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5" yWindow="-105" windowWidth="20730" windowHeight="11760" tabRatio="599"/>
  </bookViews>
  <sheets>
    <sheet name="ภ.ด.ส.1พศ 2567" sheetId="6" r:id="rId1"/>
  </sheets>
  <definedNames>
    <definedName name="_xlnm._FilterDatabase" localSheetId="0" hidden="1">'ภ.ด.ส.1พศ 2567'!$AE$1:$AE$2003</definedName>
    <definedName name="_xlnm.Print_Area" localSheetId="0">'ภ.ด.ส.1พศ 2567'!$A$1:$AR$2001</definedName>
    <definedName name="_xlnm.Print_Titles" localSheetId="0">'ภ.ด.ส.1พศ 2567'!$1:$8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978" i="6" l="1"/>
  <c r="V1989" i="6"/>
  <c r="V1973" i="6" l="1"/>
  <c r="W1974" i="6"/>
  <c r="AB1986" i="6"/>
  <c r="Z1986" i="6"/>
  <c r="X1986" i="6"/>
  <c r="X1985" i="6"/>
  <c r="W1985" i="6"/>
  <c r="V1985" i="6"/>
  <c r="S1985" i="6"/>
  <c r="K1985" i="6"/>
  <c r="X1989" i="6"/>
  <c r="Z1989" i="6" s="1"/>
  <c r="AB1989" i="6" s="1"/>
  <c r="W1989" i="6"/>
  <c r="S1989" i="6"/>
  <c r="K1989" i="6"/>
  <c r="W1982" i="6"/>
  <c r="AB1982" i="6"/>
  <c r="Z1982" i="6"/>
  <c r="X1982" i="6"/>
  <c r="V1982" i="6"/>
  <c r="S1982" i="6"/>
  <c r="K1982" i="6"/>
  <c r="W1978" i="6"/>
  <c r="X1978" i="6" s="1"/>
  <c r="Z1978" i="6" s="1"/>
  <c r="AB1978" i="6" s="1"/>
  <c r="S1978" i="6"/>
  <c r="K1978" i="6"/>
  <c r="K1959" i="6"/>
  <c r="AB1974" i="6"/>
  <c r="Z1974" i="6"/>
  <c r="S1973" i="6"/>
  <c r="AB1972" i="6"/>
  <c r="Z1972" i="6"/>
  <c r="X1972" i="6"/>
  <c r="W1972" i="6"/>
  <c r="V1972" i="6"/>
  <c r="S1972" i="6"/>
  <c r="K1973" i="6"/>
  <c r="K1975" i="6"/>
  <c r="K1972" i="6"/>
  <c r="AB1968" i="6"/>
  <c r="Z1968" i="6"/>
  <c r="X1968" i="6"/>
  <c r="X1967" i="6"/>
  <c r="W1967" i="6"/>
  <c r="V1967" i="6"/>
  <c r="S1967" i="6"/>
  <c r="K1968" i="6"/>
  <c r="K1967" i="6"/>
  <c r="AB1964" i="6" l="1"/>
  <c r="Z1964" i="6"/>
  <c r="X1964" i="6"/>
  <c r="W1964" i="6"/>
  <c r="V1964" i="6"/>
  <c r="S1964" i="6"/>
  <c r="K1964" i="6"/>
  <c r="AB1960" i="6"/>
  <c r="Z1960" i="6"/>
  <c r="X1960" i="6"/>
  <c r="W1960" i="6"/>
  <c r="K1960" i="6"/>
  <c r="V1960" i="6"/>
  <c r="P1960" i="6"/>
  <c r="S1960" i="6"/>
  <c r="K1958" i="6"/>
  <c r="AB1956" i="6" l="1"/>
  <c r="Z1956" i="6"/>
  <c r="K1956" i="6"/>
  <c r="AB1954" i="6"/>
  <c r="Z1954" i="6"/>
  <c r="S1954" i="6"/>
  <c r="X1955" i="6"/>
  <c r="X1954" i="6"/>
  <c r="W1954" i="6"/>
  <c r="V1955" i="6"/>
  <c r="V1954" i="6"/>
  <c r="K1954" i="6"/>
  <c r="K1953" i="6"/>
  <c r="AB1950" i="6"/>
  <c r="AB1949" i="6"/>
  <c r="Z1950" i="6"/>
  <c r="Z1949" i="6"/>
  <c r="X1950" i="6"/>
  <c r="X1949" i="6"/>
  <c r="W1950" i="6"/>
  <c r="W1949" i="6"/>
  <c r="V1950" i="6"/>
  <c r="V1949" i="6"/>
  <c r="S1950" i="6"/>
  <c r="S1949" i="6"/>
  <c r="K1951" i="6"/>
  <c r="K1950" i="6"/>
  <c r="K1949" i="6"/>
  <c r="X1944" i="6"/>
  <c r="Z1944" i="6" s="1"/>
  <c r="AB1944" i="6" s="1"/>
  <c r="AB1945" i="6"/>
  <c r="Z1945" i="6"/>
  <c r="X1945" i="6"/>
  <c r="W1945" i="6"/>
  <c r="W1944" i="6"/>
  <c r="V1945" i="6"/>
  <c r="V1944" i="6"/>
  <c r="S1944" i="6"/>
  <c r="S1945" i="6"/>
  <c r="K1944" i="6"/>
  <c r="K1945" i="6"/>
  <c r="K1946" i="6"/>
  <c r="K1943" i="6"/>
  <c r="Z1943" i="6" s="1"/>
  <c r="AB1943" i="6" s="1"/>
  <c r="I1895" i="6" l="1"/>
  <c r="K1895" i="6" s="1"/>
  <c r="Z1895" i="6" s="1"/>
  <c r="AB1895" i="6" s="1"/>
  <c r="I1893" i="6"/>
  <c r="K1893" i="6" s="1"/>
  <c r="Z1893" i="6" s="1"/>
  <c r="AB1893" i="6" s="1"/>
  <c r="AC1893" i="6" s="1"/>
  <c r="I1883" i="6"/>
  <c r="K1883" i="6" s="1"/>
  <c r="Z1883" i="6" s="1"/>
  <c r="AB1883" i="6" s="1"/>
  <c r="I1667" i="6"/>
  <c r="K1667" i="6" s="1"/>
  <c r="Z1667" i="6" s="1"/>
  <c r="AB1667" i="6" s="1"/>
  <c r="I1658" i="6"/>
  <c r="K1658" i="6" s="1"/>
  <c r="Z1658" i="6" s="1"/>
  <c r="AB1658" i="6" s="1"/>
  <c r="I1444" i="6"/>
  <c r="K1444" i="6" s="1"/>
  <c r="Z1444" i="6" s="1"/>
  <c r="AB1444" i="6" s="1"/>
  <c r="AC1444" i="6" s="1"/>
  <c r="K1196" i="6"/>
  <c r="Z1196" i="6" s="1"/>
  <c r="AB1196" i="6" s="1"/>
  <c r="I1180" i="6"/>
  <c r="K1180" i="6" s="1"/>
  <c r="Z1180" i="6" s="1"/>
  <c r="AB1180" i="6" s="1"/>
  <c r="K1137" i="6" l="1"/>
  <c r="Z1137" i="6" s="1"/>
  <c r="AB1137" i="6" s="1"/>
  <c r="I1127" i="6"/>
  <c r="K1127" i="6" s="1"/>
  <c r="Z1127" i="6" s="1"/>
  <c r="AB1127" i="6" s="1"/>
  <c r="I1102" i="6"/>
  <c r="K1102" i="6" s="1"/>
  <c r="Z1102" i="6" s="1"/>
  <c r="AB1102" i="6" s="1"/>
  <c r="AC1102" i="6" s="1"/>
  <c r="I1090" i="6"/>
  <c r="K1090" i="6" s="1"/>
  <c r="Z1090" i="6" s="1"/>
  <c r="AB1090" i="6" s="1"/>
  <c r="K787" i="6"/>
  <c r="Z787" i="6" s="1"/>
  <c r="AB787" i="6" s="1"/>
  <c r="I657" i="6"/>
  <c r="K657" i="6" s="1"/>
  <c r="Z657" i="6" s="1"/>
  <c r="AB657" i="6" s="1"/>
  <c r="AB612" i="6"/>
  <c r="I525" i="6"/>
  <c r="K525" i="6" s="1"/>
  <c r="Z525" i="6" s="1"/>
  <c r="AB525" i="6" s="1"/>
  <c r="AC525" i="6" s="1"/>
  <c r="I476" i="6"/>
  <c r="K476" i="6" s="1"/>
  <c r="Z476" i="6" s="1"/>
  <c r="AB476" i="6" s="1"/>
  <c r="AC476" i="6" s="1"/>
  <c r="AB445" i="6"/>
  <c r="I416" i="6" l="1"/>
  <c r="K416" i="6" s="1"/>
  <c r="AB414" i="6"/>
  <c r="AB404" i="6"/>
  <c r="K337" i="6" l="1"/>
  <c r="Z337" i="6" s="1"/>
  <c r="AB337" i="6" s="1"/>
  <c r="AB298" i="6"/>
  <c r="AB290" i="6"/>
  <c r="K206" i="6"/>
  <c r="Z206" i="6" s="1"/>
  <c r="AB206" i="6" s="1"/>
  <c r="I28" i="6"/>
  <c r="K28" i="6" s="1"/>
  <c r="Z28" i="6" s="1"/>
  <c r="AB28" i="6" s="1"/>
  <c r="AC28" i="6" s="1"/>
  <c r="I27" i="6"/>
  <c r="AB27" i="6"/>
  <c r="I15" i="6"/>
  <c r="K15" i="6" s="1"/>
  <c r="Z15" i="6" s="1"/>
  <c r="AB15" i="6" s="1"/>
  <c r="K1899" i="6" l="1"/>
  <c r="K1897" i="6"/>
  <c r="Z1897" i="6" s="1"/>
  <c r="AB1897" i="6" s="1"/>
  <c r="AC1897" i="6" l="1"/>
  <c r="AB1858" i="6"/>
  <c r="K1858" i="6"/>
  <c r="I1814" i="6"/>
  <c r="K1814" i="6" s="1"/>
  <c r="Z1814" i="6" s="1"/>
  <c r="AB1814" i="6" s="1"/>
  <c r="AC1814" i="6" s="1"/>
  <c r="I1813" i="6"/>
  <c r="K1813" i="6" s="1"/>
  <c r="Z1813" i="6" s="1"/>
  <c r="AB1813" i="6" s="1"/>
  <c r="AC1813" i="6" s="1"/>
  <c r="I1818" i="6"/>
  <c r="AB1804" i="6"/>
  <c r="K1805" i="6"/>
  <c r="K1804" i="6"/>
  <c r="K1550" i="6"/>
  <c r="Z1550" i="6" s="1"/>
  <c r="AB1550" i="6" s="1"/>
  <c r="AC1550" i="6" s="1"/>
  <c r="I1510" i="6"/>
  <c r="K1510" i="6" s="1"/>
  <c r="Z1510" i="6" s="1"/>
  <c r="K1485" i="6"/>
  <c r="Z1485" i="6" s="1"/>
  <c r="AB1485" i="6" s="1"/>
  <c r="AC1473" i="6"/>
  <c r="I1374" i="6"/>
  <c r="K1374" i="6" s="1"/>
  <c r="Z1374" i="6" s="1"/>
  <c r="AB1374" i="6" s="1"/>
  <c r="K1363" i="6"/>
  <c r="K1362" i="6"/>
  <c r="AB1313" i="6"/>
  <c r="K1313" i="6"/>
  <c r="AC1485" i="6" l="1"/>
  <c r="AC1374" i="6"/>
  <c r="AB1110" i="6"/>
  <c r="AB1111" i="6"/>
  <c r="AB1109" i="6"/>
  <c r="K1110" i="6"/>
  <c r="K1111" i="6"/>
  <c r="K1109" i="6"/>
  <c r="K1012" i="6"/>
  <c r="Z1012" i="6" s="1"/>
  <c r="AB1012" i="6" s="1"/>
  <c r="K1011" i="6"/>
  <c r="Z1011" i="6" s="1"/>
  <c r="AB1011" i="6" s="1"/>
  <c r="K983" i="6"/>
  <c r="Z983" i="6" s="1"/>
  <c r="AB983" i="6" s="1"/>
  <c r="AC983" i="6" l="1"/>
  <c r="K941" i="6"/>
  <c r="Z941" i="6" s="1"/>
  <c r="AB941" i="6" s="1"/>
  <c r="K928" i="6"/>
  <c r="Z928" i="6" s="1"/>
  <c r="AB928" i="6" s="1"/>
  <c r="K924" i="6"/>
  <c r="Z924" i="6" s="1"/>
  <c r="AB924" i="6" s="1"/>
  <c r="AB908" i="6"/>
  <c r="K908" i="6"/>
  <c r="K901" i="6"/>
  <c r="Z901" i="6" s="1"/>
  <c r="AB901" i="6" s="1"/>
  <c r="AC901" i="6" s="1"/>
  <c r="I897" i="6"/>
  <c r="K897" i="6" s="1"/>
  <c r="Z897" i="6" s="1"/>
  <c r="AB897" i="6" s="1"/>
  <c r="AC897" i="6" s="1"/>
  <c r="K788" i="6"/>
  <c r="K784" i="6"/>
  <c r="K745" i="6"/>
  <c r="Z745" i="6" s="1"/>
  <c r="K734" i="6"/>
  <c r="Z734" i="6" s="1"/>
  <c r="AB734" i="6" s="1"/>
  <c r="AC734" i="6" l="1"/>
  <c r="Z681" i="6"/>
  <c r="AB681" i="6" s="1"/>
  <c r="I679" i="6"/>
  <c r="K679" i="6" s="1"/>
  <c r="K633" i="6"/>
  <c r="Z633" i="6" s="1"/>
  <c r="AB633" i="6" s="1"/>
  <c r="K634" i="6"/>
  <c r="Z634" i="6" s="1"/>
  <c r="AB634" i="6" s="1"/>
  <c r="AC634" i="6" s="1"/>
  <c r="AC633" i="6" l="1"/>
  <c r="I607" i="6"/>
  <c r="K607" i="6" s="1"/>
  <c r="Z607" i="6" s="1"/>
  <c r="AB607" i="6" s="1"/>
  <c r="AC607" i="6" s="1"/>
  <c r="K538" i="6"/>
  <c r="I511" i="6"/>
  <c r="K511" i="6" s="1"/>
  <c r="Z511" i="6" s="1"/>
  <c r="AB511" i="6" s="1"/>
  <c r="I548" i="6"/>
  <c r="K445" i="6"/>
  <c r="K429" i="6"/>
  <c r="AC429" i="6" s="1"/>
  <c r="K417" i="6"/>
  <c r="Z417" i="6" s="1"/>
  <c r="AB417" i="6" s="1"/>
  <c r="Z416" i="6"/>
  <c r="AB416" i="6" s="1"/>
  <c r="K331" i="6"/>
  <c r="Z331" i="6" s="1"/>
  <c r="AB331" i="6" s="1"/>
  <c r="K328" i="6"/>
  <c r="I329" i="6"/>
  <c r="K329" i="6" s="1"/>
  <c r="I330" i="6"/>
  <c r="AC511" i="6" l="1"/>
  <c r="I298" i="6"/>
  <c r="K298" i="6" s="1"/>
  <c r="I295" i="6"/>
  <c r="K295" i="6" s="1"/>
  <c r="Z295" i="6" s="1"/>
  <c r="AB295" i="6" s="1"/>
  <c r="K287" i="6"/>
  <c r="I279" i="6"/>
  <c r="K279" i="6" s="1"/>
  <c r="Z279" i="6" s="1"/>
  <c r="I254" i="6"/>
  <c r="K254" i="6" s="1"/>
  <c r="I255" i="6"/>
  <c r="K255" i="6" s="1"/>
  <c r="Z255" i="6" s="1"/>
  <c r="AB255" i="6" s="1"/>
  <c r="K202" i="6"/>
  <c r="K203" i="6"/>
  <c r="K204" i="6"/>
  <c r="I205" i="6"/>
  <c r="K205" i="6" s="1"/>
  <c r="Z205" i="6" s="1"/>
  <c r="AB205" i="6" s="1"/>
  <c r="I194" i="6"/>
  <c r="K194" i="6" s="1"/>
  <c r="Z194" i="6" s="1"/>
  <c r="AB279" i="6" l="1"/>
  <c r="AC279" i="6" s="1"/>
  <c r="I179" i="6"/>
  <c r="K179" i="6" s="1"/>
  <c r="Z179" i="6" s="1"/>
  <c r="AB179" i="6" s="1"/>
  <c r="I112" i="6" l="1"/>
  <c r="K112" i="6" s="1"/>
  <c r="Z112" i="6" s="1"/>
  <c r="AB112" i="6" s="1"/>
  <c r="I87" i="6"/>
  <c r="K87" i="6" s="1"/>
  <c r="Z87" i="6" s="1"/>
  <c r="AB87" i="6" s="1"/>
  <c r="AC112" i="6" l="1"/>
  <c r="S35" i="6" l="1"/>
  <c r="V35" i="6" s="1"/>
  <c r="K35" i="6"/>
  <c r="S197" i="6"/>
  <c r="V197" i="6" s="1"/>
  <c r="K197" i="6"/>
  <c r="S339" i="6"/>
  <c r="V339" i="6" s="1"/>
  <c r="K339" i="6"/>
  <c r="S183" i="6"/>
  <c r="V183" i="6" s="1"/>
  <c r="I183" i="6"/>
  <c r="K183" i="6" s="1"/>
  <c r="I182" i="6"/>
  <c r="S868" i="6"/>
  <c r="V868" i="6" s="1"/>
  <c r="Z868" i="6" s="1"/>
  <c r="AB868" i="6" s="1"/>
  <c r="S867" i="6"/>
  <c r="V867" i="6" s="1"/>
  <c r="Z867" i="6" s="1"/>
  <c r="AB867" i="6" s="1"/>
  <c r="AB1232" i="6"/>
  <c r="K1234" i="6"/>
  <c r="K1233" i="6"/>
  <c r="Z1233" i="6" s="1"/>
  <c r="AB1233" i="6" s="1"/>
  <c r="K1231" i="6"/>
  <c r="Q104" i="6"/>
  <c r="I108" i="6"/>
  <c r="K108" i="6" s="1"/>
  <c r="S104" i="6"/>
  <c r="S1238" i="6"/>
  <c r="V1238" i="6" s="1"/>
  <c r="I1239" i="6"/>
  <c r="K1239" i="6" s="1"/>
  <c r="K1238" i="6"/>
  <c r="I1941" i="6"/>
  <c r="K1941" i="6" s="1"/>
  <c r="S1940" i="6"/>
  <c r="V1940" i="6" s="1"/>
  <c r="K1940" i="6"/>
  <c r="W35" i="6" l="1"/>
  <c r="X35" i="6" s="1"/>
  <c r="Z35" i="6" s="1"/>
  <c r="AB35" i="6" s="1"/>
  <c r="W197" i="6"/>
  <c r="X197" i="6" s="1"/>
  <c r="Z197" i="6" s="1"/>
  <c r="AB197" i="6" s="1"/>
  <c r="W339" i="6"/>
  <c r="X339" i="6" s="1"/>
  <c r="Z339" i="6" s="1"/>
  <c r="AB339" i="6" s="1"/>
  <c r="W183" i="6"/>
  <c r="X183" i="6" s="1"/>
  <c r="Z183" i="6" s="1"/>
  <c r="AB183" i="6" s="1"/>
  <c r="W1238" i="6"/>
  <c r="X1238" i="6" s="1"/>
  <c r="Z1238" i="6" s="1"/>
  <c r="AB1238" i="6" s="1"/>
  <c r="W1940" i="6"/>
  <c r="X1940" i="6" s="1"/>
  <c r="Z1940" i="6" s="1"/>
  <c r="AB1940" i="6" s="1"/>
  <c r="K1938" i="6"/>
  <c r="Z1938" i="6" s="1"/>
  <c r="AB1938" i="6" s="1"/>
  <c r="K1689" i="6"/>
  <c r="X1689" i="6" s="1"/>
  <c r="K1688" i="6"/>
  <c r="S1688" i="6"/>
  <c r="V1688" i="6" s="1"/>
  <c r="K1686" i="6"/>
  <c r="AC183" i="6" l="1"/>
  <c r="W1688" i="6"/>
  <c r="X1688" i="6" s="1"/>
  <c r="Z1688" i="6" s="1"/>
  <c r="AB1688" i="6" s="1"/>
  <c r="K1573" i="6" l="1"/>
  <c r="I1570" i="6"/>
  <c r="S1567" i="6" l="1"/>
  <c r="V1567" i="6" s="1"/>
  <c r="K1568" i="6"/>
  <c r="K1567" i="6"/>
  <c r="K1937" i="6"/>
  <c r="S1936" i="6"/>
  <c r="V1936" i="6" s="1"/>
  <c r="K1936" i="6"/>
  <c r="S1935" i="6"/>
  <c r="V1935" i="6" s="1"/>
  <c r="K1935" i="6"/>
  <c r="I1934" i="6"/>
  <c r="K1934" i="6" s="1"/>
  <c r="I1933" i="6"/>
  <c r="K1933" i="6" s="1"/>
  <c r="Z1933" i="6" s="1"/>
  <c r="AB1933" i="6" s="1"/>
  <c r="I1932" i="6"/>
  <c r="K1932" i="6" s="1"/>
  <c r="Z1932" i="6" s="1"/>
  <c r="AB1932" i="6" s="1"/>
  <c r="I1931" i="6"/>
  <c r="K1931" i="6" s="1"/>
  <c r="Z1931" i="6" s="1"/>
  <c r="AB1931" i="6" s="1"/>
  <c r="I1930" i="6"/>
  <c r="K1930" i="6" s="1"/>
  <c r="Z1930" i="6" s="1"/>
  <c r="AB1930" i="6" s="1"/>
  <c r="AC1929" i="6"/>
  <c r="AC1928" i="6"/>
  <c r="I1927" i="6"/>
  <c r="K1927" i="6" s="1"/>
  <c r="Z1927" i="6" s="1"/>
  <c r="AB1927" i="6" s="1"/>
  <c r="K1926" i="6"/>
  <c r="Z1926" i="6" s="1"/>
  <c r="AB1926" i="6" s="1"/>
  <c r="S1925" i="6"/>
  <c r="K1925" i="6"/>
  <c r="W1925" i="6" s="1"/>
  <c r="X1925" i="6" s="1"/>
  <c r="Z1925" i="6" s="1"/>
  <c r="AB1925" i="6" s="1"/>
  <c r="AC1924" i="6"/>
  <c r="I1923" i="6"/>
  <c r="K1923" i="6" s="1"/>
  <c r="Z1923" i="6" s="1"/>
  <c r="AB1923" i="6" s="1"/>
  <c r="K1922" i="6"/>
  <c r="Z1922" i="6" s="1"/>
  <c r="AB1922" i="6" s="1"/>
  <c r="I1921" i="6"/>
  <c r="K1921" i="6" s="1"/>
  <c r="Z1921" i="6" s="1"/>
  <c r="AB1921" i="6" s="1"/>
  <c r="I1919" i="6"/>
  <c r="K1919" i="6" s="1"/>
  <c r="Z1919" i="6" s="1"/>
  <c r="AB1919" i="6" s="1"/>
  <c r="AC1918" i="6"/>
  <c r="AC1917" i="6"/>
  <c r="I1917" i="6"/>
  <c r="K1917" i="6" s="1"/>
  <c r="AC1916" i="6"/>
  <c r="P1916" i="6"/>
  <c r="S1916" i="6" s="1"/>
  <c r="V1916" i="6" s="1"/>
  <c r="K1916" i="6"/>
  <c r="S1915" i="6"/>
  <c r="V1915" i="6" s="1"/>
  <c r="K1915" i="6"/>
  <c r="AC1914" i="6"/>
  <c r="I1913" i="6"/>
  <c r="K1913" i="6" s="1"/>
  <c r="Z1913" i="6" s="1"/>
  <c r="AB1913" i="6" s="1"/>
  <c r="AC1912" i="6"/>
  <c r="K1912" i="6"/>
  <c r="K1911" i="6"/>
  <c r="Z1911" i="6" s="1"/>
  <c r="AB1911" i="6" s="1"/>
  <c r="S1910" i="6"/>
  <c r="V1910" i="6" s="1"/>
  <c r="K1910" i="6"/>
  <c r="AC1909" i="6"/>
  <c r="AC1908" i="6"/>
  <c r="K1908" i="6"/>
  <c r="I1907" i="6"/>
  <c r="K1907" i="6" s="1"/>
  <c r="Z1907" i="6" s="1"/>
  <c r="AB1907" i="6" s="1"/>
  <c r="I1906" i="6"/>
  <c r="K1906" i="6" s="1"/>
  <c r="Z1906" i="6" s="1"/>
  <c r="AB1906" i="6" s="1"/>
  <c r="I1905" i="6"/>
  <c r="K1905" i="6" s="1"/>
  <c r="Z1905" i="6" s="1"/>
  <c r="AB1905" i="6" s="1"/>
  <c r="I1904" i="6"/>
  <c r="K1904" i="6" s="1"/>
  <c r="Z1904" i="6" s="1"/>
  <c r="AB1904" i="6" s="1"/>
  <c r="I1903" i="6"/>
  <c r="K1903" i="6" s="1"/>
  <c r="Z1903" i="6" s="1"/>
  <c r="AB1903" i="6" s="1"/>
  <c r="I1902" i="6"/>
  <c r="K1902" i="6" s="1"/>
  <c r="Z1902" i="6" s="1"/>
  <c r="AB1902" i="6" s="1"/>
  <c r="I1901" i="6"/>
  <c r="K1901" i="6" s="1"/>
  <c r="Z1901" i="6" s="1"/>
  <c r="AB1901" i="6" s="1"/>
  <c r="I1900" i="6"/>
  <c r="K1900" i="6" s="1"/>
  <c r="Z1900" i="6" s="1"/>
  <c r="AB1900" i="6" s="1"/>
  <c r="I1898" i="6"/>
  <c r="K1898" i="6" s="1"/>
  <c r="Z1898" i="6" s="1"/>
  <c r="AB1898" i="6" s="1"/>
  <c r="I1896" i="6"/>
  <c r="K1896" i="6" s="1"/>
  <c r="Z1896" i="6" s="1"/>
  <c r="AB1896" i="6" s="1"/>
  <c r="I1894" i="6"/>
  <c r="K1894" i="6" s="1"/>
  <c r="Z1894" i="6" s="1"/>
  <c r="AB1894" i="6" s="1"/>
  <c r="I1892" i="6"/>
  <c r="K1892" i="6" s="1"/>
  <c r="Z1892" i="6" s="1"/>
  <c r="AB1892" i="6" s="1"/>
  <c r="I1891" i="6"/>
  <c r="K1891" i="6" s="1"/>
  <c r="Z1891" i="6" s="1"/>
  <c r="AB1891" i="6" s="1"/>
  <c r="AC1890" i="6"/>
  <c r="I1890" i="6"/>
  <c r="K1890" i="6" s="1"/>
  <c r="I1889" i="6"/>
  <c r="K1889" i="6" s="1"/>
  <c r="Z1889" i="6" s="1"/>
  <c r="AB1889" i="6" s="1"/>
  <c r="I1888" i="6"/>
  <c r="K1888" i="6" s="1"/>
  <c r="Z1888" i="6" s="1"/>
  <c r="AB1888" i="6" s="1"/>
  <c r="I1887" i="6"/>
  <c r="K1887" i="6" s="1"/>
  <c r="Z1887" i="6" s="1"/>
  <c r="AB1887" i="6" s="1"/>
  <c r="I1886" i="6"/>
  <c r="K1886" i="6" s="1"/>
  <c r="Z1886" i="6" s="1"/>
  <c r="AB1886" i="6" s="1"/>
  <c r="I1884" i="6"/>
  <c r="K1884" i="6" s="1"/>
  <c r="Z1884" i="6" s="1"/>
  <c r="AB1884" i="6" s="1"/>
  <c r="I1882" i="6"/>
  <c r="K1882" i="6" s="1"/>
  <c r="Z1882" i="6" s="1"/>
  <c r="AB1882" i="6" s="1"/>
  <c r="I1881" i="6"/>
  <c r="K1881" i="6" s="1"/>
  <c r="Z1881" i="6" s="1"/>
  <c r="AB1881" i="6" s="1"/>
  <c r="I1878" i="6"/>
  <c r="K1878" i="6" s="1"/>
  <c r="Z1878" i="6" s="1"/>
  <c r="AB1878" i="6" s="1"/>
  <c r="I1877" i="6"/>
  <c r="K1877" i="6" s="1"/>
  <c r="Z1877" i="6" s="1"/>
  <c r="AB1877" i="6" s="1"/>
  <c r="AC1876" i="6"/>
  <c r="AC1875" i="6"/>
  <c r="I1874" i="6"/>
  <c r="K1874" i="6" s="1"/>
  <c r="Z1874" i="6" s="1"/>
  <c r="AB1874" i="6" s="1"/>
  <c r="I1873" i="6"/>
  <c r="K1873" i="6" s="1"/>
  <c r="Z1873" i="6" s="1"/>
  <c r="AB1873" i="6" s="1"/>
  <c r="I1872" i="6"/>
  <c r="K1872" i="6" s="1"/>
  <c r="Z1872" i="6" s="1"/>
  <c r="AB1872" i="6" s="1"/>
  <c r="I1871" i="6"/>
  <c r="K1871" i="6" s="1"/>
  <c r="Z1871" i="6" s="1"/>
  <c r="AB1871" i="6" s="1"/>
  <c r="AC1870" i="6"/>
  <c r="K1869" i="6"/>
  <c r="Z1869" i="6" s="1"/>
  <c r="AB1869" i="6" s="1"/>
  <c r="P1868" i="6"/>
  <c r="S1868" i="6" s="1"/>
  <c r="V1868" i="6" s="1"/>
  <c r="K1868" i="6"/>
  <c r="AC1867" i="6"/>
  <c r="I1867" i="6"/>
  <c r="I1870" i="6" s="1"/>
  <c r="K1870" i="6" s="1"/>
  <c r="X1870" i="6" s="1"/>
  <c r="I1866" i="6"/>
  <c r="K1866" i="6" s="1"/>
  <c r="Z1866" i="6" s="1"/>
  <c r="AB1866" i="6" s="1"/>
  <c r="I311" i="6"/>
  <c r="K311" i="6" s="1"/>
  <c r="Z311" i="6" s="1"/>
  <c r="AB311" i="6" s="1"/>
  <c r="I310" i="6"/>
  <c r="K310" i="6" s="1"/>
  <c r="Z310" i="6" s="1"/>
  <c r="AB310" i="6" s="1"/>
  <c r="I309" i="6"/>
  <c r="K309" i="6" s="1"/>
  <c r="Z309" i="6" s="1"/>
  <c r="AB309" i="6" s="1"/>
  <c r="I1865" i="6"/>
  <c r="K1865" i="6" s="1"/>
  <c r="Z1865" i="6" s="1"/>
  <c r="AB1865" i="6" s="1"/>
  <c r="I1864" i="6"/>
  <c r="K1864" i="6" s="1"/>
  <c r="Z1864" i="6" s="1"/>
  <c r="AB1864" i="6" s="1"/>
  <c r="AC1863" i="6"/>
  <c r="AC1862" i="6"/>
  <c r="I1861" i="6"/>
  <c r="K1861" i="6" s="1"/>
  <c r="Z1861" i="6" s="1"/>
  <c r="AB1861" i="6" s="1"/>
  <c r="I1860" i="6"/>
  <c r="K1860" i="6" s="1"/>
  <c r="Z1860" i="6" s="1"/>
  <c r="AB1860" i="6" s="1"/>
  <c r="I1859" i="6"/>
  <c r="K1859" i="6" s="1"/>
  <c r="Z1859" i="6" s="1"/>
  <c r="AB1859" i="6" s="1"/>
  <c r="I1857" i="6"/>
  <c r="K1857" i="6" s="1"/>
  <c r="Z1857" i="6" s="1"/>
  <c r="AB1857" i="6" s="1"/>
  <c r="AC1856" i="6"/>
  <c r="AC1855" i="6"/>
  <c r="AC1854" i="6"/>
  <c r="AC1853" i="6"/>
  <c r="I1852" i="6"/>
  <c r="K1852" i="6" s="1"/>
  <c r="Z1852" i="6" s="1"/>
  <c r="AB1852" i="6" s="1"/>
  <c r="AC1851" i="6"/>
  <c r="K1850" i="6"/>
  <c r="Z1850" i="6" s="1"/>
  <c r="AB1850" i="6" s="1"/>
  <c r="AC1849" i="6"/>
  <c r="P1849" i="6"/>
  <c r="S1849" i="6" s="1"/>
  <c r="V1849" i="6" s="1"/>
  <c r="K1849" i="6"/>
  <c r="S1848" i="6"/>
  <c r="V1848" i="6" s="1"/>
  <c r="K1848" i="6"/>
  <c r="S1846" i="6"/>
  <c r="V1846" i="6" s="1"/>
  <c r="K1846" i="6"/>
  <c r="S1845" i="6"/>
  <c r="V1845" i="6" s="1"/>
  <c r="K1845" i="6"/>
  <c r="S1844" i="6"/>
  <c r="V1844" i="6" s="1"/>
  <c r="K1844" i="6"/>
  <c r="AC1843" i="6"/>
  <c r="I1843" i="6"/>
  <c r="K1843" i="6" s="1"/>
  <c r="I1842" i="6"/>
  <c r="K1842" i="6" s="1"/>
  <c r="Z1842" i="6" s="1"/>
  <c r="AB1842" i="6" s="1"/>
  <c r="I1841" i="6"/>
  <c r="K1841" i="6" s="1"/>
  <c r="Z1841" i="6" s="1"/>
  <c r="AB1841" i="6" s="1"/>
  <c r="I1840" i="6"/>
  <c r="K1840" i="6" s="1"/>
  <c r="Z1840" i="6" s="1"/>
  <c r="AB1840" i="6" s="1"/>
  <c r="I1839" i="6"/>
  <c r="K1839" i="6" s="1"/>
  <c r="Z1839" i="6" s="1"/>
  <c r="AB1839" i="6" s="1"/>
  <c r="I1838" i="6"/>
  <c r="K1838" i="6" s="1"/>
  <c r="Z1838" i="6" s="1"/>
  <c r="AB1838" i="6" s="1"/>
  <c r="I1837" i="6"/>
  <c r="K1837" i="6" s="1"/>
  <c r="Z1837" i="6" s="1"/>
  <c r="AB1837" i="6" s="1"/>
  <c r="I1836" i="6"/>
  <c r="K1836" i="6" s="1"/>
  <c r="Z1836" i="6" s="1"/>
  <c r="AB1836" i="6" s="1"/>
  <c r="I1835" i="6"/>
  <c r="K1835" i="6" s="1"/>
  <c r="Z1835" i="6" s="1"/>
  <c r="AB1835" i="6" s="1"/>
  <c r="I1834" i="6"/>
  <c r="K1834" i="6" s="1"/>
  <c r="Z1834" i="6" s="1"/>
  <c r="AB1834" i="6" s="1"/>
  <c r="I1833" i="6"/>
  <c r="K1833" i="6" s="1"/>
  <c r="Z1833" i="6" s="1"/>
  <c r="AB1833" i="6" s="1"/>
  <c r="I1832" i="6"/>
  <c r="K1832" i="6" s="1"/>
  <c r="Z1832" i="6" s="1"/>
  <c r="AB1832" i="6" s="1"/>
  <c r="AC1831" i="6"/>
  <c r="AC1830" i="6"/>
  <c r="AC1829" i="6"/>
  <c r="I1828" i="6"/>
  <c r="K1828" i="6" s="1"/>
  <c r="Z1828" i="6" s="1"/>
  <c r="AB1828" i="6" s="1"/>
  <c r="I1827" i="6"/>
  <c r="K1827" i="6" s="1"/>
  <c r="Z1827" i="6" s="1"/>
  <c r="AB1827" i="6" s="1"/>
  <c r="I1826" i="6"/>
  <c r="K1826" i="6" s="1"/>
  <c r="Z1826" i="6" s="1"/>
  <c r="AB1826" i="6" s="1"/>
  <c r="I1825" i="6"/>
  <c r="K1825" i="6" s="1"/>
  <c r="Z1825" i="6" s="1"/>
  <c r="AB1825" i="6" s="1"/>
  <c r="I1824" i="6"/>
  <c r="K1824" i="6" s="1"/>
  <c r="Z1824" i="6" s="1"/>
  <c r="AB1824" i="6" s="1"/>
  <c r="AC1823" i="6"/>
  <c r="AC1822" i="6"/>
  <c r="AC1821" i="6"/>
  <c r="AC1820" i="6"/>
  <c r="I1819" i="6"/>
  <c r="K1819" i="6" s="1"/>
  <c r="Z1819" i="6" s="1"/>
  <c r="AB1819" i="6" s="1"/>
  <c r="I1817" i="6"/>
  <c r="K1817" i="6" s="1"/>
  <c r="Z1817" i="6" s="1"/>
  <c r="AB1817" i="6" s="1"/>
  <c r="I1816" i="6"/>
  <c r="K1816" i="6" s="1"/>
  <c r="Z1816" i="6" s="1"/>
  <c r="AB1816" i="6" s="1"/>
  <c r="I1815" i="6"/>
  <c r="K1815" i="6" s="1"/>
  <c r="Z1815" i="6" s="1"/>
  <c r="AB1815" i="6" s="1"/>
  <c r="I1812" i="6"/>
  <c r="K1812" i="6" s="1"/>
  <c r="Z1812" i="6" s="1"/>
  <c r="AB1812" i="6" s="1"/>
  <c r="I1811" i="6"/>
  <c r="K1811" i="6" s="1"/>
  <c r="Z1811" i="6" s="1"/>
  <c r="AB1811" i="6" s="1"/>
  <c r="I1810" i="6"/>
  <c r="K1810" i="6" s="1"/>
  <c r="Z1810" i="6" s="1"/>
  <c r="AB1810" i="6" s="1"/>
  <c r="I1809" i="6"/>
  <c r="K1809" i="6" s="1"/>
  <c r="Z1809" i="6" s="1"/>
  <c r="AB1809" i="6" s="1"/>
  <c r="I1808" i="6"/>
  <c r="K1808" i="6" s="1"/>
  <c r="Z1808" i="6" s="1"/>
  <c r="AB1808" i="6" s="1"/>
  <c r="K1807" i="6"/>
  <c r="Z1807" i="6" s="1"/>
  <c r="AB1807" i="6" s="1"/>
  <c r="AC1803" i="6"/>
  <c r="V1802" i="6"/>
  <c r="K1802" i="6"/>
  <c r="AC1801" i="6"/>
  <c r="I1801" i="6"/>
  <c r="K1801" i="6" s="1"/>
  <c r="X1801" i="6" s="1"/>
  <c r="I1800" i="6"/>
  <c r="K1800" i="6" s="1"/>
  <c r="Z1800" i="6" s="1"/>
  <c r="AB1800" i="6" s="1"/>
  <c r="I1799" i="6"/>
  <c r="K1799" i="6" s="1"/>
  <c r="Z1799" i="6" s="1"/>
  <c r="AB1799" i="6" s="1"/>
  <c r="I1798" i="6"/>
  <c r="K1798" i="6" s="1"/>
  <c r="Z1798" i="6" s="1"/>
  <c r="AB1798" i="6" s="1"/>
  <c r="I1797" i="6"/>
  <c r="K1797" i="6" s="1"/>
  <c r="Z1797" i="6" s="1"/>
  <c r="AB1797" i="6" s="1"/>
  <c r="I1796" i="6"/>
  <c r="K1796" i="6" s="1"/>
  <c r="Z1796" i="6" s="1"/>
  <c r="AB1796" i="6" s="1"/>
  <c r="AC1795" i="6"/>
  <c r="AC1794" i="6"/>
  <c r="I1794" i="6"/>
  <c r="K1794" i="6" s="1"/>
  <c r="X1794" i="6" s="1"/>
  <c r="S1793" i="6"/>
  <c r="V1793" i="6" s="1"/>
  <c r="K1793" i="6"/>
  <c r="S1792" i="6"/>
  <c r="V1792" i="6" s="1"/>
  <c r="K1792" i="6"/>
  <c r="W1791" i="6"/>
  <c r="Q1791" i="6"/>
  <c r="Q1790" i="6" s="1"/>
  <c r="AC1790" i="6"/>
  <c r="S1790" i="6"/>
  <c r="V1790" i="6" s="1"/>
  <c r="K1790" i="6"/>
  <c r="AC1789" i="6"/>
  <c r="K1789" i="6"/>
  <c r="I1788" i="6"/>
  <c r="K1788" i="6" s="1"/>
  <c r="Z1788" i="6" s="1"/>
  <c r="AB1788" i="6" s="1"/>
  <c r="I1787" i="6"/>
  <c r="K1787" i="6" s="1"/>
  <c r="Z1787" i="6" s="1"/>
  <c r="AB1787" i="6" s="1"/>
  <c r="AC1786" i="6"/>
  <c r="I1785" i="6"/>
  <c r="K1785" i="6" s="1"/>
  <c r="Z1785" i="6" s="1"/>
  <c r="AB1785" i="6" s="1"/>
  <c r="Z1784" i="6"/>
  <c r="AB1784" i="6" s="1"/>
  <c r="I1783" i="6"/>
  <c r="K1783" i="6" s="1"/>
  <c r="Z1783" i="6" s="1"/>
  <c r="AB1783" i="6" s="1"/>
  <c r="I1782" i="6"/>
  <c r="K1782" i="6" s="1"/>
  <c r="Z1782" i="6" s="1"/>
  <c r="AB1782" i="6" s="1"/>
  <c r="Z1780" i="6"/>
  <c r="AB1780" i="6" s="1"/>
  <c r="I1780" i="6"/>
  <c r="K1779" i="6"/>
  <c r="Z1779" i="6" s="1"/>
  <c r="AB1779" i="6" s="1"/>
  <c r="I1778" i="6"/>
  <c r="K1778" i="6" s="1"/>
  <c r="Z1778" i="6" s="1"/>
  <c r="AB1778" i="6" s="1"/>
  <c r="I1777" i="6"/>
  <c r="K1777" i="6" s="1"/>
  <c r="Z1777" i="6" s="1"/>
  <c r="AB1777" i="6" s="1"/>
  <c r="AC1776" i="6"/>
  <c r="K1776" i="6"/>
  <c r="AC1775" i="6"/>
  <c r="K1775" i="6"/>
  <c r="I1774" i="6"/>
  <c r="K1774" i="6" s="1"/>
  <c r="Z1774" i="6" s="1"/>
  <c r="AB1774" i="6" s="1"/>
  <c r="I1773" i="6"/>
  <c r="K1773" i="6" s="1"/>
  <c r="Z1773" i="6" s="1"/>
  <c r="AB1773" i="6" s="1"/>
  <c r="AC1772" i="6"/>
  <c r="AC1771" i="6"/>
  <c r="AC1770" i="6"/>
  <c r="I1769" i="6"/>
  <c r="K1769" i="6" s="1"/>
  <c r="Z1769" i="6" s="1"/>
  <c r="AB1769" i="6" s="1"/>
  <c r="AC1768" i="6"/>
  <c r="AC1767" i="6"/>
  <c r="I1766" i="6"/>
  <c r="K1766" i="6" s="1"/>
  <c r="Z1766" i="6" s="1"/>
  <c r="AB1766" i="6" s="1"/>
  <c r="I1765" i="6"/>
  <c r="K1765" i="6" s="1"/>
  <c r="Z1765" i="6" s="1"/>
  <c r="AB1765" i="6" s="1"/>
  <c r="I1764" i="6"/>
  <c r="K1764" i="6" s="1"/>
  <c r="Z1764" i="6" s="1"/>
  <c r="AB1764" i="6" s="1"/>
  <c r="I1763" i="6"/>
  <c r="K1763" i="6" s="1"/>
  <c r="Z1763" i="6" s="1"/>
  <c r="AB1763" i="6" s="1"/>
  <c r="I1762" i="6"/>
  <c r="K1762" i="6" s="1"/>
  <c r="Z1762" i="6" s="1"/>
  <c r="AB1762" i="6" s="1"/>
  <c r="I1761" i="6"/>
  <c r="K1761" i="6" s="1"/>
  <c r="Z1761" i="6" s="1"/>
  <c r="AB1761" i="6" s="1"/>
  <c r="AC1760" i="6"/>
  <c r="I1759" i="6"/>
  <c r="K1759" i="6" s="1"/>
  <c r="Z1759" i="6" s="1"/>
  <c r="AB1759" i="6" s="1"/>
  <c r="I1758" i="6"/>
  <c r="K1758" i="6" s="1"/>
  <c r="Z1758" i="6" s="1"/>
  <c r="AB1758" i="6" s="1"/>
  <c r="I1757" i="6"/>
  <c r="K1757" i="6" s="1"/>
  <c r="Z1757" i="6" s="1"/>
  <c r="AB1757" i="6" s="1"/>
  <c r="AC1756" i="6"/>
  <c r="AC1755" i="6"/>
  <c r="I1754" i="6"/>
  <c r="K1754" i="6" s="1"/>
  <c r="Z1754" i="6" s="1"/>
  <c r="AB1754" i="6" s="1"/>
  <c r="I1753" i="6"/>
  <c r="K1753" i="6" s="1"/>
  <c r="Z1753" i="6" s="1"/>
  <c r="AB1753" i="6" s="1"/>
  <c r="AC1752" i="6"/>
  <c r="AC1751" i="6"/>
  <c r="AC1750" i="6"/>
  <c r="I1749" i="6"/>
  <c r="K1749" i="6" s="1"/>
  <c r="Z1749" i="6" s="1"/>
  <c r="AB1749" i="6" s="1"/>
  <c r="I1748" i="6"/>
  <c r="K1748" i="6" s="1"/>
  <c r="Z1748" i="6" s="1"/>
  <c r="AB1748" i="6" s="1"/>
  <c r="I1747" i="6"/>
  <c r="K1747" i="6" s="1"/>
  <c r="Z1747" i="6" s="1"/>
  <c r="AB1747" i="6" s="1"/>
  <c r="I1746" i="6"/>
  <c r="K1746" i="6" s="1"/>
  <c r="Z1746" i="6" s="1"/>
  <c r="AB1746" i="6" s="1"/>
  <c r="I1745" i="6"/>
  <c r="K1745" i="6" s="1"/>
  <c r="Z1745" i="6" s="1"/>
  <c r="AB1745" i="6" s="1"/>
  <c r="I1744" i="6"/>
  <c r="K1744" i="6" s="1"/>
  <c r="Z1744" i="6" s="1"/>
  <c r="AB1744" i="6" s="1"/>
  <c r="I1743" i="6"/>
  <c r="K1743" i="6" s="1"/>
  <c r="Z1743" i="6" s="1"/>
  <c r="AB1743" i="6" s="1"/>
  <c r="I1742" i="6"/>
  <c r="K1742" i="6" s="1"/>
  <c r="Z1742" i="6" s="1"/>
  <c r="AB1742" i="6" s="1"/>
  <c r="I1741" i="6"/>
  <c r="K1741" i="6" s="1"/>
  <c r="Z1741" i="6" s="1"/>
  <c r="AB1741" i="6" s="1"/>
  <c r="I1740" i="6"/>
  <c r="K1740" i="6" s="1"/>
  <c r="Z1740" i="6" s="1"/>
  <c r="AB1740" i="6" s="1"/>
  <c r="I1739" i="6"/>
  <c r="K1739" i="6" s="1"/>
  <c r="Z1739" i="6" s="1"/>
  <c r="AB1739" i="6" s="1"/>
  <c r="I1738" i="6"/>
  <c r="K1738" i="6" s="1"/>
  <c r="Z1738" i="6" s="1"/>
  <c r="AB1738" i="6" s="1"/>
  <c r="AC1737" i="6"/>
  <c r="AC1736" i="6"/>
  <c r="Z1735" i="6"/>
  <c r="AB1735" i="6" s="1"/>
  <c r="I1735" i="6"/>
  <c r="I1734" i="6"/>
  <c r="K1734" i="6" s="1"/>
  <c r="Z1734" i="6" s="1"/>
  <c r="AB1734" i="6" s="1"/>
  <c r="I1733" i="6"/>
  <c r="K1733" i="6" s="1"/>
  <c r="Z1733" i="6" s="1"/>
  <c r="AB1733" i="6" s="1"/>
  <c r="I1732" i="6"/>
  <c r="K1732" i="6" s="1"/>
  <c r="Z1732" i="6" s="1"/>
  <c r="AB1732" i="6" s="1"/>
  <c r="AC1731" i="6"/>
  <c r="AC1730" i="6"/>
  <c r="I1729" i="6"/>
  <c r="K1729" i="6" s="1"/>
  <c r="Z1729" i="6" s="1"/>
  <c r="AB1729" i="6" s="1"/>
  <c r="I1728" i="6"/>
  <c r="K1728" i="6" s="1"/>
  <c r="Z1728" i="6" s="1"/>
  <c r="AB1728" i="6" s="1"/>
  <c r="I1727" i="6"/>
  <c r="K1727" i="6" s="1"/>
  <c r="Z1727" i="6" s="1"/>
  <c r="AB1727" i="6" s="1"/>
  <c r="I1726" i="6"/>
  <c r="K1726" i="6" s="1"/>
  <c r="Z1726" i="6" s="1"/>
  <c r="AB1726" i="6" s="1"/>
  <c r="I1725" i="6"/>
  <c r="K1725" i="6" s="1"/>
  <c r="Z1725" i="6" s="1"/>
  <c r="AB1725" i="6" s="1"/>
  <c r="K1724" i="6"/>
  <c r="Z1724" i="6" s="1"/>
  <c r="AB1724" i="6" s="1"/>
  <c r="AC1723" i="6"/>
  <c r="S1722" i="6"/>
  <c r="V1722" i="6" s="1"/>
  <c r="K1722" i="6"/>
  <c r="AC1721" i="6"/>
  <c r="I1721" i="6"/>
  <c r="K1721" i="6" s="1"/>
  <c r="X1721" i="6" s="1"/>
  <c r="I1720" i="6"/>
  <c r="K1720" i="6" s="1"/>
  <c r="Z1720" i="6" s="1"/>
  <c r="AB1720" i="6" s="1"/>
  <c r="I1719" i="6"/>
  <c r="K1719" i="6" s="1"/>
  <c r="Z1719" i="6" s="1"/>
  <c r="AB1719" i="6" s="1"/>
  <c r="I1718" i="6"/>
  <c r="K1718" i="6" s="1"/>
  <c r="Z1718" i="6" s="1"/>
  <c r="AB1718" i="6" s="1"/>
  <c r="S1717" i="6"/>
  <c r="V1717" i="6" s="1"/>
  <c r="K1717" i="6"/>
  <c r="AC1716" i="6"/>
  <c r="I1716" i="6"/>
  <c r="K1716" i="6" s="1"/>
  <c r="X1716" i="6" s="1"/>
  <c r="I1715" i="6"/>
  <c r="K1715" i="6" s="1"/>
  <c r="Z1715" i="6" s="1"/>
  <c r="AB1715" i="6" s="1"/>
  <c r="I1714" i="6"/>
  <c r="K1714" i="6" s="1"/>
  <c r="Z1714" i="6" s="1"/>
  <c r="AB1714" i="6" s="1"/>
  <c r="I1713" i="6"/>
  <c r="K1713" i="6" s="1"/>
  <c r="Z1713" i="6" s="1"/>
  <c r="AB1713" i="6" s="1"/>
  <c r="I1712" i="6"/>
  <c r="K1712" i="6" s="1"/>
  <c r="Z1712" i="6" s="1"/>
  <c r="AB1712" i="6" s="1"/>
  <c r="I1711" i="6"/>
  <c r="K1711" i="6" s="1"/>
  <c r="Z1711" i="6" s="1"/>
  <c r="AB1711" i="6" s="1"/>
  <c r="I1710" i="6"/>
  <c r="K1710" i="6" s="1"/>
  <c r="Z1710" i="6" s="1"/>
  <c r="AB1710" i="6" s="1"/>
  <c r="I1709" i="6"/>
  <c r="K1709" i="6" s="1"/>
  <c r="Z1709" i="6" s="1"/>
  <c r="AB1709" i="6" s="1"/>
  <c r="AC1707" i="6"/>
  <c r="Q1706" i="6"/>
  <c r="Q1705" i="6" s="1"/>
  <c r="AC1705" i="6"/>
  <c r="S1705" i="6"/>
  <c r="V1705" i="6" s="1"/>
  <c r="K1705" i="6"/>
  <c r="AC1704" i="6"/>
  <c r="I1703" i="6"/>
  <c r="K1703" i="6" s="1"/>
  <c r="Z1703" i="6" s="1"/>
  <c r="AB1703" i="6" s="1"/>
  <c r="I1702" i="6"/>
  <c r="K1702" i="6" s="1"/>
  <c r="Z1702" i="6" s="1"/>
  <c r="AB1702" i="6" s="1"/>
  <c r="I1701" i="6"/>
  <c r="K1701" i="6" s="1"/>
  <c r="Z1701" i="6" s="1"/>
  <c r="AB1701" i="6" s="1"/>
  <c r="I1700" i="6"/>
  <c r="K1700" i="6" s="1"/>
  <c r="Z1700" i="6" s="1"/>
  <c r="AB1700" i="6" s="1"/>
  <c r="I1699" i="6"/>
  <c r="K1699" i="6" s="1"/>
  <c r="Z1699" i="6" s="1"/>
  <c r="AB1699" i="6" s="1"/>
  <c r="I1698" i="6"/>
  <c r="K1698" i="6" s="1"/>
  <c r="Z1698" i="6" s="1"/>
  <c r="AB1698" i="6" s="1"/>
  <c r="I1697" i="6"/>
  <c r="K1697" i="6" s="1"/>
  <c r="Z1697" i="6" s="1"/>
  <c r="AB1697" i="6" s="1"/>
  <c r="AC1696" i="6"/>
  <c r="I1696" i="6"/>
  <c r="K1696" i="6" s="1"/>
  <c r="I1695" i="6"/>
  <c r="K1695" i="6" s="1"/>
  <c r="Z1695" i="6" s="1"/>
  <c r="AB1695" i="6" s="1"/>
  <c r="I1694" i="6"/>
  <c r="K1694" i="6" s="1"/>
  <c r="Z1694" i="6" s="1"/>
  <c r="AB1694" i="6" s="1"/>
  <c r="I1693" i="6"/>
  <c r="K1693" i="6" s="1"/>
  <c r="Z1693" i="6" s="1"/>
  <c r="AB1693" i="6" s="1"/>
  <c r="I1692" i="6"/>
  <c r="K1692" i="6" s="1"/>
  <c r="Z1692" i="6" s="1"/>
  <c r="AB1692" i="6" s="1"/>
  <c r="I1691" i="6"/>
  <c r="K1691" i="6" s="1"/>
  <c r="Z1691" i="6" s="1"/>
  <c r="AB1691" i="6" s="1"/>
  <c r="I1690" i="6"/>
  <c r="K1690" i="6" s="1"/>
  <c r="Z1690" i="6" s="1"/>
  <c r="AB1690" i="6" s="1"/>
  <c r="AC1688" i="6"/>
  <c r="AC1686" i="6"/>
  <c r="S1686" i="6"/>
  <c r="V1686" i="6" s="1"/>
  <c r="W1686" i="6" s="1"/>
  <c r="AC1685" i="6"/>
  <c r="K1685" i="6"/>
  <c r="AC1684" i="6"/>
  <c r="I1683" i="6"/>
  <c r="K1683" i="6" s="1"/>
  <c r="Z1683" i="6" s="1"/>
  <c r="AB1683" i="6" s="1"/>
  <c r="I1682" i="6"/>
  <c r="K1682" i="6" s="1"/>
  <c r="Z1682" i="6" s="1"/>
  <c r="AB1682" i="6" s="1"/>
  <c r="I1681" i="6"/>
  <c r="K1681" i="6" s="1"/>
  <c r="Z1681" i="6" s="1"/>
  <c r="AB1681" i="6" s="1"/>
  <c r="I1680" i="6"/>
  <c r="K1680" i="6" s="1"/>
  <c r="Z1680" i="6" s="1"/>
  <c r="AB1680" i="6" s="1"/>
  <c r="AC1679" i="6"/>
  <c r="AC1678" i="6"/>
  <c r="I1677" i="6"/>
  <c r="K1677" i="6" s="1"/>
  <c r="Z1677" i="6" s="1"/>
  <c r="AB1677" i="6" s="1"/>
  <c r="AC1676" i="6"/>
  <c r="AC1675" i="6"/>
  <c r="I1675" i="6"/>
  <c r="K1675" i="6" s="1"/>
  <c r="S1674" i="6"/>
  <c r="V1674" i="6" s="1"/>
  <c r="K1674" i="6"/>
  <c r="I1673" i="6"/>
  <c r="K1673" i="6" s="1"/>
  <c r="Z1673" i="6" s="1"/>
  <c r="AB1673" i="6" s="1"/>
  <c r="I1672" i="6"/>
  <c r="K1672" i="6" s="1"/>
  <c r="Z1672" i="6" s="1"/>
  <c r="AB1672" i="6" s="1"/>
  <c r="I1671" i="6"/>
  <c r="K1671" i="6" s="1"/>
  <c r="Z1671" i="6" s="1"/>
  <c r="AB1671" i="6" s="1"/>
  <c r="I1670" i="6"/>
  <c r="K1670" i="6" s="1"/>
  <c r="Z1670" i="6" s="1"/>
  <c r="AB1670" i="6" s="1"/>
  <c r="I1669" i="6"/>
  <c r="K1669" i="6" s="1"/>
  <c r="Z1669" i="6" s="1"/>
  <c r="AB1669" i="6" s="1"/>
  <c r="I1668" i="6"/>
  <c r="K1668" i="6" s="1"/>
  <c r="Z1668" i="6" s="1"/>
  <c r="AB1668" i="6" s="1"/>
  <c r="I1666" i="6"/>
  <c r="K1666" i="6" s="1"/>
  <c r="Z1666" i="6" s="1"/>
  <c r="AB1666" i="6" s="1"/>
  <c r="I1665" i="6"/>
  <c r="K1665" i="6" s="1"/>
  <c r="Z1665" i="6" s="1"/>
  <c r="AB1665" i="6" s="1"/>
  <c r="I1664" i="6"/>
  <c r="K1664" i="6" s="1"/>
  <c r="Z1664" i="6" s="1"/>
  <c r="AB1664" i="6" s="1"/>
  <c r="I1663" i="6"/>
  <c r="K1663" i="6" s="1"/>
  <c r="Z1663" i="6" s="1"/>
  <c r="AB1663" i="6" s="1"/>
  <c r="I1662" i="6"/>
  <c r="K1662" i="6" s="1"/>
  <c r="Z1662" i="6" s="1"/>
  <c r="AB1662" i="6" s="1"/>
  <c r="I1661" i="6"/>
  <c r="K1661" i="6" s="1"/>
  <c r="Z1661" i="6" s="1"/>
  <c r="AB1661" i="6" s="1"/>
  <c r="I1660" i="6"/>
  <c r="K1660" i="6" s="1"/>
  <c r="Z1660" i="6" s="1"/>
  <c r="AB1660" i="6" s="1"/>
  <c r="I1659" i="6"/>
  <c r="K1659" i="6" s="1"/>
  <c r="Z1659" i="6" s="1"/>
  <c r="AB1659" i="6" s="1"/>
  <c r="I1657" i="6"/>
  <c r="K1657" i="6" s="1"/>
  <c r="Z1657" i="6" s="1"/>
  <c r="AB1657" i="6" s="1"/>
  <c r="I1656" i="6"/>
  <c r="K1656" i="6" s="1"/>
  <c r="Z1656" i="6" s="1"/>
  <c r="AB1656" i="6" s="1"/>
  <c r="S1655" i="6"/>
  <c r="V1655" i="6" s="1"/>
  <c r="K1655" i="6"/>
  <c r="AC1654" i="6"/>
  <c r="I1653" i="6"/>
  <c r="K1653" i="6" s="1"/>
  <c r="Z1653" i="6" s="1"/>
  <c r="AB1653" i="6" s="1"/>
  <c r="I1652" i="6"/>
  <c r="K1652" i="6" s="1"/>
  <c r="Z1652" i="6" s="1"/>
  <c r="AB1652" i="6" s="1"/>
  <c r="I1651" i="6"/>
  <c r="K1651" i="6" s="1"/>
  <c r="Z1651" i="6" s="1"/>
  <c r="I1650" i="6"/>
  <c r="K1650" i="6" s="1"/>
  <c r="Z1650" i="6" s="1"/>
  <c r="AB1650" i="6" s="1"/>
  <c r="I1649" i="6"/>
  <c r="K1649" i="6" s="1"/>
  <c r="Z1649" i="6" s="1"/>
  <c r="AB1649" i="6" s="1"/>
  <c r="I1648" i="6"/>
  <c r="K1648" i="6" s="1"/>
  <c r="Z1648" i="6" s="1"/>
  <c r="AB1648" i="6" s="1"/>
  <c r="I1647" i="6"/>
  <c r="K1647" i="6" s="1"/>
  <c r="Z1647" i="6" s="1"/>
  <c r="AB1647" i="6" s="1"/>
  <c r="I1646" i="6"/>
  <c r="K1646" i="6" s="1"/>
  <c r="Z1646" i="6" s="1"/>
  <c r="AB1646" i="6" s="1"/>
  <c r="AC1645" i="6"/>
  <c r="S1644" i="6"/>
  <c r="V1644" i="6" s="1"/>
  <c r="I1644" i="6"/>
  <c r="K1644" i="6" s="1"/>
  <c r="I1643" i="6"/>
  <c r="K1643" i="6" s="1"/>
  <c r="Z1643" i="6" s="1"/>
  <c r="AB1643" i="6" s="1"/>
  <c r="I1642" i="6"/>
  <c r="K1642" i="6" s="1"/>
  <c r="Z1642" i="6" s="1"/>
  <c r="AB1642" i="6" s="1"/>
  <c r="I1641" i="6"/>
  <c r="K1641" i="6" s="1"/>
  <c r="Z1641" i="6" s="1"/>
  <c r="AB1641" i="6" s="1"/>
  <c r="I1640" i="6"/>
  <c r="K1640" i="6" s="1"/>
  <c r="Z1640" i="6" s="1"/>
  <c r="AB1640" i="6" s="1"/>
  <c r="I1639" i="6"/>
  <c r="K1639" i="6" s="1"/>
  <c r="Z1639" i="6" s="1"/>
  <c r="AB1639" i="6" s="1"/>
  <c r="I1636" i="6"/>
  <c r="K1636" i="6" s="1"/>
  <c r="Z1636" i="6" s="1"/>
  <c r="AB1636" i="6" s="1"/>
  <c r="AC1635" i="6"/>
  <c r="AC1633" i="6"/>
  <c r="P1633" i="6"/>
  <c r="Q1634" i="6" s="1"/>
  <c r="Q1633" i="6" s="1"/>
  <c r="I1633" i="6"/>
  <c r="K1633" i="6" s="1"/>
  <c r="I1632" i="6"/>
  <c r="K1632" i="6" s="1"/>
  <c r="Z1632" i="6" s="1"/>
  <c r="AB1632" i="6" s="1"/>
  <c r="I1631" i="6"/>
  <c r="K1631" i="6" s="1"/>
  <c r="Z1631" i="6" s="1"/>
  <c r="AB1631" i="6" s="1"/>
  <c r="I1630" i="6"/>
  <c r="K1630" i="6" s="1"/>
  <c r="Z1630" i="6" s="1"/>
  <c r="AB1630" i="6" s="1"/>
  <c r="I1629" i="6"/>
  <c r="K1629" i="6" s="1"/>
  <c r="Z1629" i="6" s="1"/>
  <c r="AB1629" i="6" s="1"/>
  <c r="I1626" i="6"/>
  <c r="K1626" i="6" s="1"/>
  <c r="Z1626" i="6" s="1"/>
  <c r="AB1626" i="6" s="1"/>
  <c r="AC1623" i="6"/>
  <c r="AC1622" i="6"/>
  <c r="S1622" i="6"/>
  <c r="V1622" i="6" s="1"/>
  <c r="W1622" i="6" s="1"/>
  <c r="X1622" i="6" s="1"/>
  <c r="AC1621" i="6"/>
  <c r="S1621" i="6"/>
  <c r="V1621" i="6" s="1"/>
  <c r="W1621" i="6" s="1"/>
  <c r="X1621" i="6" s="1"/>
  <c r="AC1619" i="6"/>
  <c r="P1619" i="6"/>
  <c r="Q1620" i="6" s="1"/>
  <c r="Q1619" i="6" s="1"/>
  <c r="I1619" i="6"/>
  <c r="K1619" i="6" s="1"/>
  <c r="I1618" i="6"/>
  <c r="K1618" i="6" s="1"/>
  <c r="Z1618" i="6" s="1"/>
  <c r="AB1618" i="6" s="1"/>
  <c r="I1617" i="6"/>
  <c r="K1617" i="6" s="1"/>
  <c r="Z1617" i="6" s="1"/>
  <c r="AB1617" i="6" s="1"/>
  <c r="I1616" i="6"/>
  <c r="K1616" i="6" s="1"/>
  <c r="Z1616" i="6" s="1"/>
  <c r="AB1616" i="6" s="1"/>
  <c r="AC1615" i="6"/>
  <c r="AC1614" i="6"/>
  <c r="S1614" i="6"/>
  <c r="V1614" i="6" s="1"/>
  <c r="K1614" i="6"/>
  <c r="S1613" i="6"/>
  <c r="V1613" i="6" s="1"/>
  <c r="K1613" i="6"/>
  <c r="S1612" i="6"/>
  <c r="V1612" i="6" s="1"/>
  <c r="K1612" i="6"/>
  <c r="I1611" i="6"/>
  <c r="K1611" i="6" s="1"/>
  <c r="Z1611" i="6" s="1"/>
  <c r="AB1611" i="6" s="1"/>
  <c r="I1610" i="6"/>
  <c r="K1610" i="6" s="1"/>
  <c r="Z1610" i="6" s="1"/>
  <c r="AB1610" i="6" s="1"/>
  <c r="I1609" i="6"/>
  <c r="K1609" i="6" s="1"/>
  <c r="Z1609" i="6" s="1"/>
  <c r="AB1609" i="6" s="1"/>
  <c r="I1608" i="6"/>
  <c r="K1608" i="6" s="1"/>
  <c r="Z1608" i="6" s="1"/>
  <c r="AB1608" i="6" s="1"/>
  <c r="I1607" i="6"/>
  <c r="K1607" i="6" s="1"/>
  <c r="Z1607" i="6" s="1"/>
  <c r="AB1607" i="6" s="1"/>
  <c r="I1606" i="6"/>
  <c r="K1606" i="6" s="1"/>
  <c r="Z1606" i="6" s="1"/>
  <c r="AB1606" i="6" s="1"/>
  <c r="I1605" i="6"/>
  <c r="K1605" i="6" s="1"/>
  <c r="Z1605" i="6" s="1"/>
  <c r="AB1605" i="6" s="1"/>
  <c r="I1604" i="6"/>
  <c r="K1604" i="6" s="1"/>
  <c r="Z1604" i="6" s="1"/>
  <c r="AB1604" i="6" s="1"/>
  <c r="I1603" i="6"/>
  <c r="I1602" i="6"/>
  <c r="K1602" i="6" s="1"/>
  <c r="Z1602" i="6" s="1"/>
  <c r="AB1602" i="6" s="1"/>
  <c r="I1601" i="6"/>
  <c r="K1601" i="6" s="1"/>
  <c r="Z1601" i="6" s="1"/>
  <c r="AB1601" i="6" s="1"/>
  <c r="I1600" i="6"/>
  <c r="K1600" i="6" s="1"/>
  <c r="Z1600" i="6" s="1"/>
  <c r="AB1600" i="6" s="1"/>
  <c r="I1599" i="6"/>
  <c r="K1599" i="6" s="1"/>
  <c r="Z1599" i="6" s="1"/>
  <c r="AB1599" i="6" s="1"/>
  <c r="K1598" i="6"/>
  <c r="Z1598" i="6" s="1"/>
  <c r="AB1598" i="6" s="1"/>
  <c r="I1597" i="6"/>
  <c r="K1597" i="6" s="1"/>
  <c r="Z1597" i="6" s="1"/>
  <c r="AB1597" i="6" s="1"/>
  <c r="I1596" i="6"/>
  <c r="K1596" i="6" s="1"/>
  <c r="Z1596" i="6" s="1"/>
  <c r="AB1596" i="6" s="1"/>
  <c r="AC1595" i="6"/>
  <c r="AC1594" i="6"/>
  <c r="I1593" i="6"/>
  <c r="K1593" i="6" s="1"/>
  <c r="Z1593" i="6" s="1"/>
  <c r="AB1593" i="6" s="1"/>
  <c r="I1592" i="6"/>
  <c r="K1592" i="6" s="1"/>
  <c r="Z1592" i="6" s="1"/>
  <c r="AB1592" i="6" s="1"/>
  <c r="I1591" i="6"/>
  <c r="K1591" i="6" s="1"/>
  <c r="Z1591" i="6" s="1"/>
  <c r="AB1591" i="6" s="1"/>
  <c r="I1590" i="6"/>
  <c r="K1590" i="6" s="1"/>
  <c r="Z1590" i="6" s="1"/>
  <c r="AB1590" i="6" s="1"/>
  <c r="I1589" i="6"/>
  <c r="K1589" i="6" s="1"/>
  <c r="Z1589" i="6" s="1"/>
  <c r="AB1589" i="6" s="1"/>
  <c r="AC1588" i="6"/>
  <c r="I1588" i="6"/>
  <c r="K1588" i="6" s="1"/>
  <c r="S1587" i="6"/>
  <c r="V1587" i="6" s="1"/>
  <c r="K1587" i="6"/>
  <c r="I1586" i="6"/>
  <c r="K1586" i="6" s="1"/>
  <c r="Z1586" i="6" s="1"/>
  <c r="AB1586" i="6" s="1"/>
  <c r="I1585" i="6"/>
  <c r="K1585" i="6" s="1"/>
  <c r="Z1585" i="6" s="1"/>
  <c r="AB1585" i="6" s="1"/>
  <c r="I1584" i="6"/>
  <c r="K1584" i="6" s="1"/>
  <c r="Z1584" i="6" s="1"/>
  <c r="AB1584" i="6" s="1"/>
  <c r="I1583" i="6"/>
  <c r="K1583" i="6" s="1"/>
  <c r="Z1583" i="6" s="1"/>
  <c r="AB1583" i="6" s="1"/>
  <c r="I1582" i="6"/>
  <c r="K1582" i="6" s="1"/>
  <c r="Z1582" i="6" s="1"/>
  <c r="AB1582" i="6" s="1"/>
  <c r="I1581" i="6"/>
  <c r="K1581" i="6" s="1"/>
  <c r="Z1581" i="6" s="1"/>
  <c r="AB1581" i="6" s="1"/>
  <c r="I1580" i="6"/>
  <c r="K1580" i="6" s="1"/>
  <c r="Z1580" i="6" s="1"/>
  <c r="AB1580" i="6" s="1"/>
  <c r="I1579" i="6"/>
  <c r="K1579" i="6" s="1"/>
  <c r="Z1579" i="6" s="1"/>
  <c r="AB1579" i="6" s="1"/>
  <c r="I1578" i="6"/>
  <c r="K1578" i="6" s="1"/>
  <c r="Z1578" i="6" s="1"/>
  <c r="AB1578" i="6" s="1"/>
  <c r="I1577" i="6"/>
  <c r="K1577" i="6" s="1"/>
  <c r="Z1577" i="6" s="1"/>
  <c r="AB1577" i="6" s="1"/>
  <c r="I1576" i="6"/>
  <c r="K1576" i="6" s="1"/>
  <c r="Z1576" i="6" s="1"/>
  <c r="AB1576" i="6" s="1"/>
  <c r="I1575" i="6"/>
  <c r="K1575" i="6" s="1"/>
  <c r="Z1575" i="6" s="1"/>
  <c r="AB1575" i="6" s="1"/>
  <c r="K1572" i="6"/>
  <c r="AC1572" i="6" s="1"/>
  <c r="S1571" i="6"/>
  <c r="V1571" i="6" s="1"/>
  <c r="K1571" i="6"/>
  <c r="AC1570" i="6"/>
  <c r="K1570" i="6"/>
  <c r="AC1569" i="6"/>
  <c r="K1569" i="6"/>
  <c r="S1568" i="6"/>
  <c r="V1568" i="6" s="1"/>
  <c r="K1566" i="6"/>
  <c r="Z1566" i="6" s="1"/>
  <c r="AB1566" i="6" s="1"/>
  <c r="AC1565" i="6"/>
  <c r="S1565" i="6"/>
  <c r="V1565" i="6" s="1"/>
  <c r="K1565" i="6"/>
  <c r="AC1564" i="6"/>
  <c r="I1564" i="6"/>
  <c r="K1564" i="6" s="1"/>
  <c r="Z1564" i="6" s="1"/>
  <c r="I1563" i="6"/>
  <c r="K1563" i="6" s="1"/>
  <c r="Z1563" i="6" s="1"/>
  <c r="AB1563" i="6" s="1"/>
  <c r="AC1562" i="6"/>
  <c r="I1561" i="6"/>
  <c r="K1561" i="6" s="1"/>
  <c r="Z1561" i="6" s="1"/>
  <c r="AB1561" i="6" s="1"/>
  <c r="AC1560" i="6"/>
  <c r="K1560" i="6"/>
  <c r="I1559" i="6"/>
  <c r="K1559" i="6" s="1"/>
  <c r="Z1559" i="6" s="1"/>
  <c r="AB1559" i="6" s="1"/>
  <c r="I1558" i="6"/>
  <c r="K1558" i="6" s="1"/>
  <c r="Z1558" i="6" s="1"/>
  <c r="AB1558" i="6" s="1"/>
  <c r="I1557" i="6"/>
  <c r="K1557" i="6" s="1"/>
  <c r="Z1557" i="6" s="1"/>
  <c r="AB1557" i="6" s="1"/>
  <c r="I1556" i="6"/>
  <c r="K1556" i="6" s="1"/>
  <c r="Z1556" i="6" s="1"/>
  <c r="AB1556" i="6" s="1"/>
  <c r="I1555" i="6"/>
  <c r="K1555" i="6" s="1"/>
  <c r="Z1555" i="6" s="1"/>
  <c r="AB1555" i="6" s="1"/>
  <c r="I1554" i="6"/>
  <c r="K1554" i="6" s="1"/>
  <c r="Z1554" i="6" s="1"/>
  <c r="AB1554" i="6" s="1"/>
  <c r="I1552" i="6"/>
  <c r="K1552" i="6" s="1"/>
  <c r="Z1552" i="6" s="1"/>
  <c r="AB1552" i="6" s="1"/>
  <c r="I1551" i="6"/>
  <c r="K1551" i="6" s="1"/>
  <c r="Z1551" i="6" s="1"/>
  <c r="AB1551" i="6" s="1"/>
  <c r="I1549" i="6"/>
  <c r="K1549" i="6" s="1"/>
  <c r="Z1549" i="6" s="1"/>
  <c r="AB1549" i="6" s="1"/>
  <c r="I1548" i="6"/>
  <c r="K1548" i="6" s="1"/>
  <c r="Z1548" i="6" s="1"/>
  <c r="AB1548" i="6" s="1"/>
  <c r="I1547" i="6"/>
  <c r="K1547" i="6" s="1"/>
  <c r="Z1547" i="6" s="1"/>
  <c r="AB1547" i="6" s="1"/>
  <c r="I1546" i="6"/>
  <c r="K1546" i="6" s="1"/>
  <c r="Z1546" i="6" s="1"/>
  <c r="AB1546" i="6" s="1"/>
  <c r="I1545" i="6"/>
  <c r="K1545" i="6" s="1"/>
  <c r="Z1545" i="6" s="1"/>
  <c r="AB1545" i="6" s="1"/>
  <c r="I1544" i="6"/>
  <c r="K1544" i="6" s="1"/>
  <c r="Z1544" i="6" s="1"/>
  <c r="AB1544" i="6" s="1"/>
  <c r="I1543" i="6"/>
  <c r="K1543" i="6" s="1"/>
  <c r="Z1543" i="6" s="1"/>
  <c r="AB1543" i="6" s="1"/>
  <c r="I1542" i="6"/>
  <c r="K1542" i="6" s="1"/>
  <c r="Z1542" i="6" s="1"/>
  <c r="AB1542" i="6" s="1"/>
  <c r="AC1541" i="6"/>
  <c r="AC1539" i="6"/>
  <c r="P1539" i="6"/>
  <c r="S1539" i="6" s="1"/>
  <c r="V1539" i="6" s="1"/>
  <c r="K1539" i="6"/>
  <c r="AC1538" i="6"/>
  <c r="AC1537" i="6"/>
  <c r="AC1536" i="6"/>
  <c r="I1535" i="6"/>
  <c r="K1535" i="6" s="1"/>
  <c r="Z1535" i="6" s="1"/>
  <c r="AB1535" i="6" s="1"/>
  <c r="I1534" i="6"/>
  <c r="K1534" i="6" s="1"/>
  <c r="Z1534" i="6" s="1"/>
  <c r="AB1534" i="6" s="1"/>
  <c r="I1533" i="6"/>
  <c r="K1533" i="6" s="1"/>
  <c r="Z1533" i="6" s="1"/>
  <c r="AB1533" i="6" s="1"/>
  <c r="I1532" i="6"/>
  <c r="K1532" i="6" s="1"/>
  <c r="Z1532" i="6" s="1"/>
  <c r="AB1532" i="6" s="1"/>
  <c r="I1531" i="6"/>
  <c r="K1531" i="6" s="1"/>
  <c r="Z1531" i="6" s="1"/>
  <c r="AB1531" i="6" s="1"/>
  <c r="I1530" i="6"/>
  <c r="K1530" i="6" s="1"/>
  <c r="Z1530" i="6" s="1"/>
  <c r="AB1530" i="6" s="1"/>
  <c r="AC1529" i="6"/>
  <c r="S1528" i="6"/>
  <c r="V1528" i="6" s="1"/>
  <c r="I1528" i="6"/>
  <c r="K1528" i="6" s="1"/>
  <c r="AC1527" i="6"/>
  <c r="K1527" i="6"/>
  <c r="I1526" i="6"/>
  <c r="K1526" i="6" s="1"/>
  <c r="Z1526" i="6" s="1"/>
  <c r="AB1526" i="6" s="1"/>
  <c r="I1525" i="6"/>
  <c r="K1525" i="6" s="1"/>
  <c r="Z1525" i="6" s="1"/>
  <c r="AB1525" i="6" s="1"/>
  <c r="I1524" i="6"/>
  <c r="K1524" i="6" s="1"/>
  <c r="Z1524" i="6" s="1"/>
  <c r="AB1524" i="6" s="1"/>
  <c r="I1523" i="6"/>
  <c r="K1523" i="6" s="1"/>
  <c r="Z1523" i="6" s="1"/>
  <c r="AB1523" i="6" s="1"/>
  <c r="I1522" i="6"/>
  <c r="K1522" i="6" s="1"/>
  <c r="Z1522" i="6" s="1"/>
  <c r="AB1522" i="6" s="1"/>
  <c r="AC1521" i="6"/>
  <c r="S1520" i="6"/>
  <c r="V1520" i="6" s="1"/>
  <c r="K1520" i="6"/>
  <c r="S1519" i="6"/>
  <c r="V1519" i="6" s="1"/>
  <c r="K1519" i="6"/>
  <c r="K1518" i="6"/>
  <c r="Z1518" i="6" s="1"/>
  <c r="AB1518" i="6" s="1"/>
  <c r="AC1517" i="6"/>
  <c r="I1516" i="6"/>
  <c r="K1516" i="6" s="1"/>
  <c r="Z1516" i="6" s="1"/>
  <c r="AB1516" i="6" s="1"/>
  <c r="I1515" i="6"/>
  <c r="K1515" i="6" s="1"/>
  <c r="Z1515" i="6" s="1"/>
  <c r="AB1515" i="6" s="1"/>
  <c r="I1514" i="6"/>
  <c r="K1514" i="6" s="1"/>
  <c r="Z1514" i="6" s="1"/>
  <c r="AB1514" i="6" s="1"/>
  <c r="I1513" i="6"/>
  <c r="K1513" i="6" s="1"/>
  <c r="Z1513" i="6" s="1"/>
  <c r="AB1513" i="6" s="1"/>
  <c r="I1512" i="6"/>
  <c r="K1512" i="6" s="1"/>
  <c r="Z1512" i="6" s="1"/>
  <c r="AB1512" i="6" s="1"/>
  <c r="I1509" i="6"/>
  <c r="K1509" i="6" s="1"/>
  <c r="Z1509" i="6" s="1"/>
  <c r="I1508" i="6"/>
  <c r="K1508" i="6" s="1"/>
  <c r="Z1508" i="6" s="1"/>
  <c r="AB1508" i="6" s="1"/>
  <c r="I1507" i="6"/>
  <c r="K1507" i="6" s="1"/>
  <c r="Z1507" i="6" s="1"/>
  <c r="AB1507" i="6" s="1"/>
  <c r="I1506" i="6"/>
  <c r="K1506" i="6" s="1"/>
  <c r="Z1506" i="6" s="1"/>
  <c r="AB1506" i="6" s="1"/>
  <c r="I1505" i="6"/>
  <c r="K1505" i="6" s="1"/>
  <c r="Z1505" i="6" s="1"/>
  <c r="AB1505" i="6" s="1"/>
  <c r="I1504" i="6"/>
  <c r="K1504" i="6" s="1"/>
  <c r="Z1504" i="6" s="1"/>
  <c r="AB1504" i="6" s="1"/>
  <c r="AB1503" i="6"/>
  <c r="S1502" i="6"/>
  <c r="V1502" i="6" s="1"/>
  <c r="Q1502" i="6"/>
  <c r="K1502" i="6"/>
  <c r="Z1502" i="6" s="1"/>
  <c r="AB1502" i="6" s="1"/>
  <c r="AC1501" i="6"/>
  <c r="I1500" i="6"/>
  <c r="K1500" i="6" s="1"/>
  <c r="Z1500" i="6" s="1"/>
  <c r="AB1500" i="6" s="1"/>
  <c r="AC1499" i="6"/>
  <c r="I1498" i="6"/>
  <c r="K1498" i="6" s="1"/>
  <c r="Z1498" i="6" s="1"/>
  <c r="AB1498" i="6" s="1"/>
  <c r="I1497" i="6"/>
  <c r="K1497" i="6" s="1"/>
  <c r="Z1497" i="6" s="1"/>
  <c r="AB1497" i="6" s="1"/>
  <c r="I1496" i="6"/>
  <c r="K1496" i="6" s="1"/>
  <c r="Z1496" i="6" s="1"/>
  <c r="AB1496" i="6" s="1"/>
  <c r="AC1495" i="6"/>
  <c r="Q1494" i="6"/>
  <c r="AC1493" i="6"/>
  <c r="S1493" i="6"/>
  <c r="V1493" i="6" s="1"/>
  <c r="W1493" i="6" s="1"/>
  <c r="Q1493" i="6"/>
  <c r="AC1492" i="6"/>
  <c r="I1491" i="6"/>
  <c r="K1491" i="6" s="1"/>
  <c r="Z1491" i="6" s="1"/>
  <c r="AB1491" i="6" s="1"/>
  <c r="I1490" i="6"/>
  <c r="K1490" i="6" s="1"/>
  <c r="Z1490" i="6" s="1"/>
  <c r="AB1490" i="6" s="1"/>
  <c r="I1489" i="6"/>
  <c r="K1489" i="6" s="1"/>
  <c r="Z1489" i="6" s="1"/>
  <c r="AB1489" i="6" s="1"/>
  <c r="I1488" i="6"/>
  <c r="K1488" i="6" s="1"/>
  <c r="Z1488" i="6" s="1"/>
  <c r="AB1488" i="6" s="1"/>
  <c r="K1487" i="6"/>
  <c r="Z1487" i="6" s="1"/>
  <c r="AB1487" i="6" s="1"/>
  <c r="K1486" i="6"/>
  <c r="Z1486" i="6" s="1"/>
  <c r="AB1486" i="6" s="1"/>
  <c r="I1484" i="6"/>
  <c r="K1484" i="6" s="1"/>
  <c r="Z1484" i="6" s="1"/>
  <c r="AB1484" i="6" s="1"/>
  <c r="I1483" i="6"/>
  <c r="K1483" i="6" s="1"/>
  <c r="Z1483" i="6" s="1"/>
  <c r="AB1483" i="6" s="1"/>
  <c r="I1482" i="6"/>
  <c r="K1482" i="6" s="1"/>
  <c r="Z1482" i="6" s="1"/>
  <c r="AB1482" i="6" s="1"/>
  <c r="I1481" i="6"/>
  <c r="K1481" i="6" s="1"/>
  <c r="Z1481" i="6" s="1"/>
  <c r="AB1481" i="6" s="1"/>
  <c r="I1480" i="6"/>
  <c r="K1480" i="6" s="1"/>
  <c r="Z1480" i="6" s="1"/>
  <c r="AB1480" i="6" s="1"/>
  <c r="I1479" i="6"/>
  <c r="K1479" i="6" s="1"/>
  <c r="Z1479" i="6" s="1"/>
  <c r="AB1479" i="6" s="1"/>
  <c r="I1478" i="6"/>
  <c r="K1478" i="6" s="1"/>
  <c r="Z1478" i="6" s="1"/>
  <c r="AB1478" i="6" s="1"/>
  <c r="Z1477" i="6"/>
  <c r="AB1477" i="6" s="1"/>
  <c r="I1477" i="6"/>
  <c r="Z1476" i="6"/>
  <c r="AB1476" i="6" s="1"/>
  <c r="I1475" i="6"/>
  <c r="K1475" i="6" s="1"/>
  <c r="Z1475" i="6" s="1"/>
  <c r="AB1475" i="6" s="1"/>
  <c r="I1474" i="6"/>
  <c r="K1474" i="6" s="1"/>
  <c r="Z1474" i="6" s="1"/>
  <c r="AB1474" i="6" s="1"/>
  <c r="I1472" i="6"/>
  <c r="I1471" i="6"/>
  <c r="K1471" i="6" s="1"/>
  <c r="Z1471" i="6" s="1"/>
  <c r="AB1471" i="6" s="1"/>
  <c r="I1470" i="6"/>
  <c r="K1470" i="6" s="1"/>
  <c r="Z1470" i="6" s="1"/>
  <c r="AB1470" i="6" s="1"/>
  <c r="I1469" i="6"/>
  <c r="K1469" i="6" s="1"/>
  <c r="Z1469" i="6" s="1"/>
  <c r="AB1469" i="6" s="1"/>
  <c r="I1468" i="6"/>
  <c r="K1468" i="6" s="1"/>
  <c r="Z1468" i="6" s="1"/>
  <c r="AB1468" i="6" s="1"/>
  <c r="AC1467" i="6"/>
  <c r="I1467" i="6"/>
  <c r="K1467" i="6" s="1"/>
  <c r="AC1466" i="6"/>
  <c r="I1466" i="6"/>
  <c r="K1466" i="6" s="1"/>
  <c r="I1465" i="6"/>
  <c r="K1465" i="6" s="1"/>
  <c r="Z1465" i="6" s="1"/>
  <c r="AB1465" i="6" s="1"/>
  <c r="I1464" i="6"/>
  <c r="K1464" i="6" s="1"/>
  <c r="Z1464" i="6" s="1"/>
  <c r="AB1464" i="6" s="1"/>
  <c r="I1463" i="6"/>
  <c r="K1463" i="6" s="1"/>
  <c r="Z1463" i="6" s="1"/>
  <c r="AB1463" i="6" s="1"/>
  <c r="I1462" i="6"/>
  <c r="K1462" i="6" s="1"/>
  <c r="Z1462" i="6" s="1"/>
  <c r="AB1462" i="6" s="1"/>
  <c r="I1461" i="6"/>
  <c r="K1461" i="6" s="1"/>
  <c r="Z1461" i="6" s="1"/>
  <c r="AB1461" i="6" s="1"/>
  <c r="I1460" i="6"/>
  <c r="K1460" i="6" s="1"/>
  <c r="Z1460" i="6" s="1"/>
  <c r="AB1460" i="6" s="1"/>
  <c r="I1459" i="6"/>
  <c r="K1459" i="6" s="1"/>
  <c r="Z1459" i="6" s="1"/>
  <c r="AB1459" i="6" s="1"/>
  <c r="I1458" i="6"/>
  <c r="K1458" i="6" s="1"/>
  <c r="Z1458" i="6" s="1"/>
  <c r="AB1458" i="6" s="1"/>
  <c r="I1457" i="6"/>
  <c r="K1457" i="6" s="1"/>
  <c r="Z1457" i="6" s="1"/>
  <c r="AB1457" i="6" s="1"/>
  <c r="I1456" i="6"/>
  <c r="K1456" i="6" s="1"/>
  <c r="Z1456" i="6" s="1"/>
  <c r="AB1456" i="6" s="1"/>
  <c r="AC1455" i="6"/>
  <c r="I1455" i="6"/>
  <c r="K1455" i="6" s="1"/>
  <c r="I1454" i="6"/>
  <c r="K1454" i="6" s="1"/>
  <c r="Z1454" i="6" s="1"/>
  <c r="AB1454" i="6" s="1"/>
  <c r="I1453" i="6"/>
  <c r="K1453" i="6" s="1"/>
  <c r="Z1453" i="6" s="1"/>
  <c r="AB1453" i="6" s="1"/>
  <c r="I1452" i="6"/>
  <c r="K1452" i="6" s="1"/>
  <c r="Z1452" i="6" s="1"/>
  <c r="AB1452" i="6" s="1"/>
  <c r="I1451" i="6"/>
  <c r="K1451" i="6" s="1"/>
  <c r="Z1451" i="6" s="1"/>
  <c r="AB1451" i="6" s="1"/>
  <c r="I1450" i="6"/>
  <c r="K1450" i="6" s="1"/>
  <c r="Z1450" i="6" s="1"/>
  <c r="AB1450" i="6" s="1"/>
  <c r="I1449" i="6"/>
  <c r="K1449" i="6" s="1"/>
  <c r="Z1449" i="6" s="1"/>
  <c r="AB1449" i="6" s="1"/>
  <c r="I1448" i="6"/>
  <c r="K1448" i="6" s="1"/>
  <c r="Z1448" i="6" s="1"/>
  <c r="AB1448" i="6" s="1"/>
  <c r="AC1447" i="6"/>
  <c r="I1446" i="6"/>
  <c r="K1446" i="6" s="1"/>
  <c r="Z1446" i="6" s="1"/>
  <c r="AB1446" i="6" s="1"/>
  <c r="I1445" i="6"/>
  <c r="K1445" i="6" s="1"/>
  <c r="Z1445" i="6" s="1"/>
  <c r="AB1445" i="6" s="1"/>
  <c r="I1443" i="6"/>
  <c r="K1443" i="6" s="1"/>
  <c r="Z1443" i="6" s="1"/>
  <c r="AB1443" i="6" s="1"/>
  <c r="I1442" i="6"/>
  <c r="K1442" i="6" s="1"/>
  <c r="Z1442" i="6" s="1"/>
  <c r="AB1442" i="6" s="1"/>
  <c r="I1441" i="6"/>
  <c r="K1441" i="6" s="1"/>
  <c r="Z1441" i="6" s="1"/>
  <c r="AB1441" i="6" s="1"/>
  <c r="I1440" i="6"/>
  <c r="K1440" i="6" s="1"/>
  <c r="Z1440" i="6" s="1"/>
  <c r="AB1440" i="6" s="1"/>
  <c r="AC1439" i="6"/>
  <c r="AC1438" i="6"/>
  <c r="I1437" i="6"/>
  <c r="K1437" i="6" s="1"/>
  <c r="Z1437" i="6" s="1"/>
  <c r="AB1437" i="6" s="1"/>
  <c r="I1436" i="6"/>
  <c r="K1436" i="6" s="1"/>
  <c r="Z1436" i="6" s="1"/>
  <c r="AB1436" i="6" s="1"/>
  <c r="AC1435" i="6"/>
  <c r="K1435" i="6"/>
  <c r="AC1434" i="6"/>
  <c r="K1434" i="6"/>
  <c r="AC1433" i="6"/>
  <c r="K1433" i="6"/>
  <c r="AC1432" i="6"/>
  <c r="K1432" i="6"/>
  <c r="I1431" i="6"/>
  <c r="K1431" i="6" s="1"/>
  <c r="Z1431" i="6" s="1"/>
  <c r="AB1431" i="6" s="1"/>
  <c r="I1430" i="6"/>
  <c r="K1430" i="6" s="1"/>
  <c r="Z1430" i="6" s="1"/>
  <c r="AB1430" i="6" s="1"/>
  <c r="I1429" i="6"/>
  <c r="K1429" i="6" s="1"/>
  <c r="Z1429" i="6" s="1"/>
  <c r="AB1429" i="6" s="1"/>
  <c r="I1428" i="6"/>
  <c r="K1428" i="6" s="1"/>
  <c r="Z1428" i="6" s="1"/>
  <c r="AB1428" i="6" s="1"/>
  <c r="I1427" i="6"/>
  <c r="K1427" i="6" s="1"/>
  <c r="Z1427" i="6" s="1"/>
  <c r="AB1427" i="6" s="1"/>
  <c r="I1426" i="6"/>
  <c r="K1426" i="6" s="1"/>
  <c r="Z1426" i="6" s="1"/>
  <c r="AB1426" i="6" s="1"/>
  <c r="I1425" i="6"/>
  <c r="K1425" i="6" s="1"/>
  <c r="Z1425" i="6" s="1"/>
  <c r="AB1425" i="6" s="1"/>
  <c r="AC1424" i="6"/>
  <c r="AC1422" i="6"/>
  <c r="V1422" i="6"/>
  <c r="P1422" i="6"/>
  <c r="Q1423" i="6" s="1"/>
  <c r="Q1422" i="6" s="1"/>
  <c r="K1422" i="6"/>
  <c r="I1421" i="6"/>
  <c r="K1421" i="6" s="1"/>
  <c r="Z1421" i="6" s="1"/>
  <c r="AB1421" i="6" s="1"/>
  <c r="I1420" i="6"/>
  <c r="K1420" i="6" s="1"/>
  <c r="Z1420" i="6" s="1"/>
  <c r="AB1420" i="6" s="1"/>
  <c r="I1419" i="6"/>
  <c r="K1419" i="6" s="1"/>
  <c r="Z1419" i="6" s="1"/>
  <c r="AB1419" i="6" s="1"/>
  <c r="I1418" i="6"/>
  <c r="K1418" i="6" s="1"/>
  <c r="Z1418" i="6" s="1"/>
  <c r="AB1418" i="6" s="1"/>
  <c r="I1417" i="6"/>
  <c r="K1417" i="6" s="1"/>
  <c r="Z1417" i="6" s="1"/>
  <c r="AB1417" i="6" s="1"/>
  <c r="I1416" i="6"/>
  <c r="K1416" i="6" s="1"/>
  <c r="Z1416" i="6" s="1"/>
  <c r="AB1416" i="6" s="1"/>
  <c r="I1415" i="6"/>
  <c r="K1415" i="6" s="1"/>
  <c r="Z1415" i="6" s="1"/>
  <c r="AB1415" i="6" s="1"/>
  <c r="I1414" i="6"/>
  <c r="K1414" i="6" s="1"/>
  <c r="Z1414" i="6" s="1"/>
  <c r="AB1414" i="6" s="1"/>
  <c r="I1413" i="6"/>
  <c r="K1413" i="6" s="1"/>
  <c r="Z1413" i="6" s="1"/>
  <c r="AB1413" i="6" s="1"/>
  <c r="AC1412" i="6"/>
  <c r="S1411" i="6"/>
  <c r="V1411" i="6" s="1"/>
  <c r="K1411" i="6"/>
  <c r="P1410" i="6"/>
  <c r="S1410" i="6" s="1"/>
  <c r="V1410" i="6" s="1"/>
  <c r="K1410" i="6"/>
  <c r="Z1410" i="6" s="1"/>
  <c r="AB1410" i="6" s="1"/>
  <c r="I1409" i="6"/>
  <c r="K1409" i="6" s="1"/>
  <c r="Z1409" i="6" s="1"/>
  <c r="AB1409" i="6" s="1"/>
  <c r="I1408" i="6"/>
  <c r="K1408" i="6" s="1"/>
  <c r="Z1408" i="6" s="1"/>
  <c r="AB1408" i="6" s="1"/>
  <c r="I1407" i="6"/>
  <c r="K1407" i="6" s="1"/>
  <c r="Z1407" i="6" s="1"/>
  <c r="AB1407" i="6" s="1"/>
  <c r="AC1403" i="6"/>
  <c r="AC1402" i="6"/>
  <c r="AC1401" i="6"/>
  <c r="K1400" i="6"/>
  <c r="Z1400" i="6" s="1"/>
  <c r="AB1400" i="6" s="1"/>
  <c r="AC1406" i="6"/>
  <c r="Q1405" i="6"/>
  <c r="Q1404" i="6" s="1"/>
  <c r="S1404" i="6"/>
  <c r="V1404" i="6" s="1"/>
  <c r="K1404" i="6"/>
  <c r="I1399" i="6"/>
  <c r="K1399" i="6" s="1"/>
  <c r="Z1399" i="6" s="1"/>
  <c r="AB1399" i="6" s="1"/>
  <c r="I1398" i="6"/>
  <c r="K1398" i="6" s="1"/>
  <c r="Z1398" i="6" s="1"/>
  <c r="AB1398" i="6" s="1"/>
  <c r="I1397" i="6"/>
  <c r="K1397" i="6" s="1"/>
  <c r="Z1397" i="6" s="1"/>
  <c r="AB1397" i="6" s="1"/>
  <c r="I1396" i="6"/>
  <c r="K1396" i="6" s="1"/>
  <c r="Z1396" i="6" s="1"/>
  <c r="AB1396" i="6" s="1"/>
  <c r="AC1395" i="6"/>
  <c r="I1395" i="6"/>
  <c r="AC1394" i="6"/>
  <c r="I1394" i="6"/>
  <c r="I1393" i="6"/>
  <c r="K1393" i="6" s="1"/>
  <c r="Z1393" i="6" s="1"/>
  <c r="AB1393" i="6" s="1"/>
  <c r="AC1392" i="6"/>
  <c r="AC1391" i="6"/>
  <c r="I1390" i="6"/>
  <c r="K1390" i="6" s="1"/>
  <c r="Z1390" i="6" s="1"/>
  <c r="AB1390" i="6" s="1"/>
  <c r="AC1389" i="6"/>
  <c r="AC1388" i="6"/>
  <c r="I1387" i="6"/>
  <c r="K1387" i="6" s="1"/>
  <c r="Z1387" i="6" s="1"/>
  <c r="AB1387" i="6" s="1"/>
  <c r="I1386" i="6"/>
  <c r="K1386" i="6" s="1"/>
  <c r="Z1386" i="6" s="1"/>
  <c r="AB1386" i="6" s="1"/>
  <c r="I1385" i="6"/>
  <c r="K1385" i="6" s="1"/>
  <c r="Z1385" i="6" s="1"/>
  <c r="AB1385" i="6" s="1"/>
  <c r="I1384" i="6"/>
  <c r="K1384" i="6" s="1"/>
  <c r="Z1384" i="6" s="1"/>
  <c r="AB1384" i="6" s="1"/>
  <c r="I1383" i="6"/>
  <c r="K1383" i="6" s="1"/>
  <c r="Z1383" i="6" s="1"/>
  <c r="AB1383" i="6" s="1"/>
  <c r="I1382" i="6"/>
  <c r="K1382" i="6" s="1"/>
  <c r="Z1382" i="6" s="1"/>
  <c r="AB1382" i="6" s="1"/>
  <c r="I1381" i="6"/>
  <c r="K1381" i="6" s="1"/>
  <c r="Z1381" i="6" s="1"/>
  <c r="AB1381" i="6" s="1"/>
  <c r="AB1380" i="6"/>
  <c r="K1379" i="6"/>
  <c r="Z1379" i="6" s="1"/>
  <c r="AB1379" i="6" s="1"/>
  <c r="AC1378" i="6"/>
  <c r="I1378" i="6"/>
  <c r="I1380" i="6" s="1"/>
  <c r="K1380" i="6" s="1"/>
  <c r="I1377" i="6"/>
  <c r="K1377" i="6" s="1"/>
  <c r="Z1377" i="6" s="1"/>
  <c r="AB1377" i="6" s="1"/>
  <c r="I1376" i="6"/>
  <c r="K1376" i="6" s="1"/>
  <c r="Z1376" i="6" s="1"/>
  <c r="AB1376" i="6" s="1"/>
  <c r="I1375" i="6"/>
  <c r="K1375" i="6" s="1"/>
  <c r="Z1375" i="6" s="1"/>
  <c r="AB1375" i="6" s="1"/>
  <c r="I1373" i="6"/>
  <c r="K1373" i="6" s="1"/>
  <c r="Z1373" i="6" s="1"/>
  <c r="AB1373" i="6" s="1"/>
  <c r="I1372" i="6"/>
  <c r="K1372" i="6" s="1"/>
  <c r="Z1372" i="6" s="1"/>
  <c r="AB1372" i="6" s="1"/>
  <c r="I1371" i="6"/>
  <c r="K1371" i="6" s="1"/>
  <c r="Z1371" i="6" s="1"/>
  <c r="AB1371" i="6" s="1"/>
  <c r="I1370" i="6"/>
  <c r="K1370" i="6" s="1"/>
  <c r="Z1370" i="6" s="1"/>
  <c r="AB1370" i="6" s="1"/>
  <c r="I1369" i="6"/>
  <c r="K1369" i="6" s="1"/>
  <c r="Z1369" i="6" s="1"/>
  <c r="AB1369" i="6" s="1"/>
  <c r="I1368" i="6"/>
  <c r="K1368" i="6" s="1"/>
  <c r="Z1368" i="6" s="1"/>
  <c r="AB1368" i="6" s="1"/>
  <c r="I1367" i="6"/>
  <c r="K1367" i="6" s="1"/>
  <c r="Z1367" i="6" s="1"/>
  <c r="AB1367" i="6" s="1"/>
  <c r="I1366" i="6"/>
  <c r="K1366" i="6" s="1"/>
  <c r="Z1366" i="6" s="1"/>
  <c r="AB1366" i="6" s="1"/>
  <c r="I1365" i="6"/>
  <c r="K1365" i="6" s="1"/>
  <c r="Z1365" i="6" s="1"/>
  <c r="AB1365" i="6" s="1"/>
  <c r="I1364" i="6"/>
  <c r="K1364" i="6" s="1"/>
  <c r="Z1364" i="6" s="1"/>
  <c r="AB1364" i="6" s="1"/>
  <c r="I1361" i="6"/>
  <c r="K1361" i="6" s="1"/>
  <c r="Z1361" i="6" s="1"/>
  <c r="AB1361" i="6" s="1"/>
  <c r="AC1360" i="6"/>
  <c r="AC1359" i="6"/>
  <c r="AC1358" i="6"/>
  <c r="I1357" i="6"/>
  <c r="K1357" i="6" s="1"/>
  <c r="Z1357" i="6" s="1"/>
  <c r="AB1357" i="6" s="1"/>
  <c r="I1356" i="6"/>
  <c r="K1356" i="6" s="1"/>
  <c r="Z1356" i="6" s="1"/>
  <c r="AB1356" i="6" s="1"/>
  <c r="I1355" i="6"/>
  <c r="K1355" i="6" s="1"/>
  <c r="Z1355" i="6" s="1"/>
  <c r="AB1355" i="6" s="1"/>
  <c r="I1354" i="6"/>
  <c r="K1354" i="6" s="1"/>
  <c r="Z1354" i="6" s="1"/>
  <c r="AB1354" i="6" s="1"/>
  <c r="I1353" i="6"/>
  <c r="K1353" i="6" s="1"/>
  <c r="Z1353" i="6" s="1"/>
  <c r="AB1353" i="6" s="1"/>
  <c r="I1352" i="6"/>
  <c r="K1352" i="6" s="1"/>
  <c r="Z1352" i="6" s="1"/>
  <c r="AB1352" i="6" s="1"/>
  <c r="AC1351" i="6"/>
  <c r="AC1350" i="6"/>
  <c r="I1349" i="6"/>
  <c r="K1349" i="6" s="1"/>
  <c r="Z1349" i="6" s="1"/>
  <c r="AB1349" i="6" s="1"/>
  <c r="I1348" i="6"/>
  <c r="K1348" i="6" s="1"/>
  <c r="Z1348" i="6" s="1"/>
  <c r="AB1348" i="6" s="1"/>
  <c r="I1347" i="6"/>
  <c r="K1347" i="6" s="1"/>
  <c r="Z1347" i="6" s="1"/>
  <c r="AB1347" i="6" s="1"/>
  <c r="I1346" i="6"/>
  <c r="K1346" i="6" s="1"/>
  <c r="Z1346" i="6" s="1"/>
  <c r="AB1346" i="6" s="1"/>
  <c r="I1345" i="6"/>
  <c r="K1345" i="6" s="1"/>
  <c r="Z1345" i="6" s="1"/>
  <c r="AB1345" i="6" s="1"/>
  <c r="AC1343" i="6"/>
  <c r="I1343" i="6"/>
  <c r="K1343" i="6" s="1"/>
  <c r="X1343" i="6" s="1"/>
  <c r="S1342" i="6"/>
  <c r="V1342" i="6" s="1"/>
  <c r="K1342" i="6"/>
  <c r="AC1341" i="6"/>
  <c r="AC1340" i="6"/>
  <c r="I1340" i="6"/>
  <c r="K1340" i="6" s="1"/>
  <c r="S1339" i="6"/>
  <c r="V1339" i="6" s="1"/>
  <c r="I1339" i="6"/>
  <c r="K1339" i="6" s="1"/>
  <c r="AC1338" i="6"/>
  <c r="I1338" i="6"/>
  <c r="K1338" i="6" s="1"/>
  <c r="Z1337" i="6"/>
  <c r="AB1337" i="6" s="1"/>
  <c r="K1337" i="6"/>
  <c r="AC1336" i="6"/>
  <c r="I1336" i="6"/>
  <c r="K1336" i="6" s="1"/>
  <c r="I1335" i="6"/>
  <c r="K1335" i="6" s="1"/>
  <c r="Z1335" i="6" s="1"/>
  <c r="AB1335" i="6" s="1"/>
  <c r="I1334" i="6"/>
  <c r="K1334" i="6" s="1"/>
  <c r="Z1334" i="6" s="1"/>
  <c r="AB1334" i="6" s="1"/>
  <c r="I1333" i="6"/>
  <c r="K1333" i="6" s="1"/>
  <c r="Z1333" i="6" s="1"/>
  <c r="AB1333" i="6" s="1"/>
  <c r="I1332" i="6"/>
  <c r="K1332" i="6" s="1"/>
  <c r="Z1332" i="6" s="1"/>
  <c r="AB1332" i="6" s="1"/>
  <c r="I1331" i="6"/>
  <c r="K1331" i="6" s="1"/>
  <c r="Z1331" i="6" s="1"/>
  <c r="AB1331" i="6" s="1"/>
  <c r="AC1330" i="6"/>
  <c r="I1329" i="6"/>
  <c r="K1329" i="6" s="1"/>
  <c r="Z1329" i="6" s="1"/>
  <c r="AB1329" i="6" s="1"/>
  <c r="I1328" i="6"/>
  <c r="K1328" i="6" s="1"/>
  <c r="Z1328" i="6" s="1"/>
  <c r="AB1328" i="6" s="1"/>
  <c r="I1327" i="6"/>
  <c r="K1327" i="6" s="1"/>
  <c r="Z1327" i="6" s="1"/>
  <c r="AB1327" i="6" s="1"/>
  <c r="I1326" i="6"/>
  <c r="K1326" i="6" s="1"/>
  <c r="Z1326" i="6" s="1"/>
  <c r="AB1326" i="6" s="1"/>
  <c r="AC1325" i="6"/>
  <c r="I1325" i="6"/>
  <c r="AC1324" i="6"/>
  <c r="P1323" i="6"/>
  <c r="S1323" i="6" s="1"/>
  <c r="V1323" i="6" s="1"/>
  <c r="I1323" i="6"/>
  <c r="K1323" i="6" s="1"/>
  <c r="AC1322" i="6"/>
  <c r="AC1321" i="6"/>
  <c r="AC1320" i="6"/>
  <c r="I1319" i="6"/>
  <c r="K1319" i="6" s="1"/>
  <c r="Z1319" i="6" s="1"/>
  <c r="AB1319" i="6" s="1"/>
  <c r="I1318" i="6"/>
  <c r="K1318" i="6" s="1"/>
  <c r="Z1318" i="6" s="1"/>
  <c r="AB1318" i="6" s="1"/>
  <c r="I1317" i="6"/>
  <c r="K1317" i="6" s="1"/>
  <c r="Z1317" i="6" s="1"/>
  <c r="AB1317" i="6" s="1"/>
  <c r="AC1316" i="6"/>
  <c r="AC1315" i="6"/>
  <c r="I1314" i="6"/>
  <c r="K1314" i="6" s="1"/>
  <c r="Z1314" i="6" s="1"/>
  <c r="AB1314" i="6" s="1"/>
  <c r="I1312" i="6"/>
  <c r="K1312" i="6" s="1"/>
  <c r="Z1312" i="6" s="1"/>
  <c r="AB1312" i="6" s="1"/>
  <c r="AC1311" i="6"/>
  <c r="AC1309" i="6"/>
  <c r="P1309" i="6"/>
  <c r="Q1310" i="6" s="1"/>
  <c r="Q1309" i="6" s="1"/>
  <c r="K1309" i="6"/>
  <c r="AC1308" i="6"/>
  <c r="I1307" i="6"/>
  <c r="K1307" i="6" s="1"/>
  <c r="Z1307" i="6" s="1"/>
  <c r="AB1307" i="6" s="1"/>
  <c r="I1306" i="6"/>
  <c r="K1306" i="6" s="1"/>
  <c r="Z1306" i="6" s="1"/>
  <c r="AB1306" i="6" s="1"/>
  <c r="I1305" i="6"/>
  <c r="K1305" i="6" s="1"/>
  <c r="Z1305" i="6" s="1"/>
  <c r="AB1305" i="6" s="1"/>
  <c r="I1304" i="6"/>
  <c r="K1304" i="6" s="1"/>
  <c r="Z1304" i="6" s="1"/>
  <c r="AB1304" i="6" s="1"/>
  <c r="AC1303" i="6"/>
  <c r="I1302" i="6"/>
  <c r="K1302" i="6" s="1"/>
  <c r="Z1302" i="6" s="1"/>
  <c r="AB1302" i="6" s="1"/>
  <c r="S1301" i="6"/>
  <c r="V1301" i="6" s="1"/>
  <c r="K1301" i="6"/>
  <c r="AC1300" i="6"/>
  <c r="AC1299" i="6"/>
  <c r="I1298" i="6"/>
  <c r="K1298" i="6" s="1"/>
  <c r="Z1298" i="6" s="1"/>
  <c r="AB1298" i="6" s="1"/>
  <c r="I1297" i="6"/>
  <c r="K1297" i="6" s="1"/>
  <c r="Z1297" i="6" s="1"/>
  <c r="AB1297" i="6" s="1"/>
  <c r="I1296" i="6"/>
  <c r="K1296" i="6" s="1"/>
  <c r="Z1296" i="6" s="1"/>
  <c r="AB1296" i="6" s="1"/>
  <c r="I1295" i="6"/>
  <c r="K1295" i="6" s="1"/>
  <c r="Z1295" i="6" s="1"/>
  <c r="AB1295" i="6" s="1"/>
  <c r="I1294" i="6"/>
  <c r="K1294" i="6" s="1"/>
  <c r="Z1294" i="6" s="1"/>
  <c r="AB1294" i="6" s="1"/>
  <c r="I1293" i="6"/>
  <c r="K1293" i="6" s="1"/>
  <c r="Z1293" i="6" s="1"/>
  <c r="AB1293" i="6" s="1"/>
  <c r="I1292" i="6"/>
  <c r="K1292" i="6" s="1"/>
  <c r="Z1292" i="6" s="1"/>
  <c r="AB1292" i="6" s="1"/>
  <c r="AC1291" i="6"/>
  <c r="I1290" i="6"/>
  <c r="K1290" i="6" s="1"/>
  <c r="Z1290" i="6" s="1"/>
  <c r="AB1290" i="6" s="1"/>
  <c r="AC1289" i="6"/>
  <c r="I1288" i="6"/>
  <c r="K1288" i="6" s="1"/>
  <c r="Z1288" i="6" s="1"/>
  <c r="AB1288" i="6" s="1"/>
  <c r="Q1287" i="6"/>
  <c r="AC1286" i="6"/>
  <c r="S1286" i="6"/>
  <c r="V1286" i="6" s="1"/>
  <c r="Q1286" i="6"/>
  <c r="K1286" i="6"/>
  <c r="AC1285" i="6"/>
  <c r="I1284" i="6"/>
  <c r="K1284" i="6" s="1"/>
  <c r="Z1284" i="6" s="1"/>
  <c r="AB1284" i="6" s="1"/>
  <c r="I1283" i="6"/>
  <c r="K1283" i="6" s="1"/>
  <c r="Z1283" i="6" s="1"/>
  <c r="AB1283" i="6" s="1"/>
  <c r="I1282" i="6"/>
  <c r="K1282" i="6" s="1"/>
  <c r="Z1282" i="6" s="1"/>
  <c r="AB1282" i="6" s="1"/>
  <c r="I1281" i="6"/>
  <c r="K1281" i="6" s="1"/>
  <c r="Z1281" i="6" s="1"/>
  <c r="AB1281" i="6" s="1"/>
  <c r="I1280" i="6"/>
  <c r="K1280" i="6" s="1"/>
  <c r="Z1280" i="6" s="1"/>
  <c r="AB1280" i="6" s="1"/>
  <c r="AC1279" i="6"/>
  <c r="AC1278" i="6"/>
  <c r="S1278" i="6"/>
  <c r="V1278" i="6" s="1"/>
  <c r="K1278" i="6"/>
  <c r="V1277" i="6"/>
  <c r="K1277" i="6"/>
  <c r="I1276" i="6"/>
  <c r="K1276" i="6" s="1"/>
  <c r="Z1276" i="6" s="1"/>
  <c r="AB1276" i="6" s="1"/>
  <c r="AC1275" i="6"/>
  <c r="AC1274" i="6"/>
  <c r="AC1273" i="6"/>
  <c r="I1272" i="6"/>
  <c r="K1272" i="6" s="1"/>
  <c r="Z1272" i="6" s="1"/>
  <c r="AB1272" i="6" s="1"/>
  <c r="AB1271" i="6"/>
  <c r="I1271" i="6"/>
  <c r="K1271" i="6" s="1"/>
  <c r="I1270" i="6"/>
  <c r="K1270" i="6" s="1"/>
  <c r="Z1270" i="6" s="1"/>
  <c r="AB1270" i="6" s="1"/>
  <c r="AC1269" i="6"/>
  <c r="I1268" i="6"/>
  <c r="K1268" i="6" s="1"/>
  <c r="Z1268" i="6" s="1"/>
  <c r="AB1268" i="6" s="1"/>
  <c r="K1267" i="6"/>
  <c r="Z1267" i="6" s="1"/>
  <c r="AB1267" i="6" s="1"/>
  <c r="S1266" i="6"/>
  <c r="V1266" i="6" s="1"/>
  <c r="K1266" i="6"/>
  <c r="AC1264" i="6"/>
  <c r="P1264" i="6"/>
  <c r="Q1265" i="6" s="1"/>
  <c r="K1264" i="6"/>
  <c r="I1263" i="6"/>
  <c r="K1263" i="6" s="1"/>
  <c r="Z1263" i="6" s="1"/>
  <c r="AB1263" i="6" s="1"/>
  <c r="I1262" i="6"/>
  <c r="K1262" i="6" s="1"/>
  <c r="Z1262" i="6" s="1"/>
  <c r="AB1262" i="6" s="1"/>
  <c r="I1261" i="6"/>
  <c r="K1261" i="6" s="1"/>
  <c r="Z1261" i="6" s="1"/>
  <c r="AB1261" i="6" s="1"/>
  <c r="I1260" i="6"/>
  <c r="K1260" i="6" s="1"/>
  <c r="Z1260" i="6" s="1"/>
  <c r="AB1260" i="6" s="1"/>
  <c r="I1259" i="6"/>
  <c r="K1259" i="6" s="1"/>
  <c r="Z1259" i="6" s="1"/>
  <c r="AB1259" i="6" s="1"/>
  <c r="I1258" i="6"/>
  <c r="K1258" i="6" s="1"/>
  <c r="Z1258" i="6" s="1"/>
  <c r="AB1258" i="6" s="1"/>
  <c r="AC1257" i="6"/>
  <c r="AC1256" i="6"/>
  <c r="AC1255" i="6"/>
  <c r="I1254" i="6"/>
  <c r="K1254" i="6" s="1"/>
  <c r="Z1254" i="6" s="1"/>
  <c r="AB1254" i="6" s="1"/>
  <c r="I1253" i="6"/>
  <c r="K1253" i="6" s="1"/>
  <c r="Z1253" i="6" s="1"/>
  <c r="AB1253" i="6" s="1"/>
  <c r="I1252" i="6"/>
  <c r="K1252" i="6" s="1"/>
  <c r="Z1252" i="6" s="1"/>
  <c r="AB1252" i="6" s="1"/>
  <c r="AC1251" i="6"/>
  <c r="AC1250" i="6"/>
  <c r="K1250" i="6"/>
  <c r="AC1249" i="6"/>
  <c r="K1249" i="6"/>
  <c r="I1248" i="6"/>
  <c r="K1248" i="6" s="1"/>
  <c r="Z1248" i="6" s="1"/>
  <c r="AB1248" i="6" s="1"/>
  <c r="I1247" i="6"/>
  <c r="K1247" i="6" s="1"/>
  <c r="Z1247" i="6" s="1"/>
  <c r="AB1247" i="6" s="1"/>
  <c r="I1246" i="6"/>
  <c r="K1246" i="6" s="1"/>
  <c r="Z1246" i="6" s="1"/>
  <c r="AB1246" i="6" s="1"/>
  <c r="I1245" i="6"/>
  <c r="K1245" i="6" s="1"/>
  <c r="Z1245" i="6" s="1"/>
  <c r="AB1245" i="6" s="1"/>
  <c r="I1243" i="6"/>
  <c r="K1243" i="6" s="1"/>
  <c r="Z1243" i="6" s="1"/>
  <c r="AB1243" i="6" s="1"/>
  <c r="I1242" i="6"/>
  <c r="K1242" i="6" s="1"/>
  <c r="Z1242" i="6" s="1"/>
  <c r="AB1242" i="6" s="1"/>
  <c r="I1241" i="6"/>
  <c r="K1241" i="6" s="1"/>
  <c r="Z1241" i="6" s="1"/>
  <c r="AB1241" i="6" s="1"/>
  <c r="AC1239" i="6"/>
  <c r="AC1237" i="6"/>
  <c r="AC1236" i="6"/>
  <c r="V1234" i="6"/>
  <c r="X1234" i="6"/>
  <c r="Z1234" i="6" s="1"/>
  <c r="AB1234" i="6" s="1"/>
  <c r="AC1233" i="6"/>
  <c r="V1231" i="6"/>
  <c r="W1231" i="6" s="1"/>
  <c r="AC1230" i="6"/>
  <c r="I1230" i="6"/>
  <c r="I1229" i="6"/>
  <c r="K1229" i="6" s="1"/>
  <c r="Z1229" i="6" s="1"/>
  <c r="AB1229" i="6" s="1"/>
  <c r="AC1228" i="6"/>
  <c r="I1227" i="6"/>
  <c r="K1227" i="6" s="1"/>
  <c r="Q1226" i="6"/>
  <c r="K1226" i="6"/>
  <c r="AC1225" i="6"/>
  <c r="S1225" i="6"/>
  <c r="V1225" i="6" s="1"/>
  <c r="Q1225" i="6"/>
  <c r="K1225" i="6"/>
  <c r="AC1224" i="6"/>
  <c r="I1223" i="6"/>
  <c r="K1223" i="6" s="1"/>
  <c r="Z1223" i="6" s="1"/>
  <c r="AB1223" i="6" s="1"/>
  <c r="I1222" i="6"/>
  <c r="K1222" i="6" s="1"/>
  <c r="Z1222" i="6" s="1"/>
  <c r="AB1222" i="6" s="1"/>
  <c r="AC1221" i="6"/>
  <c r="I1221" i="6"/>
  <c r="K1221" i="6" s="1"/>
  <c r="AC1220" i="6"/>
  <c r="I1220" i="6"/>
  <c r="K1220" i="6" s="1"/>
  <c r="I1219" i="6"/>
  <c r="K1219" i="6" s="1"/>
  <c r="Z1219" i="6" s="1"/>
  <c r="AB1219" i="6" s="1"/>
  <c r="AC1218" i="6"/>
  <c r="I1218" i="6"/>
  <c r="K1218" i="6" s="1"/>
  <c r="I1217" i="6"/>
  <c r="K1217" i="6" s="1"/>
  <c r="Z1217" i="6" s="1"/>
  <c r="AB1217" i="6" s="1"/>
  <c r="I1216" i="6"/>
  <c r="K1216" i="6" s="1"/>
  <c r="Z1216" i="6" s="1"/>
  <c r="AB1216" i="6" s="1"/>
  <c r="I1215" i="6"/>
  <c r="K1215" i="6" s="1"/>
  <c r="Z1215" i="6" s="1"/>
  <c r="AB1215" i="6" s="1"/>
  <c r="I1214" i="6"/>
  <c r="K1214" i="6" s="1"/>
  <c r="Z1214" i="6" s="1"/>
  <c r="AB1214" i="6" s="1"/>
  <c r="I1213" i="6"/>
  <c r="K1213" i="6" s="1"/>
  <c r="Z1213" i="6" s="1"/>
  <c r="AB1213" i="6" s="1"/>
  <c r="AC1212" i="6"/>
  <c r="AC1211" i="6"/>
  <c r="AC1210" i="6"/>
  <c r="I1209" i="6"/>
  <c r="K1209" i="6" s="1"/>
  <c r="Z1209" i="6" s="1"/>
  <c r="AB1209" i="6" s="1"/>
  <c r="I1208" i="6"/>
  <c r="K1208" i="6" s="1"/>
  <c r="Z1208" i="6" s="1"/>
  <c r="AB1208" i="6" s="1"/>
  <c r="I1207" i="6"/>
  <c r="K1207" i="6" s="1"/>
  <c r="Z1207" i="6" s="1"/>
  <c r="AB1207" i="6" s="1"/>
  <c r="AC1206" i="6"/>
  <c r="S1205" i="6"/>
  <c r="V1205" i="6" s="1"/>
  <c r="K1205" i="6"/>
  <c r="AC1204" i="6"/>
  <c r="I1204" i="6"/>
  <c r="K1204" i="6" s="1"/>
  <c r="X1204" i="6" s="1"/>
  <c r="I1203" i="6"/>
  <c r="K1203" i="6" s="1"/>
  <c r="Z1203" i="6" s="1"/>
  <c r="AB1203" i="6" s="1"/>
  <c r="I1202" i="6"/>
  <c r="K1202" i="6" s="1"/>
  <c r="Z1202" i="6" s="1"/>
  <c r="AB1202" i="6" s="1"/>
  <c r="I1201" i="6"/>
  <c r="K1201" i="6" s="1"/>
  <c r="Z1201" i="6" s="1"/>
  <c r="AB1201" i="6" s="1"/>
  <c r="I1200" i="6"/>
  <c r="K1200" i="6" s="1"/>
  <c r="Z1200" i="6" s="1"/>
  <c r="AB1200" i="6" s="1"/>
  <c r="I1199" i="6"/>
  <c r="K1199" i="6" s="1"/>
  <c r="Z1199" i="6" s="1"/>
  <c r="AB1199" i="6" s="1"/>
  <c r="I1198" i="6"/>
  <c r="K1198" i="6" s="1"/>
  <c r="Z1198" i="6" s="1"/>
  <c r="AB1198" i="6" s="1"/>
  <c r="I1197" i="6"/>
  <c r="K1197" i="6" s="1"/>
  <c r="Z1197" i="6" s="1"/>
  <c r="AB1197" i="6" s="1"/>
  <c r="I1193" i="6"/>
  <c r="K1193" i="6" s="1"/>
  <c r="Z1193" i="6" s="1"/>
  <c r="AB1193" i="6" s="1"/>
  <c r="I1192" i="6"/>
  <c r="K1192" i="6" s="1"/>
  <c r="Z1192" i="6" s="1"/>
  <c r="AB1192" i="6" s="1"/>
  <c r="AC1191" i="6"/>
  <c r="I1190" i="6"/>
  <c r="K1190" i="6" s="1"/>
  <c r="Z1190" i="6" s="1"/>
  <c r="AB1190" i="6" s="1"/>
  <c r="I1189" i="6"/>
  <c r="K1189" i="6" s="1"/>
  <c r="Z1189" i="6" s="1"/>
  <c r="AB1189" i="6" s="1"/>
  <c r="I1188" i="6"/>
  <c r="K1188" i="6" s="1"/>
  <c r="Z1188" i="6" s="1"/>
  <c r="AB1188" i="6" s="1"/>
  <c r="I1187" i="6"/>
  <c r="K1187" i="6" s="1"/>
  <c r="Z1187" i="6" s="1"/>
  <c r="AB1187" i="6" s="1"/>
  <c r="I1186" i="6"/>
  <c r="K1186" i="6" s="1"/>
  <c r="Z1186" i="6" s="1"/>
  <c r="AB1186" i="6" s="1"/>
  <c r="I1185" i="6"/>
  <c r="K1185" i="6" s="1"/>
  <c r="Z1185" i="6" s="1"/>
  <c r="AB1185" i="6" s="1"/>
  <c r="I1184" i="6"/>
  <c r="K1184" i="6" s="1"/>
  <c r="Z1184" i="6" s="1"/>
  <c r="AB1184" i="6" s="1"/>
  <c r="I1183" i="6"/>
  <c r="K1183" i="6" s="1"/>
  <c r="Z1183" i="6" s="1"/>
  <c r="AB1183" i="6" s="1"/>
  <c r="I1182" i="6"/>
  <c r="K1182" i="6" s="1"/>
  <c r="Z1182" i="6" s="1"/>
  <c r="AB1182" i="6" s="1"/>
  <c r="I1181" i="6"/>
  <c r="K1181" i="6" s="1"/>
  <c r="Z1181" i="6" s="1"/>
  <c r="AB1181" i="6" s="1"/>
  <c r="I1179" i="6"/>
  <c r="K1179" i="6" s="1"/>
  <c r="Z1179" i="6" s="1"/>
  <c r="AB1179" i="6" s="1"/>
  <c r="I1178" i="6"/>
  <c r="K1178" i="6" s="1"/>
  <c r="Z1178" i="6" s="1"/>
  <c r="AB1178" i="6" s="1"/>
  <c r="I1177" i="6"/>
  <c r="K1177" i="6" s="1"/>
  <c r="Z1177" i="6" s="1"/>
  <c r="AB1177" i="6" s="1"/>
  <c r="I1176" i="6"/>
  <c r="K1176" i="6" s="1"/>
  <c r="Z1176" i="6" s="1"/>
  <c r="AB1176" i="6" s="1"/>
  <c r="AC1175" i="6"/>
  <c r="AC1174" i="6"/>
  <c r="AC1173" i="6"/>
  <c r="I1172" i="6"/>
  <c r="K1172" i="6" s="1"/>
  <c r="Z1172" i="6" s="1"/>
  <c r="AB1172" i="6" s="1"/>
  <c r="I1171" i="6"/>
  <c r="K1171" i="6" s="1"/>
  <c r="Z1171" i="6" s="1"/>
  <c r="AB1171" i="6" s="1"/>
  <c r="AC1170" i="6"/>
  <c r="AC1169" i="6"/>
  <c r="AC1168" i="6"/>
  <c r="I1167" i="6"/>
  <c r="K1167" i="6" s="1"/>
  <c r="Z1167" i="6" s="1"/>
  <c r="AB1167" i="6" s="1"/>
  <c r="I1166" i="6"/>
  <c r="K1166" i="6" s="1"/>
  <c r="Z1166" i="6" s="1"/>
  <c r="AB1166" i="6" s="1"/>
  <c r="I1165" i="6"/>
  <c r="K1165" i="6" s="1"/>
  <c r="Z1165" i="6" s="1"/>
  <c r="AB1165" i="6" s="1"/>
  <c r="I1164" i="6"/>
  <c r="K1164" i="6" s="1"/>
  <c r="Z1164" i="6" s="1"/>
  <c r="AB1164" i="6" s="1"/>
  <c r="I1163" i="6"/>
  <c r="K1163" i="6" s="1"/>
  <c r="Z1163" i="6" s="1"/>
  <c r="AB1163" i="6" s="1"/>
  <c r="I1162" i="6"/>
  <c r="K1162" i="6" s="1"/>
  <c r="Z1162" i="6" s="1"/>
  <c r="AB1162" i="6" s="1"/>
  <c r="AC1161" i="6"/>
  <c r="I1160" i="6"/>
  <c r="K1160" i="6" s="1"/>
  <c r="Z1160" i="6" s="1"/>
  <c r="AB1160" i="6" s="1"/>
  <c r="I1159" i="6"/>
  <c r="K1159" i="6" s="1"/>
  <c r="Z1159" i="6" s="1"/>
  <c r="AB1159" i="6" s="1"/>
  <c r="Z1158" i="6"/>
  <c r="AB1158" i="6" s="1"/>
  <c r="I1158" i="6"/>
  <c r="I1157" i="6"/>
  <c r="K1157" i="6" s="1"/>
  <c r="Z1157" i="6" s="1"/>
  <c r="AB1157" i="6" s="1"/>
  <c r="I1156" i="6"/>
  <c r="K1156" i="6" s="1"/>
  <c r="Z1156" i="6" s="1"/>
  <c r="AB1156" i="6" s="1"/>
  <c r="I1155" i="6"/>
  <c r="K1155" i="6" s="1"/>
  <c r="Z1155" i="6" s="1"/>
  <c r="AB1155" i="6" s="1"/>
  <c r="I1154" i="6"/>
  <c r="K1154" i="6" s="1"/>
  <c r="Z1154" i="6" s="1"/>
  <c r="AB1154" i="6" s="1"/>
  <c r="I1153" i="6"/>
  <c r="K1153" i="6" s="1"/>
  <c r="Z1153" i="6" s="1"/>
  <c r="AB1153" i="6" s="1"/>
  <c r="I1152" i="6"/>
  <c r="K1152" i="6" s="1"/>
  <c r="Z1152" i="6" s="1"/>
  <c r="AB1152" i="6" s="1"/>
  <c r="I1151" i="6"/>
  <c r="K1151" i="6" s="1"/>
  <c r="Z1151" i="6" s="1"/>
  <c r="AB1151" i="6" s="1"/>
  <c r="I1150" i="6"/>
  <c r="K1150" i="6" s="1"/>
  <c r="Z1150" i="6" s="1"/>
  <c r="AB1150" i="6" s="1"/>
  <c r="I1149" i="6"/>
  <c r="K1149" i="6" s="1"/>
  <c r="Z1149" i="6" s="1"/>
  <c r="AB1149" i="6" s="1"/>
  <c r="I1148" i="6"/>
  <c r="K1148" i="6" s="1"/>
  <c r="Z1148" i="6" s="1"/>
  <c r="AB1148" i="6" s="1"/>
  <c r="I1147" i="6"/>
  <c r="K1147" i="6" s="1"/>
  <c r="Z1147" i="6" s="1"/>
  <c r="AB1147" i="6" s="1"/>
  <c r="I1146" i="6"/>
  <c r="K1146" i="6" s="1"/>
  <c r="Z1146" i="6" s="1"/>
  <c r="AB1146" i="6" s="1"/>
  <c r="I1145" i="6"/>
  <c r="K1145" i="6" s="1"/>
  <c r="Z1145" i="6" s="1"/>
  <c r="AB1145" i="6" s="1"/>
  <c r="AC1144" i="6"/>
  <c r="I1144" i="6"/>
  <c r="AC1143" i="6"/>
  <c r="I1143" i="6"/>
  <c r="AC1142" i="6"/>
  <c r="I1142" i="6"/>
  <c r="I1141" i="6"/>
  <c r="K1141" i="6" s="1"/>
  <c r="Z1141" i="6" s="1"/>
  <c r="AB1141" i="6" s="1"/>
  <c r="I1140" i="6"/>
  <c r="K1140" i="6" s="1"/>
  <c r="Z1140" i="6" s="1"/>
  <c r="AB1140" i="6" s="1"/>
  <c r="I1139" i="6"/>
  <c r="K1139" i="6" s="1"/>
  <c r="Z1139" i="6" s="1"/>
  <c r="AB1139" i="6" s="1"/>
  <c r="I1138" i="6"/>
  <c r="K1138" i="6" s="1"/>
  <c r="Z1138" i="6" s="1"/>
  <c r="AB1138" i="6" s="1"/>
  <c r="AC1136" i="6"/>
  <c r="X1136" i="6"/>
  <c r="I1135" i="6"/>
  <c r="K1135" i="6" s="1"/>
  <c r="Z1135" i="6" s="1"/>
  <c r="AB1135" i="6" s="1"/>
  <c r="I1134" i="6"/>
  <c r="K1134" i="6" s="1"/>
  <c r="Z1134" i="6" s="1"/>
  <c r="AB1134" i="6" s="1"/>
  <c r="I1133" i="6"/>
  <c r="K1133" i="6" s="1"/>
  <c r="Z1133" i="6" s="1"/>
  <c r="AB1133" i="6" s="1"/>
  <c r="I1132" i="6"/>
  <c r="K1132" i="6" s="1"/>
  <c r="Z1132" i="6" s="1"/>
  <c r="AB1132" i="6" s="1"/>
  <c r="I1131" i="6"/>
  <c r="K1131" i="6" s="1"/>
  <c r="Z1131" i="6" s="1"/>
  <c r="AB1131" i="6" s="1"/>
  <c r="AC1130" i="6"/>
  <c r="AC1129" i="6"/>
  <c r="I1128" i="6"/>
  <c r="K1128" i="6" s="1"/>
  <c r="Z1128" i="6" s="1"/>
  <c r="AB1128" i="6" s="1"/>
  <c r="I1125" i="6"/>
  <c r="K1125" i="6" s="1"/>
  <c r="Z1125" i="6" s="1"/>
  <c r="AB1125" i="6" s="1"/>
  <c r="I1122" i="6"/>
  <c r="K1122" i="6" s="1"/>
  <c r="Z1122" i="6" s="1"/>
  <c r="AB1122" i="6" s="1"/>
  <c r="I1121" i="6"/>
  <c r="K1121" i="6" s="1"/>
  <c r="Z1121" i="6" s="1"/>
  <c r="AB1121" i="6" s="1"/>
  <c r="AC1120" i="6"/>
  <c r="AC1119" i="6"/>
  <c r="AC1118" i="6"/>
  <c r="AC1117" i="6"/>
  <c r="I1116" i="6"/>
  <c r="K1116" i="6" s="1"/>
  <c r="Z1116" i="6" s="1"/>
  <c r="AB1116" i="6" s="1"/>
  <c r="I1115" i="6"/>
  <c r="K1115" i="6" s="1"/>
  <c r="Z1115" i="6" s="1"/>
  <c r="AB1115" i="6" s="1"/>
  <c r="AC1114" i="6"/>
  <c r="I1114" i="6"/>
  <c r="K1114" i="6" s="1"/>
  <c r="I1113" i="6"/>
  <c r="K1113" i="6" s="1"/>
  <c r="Z1113" i="6" s="1"/>
  <c r="AB1113" i="6" s="1"/>
  <c r="I1112" i="6"/>
  <c r="K1112" i="6" s="1"/>
  <c r="Z1112" i="6" s="1"/>
  <c r="AB1112" i="6" s="1"/>
  <c r="AC1108" i="6"/>
  <c r="I1108" i="6"/>
  <c r="K1108" i="6" s="1"/>
  <c r="AC1107" i="6"/>
  <c r="I1107" i="6"/>
  <c r="K1107" i="6" s="1"/>
  <c r="I1106" i="6"/>
  <c r="K1106" i="6" s="1"/>
  <c r="Z1106" i="6" s="1"/>
  <c r="AB1106" i="6" s="1"/>
  <c r="I1105" i="6"/>
  <c r="K1105" i="6" s="1"/>
  <c r="Z1105" i="6" s="1"/>
  <c r="AB1105" i="6" s="1"/>
  <c r="I1104" i="6"/>
  <c r="K1104" i="6" s="1"/>
  <c r="Z1104" i="6" s="1"/>
  <c r="AB1104" i="6" s="1"/>
  <c r="I1103" i="6"/>
  <c r="K1103" i="6" s="1"/>
  <c r="Z1103" i="6" s="1"/>
  <c r="AB1103" i="6" s="1"/>
  <c r="I1101" i="6"/>
  <c r="K1101" i="6" s="1"/>
  <c r="Z1101" i="6" s="1"/>
  <c r="AB1101" i="6" s="1"/>
  <c r="I1100" i="6"/>
  <c r="K1100" i="6" s="1"/>
  <c r="Z1100" i="6" s="1"/>
  <c r="AB1100" i="6" s="1"/>
  <c r="I1099" i="6"/>
  <c r="K1099" i="6" s="1"/>
  <c r="Z1099" i="6" s="1"/>
  <c r="AB1099" i="6" s="1"/>
  <c r="I1098" i="6"/>
  <c r="K1098" i="6" s="1"/>
  <c r="Z1098" i="6" s="1"/>
  <c r="AB1098" i="6" s="1"/>
  <c r="I1097" i="6"/>
  <c r="K1097" i="6" s="1"/>
  <c r="Z1097" i="6" s="1"/>
  <c r="AB1097" i="6" s="1"/>
  <c r="I1096" i="6"/>
  <c r="K1096" i="6" s="1"/>
  <c r="Z1096" i="6" s="1"/>
  <c r="AB1096" i="6" s="1"/>
  <c r="I1095" i="6"/>
  <c r="K1095" i="6" s="1"/>
  <c r="Z1095" i="6" s="1"/>
  <c r="AB1095" i="6" s="1"/>
  <c r="AC1094" i="6"/>
  <c r="P1093" i="6"/>
  <c r="K1093" i="6"/>
  <c r="AC1092" i="6"/>
  <c r="Q1092" i="6"/>
  <c r="P1092" i="6"/>
  <c r="S1092" i="6" s="1"/>
  <c r="V1092" i="6" s="1"/>
  <c r="I1092" i="6"/>
  <c r="K1092" i="6" s="1"/>
  <c r="I1091" i="6"/>
  <c r="K1091" i="6" s="1"/>
  <c r="Z1091" i="6" s="1"/>
  <c r="AB1091" i="6" s="1"/>
  <c r="I1089" i="6"/>
  <c r="K1089" i="6" s="1"/>
  <c r="Z1089" i="6" s="1"/>
  <c r="AB1089" i="6" s="1"/>
  <c r="I1088" i="6"/>
  <c r="K1088" i="6" s="1"/>
  <c r="Z1088" i="6" s="1"/>
  <c r="AB1088" i="6" s="1"/>
  <c r="I1086" i="6"/>
  <c r="K1086" i="6" s="1"/>
  <c r="Z1086" i="6" s="1"/>
  <c r="AB1086" i="6" s="1"/>
  <c r="I1085" i="6"/>
  <c r="K1085" i="6" s="1"/>
  <c r="Z1085" i="6" s="1"/>
  <c r="AB1085" i="6" s="1"/>
  <c r="I1084" i="6"/>
  <c r="K1084" i="6" s="1"/>
  <c r="Z1084" i="6" s="1"/>
  <c r="AB1084" i="6" s="1"/>
  <c r="I1083" i="6"/>
  <c r="K1083" i="6" s="1"/>
  <c r="Z1083" i="6" s="1"/>
  <c r="AB1083" i="6" s="1"/>
  <c r="I1082" i="6"/>
  <c r="K1082" i="6" s="1"/>
  <c r="Z1082" i="6" s="1"/>
  <c r="AB1082" i="6" s="1"/>
  <c r="AC1081" i="6"/>
  <c r="I1081" i="6"/>
  <c r="K1081" i="6" s="1"/>
  <c r="AC1080" i="6"/>
  <c r="I1080" i="6"/>
  <c r="K1080" i="6" s="1"/>
  <c r="I1079" i="6"/>
  <c r="K1079" i="6" s="1"/>
  <c r="Z1079" i="6" s="1"/>
  <c r="AB1079" i="6" s="1"/>
  <c r="I1078" i="6"/>
  <c r="K1078" i="6" s="1"/>
  <c r="Z1078" i="6" s="1"/>
  <c r="AB1078" i="6" s="1"/>
  <c r="I1077" i="6"/>
  <c r="K1077" i="6" s="1"/>
  <c r="Z1077" i="6" s="1"/>
  <c r="AB1077" i="6" s="1"/>
  <c r="I1075" i="6"/>
  <c r="K1075" i="6" s="1"/>
  <c r="Z1075" i="6" s="1"/>
  <c r="AB1075" i="6" s="1"/>
  <c r="I1074" i="6"/>
  <c r="K1074" i="6" s="1"/>
  <c r="Z1074" i="6" s="1"/>
  <c r="AB1074" i="6" s="1"/>
  <c r="I1073" i="6"/>
  <c r="K1073" i="6" s="1"/>
  <c r="Z1073" i="6" s="1"/>
  <c r="AB1073" i="6" s="1"/>
  <c r="I1072" i="6"/>
  <c r="K1072" i="6" s="1"/>
  <c r="Z1072" i="6" s="1"/>
  <c r="AB1072" i="6" s="1"/>
  <c r="I1071" i="6"/>
  <c r="K1071" i="6" s="1"/>
  <c r="Z1071" i="6" s="1"/>
  <c r="AB1071" i="6" s="1"/>
  <c r="I1070" i="6"/>
  <c r="K1070" i="6" s="1"/>
  <c r="Z1070" i="6" s="1"/>
  <c r="AB1070" i="6" s="1"/>
  <c r="I1069" i="6"/>
  <c r="K1069" i="6" s="1"/>
  <c r="Z1069" i="6" s="1"/>
  <c r="AB1069" i="6" s="1"/>
  <c r="I1068" i="6"/>
  <c r="K1068" i="6" s="1"/>
  <c r="Z1068" i="6" s="1"/>
  <c r="AB1068" i="6" s="1"/>
  <c r="AC1067" i="6"/>
  <c r="Q1066" i="6"/>
  <c r="AC1065" i="6"/>
  <c r="S1065" i="6"/>
  <c r="V1065" i="6" s="1"/>
  <c r="Q1065" i="6"/>
  <c r="K1065" i="6"/>
  <c r="AC1064" i="6"/>
  <c r="S1064" i="6"/>
  <c r="V1064" i="6" s="1"/>
  <c r="K1064" i="6"/>
  <c r="AC1063" i="6"/>
  <c r="S1063" i="6"/>
  <c r="V1063" i="6" s="1"/>
  <c r="I1063" i="6"/>
  <c r="K1063" i="6" s="1"/>
  <c r="AC1062" i="6"/>
  <c r="I1061" i="6"/>
  <c r="K1061" i="6" s="1"/>
  <c r="Z1061" i="6" s="1"/>
  <c r="AB1061" i="6" s="1"/>
  <c r="AC1060" i="6"/>
  <c r="I1060" i="6"/>
  <c r="K1060" i="6" s="1"/>
  <c r="I1059" i="6"/>
  <c r="K1059" i="6" s="1"/>
  <c r="Z1059" i="6" s="1"/>
  <c r="AB1059" i="6" s="1"/>
  <c r="I1058" i="6"/>
  <c r="K1058" i="6" s="1"/>
  <c r="Z1058" i="6" s="1"/>
  <c r="AB1058" i="6" s="1"/>
  <c r="AC1057" i="6"/>
  <c r="S1056" i="6"/>
  <c r="V1056" i="6" s="1"/>
  <c r="K1056" i="6"/>
  <c r="AC1055" i="6"/>
  <c r="P1055" i="6"/>
  <c r="S1055" i="6" s="1"/>
  <c r="V1055" i="6" s="1"/>
  <c r="I1055" i="6"/>
  <c r="K1055" i="6" s="1"/>
  <c r="I1054" i="6"/>
  <c r="K1054" i="6" s="1"/>
  <c r="Z1054" i="6" s="1"/>
  <c r="AB1054" i="6" s="1"/>
  <c r="I1053" i="6"/>
  <c r="K1053" i="6" s="1"/>
  <c r="Z1053" i="6" s="1"/>
  <c r="AB1053" i="6" s="1"/>
  <c r="I1052" i="6"/>
  <c r="K1052" i="6" s="1"/>
  <c r="Z1052" i="6" s="1"/>
  <c r="AB1052" i="6" s="1"/>
  <c r="I1051" i="6"/>
  <c r="K1051" i="6" s="1"/>
  <c r="Z1051" i="6" s="1"/>
  <c r="AB1051" i="6" s="1"/>
  <c r="I1050" i="6"/>
  <c r="K1050" i="6" s="1"/>
  <c r="Z1050" i="6" s="1"/>
  <c r="AB1050" i="6" s="1"/>
  <c r="I1049" i="6"/>
  <c r="K1049" i="6" s="1"/>
  <c r="Z1049" i="6" s="1"/>
  <c r="AB1049" i="6" s="1"/>
  <c r="I1048" i="6"/>
  <c r="K1048" i="6" s="1"/>
  <c r="Z1048" i="6" s="1"/>
  <c r="AB1048" i="6" s="1"/>
  <c r="I1047" i="6"/>
  <c r="K1047" i="6" s="1"/>
  <c r="Z1047" i="6" s="1"/>
  <c r="AB1047" i="6" s="1"/>
  <c r="I1046" i="6"/>
  <c r="K1046" i="6" s="1"/>
  <c r="Z1046" i="6" s="1"/>
  <c r="AB1046" i="6" s="1"/>
  <c r="I1045" i="6"/>
  <c r="K1045" i="6" s="1"/>
  <c r="Z1045" i="6" s="1"/>
  <c r="AB1045" i="6" s="1"/>
  <c r="I1044" i="6"/>
  <c r="K1044" i="6" s="1"/>
  <c r="Z1044" i="6" s="1"/>
  <c r="AB1044" i="6" s="1"/>
  <c r="I1043" i="6"/>
  <c r="K1043" i="6" s="1"/>
  <c r="Z1043" i="6" s="1"/>
  <c r="AB1043" i="6" s="1"/>
  <c r="I1042" i="6"/>
  <c r="K1042" i="6" s="1"/>
  <c r="Z1042" i="6" s="1"/>
  <c r="AB1042" i="6" s="1"/>
  <c r="I1041" i="6"/>
  <c r="K1041" i="6" s="1"/>
  <c r="Z1041" i="6" s="1"/>
  <c r="AB1041" i="6" s="1"/>
  <c r="I1040" i="6"/>
  <c r="K1040" i="6" s="1"/>
  <c r="Z1040" i="6" s="1"/>
  <c r="AB1040" i="6" s="1"/>
  <c r="I1039" i="6"/>
  <c r="K1039" i="6" s="1"/>
  <c r="Z1039" i="6" s="1"/>
  <c r="AB1039" i="6" s="1"/>
  <c r="I1038" i="6"/>
  <c r="K1038" i="6" s="1"/>
  <c r="Z1038" i="6" s="1"/>
  <c r="AB1038" i="6" s="1"/>
  <c r="AC1037" i="6"/>
  <c r="I1037" i="6"/>
  <c r="K1037" i="6" s="1"/>
  <c r="AC1036" i="6"/>
  <c r="I1036" i="6"/>
  <c r="K1036" i="6" s="1"/>
  <c r="AC1035" i="6"/>
  <c r="I1035" i="6"/>
  <c r="K1035" i="6" s="1"/>
  <c r="AC1034" i="6"/>
  <c r="I1034" i="6"/>
  <c r="K1034" i="6" s="1"/>
  <c r="I1033" i="6"/>
  <c r="K1033" i="6" s="1"/>
  <c r="Z1033" i="6" s="1"/>
  <c r="AB1033" i="6" s="1"/>
  <c r="I1032" i="6"/>
  <c r="K1032" i="6" s="1"/>
  <c r="Z1032" i="6" s="1"/>
  <c r="AB1032" i="6" s="1"/>
  <c r="I1031" i="6"/>
  <c r="K1031" i="6" s="1"/>
  <c r="Z1031" i="6" s="1"/>
  <c r="AB1031" i="6" s="1"/>
  <c r="I1030" i="6"/>
  <c r="K1030" i="6" s="1"/>
  <c r="Z1030" i="6" s="1"/>
  <c r="AB1030" i="6" s="1"/>
  <c r="I1029" i="6"/>
  <c r="K1029" i="6" s="1"/>
  <c r="Z1029" i="6" s="1"/>
  <c r="AB1029" i="6" s="1"/>
  <c r="I1028" i="6"/>
  <c r="K1028" i="6" s="1"/>
  <c r="Z1028" i="6" s="1"/>
  <c r="AB1028" i="6" s="1"/>
  <c r="AB1027" i="6"/>
  <c r="AC1025" i="6"/>
  <c r="Q1025" i="6"/>
  <c r="P1025" i="6"/>
  <c r="K1025" i="6"/>
  <c r="AC1024" i="6"/>
  <c r="I1023" i="6"/>
  <c r="K1023" i="6" s="1"/>
  <c r="Z1023" i="6" s="1"/>
  <c r="AB1023" i="6" s="1"/>
  <c r="I1022" i="6"/>
  <c r="K1022" i="6" s="1"/>
  <c r="Z1022" i="6" s="1"/>
  <c r="AB1022" i="6" s="1"/>
  <c r="I1021" i="6"/>
  <c r="K1021" i="6" s="1"/>
  <c r="Z1021" i="6" s="1"/>
  <c r="AB1021" i="6" s="1"/>
  <c r="I1020" i="6"/>
  <c r="K1020" i="6" s="1"/>
  <c r="Z1020" i="6" s="1"/>
  <c r="AB1020" i="6" s="1"/>
  <c r="I1019" i="6"/>
  <c r="K1019" i="6" s="1"/>
  <c r="Z1019" i="6" s="1"/>
  <c r="AB1019" i="6" s="1"/>
  <c r="I1018" i="6"/>
  <c r="K1018" i="6" s="1"/>
  <c r="Z1018" i="6" s="1"/>
  <c r="AB1018" i="6" s="1"/>
  <c r="I1017" i="6"/>
  <c r="K1017" i="6" s="1"/>
  <c r="Z1017" i="6" s="1"/>
  <c r="AB1017" i="6" s="1"/>
  <c r="AC1016" i="6"/>
  <c r="AC1015" i="6"/>
  <c r="I1015" i="6"/>
  <c r="K1015" i="6" s="1"/>
  <c r="S1014" i="6"/>
  <c r="V1014" i="6" s="1"/>
  <c r="K1014" i="6"/>
  <c r="I1013" i="6"/>
  <c r="K1013" i="6" s="1"/>
  <c r="Z1013" i="6" s="1"/>
  <c r="AB1013" i="6" s="1"/>
  <c r="S1010" i="6"/>
  <c r="V1010" i="6" s="1"/>
  <c r="K1010" i="6"/>
  <c r="AC1009" i="6"/>
  <c r="I1009" i="6"/>
  <c r="AC1008" i="6"/>
  <c r="AC1006" i="6"/>
  <c r="S1006" i="6"/>
  <c r="V1006" i="6" s="1"/>
  <c r="K1006" i="6"/>
  <c r="S1005" i="6"/>
  <c r="V1005" i="6" s="1"/>
  <c r="K1005" i="6"/>
  <c r="AC1004" i="6"/>
  <c r="I1003" i="6"/>
  <c r="K1003" i="6" s="1"/>
  <c r="Z1003" i="6" s="1"/>
  <c r="AB1003" i="6" s="1"/>
  <c r="I1002" i="6"/>
  <c r="K1002" i="6" s="1"/>
  <c r="Z1002" i="6" s="1"/>
  <c r="AB1002" i="6" s="1"/>
  <c r="I1001" i="6"/>
  <c r="K1001" i="6" s="1"/>
  <c r="Z1001" i="6" s="1"/>
  <c r="AB1001" i="6" s="1"/>
  <c r="I1000" i="6"/>
  <c r="K1000" i="6" s="1"/>
  <c r="Z1000" i="6" s="1"/>
  <c r="AB1000" i="6" s="1"/>
  <c r="I999" i="6"/>
  <c r="K999" i="6" s="1"/>
  <c r="Z999" i="6" s="1"/>
  <c r="AB999" i="6" s="1"/>
  <c r="I998" i="6"/>
  <c r="K998" i="6" s="1"/>
  <c r="Z998" i="6" s="1"/>
  <c r="AB998" i="6" s="1"/>
  <c r="I997" i="6"/>
  <c r="K997" i="6" s="1"/>
  <c r="Z997" i="6" s="1"/>
  <c r="AB997" i="6" s="1"/>
  <c r="I995" i="6"/>
  <c r="K995" i="6" s="1"/>
  <c r="Z995" i="6" s="1"/>
  <c r="AB995" i="6" s="1"/>
  <c r="I994" i="6"/>
  <c r="K994" i="6" s="1"/>
  <c r="Z994" i="6" s="1"/>
  <c r="AB994" i="6" s="1"/>
  <c r="I993" i="6"/>
  <c r="K993" i="6" s="1"/>
  <c r="Z993" i="6" s="1"/>
  <c r="AB993" i="6" s="1"/>
  <c r="I992" i="6"/>
  <c r="K992" i="6" s="1"/>
  <c r="Z992" i="6" s="1"/>
  <c r="AB992" i="6" s="1"/>
  <c r="I991" i="6"/>
  <c r="K991" i="6" s="1"/>
  <c r="Z991" i="6" s="1"/>
  <c r="AB991" i="6" s="1"/>
  <c r="I990" i="6"/>
  <c r="K990" i="6" s="1"/>
  <c r="Z990" i="6" s="1"/>
  <c r="AB990" i="6" s="1"/>
  <c r="I989" i="6"/>
  <c r="K989" i="6" s="1"/>
  <c r="Z989" i="6" s="1"/>
  <c r="AB989" i="6" s="1"/>
  <c r="AC988" i="6"/>
  <c r="S987" i="6"/>
  <c r="V987" i="6" s="1"/>
  <c r="K987" i="6"/>
  <c r="AC986" i="6"/>
  <c r="K986" i="6"/>
  <c r="I985" i="6"/>
  <c r="K985" i="6" s="1"/>
  <c r="Z985" i="6" s="1"/>
  <c r="AB985" i="6" s="1"/>
  <c r="I984" i="6"/>
  <c r="K984" i="6" s="1"/>
  <c r="Z984" i="6" s="1"/>
  <c r="AB984" i="6" s="1"/>
  <c r="K982" i="6"/>
  <c r="Z982" i="6" s="1"/>
  <c r="AB982" i="6" s="1"/>
  <c r="I981" i="6"/>
  <c r="K981" i="6" s="1"/>
  <c r="Z981" i="6" s="1"/>
  <c r="AB981" i="6" s="1"/>
  <c r="I980" i="6"/>
  <c r="K980" i="6" s="1"/>
  <c r="Z980" i="6" s="1"/>
  <c r="AB980" i="6" s="1"/>
  <c r="I979" i="6"/>
  <c r="K979" i="6" s="1"/>
  <c r="Z979" i="6" s="1"/>
  <c r="AB979" i="6" s="1"/>
  <c r="I978" i="6"/>
  <c r="K978" i="6" s="1"/>
  <c r="Z978" i="6" s="1"/>
  <c r="AB978" i="6" s="1"/>
  <c r="I977" i="6"/>
  <c r="K977" i="6" s="1"/>
  <c r="Z977" i="6" s="1"/>
  <c r="AB977" i="6" s="1"/>
  <c r="I976" i="6"/>
  <c r="K976" i="6" s="1"/>
  <c r="Z976" i="6" s="1"/>
  <c r="AB976" i="6" s="1"/>
  <c r="I975" i="6"/>
  <c r="K975" i="6" s="1"/>
  <c r="Z975" i="6" s="1"/>
  <c r="AB975" i="6" s="1"/>
  <c r="I974" i="6"/>
  <c r="K974" i="6" s="1"/>
  <c r="Z974" i="6" s="1"/>
  <c r="AB974" i="6" s="1"/>
  <c r="I973" i="6"/>
  <c r="K973" i="6" s="1"/>
  <c r="Z973" i="6" s="1"/>
  <c r="AB973" i="6" s="1"/>
  <c r="I972" i="6"/>
  <c r="K972" i="6" s="1"/>
  <c r="Z972" i="6" s="1"/>
  <c r="AB972" i="6" s="1"/>
  <c r="AC971" i="6"/>
  <c r="I970" i="6"/>
  <c r="K970" i="6" s="1"/>
  <c r="Z970" i="6" s="1"/>
  <c r="AB970" i="6" s="1"/>
  <c r="AC969" i="6"/>
  <c r="AC968" i="6"/>
  <c r="AC967" i="6"/>
  <c r="I966" i="6"/>
  <c r="K966" i="6" s="1"/>
  <c r="Z966" i="6" s="1"/>
  <c r="AB966" i="6" s="1"/>
  <c r="I965" i="6"/>
  <c r="K965" i="6" s="1"/>
  <c r="Z965" i="6" s="1"/>
  <c r="AB965" i="6" s="1"/>
  <c r="I964" i="6"/>
  <c r="K964" i="6" s="1"/>
  <c r="Z964" i="6" s="1"/>
  <c r="AB964" i="6" s="1"/>
  <c r="I963" i="6"/>
  <c r="K963" i="6" s="1"/>
  <c r="Z963" i="6" s="1"/>
  <c r="AB963" i="6" s="1"/>
  <c r="I962" i="6"/>
  <c r="K962" i="6" s="1"/>
  <c r="Z962" i="6" s="1"/>
  <c r="AB962" i="6" s="1"/>
  <c r="I961" i="6"/>
  <c r="K961" i="6" s="1"/>
  <c r="Z961" i="6" s="1"/>
  <c r="AB961" i="6" s="1"/>
  <c r="I960" i="6"/>
  <c r="K960" i="6" s="1"/>
  <c r="Z960" i="6" s="1"/>
  <c r="AB960" i="6" s="1"/>
  <c r="I959" i="6"/>
  <c r="K959" i="6" s="1"/>
  <c r="Z959" i="6" s="1"/>
  <c r="AB959" i="6" s="1"/>
  <c r="I958" i="6"/>
  <c r="K958" i="6" s="1"/>
  <c r="Z958" i="6" s="1"/>
  <c r="AB958" i="6" s="1"/>
  <c r="I957" i="6"/>
  <c r="K957" i="6" s="1"/>
  <c r="Z957" i="6" s="1"/>
  <c r="AB957" i="6" s="1"/>
  <c r="I956" i="6"/>
  <c r="K956" i="6" s="1"/>
  <c r="Z956" i="6" s="1"/>
  <c r="AB956" i="6" s="1"/>
  <c r="I955" i="6"/>
  <c r="K955" i="6" s="1"/>
  <c r="Z955" i="6" s="1"/>
  <c r="AB955" i="6" s="1"/>
  <c r="I954" i="6"/>
  <c r="K954" i="6" s="1"/>
  <c r="Z954" i="6" s="1"/>
  <c r="AB954" i="6" s="1"/>
  <c r="AC953" i="6"/>
  <c r="S952" i="6"/>
  <c r="V952" i="6" s="1"/>
  <c r="K952" i="6"/>
  <c r="AC951" i="6"/>
  <c r="K951" i="6"/>
  <c r="I950" i="6"/>
  <c r="K950" i="6" s="1"/>
  <c r="Z950" i="6" s="1"/>
  <c r="AB950" i="6" s="1"/>
  <c r="I949" i="6"/>
  <c r="K949" i="6" s="1"/>
  <c r="Z949" i="6" s="1"/>
  <c r="AB949" i="6" s="1"/>
  <c r="I948" i="6"/>
  <c r="K948" i="6" s="1"/>
  <c r="Z948" i="6" s="1"/>
  <c r="AB948" i="6" s="1"/>
  <c r="I947" i="6"/>
  <c r="K947" i="6" s="1"/>
  <c r="Z947" i="6" s="1"/>
  <c r="AB947" i="6" s="1"/>
  <c r="AC946" i="6"/>
  <c r="I946" i="6"/>
  <c r="K946" i="6" s="1"/>
  <c r="I945" i="6"/>
  <c r="K945" i="6" s="1"/>
  <c r="Z945" i="6" s="1"/>
  <c r="AB945" i="6" s="1"/>
  <c r="I944" i="6"/>
  <c r="K944" i="6" s="1"/>
  <c r="Z944" i="6" s="1"/>
  <c r="AB944" i="6" s="1"/>
  <c r="S943" i="6"/>
  <c r="V943" i="6" s="1"/>
  <c r="K943" i="6"/>
  <c r="AC942" i="6"/>
  <c r="I942" i="6"/>
  <c r="K942" i="6" s="1"/>
  <c r="AC941" i="6"/>
  <c r="V940" i="6"/>
  <c r="K940" i="6"/>
  <c r="AC939" i="6"/>
  <c r="P939" i="6"/>
  <c r="S939" i="6" s="1"/>
  <c r="V939" i="6" s="1"/>
  <c r="I939" i="6"/>
  <c r="K939" i="6" s="1"/>
  <c r="I938" i="6"/>
  <c r="K938" i="6" s="1"/>
  <c r="Z938" i="6" s="1"/>
  <c r="AB938" i="6" s="1"/>
  <c r="I937" i="6"/>
  <c r="K937" i="6" s="1"/>
  <c r="Z937" i="6" s="1"/>
  <c r="AB937" i="6" s="1"/>
  <c r="I936" i="6"/>
  <c r="K936" i="6" s="1"/>
  <c r="Z936" i="6" s="1"/>
  <c r="AB936" i="6" s="1"/>
  <c r="S935" i="6"/>
  <c r="V935" i="6" s="1"/>
  <c r="K935" i="6"/>
  <c r="I934" i="6"/>
  <c r="K934" i="6" s="1"/>
  <c r="Z934" i="6" s="1"/>
  <c r="AB934" i="6" s="1"/>
  <c r="AC933" i="6"/>
  <c r="P933" i="6"/>
  <c r="S933" i="6" s="1"/>
  <c r="V933" i="6" s="1"/>
  <c r="I933" i="6"/>
  <c r="K933" i="6" s="1"/>
  <c r="S932" i="6"/>
  <c r="V932" i="6" s="1"/>
  <c r="K932" i="6"/>
  <c r="AC931" i="6"/>
  <c r="I931" i="6"/>
  <c r="K931" i="6" s="1"/>
  <c r="I930" i="6"/>
  <c r="K930" i="6" s="1"/>
  <c r="Z930" i="6" s="1"/>
  <c r="AB930" i="6" s="1"/>
  <c r="I929" i="6"/>
  <c r="K929" i="6" s="1"/>
  <c r="Z929" i="6" s="1"/>
  <c r="AB929" i="6" s="1"/>
  <c r="I927" i="6"/>
  <c r="K927" i="6" s="1"/>
  <c r="Z927" i="6" s="1"/>
  <c r="AB927" i="6" s="1"/>
  <c r="I926" i="6"/>
  <c r="K926" i="6" s="1"/>
  <c r="Z926" i="6" s="1"/>
  <c r="AB926" i="6" s="1"/>
  <c r="I925" i="6"/>
  <c r="K925" i="6" s="1"/>
  <c r="Z925" i="6" s="1"/>
  <c r="AB925" i="6" s="1"/>
  <c r="AC923" i="6"/>
  <c r="I922" i="6"/>
  <c r="K922" i="6" s="1"/>
  <c r="Z922" i="6" s="1"/>
  <c r="AB922" i="6" s="1"/>
  <c r="AC921" i="6"/>
  <c r="AC920" i="6"/>
  <c r="AC919" i="6"/>
  <c r="AC918" i="6"/>
  <c r="AC917" i="6"/>
  <c r="AC916" i="6"/>
  <c r="AC915" i="6"/>
  <c r="I914" i="6"/>
  <c r="K914" i="6" s="1"/>
  <c r="Z914" i="6" s="1"/>
  <c r="AB914" i="6" s="1"/>
  <c r="AC913" i="6"/>
  <c r="AC912" i="6"/>
  <c r="AC911" i="6"/>
  <c r="I910" i="6"/>
  <c r="K910" i="6" s="1"/>
  <c r="Z910" i="6" s="1"/>
  <c r="AB910" i="6" s="1"/>
  <c r="I909" i="6"/>
  <c r="K909" i="6" s="1"/>
  <c r="Z909" i="6" s="1"/>
  <c r="AB909" i="6" s="1"/>
  <c r="I907" i="6"/>
  <c r="K907" i="6" s="1"/>
  <c r="Z907" i="6" s="1"/>
  <c r="AB907" i="6" s="1"/>
  <c r="AC906" i="6"/>
  <c r="AC905" i="6"/>
  <c r="I904" i="6"/>
  <c r="K904" i="6" s="1"/>
  <c r="Z904" i="6" s="1"/>
  <c r="AB904" i="6" s="1"/>
  <c r="I903" i="6"/>
  <c r="K903" i="6" s="1"/>
  <c r="Z903" i="6" s="1"/>
  <c r="AB903" i="6" s="1"/>
  <c r="I902" i="6"/>
  <c r="K902" i="6" s="1"/>
  <c r="Z902" i="6" s="1"/>
  <c r="AB902" i="6" s="1"/>
  <c r="I900" i="6"/>
  <c r="K900" i="6" s="1"/>
  <c r="Z900" i="6" s="1"/>
  <c r="AB900" i="6" s="1"/>
  <c r="I899" i="6"/>
  <c r="K899" i="6" s="1"/>
  <c r="Z899" i="6" s="1"/>
  <c r="AB899" i="6" s="1"/>
  <c r="I898" i="6"/>
  <c r="K898" i="6" s="1"/>
  <c r="Z898" i="6" s="1"/>
  <c r="AB898" i="6" s="1"/>
  <c r="I896" i="6"/>
  <c r="K896" i="6" s="1"/>
  <c r="Z896" i="6" s="1"/>
  <c r="AB896" i="6" s="1"/>
  <c r="I895" i="6"/>
  <c r="K895" i="6" s="1"/>
  <c r="Z895" i="6" s="1"/>
  <c r="AB895" i="6" s="1"/>
  <c r="I894" i="6"/>
  <c r="K894" i="6" s="1"/>
  <c r="Z894" i="6" s="1"/>
  <c r="AB894" i="6" s="1"/>
  <c r="I893" i="6"/>
  <c r="K893" i="6" s="1"/>
  <c r="Z893" i="6" s="1"/>
  <c r="AB893" i="6" s="1"/>
  <c r="AC892" i="6"/>
  <c r="I892" i="6"/>
  <c r="K892" i="6" s="1"/>
  <c r="AC891" i="6"/>
  <c r="I891" i="6"/>
  <c r="K891" i="6" s="1"/>
  <c r="I890" i="6"/>
  <c r="K890" i="6" s="1"/>
  <c r="Z890" i="6" s="1"/>
  <c r="AB890" i="6" s="1"/>
  <c r="AC889" i="6"/>
  <c r="I888" i="6"/>
  <c r="K888" i="6" s="1"/>
  <c r="Z888" i="6" s="1"/>
  <c r="AB888" i="6" s="1"/>
  <c r="I887" i="6"/>
  <c r="K887" i="6" s="1"/>
  <c r="Z887" i="6" s="1"/>
  <c r="AB887" i="6" s="1"/>
  <c r="I886" i="6"/>
  <c r="K886" i="6" s="1"/>
  <c r="Z886" i="6" s="1"/>
  <c r="AB886" i="6" s="1"/>
  <c r="I885" i="6"/>
  <c r="K885" i="6" s="1"/>
  <c r="Z885" i="6" s="1"/>
  <c r="AB885" i="6" s="1"/>
  <c r="I884" i="6"/>
  <c r="K884" i="6" s="1"/>
  <c r="Z884" i="6" s="1"/>
  <c r="AB884" i="6" s="1"/>
  <c r="I882" i="6"/>
  <c r="K882" i="6" s="1"/>
  <c r="Z882" i="6" s="1"/>
  <c r="AB882" i="6" s="1"/>
  <c r="S880" i="6"/>
  <c r="V880" i="6" s="1"/>
  <c r="K880" i="6"/>
  <c r="AC879" i="6"/>
  <c r="K879" i="6"/>
  <c r="I878" i="6"/>
  <c r="K878" i="6" s="1"/>
  <c r="Z878" i="6" s="1"/>
  <c r="AB878" i="6" s="1"/>
  <c r="I877" i="6"/>
  <c r="K877" i="6" s="1"/>
  <c r="Z877" i="6" s="1"/>
  <c r="AB877" i="6" s="1"/>
  <c r="I876" i="6"/>
  <c r="K876" i="6" s="1"/>
  <c r="Z876" i="6" s="1"/>
  <c r="AB876" i="6" s="1"/>
  <c r="I875" i="6"/>
  <c r="K875" i="6" s="1"/>
  <c r="Z875" i="6" s="1"/>
  <c r="AB875" i="6" s="1"/>
  <c r="AC874" i="6"/>
  <c r="AC873" i="6"/>
  <c r="K873" i="6"/>
  <c r="G873" i="6"/>
  <c r="K872" i="6"/>
  <c r="Z872" i="6" s="1"/>
  <c r="AB872" i="6" s="1"/>
  <c r="AC871" i="6"/>
  <c r="I871" i="6"/>
  <c r="K871" i="6" s="1"/>
  <c r="I870" i="6"/>
  <c r="K870" i="6" s="1"/>
  <c r="Z870" i="6" s="1"/>
  <c r="AB870" i="6" s="1"/>
  <c r="I869" i="6"/>
  <c r="K869" i="6" s="1"/>
  <c r="Z869" i="6" s="1"/>
  <c r="AB869" i="6" s="1"/>
  <c r="I866" i="6"/>
  <c r="K866" i="6" s="1"/>
  <c r="Z866" i="6" s="1"/>
  <c r="AB866" i="6" s="1"/>
  <c r="I865" i="6"/>
  <c r="K865" i="6" s="1"/>
  <c r="Z865" i="6" s="1"/>
  <c r="AB865" i="6" s="1"/>
  <c r="I864" i="6"/>
  <c r="K864" i="6" s="1"/>
  <c r="Z864" i="6" s="1"/>
  <c r="AB864" i="6" s="1"/>
  <c r="I863" i="6"/>
  <c r="K863" i="6" s="1"/>
  <c r="Z863" i="6" s="1"/>
  <c r="AB863" i="6" s="1"/>
  <c r="AC862" i="6"/>
  <c r="AC861" i="6"/>
  <c r="AC860" i="6"/>
  <c r="AC859" i="6"/>
  <c r="I858" i="6"/>
  <c r="K858" i="6" s="1"/>
  <c r="Z858" i="6" s="1"/>
  <c r="AB858" i="6" s="1"/>
  <c r="AC857" i="6"/>
  <c r="K857" i="6"/>
  <c r="AC856" i="6"/>
  <c r="K856" i="6"/>
  <c r="I855" i="6"/>
  <c r="K855" i="6" s="1"/>
  <c r="Z855" i="6" s="1"/>
  <c r="AB855" i="6" s="1"/>
  <c r="I854" i="6"/>
  <c r="K854" i="6" s="1"/>
  <c r="Z854" i="6" s="1"/>
  <c r="AB854" i="6" s="1"/>
  <c r="I853" i="6"/>
  <c r="K853" i="6" s="1"/>
  <c r="Z853" i="6" s="1"/>
  <c r="AB853" i="6" s="1"/>
  <c r="I852" i="6"/>
  <c r="K852" i="6" s="1"/>
  <c r="Z852" i="6" s="1"/>
  <c r="AB852" i="6" s="1"/>
  <c r="I851" i="6"/>
  <c r="K851" i="6" s="1"/>
  <c r="Z851" i="6" s="1"/>
  <c r="AB851" i="6" s="1"/>
  <c r="I850" i="6"/>
  <c r="K850" i="6" s="1"/>
  <c r="Z850" i="6" s="1"/>
  <c r="AB850" i="6" s="1"/>
  <c r="AC849" i="6"/>
  <c r="AC848" i="6"/>
  <c r="AC847" i="6"/>
  <c r="I846" i="6"/>
  <c r="K846" i="6" s="1"/>
  <c r="Z846" i="6" s="1"/>
  <c r="AB846" i="6" s="1"/>
  <c r="AC845" i="6"/>
  <c r="S844" i="6"/>
  <c r="V844" i="6" s="1"/>
  <c r="K844" i="6"/>
  <c r="AC843" i="6"/>
  <c r="I843" i="6"/>
  <c r="K843" i="6" s="1"/>
  <c r="I842" i="6"/>
  <c r="K842" i="6" s="1"/>
  <c r="Z842" i="6" s="1"/>
  <c r="AB842" i="6" s="1"/>
  <c r="I841" i="6"/>
  <c r="K841" i="6" s="1"/>
  <c r="Z841" i="6" s="1"/>
  <c r="AB841" i="6" s="1"/>
  <c r="I840" i="6"/>
  <c r="K840" i="6" s="1"/>
  <c r="Z840" i="6" s="1"/>
  <c r="AB840" i="6" s="1"/>
  <c r="I839" i="6"/>
  <c r="K839" i="6" s="1"/>
  <c r="Z839" i="6" s="1"/>
  <c r="AB839" i="6" s="1"/>
  <c r="I838" i="6"/>
  <c r="K838" i="6" s="1"/>
  <c r="Z838" i="6" s="1"/>
  <c r="AB838" i="6" s="1"/>
  <c r="AC836" i="6"/>
  <c r="P836" i="6"/>
  <c r="S836" i="6" s="1"/>
  <c r="V836" i="6" s="1"/>
  <c r="W836" i="6" s="1"/>
  <c r="AC835" i="6"/>
  <c r="I834" i="6"/>
  <c r="K834" i="6" s="1"/>
  <c r="Z834" i="6" s="1"/>
  <c r="AB834" i="6" s="1"/>
  <c r="AC833" i="6"/>
  <c r="I832" i="6"/>
  <c r="K832" i="6" s="1"/>
  <c r="Z832" i="6" s="1"/>
  <c r="AB832" i="6" s="1"/>
  <c r="I831" i="6"/>
  <c r="K831" i="6" s="1"/>
  <c r="Z831" i="6" s="1"/>
  <c r="AB831" i="6" s="1"/>
  <c r="I830" i="6"/>
  <c r="K830" i="6" s="1"/>
  <c r="Z830" i="6" s="1"/>
  <c r="AB830" i="6" s="1"/>
  <c r="I829" i="6"/>
  <c r="K829" i="6" s="1"/>
  <c r="Z829" i="6" s="1"/>
  <c r="AB829" i="6" s="1"/>
  <c r="I828" i="6"/>
  <c r="K828" i="6" s="1"/>
  <c r="Z828" i="6" s="1"/>
  <c r="AB828" i="6" s="1"/>
  <c r="I827" i="6"/>
  <c r="K827" i="6" s="1"/>
  <c r="Z827" i="6" s="1"/>
  <c r="AB827" i="6" s="1"/>
  <c r="I826" i="6"/>
  <c r="K826" i="6" s="1"/>
  <c r="Z826" i="6" s="1"/>
  <c r="AB826" i="6" s="1"/>
  <c r="AC825" i="6"/>
  <c r="K825" i="6"/>
  <c r="AC824" i="6"/>
  <c r="K824" i="6"/>
  <c r="I823" i="6"/>
  <c r="K823" i="6" s="1"/>
  <c r="Z823" i="6" s="1"/>
  <c r="AB823" i="6" s="1"/>
  <c r="I822" i="6"/>
  <c r="K822" i="6" s="1"/>
  <c r="Z822" i="6" s="1"/>
  <c r="AB822" i="6" s="1"/>
  <c r="I821" i="6"/>
  <c r="K821" i="6" s="1"/>
  <c r="Z821" i="6" s="1"/>
  <c r="AB821" i="6" s="1"/>
  <c r="I820" i="6"/>
  <c r="K820" i="6" s="1"/>
  <c r="Z820" i="6" s="1"/>
  <c r="AB820" i="6" s="1"/>
  <c r="AC819" i="6"/>
  <c r="I818" i="6"/>
  <c r="K818" i="6" s="1"/>
  <c r="Z818" i="6" s="1"/>
  <c r="AB818" i="6" s="1"/>
  <c r="AC817" i="6"/>
  <c r="I816" i="6"/>
  <c r="K816" i="6" s="1"/>
  <c r="Z816" i="6" s="1"/>
  <c r="AB816" i="6" s="1"/>
  <c r="Q815" i="6"/>
  <c r="AC814" i="6"/>
  <c r="Q814" i="6"/>
  <c r="P814" i="6"/>
  <c r="S814" i="6" s="1"/>
  <c r="V814" i="6" s="1"/>
  <c r="K814" i="6"/>
  <c r="AC813" i="6"/>
  <c r="K813" i="6"/>
  <c r="I812" i="6"/>
  <c r="K812" i="6" s="1"/>
  <c r="Z812" i="6" s="1"/>
  <c r="AB812" i="6" s="1"/>
  <c r="I811" i="6"/>
  <c r="K811" i="6" s="1"/>
  <c r="Z811" i="6" s="1"/>
  <c r="AB811" i="6" s="1"/>
  <c r="I810" i="6"/>
  <c r="K810" i="6" s="1"/>
  <c r="Z810" i="6" s="1"/>
  <c r="AB810" i="6" s="1"/>
  <c r="I809" i="6"/>
  <c r="K809" i="6" s="1"/>
  <c r="Z809" i="6" s="1"/>
  <c r="AB809" i="6" s="1"/>
  <c r="I808" i="6"/>
  <c r="K808" i="6" s="1"/>
  <c r="Z808" i="6" s="1"/>
  <c r="AB808" i="6" s="1"/>
  <c r="AC807" i="6"/>
  <c r="I806" i="6"/>
  <c r="K806" i="6" s="1"/>
  <c r="Z806" i="6" s="1"/>
  <c r="AB806" i="6" s="1"/>
  <c r="I805" i="6"/>
  <c r="K805" i="6" s="1"/>
  <c r="Z805" i="6" s="1"/>
  <c r="AB805" i="6" s="1"/>
  <c r="I804" i="6"/>
  <c r="K804" i="6" s="1"/>
  <c r="Z804" i="6" s="1"/>
  <c r="AB804" i="6" s="1"/>
  <c r="I803" i="6"/>
  <c r="K803" i="6" s="1"/>
  <c r="Z803" i="6" s="1"/>
  <c r="AB803" i="6" s="1"/>
  <c r="I802" i="6"/>
  <c r="K802" i="6" s="1"/>
  <c r="Z802" i="6" s="1"/>
  <c r="AB802" i="6" s="1"/>
  <c r="I801" i="6"/>
  <c r="K801" i="6" s="1"/>
  <c r="Z801" i="6" s="1"/>
  <c r="AB801" i="6" s="1"/>
  <c r="I800" i="6"/>
  <c r="K800" i="6" s="1"/>
  <c r="Z800" i="6" s="1"/>
  <c r="AB800" i="6" s="1"/>
  <c r="I799" i="6"/>
  <c r="K799" i="6" s="1"/>
  <c r="Z799" i="6" s="1"/>
  <c r="AB799" i="6" s="1"/>
  <c r="I798" i="6"/>
  <c r="K798" i="6" s="1"/>
  <c r="Z798" i="6" s="1"/>
  <c r="AB798" i="6" s="1"/>
  <c r="I797" i="6"/>
  <c r="K797" i="6" s="1"/>
  <c r="Z797" i="6" s="1"/>
  <c r="AB797" i="6" s="1"/>
  <c r="I796" i="6"/>
  <c r="K796" i="6" s="1"/>
  <c r="Z796" i="6" s="1"/>
  <c r="AB796" i="6" s="1"/>
  <c r="AC795" i="6"/>
  <c r="AC794" i="6"/>
  <c r="I793" i="6"/>
  <c r="K793" i="6" s="1"/>
  <c r="Z793" i="6" s="1"/>
  <c r="AB793" i="6" s="1"/>
  <c r="I792" i="6"/>
  <c r="K792" i="6" s="1"/>
  <c r="Z792" i="6" s="1"/>
  <c r="AB792" i="6" s="1"/>
  <c r="I791" i="6"/>
  <c r="K791" i="6" s="1"/>
  <c r="Z791" i="6" s="1"/>
  <c r="AB791" i="6" s="1"/>
  <c r="I790" i="6"/>
  <c r="K790" i="6" s="1"/>
  <c r="Z790" i="6" s="1"/>
  <c r="AB790" i="6" s="1"/>
  <c r="I789" i="6"/>
  <c r="K789" i="6" s="1"/>
  <c r="Z789" i="6" s="1"/>
  <c r="AB789" i="6" s="1"/>
  <c r="AC786" i="6"/>
  <c r="I785" i="6"/>
  <c r="K785" i="6" s="1"/>
  <c r="Z785" i="6" s="1"/>
  <c r="AB785" i="6" s="1"/>
  <c r="I783" i="6"/>
  <c r="K783" i="6" s="1"/>
  <c r="Z783" i="6" s="1"/>
  <c r="AB783" i="6" s="1"/>
  <c r="I782" i="6"/>
  <c r="K782" i="6" s="1"/>
  <c r="Z782" i="6" s="1"/>
  <c r="AB782" i="6" s="1"/>
  <c r="I781" i="6"/>
  <c r="K781" i="6" s="1"/>
  <c r="Z781" i="6" s="1"/>
  <c r="AB781" i="6" s="1"/>
  <c r="I780" i="6"/>
  <c r="K780" i="6" s="1"/>
  <c r="Z780" i="6" s="1"/>
  <c r="AB780" i="6" s="1"/>
  <c r="AC779" i="6"/>
  <c r="I779" i="6"/>
  <c r="K779" i="6" s="1"/>
  <c r="AC778" i="6"/>
  <c r="I778" i="6"/>
  <c r="K778" i="6" s="1"/>
  <c r="I777" i="6"/>
  <c r="K777" i="6" s="1"/>
  <c r="Z777" i="6" s="1"/>
  <c r="AB777" i="6" s="1"/>
  <c r="I776" i="6"/>
  <c r="K776" i="6" s="1"/>
  <c r="Z776" i="6" s="1"/>
  <c r="AB776" i="6" s="1"/>
  <c r="I775" i="6"/>
  <c r="K775" i="6" s="1"/>
  <c r="Z775" i="6" s="1"/>
  <c r="AB775" i="6" s="1"/>
  <c r="I774" i="6"/>
  <c r="K774" i="6" s="1"/>
  <c r="Z774" i="6" s="1"/>
  <c r="AB774" i="6" s="1"/>
  <c r="I773" i="6"/>
  <c r="K773" i="6" s="1"/>
  <c r="Z773" i="6" s="1"/>
  <c r="AB773" i="6" s="1"/>
  <c r="I772" i="6"/>
  <c r="K772" i="6" s="1"/>
  <c r="Z772" i="6" s="1"/>
  <c r="AB772" i="6" s="1"/>
  <c r="I771" i="6"/>
  <c r="K771" i="6" s="1"/>
  <c r="Z771" i="6" s="1"/>
  <c r="AB771" i="6" s="1"/>
  <c r="I770" i="6"/>
  <c r="K770" i="6" s="1"/>
  <c r="Z770" i="6" s="1"/>
  <c r="AB770" i="6" s="1"/>
  <c r="I769" i="6"/>
  <c r="K769" i="6" s="1"/>
  <c r="Z769" i="6" s="1"/>
  <c r="AB769" i="6" s="1"/>
  <c r="AC768" i="6"/>
  <c r="I767" i="6"/>
  <c r="K767" i="6" s="1"/>
  <c r="Z767" i="6" s="1"/>
  <c r="AB767" i="6" s="1"/>
  <c r="AC766" i="6"/>
  <c r="AC765" i="6"/>
  <c r="AB764" i="6"/>
  <c r="K764" i="6"/>
  <c r="W764" i="6" s="1"/>
  <c r="S763" i="6"/>
  <c r="V763" i="6" s="1"/>
  <c r="K763" i="6"/>
  <c r="AC762" i="6"/>
  <c r="K762" i="6"/>
  <c r="I761" i="6"/>
  <c r="K761" i="6" s="1"/>
  <c r="Z761" i="6" s="1"/>
  <c r="AB761" i="6" s="1"/>
  <c r="I760" i="6"/>
  <c r="K760" i="6" s="1"/>
  <c r="Z760" i="6" s="1"/>
  <c r="AB760" i="6" s="1"/>
  <c r="I759" i="6"/>
  <c r="K759" i="6" s="1"/>
  <c r="Z759" i="6" s="1"/>
  <c r="AB759" i="6" s="1"/>
  <c r="AC758" i="6"/>
  <c r="AC757" i="6"/>
  <c r="AC756" i="6"/>
  <c r="I755" i="6"/>
  <c r="K755" i="6" s="1"/>
  <c r="Z755" i="6" s="1"/>
  <c r="AB755" i="6" s="1"/>
  <c r="I754" i="6"/>
  <c r="K754" i="6" s="1"/>
  <c r="Z754" i="6" s="1"/>
  <c r="AB754" i="6" s="1"/>
  <c r="I753" i="6"/>
  <c r="K753" i="6" s="1"/>
  <c r="Z753" i="6" s="1"/>
  <c r="AB753" i="6" s="1"/>
  <c r="I752" i="6"/>
  <c r="K752" i="6" s="1"/>
  <c r="Z752" i="6" s="1"/>
  <c r="AB752" i="6" s="1"/>
  <c r="I751" i="6"/>
  <c r="K751" i="6" s="1"/>
  <c r="Z751" i="6" s="1"/>
  <c r="AB751" i="6" s="1"/>
  <c r="I750" i="6"/>
  <c r="K750" i="6" s="1"/>
  <c r="Z750" i="6" s="1"/>
  <c r="AB750" i="6" s="1"/>
  <c r="I749" i="6"/>
  <c r="K749" i="6" s="1"/>
  <c r="Z749" i="6" s="1"/>
  <c r="AB749" i="6" s="1"/>
  <c r="AC748" i="6"/>
  <c r="I748" i="6"/>
  <c r="K748" i="6" s="1"/>
  <c r="S747" i="6"/>
  <c r="V747" i="6" s="1"/>
  <c r="K747" i="6"/>
  <c r="AC746" i="6"/>
  <c r="I744" i="6"/>
  <c r="K744" i="6" s="1"/>
  <c r="Z744" i="6" s="1"/>
  <c r="AB744" i="6" s="1"/>
  <c r="I743" i="6"/>
  <c r="K743" i="6" s="1"/>
  <c r="Z743" i="6" s="1"/>
  <c r="AB743" i="6" s="1"/>
  <c r="I742" i="6"/>
  <c r="K742" i="6" s="1"/>
  <c r="Z742" i="6" s="1"/>
  <c r="AB742" i="6" s="1"/>
  <c r="I741" i="6"/>
  <c r="K741" i="6" s="1"/>
  <c r="Z741" i="6" s="1"/>
  <c r="AB741" i="6" s="1"/>
  <c r="I740" i="6"/>
  <c r="K740" i="6" s="1"/>
  <c r="Z740" i="6" s="1"/>
  <c r="AB740" i="6" s="1"/>
  <c r="I739" i="6"/>
  <c r="K739" i="6" s="1"/>
  <c r="Z739" i="6" s="1"/>
  <c r="AB739" i="6" s="1"/>
  <c r="I738" i="6"/>
  <c r="K738" i="6" s="1"/>
  <c r="Z738" i="6" s="1"/>
  <c r="AB738" i="6" s="1"/>
  <c r="AC737" i="6"/>
  <c r="AC736" i="6"/>
  <c r="I735" i="6"/>
  <c r="K735" i="6" s="1"/>
  <c r="Z735" i="6" s="1"/>
  <c r="AB735" i="6" s="1"/>
  <c r="I733" i="6"/>
  <c r="K733" i="6" s="1"/>
  <c r="Z733" i="6" s="1"/>
  <c r="AB733" i="6" s="1"/>
  <c r="I732" i="6"/>
  <c r="K732" i="6" s="1"/>
  <c r="Z732" i="6" s="1"/>
  <c r="AB732" i="6" s="1"/>
  <c r="I731" i="6"/>
  <c r="K731" i="6" s="1"/>
  <c r="Z731" i="6" s="1"/>
  <c r="AB731" i="6" s="1"/>
  <c r="I730" i="6"/>
  <c r="K730" i="6" s="1"/>
  <c r="Z730" i="6" s="1"/>
  <c r="AB730" i="6" s="1"/>
  <c r="I729" i="6"/>
  <c r="K729" i="6" s="1"/>
  <c r="Z729" i="6" s="1"/>
  <c r="AB729" i="6" s="1"/>
  <c r="AC728" i="6"/>
  <c r="S727" i="6"/>
  <c r="V727" i="6" s="1"/>
  <c r="K727" i="6"/>
  <c r="I726" i="6"/>
  <c r="K726" i="6" s="1"/>
  <c r="Z726" i="6" s="1"/>
  <c r="AB726" i="6" s="1"/>
  <c r="I725" i="6"/>
  <c r="K725" i="6" s="1"/>
  <c r="Z725" i="6" s="1"/>
  <c r="AB725" i="6" s="1"/>
  <c r="I724" i="6"/>
  <c r="K724" i="6" s="1"/>
  <c r="Z724" i="6" s="1"/>
  <c r="AB724" i="6" s="1"/>
  <c r="I723" i="6"/>
  <c r="K723" i="6" s="1"/>
  <c r="Z723" i="6" s="1"/>
  <c r="AB723" i="6" s="1"/>
  <c r="I722" i="6"/>
  <c r="K722" i="6" s="1"/>
  <c r="Z722" i="6" s="1"/>
  <c r="AB722" i="6" s="1"/>
  <c r="I721" i="6"/>
  <c r="K721" i="6" s="1"/>
  <c r="Z721" i="6" s="1"/>
  <c r="AB721" i="6" s="1"/>
  <c r="I720" i="6"/>
  <c r="K720" i="6" s="1"/>
  <c r="Z720" i="6" s="1"/>
  <c r="AB720" i="6" s="1"/>
  <c r="AC719" i="6"/>
  <c r="AC718" i="6"/>
  <c r="S718" i="6"/>
  <c r="V718" i="6" s="1"/>
  <c r="K718" i="6"/>
  <c r="S717" i="6"/>
  <c r="V717" i="6" s="1"/>
  <c r="K717" i="6"/>
  <c r="AB716" i="6"/>
  <c r="I716" i="6"/>
  <c r="K716" i="6" s="1"/>
  <c r="AB715" i="6"/>
  <c r="I715" i="6"/>
  <c r="K715" i="6" s="1"/>
  <c r="I714" i="6"/>
  <c r="K714" i="6" s="1"/>
  <c r="Z714" i="6" s="1"/>
  <c r="AB714" i="6" s="1"/>
  <c r="I713" i="6"/>
  <c r="K713" i="6" s="1"/>
  <c r="Z713" i="6" s="1"/>
  <c r="AB713" i="6" s="1"/>
  <c r="I712" i="6"/>
  <c r="K712" i="6" s="1"/>
  <c r="Z712" i="6" s="1"/>
  <c r="AB712" i="6" s="1"/>
  <c r="I711" i="6"/>
  <c r="K711" i="6" s="1"/>
  <c r="Z711" i="6" s="1"/>
  <c r="AB711" i="6" s="1"/>
  <c r="I710" i="6"/>
  <c r="K710" i="6" s="1"/>
  <c r="Z710" i="6" s="1"/>
  <c r="AB710" i="6" s="1"/>
  <c r="I709" i="6"/>
  <c r="K709" i="6" s="1"/>
  <c r="Z709" i="6" s="1"/>
  <c r="AB709" i="6" s="1"/>
  <c r="I708" i="6"/>
  <c r="K708" i="6" s="1"/>
  <c r="Z708" i="6" s="1"/>
  <c r="AB708" i="6" s="1"/>
  <c r="I707" i="6"/>
  <c r="K707" i="6" s="1"/>
  <c r="Z707" i="6" s="1"/>
  <c r="AB707" i="6" s="1"/>
  <c r="I706" i="6"/>
  <c r="K706" i="6" s="1"/>
  <c r="Z706" i="6" s="1"/>
  <c r="AB706" i="6" s="1"/>
  <c r="I705" i="6"/>
  <c r="K705" i="6" s="1"/>
  <c r="Z705" i="6" s="1"/>
  <c r="AB705" i="6" s="1"/>
  <c r="I704" i="6"/>
  <c r="K704" i="6" s="1"/>
  <c r="Z704" i="6" s="1"/>
  <c r="AB704" i="6" s="1"/>
  <c r="I703" i="6"/>
  <c r="K703" i="6" s="1"/>
  <c r="Z703" i="6" s="1"/>
  <c r="AB703" i="6" s="1"/>
  <c r="AC702" i="6"/>
  <c r="K701" i="6"/>
  <c r="Z701" i="6" s="1"/>
  <c r="AB701" i="6" s="1"/>
  <c r="Q700" i="6"/>
  <c r="Q699" i="6" s="1"/>
  <c r="AC699" i="6"/>
  <c r="S699" i="6"/>
  <c r="V699" i="6" s="1"/>
  <c r="K699" i="6"/>
  <c r="I697" i="6"/>
  <c r="K697" i="6" s="1"/>
  <c r="Z697" i="6" s="1"/>
  <c r="AB697" i="6" s="1"/>
  <c r="I696" i="6"/>
  <c r="K696" i="6" s="1"/>
  <c r="Z696" i="6" s="1"/>
  <c r="AB696" i="6" s="1"/>
  <c r="AC694" i="6"/>
  <c r="AC693" i="6"/>
  <c r="AC692" i="6"/>
  <c r="AC691" i="6"/>
  <c r="I690" i="6"/>
  <c r="K690" i="6" s="1"/>
  <c r="Z690" i="6" s="1"/>
  <c r="AB690" i="6" s="1"/>
  <c r="AC689" i="6"/>
  <c r="AC688" i="6"/>
  <c r="S687" i="6"/>
  <c r="V687" i="6" s="1"/>
  <c r="I687" i="6"/>
  <c r="K687" i="6" s="1"/>
  <c r="I686" i="6"/>
  <c r="K686" i="6" s="1"/>
  <c r="Z686" i="6" s="1"/>
  <c r="AB686" i="6" s="1"/>
  <c r="I685" i="6"/>
  <c r="K685" i="6" s="1"/>
  <c r="Z685" i="6" s="1"/>
  <c r="AB685" i="6" s="1"/>
  <c r="I684" i="6"/>
  <c r="K684" i="6" s="1"/>
  <c r="Z684" i="6" s="1"/>
  <c r="AB684" i="6" s="1"/>
  <c r="I683" i="6"/>
  <c r="K683" i="6" s="1"/>
  <c r="Z683" i="6" s="1"/>
  <c r="AB683" i="6" s="1"/>
  <c r="I682" i="6"/>
  <c r="K682" i="6" s="1"/>
  <c r="Z682" i="6" s="1"/>
  <c r="AB682" i="6" s="1"/>
  <c r="I680" i="6"/>
  <c r="K680" i="6" s="1"/>
  <c r="Z680" i="6" s="1"/>
  <c r="AB680" i="6" s="1"/>
  <c r="I678" i="6"/>
  <c r="K678" i="6" s="1"/>
  <c r="Z678" i="6" s="1"/>
  <c r="AB678" i="6" s="1"/>
  <c r="AC677" i="6"/>
  <c r="I677" i="6"/>
  <c r="K677" i="6" s="1"/>
  <c r="AC676" i="6"/>
  <c r="I676" i="6"/>
  <c r="K676" i="6" s="1"/>
  <c r="I675" i="6"/>
  <c r="K675" i="6" s="1"/>
  <c r="Z675" i="6" s="1"/>
  <c r="AB675" i="6" s="1"/>
  <c r="I674" i="6"/>
  <c r="K674" i="6" s="1"/>
  <c r="Z674" i="6" s="1"/>
  <c r="AB674" i="6" s="1"/>
  <c r="I673" i="6"/>
  <c r="K673" i="6" s="1"/>
  <c r="Z673" i="6" s="1"/>
  <c r="AB673" i="6" s="1"/>
  <c r="I672" i="6"/>
  <c r="K672" i="6" s="1"/>
  <c r="Z672" i="6" s="1"/>
  <c r="AB672" i="6" s="1"/>
  <c r="I670" i="6"/>
  <c r="K670" i="6" s="1"/>
  <c r="Z670" i="6" s="1"/>
  <c r="AB670" i="6" s="1"/>
  <c r="I669" i="6"/>
  <c r="K669" i="6" s="1"/>
  <c r="Z669" i="6" s="1"/>
  <c r="AB669" i="6" s="1"/>
  <c r="I668" i="6"/>
  <c r="K668" i="6" s="1"/>
  <c r="Z668" i="6" s="1"/>
  <c r="AB668" i="6" s="1"/>
  <c r="AC667" i="6"/>
  <c r="I667" i="6"/>
  <c r="K667" i="6" s="1"/>
  <c r="AC666" i="6"/>
  <c r="I666" i="6"/>
  <c r="K666" i="6" s="1"/>
  <c r="I665" i="6"/>
  <c r="K665" i="6" s="1"/>
  <c r="Z665" i="6" s="1"/>
  <c r="AB665" i="6" s="1"/>
  <c r="I664" i="6"/>
  <c r="K664" i="6" s="1"/>
  <c r="Z664" i="6" s="1"/>
  <c r="AB664" i="6" s="1"/>
  <c r="AC663" i="6"/>
  <c r="AC662" i="6"/>
  <c r="S662" i="6"/>
  <c r="V662" i="6" s="1"/>
  <c r="S661" i="6"/>
  <c r="V661" i="6" s="1"/>
  <c r="I661" i="6"/>
  <c r="K661" i="6" s="1"/>
  <c r="Z661" i="6" s="1"/>
  <c r="AB661" i="6" s="1"/>
  <c r="I660" i="6"/>
  <c r="K660" i="6" s="1"/>
  <c r="Z660" i="6" s="1"/>
  <c r="AB660" i="6" s="1"/>
  <c r="I659" i="6"/>
  <c r="K659" i="6" s="1"/>
  <c r="Z659" i="6" s="1"/>
  <c r="AB659" i="6" s="1"/>
  <c r="I658" i="6"/>
  <c r="K658" i="6" s="1"/>
  <c r="Z658" i="6" s="1"/>
  <c r="AB658" i="6" s="1"/>
  <c r="I656" i="6"/>
  <c r="K656" i="6" s="1"/>
  <c r="Z656" i="6" s="1"/>
  <c r="AB656" i="6" s="1"/>
  <c r="AC655" i="6"/>
  <c r="AC654" i="6"/>
  <c r="I653" i="6"/>
  <c r="K653" i="6" s="1"/>
  <c r="Z653" i="6" s="1"/>
  <c r="AB653" i="6" s="1"/>
  <c r="I652" i="6"/>
  <c r="K652" i="6" s="1"/>
  <c r="Z652" i="6" s="1"/>
  <c r="AB652" i="6" s="1"/>
  <c r="I651" i="6"/>
  <c r="K651" i="6" s="1"/>
  <c r="Z651" i="6" s="1"/>
  <c r="AB651" i="6" s="1"/>
  <c r="I650" i="6"/>
  <c r="K650" i="6" s="1"/>
  <c r="Z650" i="6" s="1"/>
  <c r="AB650" i="6" s="1"/>
  <c r="I649" i="6"/>
  <c r="K649" i="6" s="1"/>
  <c r="Z649" i="6" s="1"/>
  <c r="AB649" i="6" s="1"/>
  <c r="I648" i="6"/>
  <c r="K648" i="6" s="1"/>
  <c r="Z648" i="6" s="1"/>
  <c r="AB648" i="6" s="1"/>
  <c r="I647" i="6"/>
  <c r="K647" i="6" s="1"/>
  <c r="Z647" i="6" s="1"/>
  <c r="AB647" i="6" s="1"/>
  <c r="I646" i="6"/>
  <c r="K646" i="6" s="1"/>
  <c r="Z646" i="6" s="1"/>
  <c r="AB646" i="6" s="1"/>
  <c r="AC645" i="6"/>
  <c r="I645" i="6"/>
  <c r="K645" i="6" s="1"/>
  <c r="AC644" i="6"/>
  <c r="I644" i="6"/>
  <c r="K644" i="6" s="1"/>
  <c r="I643" i="6"/>
  <c r="K643" i="6" s="1"/>
  <c r="Z643" i="6" s="1"/>
  <c r="AB643" i="6" s="1"/>
  <c r="I642" i="6"/>
  <c r="K642" i="6" s="1"/>
  <c r="Z642" i="6" s="1"/>
  <c r="AB642" i="6" s="1"/>
  <c r="I641" i="6"/>
  <c r="K641" i="6" s="1"/>
  <c r="Z641" i="6" s="1"/>
  <c r="AB641" i="6" s="1"/>
  <c r="I640" i="6"/>
  <c r="K640" i="6" s="1"/>
  <c r="Z640" i="6" s="1"/>
  <c r="AB640" i="6" s="1"/>
  <c r="I639" i="6"/>
  <c r="K639" i="6" s="1"/>
  <c r="Z639" i="6" s="1"/>
  <c r="AB639" i="6" s="1"/>
  <c r="I638" i="6"/>
  <c r="K638" i="6" s="1"/>
  <c r="Z638" i="6" s="1"/>
  <c r="AB638" i="6" s="1"/>
  <c r="I637" i="6"/>
  <c r="K637" i="6" s="1"/>
  <c r="Z637" i="6" s="1"/>
  <c r="AB637" i="6" s="1"/>
  <c r="I636" i="6"/>
  <c r="K636" i="6" s="1"/>
  <c r="Z636" i="6" s="1"/>
  <c r="AB636" i="6" s="1"/>
  <c r="I635" i="6"/>
  <c r="K635" i="6" s="1"/>
  <c r="Z635" i="6" s="1"/>
  <c r="AB635" i="6" s="1"/>
  <c r="I631" i="6"/>
  <c r="K631" i="6" s="1"/>
  <c r="Z631" i="6" s="1"/>
  <c r="AB631" i="6" s="1"/>
  <c r="I630" i="6"/>
  <c r="K630" i="6" s="1"/>
  <c r="Z630" i="6" s="1"/>
  <c r="AB630" i="6" s="1"/>
  <c r="I629" i="6"/>
  <c r="K629" i="6" s="1"/>
  <c r="Z629" i="6" s="1"/>
  <c r="AB629" i="6" s="1"/>
  <c r="I628" i="6"/>
  <c r="K628" i="6" s="1"/>
  <c r="Z628" i="6" s="1"/>
  <c r="AB628" i="6" s="1"/>
  <c r="I627" i="6"/>
  <c r="K627" i="6" s="1"/>
  <c r="Z627" i="6" s="1"/>
  <c r="AB627" i="6" s="1"/>
  <c r="I626" i="6"/>
  <c r="K626" i="6" s="1"/>
  <c r="Z626" i="6" s="1"/>
  <c r="AB626" i="6" s="1"/>
  <c r="I632" i="6"/>
  <c r="AC625" i="6"/>
  <c r="AC624" i="6"/>
  <c r="AC622" i="6"/>
  <c r="P622" i="6"/>
  <c r="Q623" i="6" s="1"/>
  <c r="Q622" i="6" s="1"/>
  <c r="I622" i="6"/>
  <c r="K622" i="6" s="1"/>
  <c r="AC621" i="6"/>
  <c r="K620" i="6"/>
  <c r="S619" i="6"/>
  <c r="V619" i="6" s="1"/>
  <c r="K619" i="6"/>
  <c r="AB619" i="6" s="1"/>
  <c r="AC618" i="6"/>
  <c r="I618" i="6"/>
  <c r="K618" i="6" s="1"/>
  <c r="I617" i="6"/>
  <c r="K617" i="6" s="1"/>
  <c r="Z617" i="6" s="1"/>
  <c r="AB617" i="6" s="1"/>
  <c r="I616" i="6"/>
  <c r="K616" i="6" s="1"/>
  <c r="Z616" i="6" s="1"/>
  <c r="AB616" i="6" s="1"/>
  <c r="I615" i="6"/>
  <c r="K615" i="6" s="1"/>
  <c r="Z615" i="6" s="1"/>
  <c r="AB615" i="6" s="1"/>
  <c r="I614" i="6"/>
  <c r="K614" i="6" s="1"/>
  <c r="Z614" i="6" s="1"/>
  <c r="AB614" i="6" s="1"/>
  <c r="I613" i="6"/>
  <c r="K613" i="6" s="1"/>
  <c r="Z613" i="6" s="1"/>
  <c r="AB613" i="6" s="1"/>
  <c r="I611" i="6"/>
  <c r="K611" i="6" s="1"/>
  <c r="Z611" i="6" s="1"/>
  <c r="AB611" i="6" s="1"/>
  <c r="I610" i="6"/>
  <c r="K610" i="6" s="1"/>
  <c r="Z610" i="6" s="1"/>
  <c r="AB610" i="6" s="1"/>
  <c r="I609" i="6"/>
  <c r="K609" i="6" s="1"/>
  <c r="Z609" i="6" s="1"/>
  <c r="AB609" i="6" s="1"/>
  <c r="I608" i="6"/>
  <c r="K608" i="6" s="1"/>
  <c r="Z608" i="6" s="1"/>
  <c r="AB608" i="6" s="1"/>
  <c r="I606" i="6"/>
  <c r="K606" i="6" s="1"/>
  <c r="Z606" i="6" s="1"/>
  <c r="AB606" i="6" s="1"/>
  <c r="I605" i="6"/>
  <c r="K605" i="6" s="1"/>
  <c r="Z605" i="6" s="1"/>
  <c r="AB605" i="6" s="1"/>
  <c r="I604" i="6"/>
  <c r="K604" i="6" s="1"/>
  <c r="Z604" i="6" s="1"/>
  <c r="AB604" i="6" s="1"/>
  <c r="I603" i="6"/>
  <c r="K603" i="6" s="1"/>
  <c r="Z603" i="6" s="1"/>
  <c r="AB603" i="6" s="1"/>
  <c r="I602" i="6"/>
  <c r="K602" i="6" s="1"/>
  <c r="Z602" i="6" s="1"/>
  <c r="AB602" i="6" s="1"/>
  <c r="AC601" i="6"/>
  <c r="I601" i="6"/>
  <c r="K601" i="6" s="1"/>
  <c r="AC600" i="6"/>
  <c r="I600" i="6"/>
  <c r="K600" i="6" s="1"/>
  <c r="I599" i="6"/>
  <c r="K599" i="6" s="1"/>
  <c r="Z599" i="6" s="1"/>
  <c r="AB599" i="6" s="1"/>
  <c r="I598" i="6"/>
  <c r="K598" i="6" s="1"/>
  <c r="Z598" i="6" s="1"/>
  <c r="AB598" i="6" s="1"/>
  <c r="AC597" i="6"/>
  <c r="AC596" i="6"/>
  <c r="AC595" i="6"/>
  <c r="I594" i="6"/>
  <c r="K594" i="6" s="1"/>
  <c r="Z594" i="6" s="1"/>
  <c r="AB594" i="6" s="1"/>
  <c r="I593" i="6"/>
  <c r="K593" i="6" s="1"/>
  <c r="Z593" i="6" s="1"/>
  <c r="AB593" i="6" s="1"/>
  <c r="I592" i="6"/>
  <c r="K592" i="6" s="1"/>
  <c r="Z592" i="6" s="1"/>
  <c r="AB592" i="6" s="1"/>
  <c r="I591" i="6"/>
  <c r="K591" i="6" s="1"/>
  <c r="Z591" i="6" s="1"/>
  <c r="AB591" i="6" s="1"/>
  <c r="I590" i="6"/>
  <c r="K590" i="6" s="1"/>
  <c r="Z590" i="6" s="1"/>
  <c r="AB590" i="6" s="1"/>
  <c r="I589" i="6"/>
  <c r="K589" i="6" s="1"/>
  <c r="Z589" i="6" s="1"/>
  <c r="AB589" i="6" s="1"/>
  <c r="I588" i="6"/>
  <c r="K588" i="6" s="1"/>
  <c r="Z588" i="6" s="1"/>
  <c r="AB588" i="6" s="1"/>
  <c r="I587" i="6"/>
  <c r="K587" i="6" s="1"/>
  <c r="Z587" i="6" s="1"/>
  <c r="AB587" i="6" s="1"/>
  <c r="AC586" i="6"/>
  <c r="I586" i="6"/>
  <c r="K586" i="6" s="1"/>
  <c r="AB585" i="6"/>
  <c r="I585" i="6"/>
  <c r="K585" i="6" s="1"/>
  <c r="I584" i="6"/>
  <c r="K584" i="6" s="1"/>
  <c r="Z584" i="6" s="1"/>
  <c r="AB584" i="6" s="1"/>
  <c r="I583" i="6"/>
  <c r="K583" i="6" s="1"/>
  <c r="Z583" i="6" s="1"/>
  <c r="AB583" i="6" s="1"/>
  <c r="AC582" i="6"/>
  <c r="K582" i="6"/>
  <c r="I581" i="6"/>
  <c r="K581" i="6" s="1"/>
  <c r="Z581" i="6" s="1"/>
  <c r="AB581" i="6" s="1"/>
  <c r="I580" i="6"/>
  <c r="K580" i="6" s="1"/>
  <c r="Z580" i="6" s="1"/>
  <c r="AB580" i="6" s="1"/>
  <c r="I579" i="6"/>
  <c r="K579" i="6" s="1"/>
  <c r="Z579" i="6" s="1"/>
  <c r="AB579" i="6" s="1"/>
  <c r="I578" i="6"/>
  <c r="K578" i="6" s="1"/>
  <c r="Z578" i="6" s="1"/>
  <c r="AB578" i="6" s="1"/>
  <c r="I577" i="6"/>
  <c r="K577" i="6" s="1"/>
  <c r="Z577" i="6" s="1"/>
  <c r="AB577" i="6" s="1"/>
  <c r="I576" i="6"/>
  <c r="K576" i="6" s="1"/>
  <c r="Z576" i="6" s="1"/>
  <c r="AB576" i="6" s="1"/>
  <c r="I575" i="6"/>
  <c r="K575" i="6" s="1"/>
  <c r="Z575" i="6" s="1"/>
  <c r="AB575" i="6" s="1"/>
  <c r="P574" i="6"/>
  <c r="S574" i="6" s="1"/>
  <c r="V574" i="6" s="1"/>
  <c r="I574" i="6"/>
  <c r="K574" i="6" s="1"/>
  <c r="I573" i="6"/>
  <c r="K573" i="6" s="1"/>
  <c r="Z573" i="6" s="1"/>
  <c r="AB573" i="6" s="1"/>
  <c r="I572" i="6"/>
  <c r="K572" i="6" s="1"/>
  <c r="Z572" i="6" s="1"/>
  <c r="AB572" i="6" s="1"/>
  <c r="I571" i="6"/>
  <c r="K571" i="6" s="1"/>
  <c r="Z571" i="6" s="1"/>
  <c r="AB571" i="6" s="1"/>
  <c r="I570" i="6"/>
  <c r="K570" i="6" s="1"/>
  <c r="Z570" i="6" s="1"/>
  <c r="AB570" i="6" s="1"/>
  <c r="I569" i="6"/>
  <c r="K569" i="6" s="1"/>
  <c r="Z569" i="6" s="1"/>
  <c r="AB569" i="6" s="1"/>
  <c r="I568" i="6"/>
  <c r="K568" i="6" s="1"/>
  <c r="Z568" i="6" s="1"/>
  <c r="AB568" i="6" s="1"/>
  <c r="I567" i="6"/>
  <c r="K567" i="6" s="1"/>
  <c r="Z567" i="6" s="1"/>
  <c r="AB567" i="6" s="1"/>
  <c r="I566" i="6"/>
  <c r="K566" i="6" s="1"/>
  <c r="Z566" i="6" s="1"/>
  <c r="AB566" i="6" s="1"/>
  <c r="I565" i="6"/>
  <c r="K565" i="6" s="1"/>
  <c r="Z565" i="6" s="1"/>
  <c r="AB565" i="6" s="1"/>
  <c r="I564" i="6"/>
  <c r="K564" i="6" s="1"/>
  <c r="Z564" i="6" s="1"/>
  <c r="AB564" i="6" s="1"/>
  <c r="I563" i="6"/>
  <c r="K563" i="6" s="1"/>
  <c r="Z563" i="6" s="1"/>
  <c r="AB563" i="6" s="1"/>
  <c r="I562" i="6"/>
  <c r="K562" i="6" s="1"/>
  <c r="Z562" i="6" s="1"/>
  <c r="AB562" i="6" s="1"/>
  <c r="I561" i="6"/>
  <c r="K561" i="6" s="1"/>
  <c r="Z561" i="6" s="1"/>
  <c r="AB561" i="6" s="1"/>
  <c r="AC560" i="6"/>
  <c r="AC559" i="6"/>
  <c r="AC558" i="6"/>
  <c r="I557" i="6"/>
  <c r="K557" i="6" s="1"/>
  <c r="Z557" i="6" s="1"/>
  <c r="AB557" i="6" s="1"/>
  <c r="I556" i="6"/>
  <c r="K556" i="6" s="1"/>
  <c r="Z556" i="6" s="1"/>
  <c r="AB556" i="6" s="1"/>
  <c r="I555" i="6"/>
  <c r="K555" i="6" s="1"/>
  <c r="Z555" i="6" s="1"/>
  <c r="AB555" i="6" s="1"/>
  <c r="I554" i="6"/>
  <c r="K554" i="6" s="1"/>
  <c r="Z554" i="6" s="1"/>
  <c r="AB554" i="6" s="1"/>
  <c r="I553" i="6"/>
  <c r="K553" i="6" s="1"/>
  <c r="Z553" i="6" s="1"/>
  <c r="AB553" i="6" s="1"/>
  <c r="AC552" i="6"/>
  <c r="I552" i="6"/>
  <c r="K552" i="6" s="1"/>
  <c r="AC551" i="6"/>
  <c r="I551" i="6"/>
  <c r="K551" i="6" s="1"/>
  <c r="AC550" i="6"/>
  <c r="I550" i="6"/>
  <c r="K550" i="6" s="1"/>
  <c r="I549" i="6"/>
  <c r="K549" i="6" s="1"/>
  <c r="Z549" i="6" s="1"/>
  <c r="AB549" i="6" s="1"/>
  <c r="I547" i="6"/>
  <c r="K547" i="6" s="1"/>
  <c r="Z547" i="6" s="1"/>
  <c r="AB547" i="6" s="1"/>
  <c r="I546" i="6"/>
  <c r="K546" i="6" s="1"/>
  <c r="Z546" i="6" s="1"/>
  <c r="AB546" i="6" s="1"/>
  <c r="I545" i="6"/>
  <c r="K545" i="6" s="1"/>
  <c r="Z545" i="6" s="1"/>
  <c r="AB545" i="6" s="1"/>
  <c r="I544" i="6"/>
  <c r="K544" i="6" s="1"/>
  <c r="Z544" i="6" s="1"/>
  <c r="AB544" i="6" s="1"/>
  <c r="I543" i="6"/>
  <c r="K543" i="6" s="1"/>
  <c r="Z543" i="6" s="1"/>
  <c r="AB543" i="6" s="1"/>
  <c r="I542" i="6"/>
  <c r="K542" i="6" s="1"/>
  <c r="Z542" i="6" s="1"/>
  <c r="AB542" i="6" s="1"/>
  <c r="I541" i="6"/>
  <c r="K541" i="6" s="1"/>
  <c r="Z541" i="6" s="1"/>
  <c r="AB541" i="6" s="1"/>
  <c r="I540" i="6"/>
  <c r="K540" i="6" s="1"/>
  <c r="Z540" i="6" s="1"/>
  <c r="AB540" i="6" s="1"/>
  <c r="I539" i="6"/>
  <c r="K539" i="6" s="1"/>
  <c r="Z539" i="6" s="1"/>
  <c r="AB539" i="6" s="1"/>
  <c r="I537" i="6"/>
  <c r="K537" i="6" s="1"/>
  <c r="Z537" i="6" s="1"/>
  <c r="AB537" i="6" s="1"/>
  <c r="AC536" i="6"/>
  <c r="S535" i="6"/>
  <c r="V535" i="6" s="1"/>
  <c r="K535" i="6"/>
  <c r="Z535" i="6" s="1"/>
  <c r="AB535" i="6" s="1"/>
  <c r="AC534" i="6"/>
  <c r="Q534" i="6"/>
  <c r="Z533" i="6"/>
  <c r="AB533" i="6" s="1"/>
  <c r="S533" i="6"/>
  <c r="V533" i="6" s="1"/>
  <c r="W533" i="6" s="1"/>
  <c r="Q533" i="6"/>
  <c r="AC532" i="6"/>
  <c r="AC531" i="6"/>
  <c r="K530" i="6"/>
  <c r="X530" i="6" s="1"/>
  <c r="S529" i="6"/>
  <c r="V529" i="6" s="1"/>
  <c r="K529" i="6"/>
  <c r="AC528" i="6"/>
  <c r="I528" i="6"/>
  <c r="AC527" i="6"/>
  <c r="P527" i="6"/>
  <c r="S527" i="6" s="1"/>
  <c r="V527" i="6" s="1"/>
  <c r="I527" i="6"/>
  <c r="K527" i="6" s="1"/>
  <c r="P526" i="6"/>
  <c r="S526" i="6" s="1"/>
  <c r="V526" i="6" s="1"/>
  <c r="K526" i="6"/>
  <c r="I524" i="6"/>
  <c r="K524" i="6" s="1"/>
  <c r="Z524" i="6" s="1"/>
  <c r="AB524" i="6" s="1"/>
  <c r="I523" i="6"/>
  <c r="K523" i="6" s="1"/>
  <c r="Z523" i="6" s="1"/>
  <c r="AB523" i="6" s="1"/>
  <c r="AC522" i="6"/>
  <c r="P521" i="6"/>
  <c r="S521" i="6" s="1"/>
  <c r="V521" i="6" s="1"/>
  <c r="K521" i="6"/>
  <c r="AB520" i="6"/>
  <c r="K519" i="6"/>
  <c r="Z519" i="6" s="1"/>
  <c r="AB519" i="6" s="1"/>
  <c r="AB518" i="6"/>
  <c r="I517" i="6"/>
  <c r="K517" i="6" s="1"/>
  <c r="Z517" i="6" s="1"/>
  <c r="AB517" i="6" s="1"/>
  <c r="I516" i="6"/>
  <c r="K516" i="6" s="1"/>
  <c r="Z516" i="6" s="1"/>
  <c r="AB516" i="6" s="1"/>
  <c r="I515" i="6"/>
  <c r="K515" i="6" s="1"/>
  <c r="Z515" i="6" s="1"/>
  <c r="AB515" i="6" s="1"/>
  <c r="I514" i="6"/>
  <c r="K514" i="6" s="1"/>
  <c r="Z514" i="6" s="1"/>
  <c r="AB514" i="6" s="1"/>
  <c r="I513" i="6"/>
  <c r="K513" i="6" s="1"/>
  <c r="Z513" i="6" s="1"/>
  <c r="AB513" i="6" s="1"/>
  <c r="I512" i="6"/>
  <c r="K512" i="6" s="1"/>
  <c r="Z512" i="6" s="1"/>
  <c r="AB512" i="6" s="1"/>
  <c r="I510" i="6"/>
  <c r="K510" i="6" s="1"/>
  <c r="Z510" i="6" s="1"/>
  <c r="AB510" i="6" s="1"/>
  <c r="I509" i="6"/>
  <c r="K509" i="6" s="1"/>
  <c r="Z509" i="6" s="1"/>
  <c r="AB509" i="6" s="1"/>
  <c r="I503" i="6"/>
  <c r="K503" i="6" s="1"/>
  <c r="Z503" i="6" s="1"/>
  <c r="AB503" i="6" s="1"/>
  <c r="I508" i="6"/>
  <c r="K508" i="6" s="1"/>
  <c r="Z508" i="6" s="1"/>
  <c r="AB508" i="6" s="1"/>
  <c r="I507" i="6"/>
  <c r="K507" i="6" s="1"/>
  <c r="Z507" i="6" s="1"/>
  <c r="AB507" i="6" s="1"/>
  <c r="I506" i="6"/>
  <c r="K506" i="6" s="1"/>
  <c r="Z506" i="6" s="1"/>
  <c r="AB506" i="6" s="1"/>
  <c r="I505" i="6"/>
  <c r="K505" i="6" s="1"/>
  <c r="Z505" i="6" s="1"/>
  <c r="AB505" i="6" s="1"/>
  <c r="I504" i="6"/>
  <c r="K504" i="6" s="1"/>
  <c r="Z504" i="6" s="1"/>
  <c r="AB504" i="6" s="1"/>
  <c r="I502" i="6"/>
  <c r="K502" i="6" s="1"/>
  <c r="Z502" i="6" s="1"/>
  <c r="AB502" i="6" s="1"/>
  <c r="I501" i="6"/>
  <c r="K501" i="6" s="1"/>
  <c r="Z501" i="6" s="1"/>
  <c r="AB501" i="6" s="1"/>
  <c r="AC500" i="6"/>
  <c r="S500" i="6"/>
  <c r="K500" i="6"/>
  <c r="S499" i="6"/>
  <c r="I499" i="6"/>
  <c r="K499" i="6" s="1"/>
  <c r="Z499" i="6" s="1"/>
  <c r="AB499" i="6" s="1"/>
  <c r="I498" i="6"/>
  <c r="K498" i="6" s="1"/>
  <c r="Z498" i="6" s="1"/>
  <c r="AB498" i="6" s="1"/>
  <c r="I497" i="6"/>
  <c r="K497" i="6" s="1"/>
  <c r="Z497" i="6" s="1"/>
  <c r="AB497" i="6" s="1"/>
  <c r="I496" i="6"/>
  <c r="K496" i="6" s="1"/>
  <c r="Z496" i="6" s="1"/>
  <c r="AB496" i="6" s="1"/>
  <c r="I495" i="6"/>
  <c r="K495" i="6" s="1"/>
  <c r="Z495" i="6" s="1"/>
  <c r="AB495" i="6" s="1"/>
  <c r="I494" i="6"/>
  <c r="K494" i="6" s="1"/>
  <c r="Z494" i="6" s="1"/>
  <c r="AB494" i="6" s="1"/>
  <c r="I493" i="6"/>
  <c r="K493" i="6" s="1"/>
  <c r="Z493" i="6" s="1"/>
  <c r="AB493" i="6" s="1"/>
  <c r="I492" i="6"/>
  <c r="K492" i="6" s="1"/>
  <c r="Z492" i="6" s="1"/>
  <c r="AB492" i="6" s="1"/>
  <c r="I491" i="6"/>
  <c r="K491" i="6" s="1"/>
  <c r="Z491" i="6" s="1"/>
  <c r="AB491" i="6" s="1"/>
  <c r="I490" i="6"/>
  <c r="K490" i="6" s="1"/>
  <c r="Z490" i="6" s="1"/>
  <c r="AB490" i="6" s="1"/>
  <c r="I489" i="6"/>
  <c r="K489" i="6" s="1"/>
  <c r="Z489" i="6" s="1"/>
  <c r="AB489" i="6" s="1"/>
  <c r="I488" i="6"/>
  <c r="K488" i="6" s="1"/>
  <c r="Z488" i="6" s="1"/>
  <c r="AB488" i="6" s="1"/>
  <c r="AC487" i="6"/>
  <c r="P486" i="6"/>
  <c r="S486" i="6" s="1"/>
  <c r="V486" i="6" s="1"/>
  <c r="I486" i="6"/>
  <c r="I485" i="6" s="1"/>
  <c r="K485" i="6" s="1"/>
  <c r="AC485" i="6"/>
  <c r="S485" i="6"/>
  <c r="V485" i="6" s="1"/>
  <c r="AC484" i="6"/>
  <c r="AC483" i="6"/>
  <c r="AC482" i="6"/>
  <c r="AC481" i="6"/>
  <c r="I480" i="6"/>
  <c r="K480" i="6" s="1"/>
  <c r="Z480" i="6" s="1"/>
  <c r="AB480" i="6" s="1"/>
  <c r="I479" i="6"/>
  <c r="K479" i="6" s="1"/>
  <c r="Z479" i="6" s="1"/>
  <c r="AB479" i="6" s="1"/>
  <c r="I478" i="6"/>
  <c r="K478" i="6" s="1"/>
  <c r="Z478" i="6" s="1"/>
  <c r="AB478" i="6" s="1"/>
  <c r="I477" i="6"/>
  <c r="K477" i="6" s="1"/>
  <c r="Z477" i="6" s="1"/>
  <c r="AB477" i="6" s="1"/>
  <c r="I475" i="6"/>
  <c r="K475" i="6" s="1"/>
  <c r="Z475" i="6" s="1"/>
  <c r="AB475" i="6" s="1"/>
  <c r="I474" i="6"/>
  <c r="K474" i="6" s="1"/>
  <c r="Z474" i="6" s="1"/>
  <c r="AB474" i="6" s="1"/>
  <c r="I473" i="6"/>
  <c r="K473" i="6" s="1"/>
  <c r="Z473" i="6" s="1"/>
  <c r="AB473" i="6" s="1"/>
  <c r="I450" i="6"/>
  <c r="K450" i="6" s="1"/>
  <c r="Z450" i="6" s="1"/>
  <c r="AB450" i="6" s="1"/>
  <c r="I472" i="6"/>
  <c r="K472" i="6" s="1"/>
  <c r="Z472" i="6" s="1"/>
  <c r="AB472" i="6" s="1"/>
  <c r="I471" i="6"/>
  <c r="K471" i="6" s="1"/>
  <c r="Z471" i="6" s="1"/>
  <c r="AB471" i="6" s="1"/>
  <c r="AC469" i="6"/>
  <c r="AC468" i="6"/>
  <c r="I467" i="6"/>
  <c r="K467" i="6" s="1"/>
  <c r="Z467" i="6" s="1"/>
  <c r="AB467" i="6" s="1"/>
  <c r="I466" i="6"/>
  <c r="K466" i="6" s="1"/>
  <c r="Z466" i="6" s="1"/>
  <c r="AB466" i="6" s="1"/>
  <c r="I465" i="6"/>
  <c r="K465" i="6" s="1"/>
  <c r="Z465" i="6" s="1"/>
  <c r="AB465" i="6" s="1"/>
  <c r="AC464" i="6"/>
  <c r="AC463" i="6"/>
  <c r="AC462" i="6"/>
  <c r="I461" i="6"/>
  <c r="K461" i="6" s="1"/>
  <c r="Z461" i="6" s="1"/>
  <c r="AB461" i="6" s="1"/>
  <c r="I460" i="6"/>
  <c r="K460" i="6" s="1"/>
  <c r="Z460" i="6" s="1"/>
  <c r="AB460" i="6" s="1"/>
  <c r="I459" i="6"/>
  <c r="K459" i="6" s="1"/>
  <c r="Z459" i="6" s="1"/>
  <c r="AB459" i="6" s="1"/>
  <c r="I458" i="6"/>
  <c r="K458" i="6" s="1"/>
  <c r="Z458" i="6" s="1"/>
  <c r="AB458" i="6" s="1"/>
  <c r="AC457" i="6"/>
  <c r="I457" i="6"/>
  <c r="K457" i="6" s="1"/>
  <c r="AC456" i="6"/>
  <c r="I456" i="6"/>
  <c r="K456" i="6" s="1"/>
  <c r="I455" i="6"/>
  <c r="K455" i="6" s="1"/>
  <c r="Z455" i="6" s="1"/>
  <c r="AB455" i="6" s="1"/>
  <c r="I454" i="6"/>
  <c r="K454" i="6" s="1"/>
  <c r="Z454" i="6" s="1"/>
  <c r="AB454" i="6" s="1"/>
  <c r="I453" i="6"/>
  <c r="K453" i="6" s="1"/>
  <c r="Z453" i="6" s="1"/>
  <c r="AB453" i="6" s="1"/>
  <c r="I452" i="6"/>
  <c r="K452" i="6" s="1"/>
  <c r="Z452" i="6" s="1"/>
  <c r="AB452" i="6" s="1"/>
  <c r="AC449" i="6"/>
  <c r="I449" i="6"/>
  <c r="K449" i="6" s="1"/>
  <c r="I448" i="6"/>
  <c r="K448" i="6" s="1"/>
  <c r="Z448" i="6" s="1"/>
  <c r="AB448" i="6" s="1"/>
  <c r="I447" i="6"/>
  <c r="K447" i="6" s="1"/>
  <c r="Z447" i="6" s="1"/>
  <c r="AB447" i="6" s="1"/>
  <c r="I446" i="6"/>
  <c r="K446" i="6" s="1"/>
  <c r="Z446" i="6" s="1"/>
  <c r="AB446" i="6" s="1"/>
  <c r="I444" i="6"/>
  <c r="K444" i="6" s="1"/>
  <c r="Z444" i="6" s="1"/>
  <c r="AB444" i="6" s="1"/>
  <c r="I443" i="6"/>
  <c r="K443" i="6" s="1"/>
  <c r="Z443" i="6" s="1"/>
  <c r="AB443" i="6" s="1"/>
  <c r="I442" i="6"/>
  <c r="K442" i="6" s="1"/>
  <c r="Z442" i="6" s="1"/>
  <c r="AB442" i="6" s="1"/>
  <c r="AC441" i="6"/>
  <c r="AC440" i="6"/>
  <c r="I439" i="6"/>
  <c r="K439" i="6" s="1"/>
  <c r="Z439" i="6" s="1"/>
  <c r="AB439" i="6" s="1"/>
  <c r="I438" i="6"/>
  <c r="K438" i="6" s="1"/>
  <c r="Z438" i="6" s="1"/>
  <c r="AB438" i="6" s="1"/>
  <c r="I437" i="6"/>
  <c r="K437" i="6" s="1"/>
  <c r="Z437" i="6" s="1"/>
  <c r="AB437" i="6" s="1"/>
  <c r="I436" i="6"/>
  <c r="K436" i="6" s="1"/>
  <c r="Z436" i="6" s="1"/>
  <c r="AB436" i="6" s="1"/>
  <c r="I435" i="6"/>
  <c r="K435" i="6" s="1"/>
  <c r="Z435" i="6" s="1"/>
  <c r="AB435" i="6" s="1"/>
  <c r="AC434" i="6"/>
  <c r="S433" i="6"/>
  <c r="V433" i="6" s="1"/>
  <c r="W433" i="6" s="1"/>
  <c r="X433" i="6" s="1"/>
  <c r="Z433" i="6" s="1"/>
  <c r="AB433" i="6" s="1"/>
  <c r="K433" i="6"/>
  <c r="AC431" i="6"/>
  <c r="P431" i="6"/>
  <c r="S431" i="6" s="1"/>
  <c r="V431" i="6" s="1"/>
  <c r="W431" i="6" s="1"/>
  <c r="I431" i="6"/>
  <c r="AC430" i="6"/>
  <c r="I428" i="6"/>
  <c r="K428" i="6" s="1"/>
  <c r="Z428" i="6" s="1"/>
  <c r="AB428" i="6" s="1"/>
  <c r="I427" i="6"/>
  <c r="K427" i="6" s="1"/>
  <c r="Z427" i="6" s="1"/>
  <c r="AB427" i="6" s="1"/>
  <c r="I426" i="6"/>
  <c r="K426" i="6" s="1"/>
  <c r="Z426" i="6" s="1"/>
  <c r="AB426" i="6" s="1"/>
  <c r="I425" i="6"/>
  <c r="K425" i="6" s="1"/>
  <c r="Z425" i="6" s="1"/>
  <c r="AB425" i="6" s="1"/>
  <c r="I424" i="6"/>
  <c r="K424" i="6" s="1"/>
  <c r="Z424" i="6" s="1"/>
  <c r="AB424" i="6" s="1"/>
  <c r="I423" i="6"/>
  <c r="K423" i="6" s="1"/>
  <c r="Z423" i="6" s="1"/>
  <c r="AB423" i="6" s="1"/>
  <c r="I422" i="6"/>
  <c r="K422" i="6" s="1"/>
  <c r="Z422" i="6" s="1"/>
  <c r="AB422" i="6" s="1"/>
  <c r="I421" i="6"/>
  <c r="K421" i="6" s="1"/>
  <c r="Z421" i="6" s="1"/>
  <c r="AB421" i="6" s="1"/>
  <c r="I420" i="6"/>
  <c r="K420" i="6" s="1"/>
  <c r="Z420" i="6" s="1"/>
  <c r="AB420" i="6" s="1"/>
  <c r="I419" i="6"/>
  <c r="K419" i="6" s="1"/>
  <c r="Z419" i="6" s="1"/>
  <c r="AB419" i="6" s="1"/>
  <c r="I418" i="6"/>
  <c r="K418" i="6" s="1"/>
  <c r="Z418" i="6" s="1"/>
  <c r="AB418" i="6" s="1"/>
  <c r="I415" i="6"/>
  <c r="K415" i="6" s="1"/>
  <c r="Z415" i="6" s="1"/>
  <c r="AB415" i="6" s="1"/>
  <c r="I414" i="6"/>
  <c r="K414" i="6" s="1"/>
  <c r="I413" i="6"/>
  <c r="K413" i="6" s="1"/>
  <c r="Z413" i="6" s="1"/>
  <c r="AB413" i="6" s="1"/>
  <c r="I412" i="6"/>
  <c r="K412" i="6" s="1"/>
  <c r="Z412" i="6" s="1"/>
  <c r="AB412" i="6" s="1"/>
  <c r="AC411" i="6"/>
  <c r="AC410" i="6"/>
  <c r="I409" i="6"/>
  <c r="K409" i="6" s="1"/>
  <c r="Z409" i="6" s="1"/>
  <c r="AB409" i="6" s="1"/>
  <c r="I408" i="6"/>
  <c r="K408" i="6" s="1"/>
  <c r="Z408" i="6" s="1"/>
  <c r="AB408" i="6" s="1"/>
  <c r="I407" i="6"/>
  <c r="K407" i="6" s="1"/>
  <c r="Z407" i="6" s="1"/>
  <c r="AB407" i="6" s="1"/>
  <c r="I406" i="6"/>
  <c r="K406" i="6" s="1"/>
  <c r="Z406" i="6" s="1"/>
  <c r="AB406" i="6" s="1"/>
  <c r="I405" i="6"/>
  <c r="K405" i="6" s="1"/>
  <c r="Z405" i="6" s="1"/>
  <c r="AB405" i="6" s="1"/>
  <c r="AC403" i="6"/>
  <c r="AC402" i="6"/>
  <c r="AC401" i="6"/>
  <c r="I400" i="6"/>
  <c r="K400" i="6" s="1"/>
  <c r="Z400" i="6" s="1"/>
  <c r="AB400" i="6" s="1"/>
  <c r="I399" i="6"/>
  <c r="K399" i="6" s="1"/>
  <c r="Z399" i="6" s="1"/>
  <c r="AB399" i="6" s="1"/>
  <c r="I398" i="6"/>
  <c r="K398" i="6" s="1"/>
  <c r="Z398" i="6" s="1"/>
  <c r="AB398" i="6" s="1"/>
  <c r="AC397" i="6"/>
  <c r="I397" i="6"/>
  <c r="K397" i="6" s="1"/>
  <c r="I396" i="6"/>
  <c r="K396" i="6" s="1"/>
  <c r="Z396" i="6" s="1"/>
  <c r="AB396" i="6" s="1"/>
  <c r="I395" i="6"/>
  <c r="K395" i="6" s="1"/>
  <c r="Z395" i="6" s="1"/>
  <c r="AB395" i="6" s="1"/>
  <c r="I394" i="6"/>
  <c r="K394" i="6" s="1"/>
  <c r="Z394" i="6" s="1"/>
  <c r="AB394" i="6" s="1"/>
  <c r="AC393" i="6"/>
  <c r="AC392" i="6"/>
  <c r="AC391" i="6"/>
  <c r="I390" i="6"/>
  <c r="K390" i="6" s="1"/>
  <c r="Z390" i="6" s="1"/>
  <c r="AB390" i="6" s="1"/>
  <c r="I389" i="6"/>
  <c r="K389" i="6" s="1"/>
  <c r="Z389" i="6" s="1"/>
  <c r="AB389" i="6" s="1"/>
  <c r="I388" i="6"/>
  <c r="K388" i="6" s="1"/>
  <c r="Z388" i="6" s="1"/>
  <c r="AB388" i="6" s="1"/>
  <c r="I387" i="6"/>
  <c r="K387" i="6" s="1"/>
  <c r="Z387" i="6" s="1"/>
  <c r="AB387" i="6" s="1"/>
  <c r="I386" i="6"/>
  <c r="K386" i="6" s="1"/>
  <c r="Z386" i="6" s="1"/>
  <c r="AB386" i="6" s="1"/>
  <c r="I385" i="6"/>
  <c r="K385" i="6" s="1"/>
  <c r="Z385" i="6" s="1"/>
  <c r="AB385" i="6" s="1"/>
  <c r="I384" i="6"/>
  <c r="K384" i="6" s="1"/>
  <c r="Z384" i="6" s="1"/>
  <c r="AB384" i="6" s="1"/>
  <c r="I383" i="6"/>
  <c r="K383" i="6" s="1"/>
  <c r="Z383" i="6" s="1"/>
  <c r="AB383" i="6" s="1"/>
  <c r="I382" i="6"/>
  <c r="K382" i="6" s="1"/>
  <c r="Z382" i="6" s="1"/>
  <c r="AB382" i="6" s="1"/>
  <c r="I381" i="6"/>
  <c r="K381" i="6" s="1"/>
  <c r="Z381" i="6" s="1"/>
  <c r="AB381" i="6" s="1"/>
  <c r="I380" i="6"/>
  <c r="K380" i="6" s="1"/>
  <c r="Z380" i="6" s="1"/>
  <c r="AB380" i="6" s="1"/>
  <c r="I379" i="6"/>
  <c r="K379" i="6" s="1"/>
  <c r="Z379" i="6" s="1"/>
  <c r="AB379" i="6" s="1"/>
  <c r="K378" i="6"/>
  <c r="Z378" i="6" s="1"/>
  <c r="AB378" i="6" s="1"/>
  <c r="K377" i="6"/>
  <c r="Z377" i="6" s="1"/>
  <c r="AB377" i="6" s="1"/>
  <c r="AC375" i="6"/>
  <c r="S375" i="6"/>
  <c r="V375" i="6" s="1"/>
  <c r="K375" i="6"/>
  <c r="AC374" i="6"/>
  <c r="S374" i="6"/>
  <c r="V374" i="6" s="1"/>
  <c r="K374" i="6"/>
  <c r="AC373" i="6"/>
  <c r="K373" i="6"/>
  <c r="I372" i="6"/>
  <c r="K372" i="6" s="1"/>
  <c r="Z372" i="6" s="1"/>
  <c r="AB372" i="6" s="1"/>
  <c r="I371" i="6"/>
  <c r="K371" i="6" s="1"/>
  <c r="Z371" i="6" s="1"/>
  <c r="AB371" i="6" s="1"/>
  <c r="I370" i="6"/>
  <c r="K370" i="6" s="1"/>
  <c r="Z370" i="6" s="1"/>
  <c r="AB370" i="6" s="1"/>
  <c r="I369" i="6"/>
  <c r="K369" i="6" s="1"/>
  <c r="Z369" i="6" s="1"/>
  <c r="AB369" i="6" s="1"/>
  <c r="I368" i="6"/>
  <c r="K368" i="6" s="1"/>
  <c r="Z368" i="6" s="1"/>
  <c r="AB368" i="6" s="1"/>
  <c r="I367" i="6"/>
  <c r="K367" i="6" s="1"/>
  <c r="Z367" i="6" s="1"/>
  <c r="AB367" i="6" s="1"/>
  <c r="I366" i="6"/>
  <c r="K366" i="6" s="1"/>
  <c r="Z366" i="6" s="1"/>
  <c r="AB366" i="6" s="1"/>
  <c r="I365" i="6"/>
  <c r="K365" i="6" s="1"/>
  <c r="Z365" i="6" s="1"/>
  <c r="AB365" i="6" s="1"/>
  <c r="I364" i="6"/>
  <c r="K364" i="6" s="1"/>
  <c r="Z364" i="6" s="1"/>
  <c r="AB364" i="6" s="1"/>
  <c r="AC363" i="6"/>
  <c r="K363" i="6"/>
  <c r="AB362" i="6"/>
  <c r="I362" i="6"/>
  <c r="K362" i="6" s="1"/>
  <c r="AB361" i="6"/>
  <c r="I361" i="6"/>
  <c r="K361" i="6" s="1"/>
  <c r="I360" i="6"/>
  <c r="K360" i="6" s="1"/>
  <c r="Z360" i="6" s="1"/>
  <c r="AB360" i="6" s="1"/>
  <c r="AB358" i="6"/>
  <c r="P358" i="6"/>
  <c r="S358" i="6" s="1"/>
  <c r="V358" i="6" s="1"/>
  <c r="K358" i="6"/>
  <c r="S357" i="6"/>
  <c r="V357" i="6" s="1"/>
  <c r="K357" i="6"/>
  <c r="K356" i="6"/>
  <c r="Z356" i="6" s="1"/>
  <c r="AB356" i="6" s="1"/>
  <c r="P355" i="6"/>
  <c r="S355" i="6" s="1"/>
  <c r="V355" i="6" s="1"/>
  <c r="K355" i="6"/>
  <c r="P354" i="6"/>
  <c r="S354" i="6" s="1"/>
  <c r="V354" i="6" s="1"/>
  <c r="K354" i="6"/>
  <c r="P353" i="6"/>
  <c r="S353" i="6" s="1"/>
  <c r="V353" i="6" s="1"/>
  <c r="K353" i="6"/>
  <c r="AC352" i="6"/>
  <c r="I352" i="6"/>
  <c r="I359" i="6" s="1"/>
  <c r="K359" i="6" s="1"/>
  <c r="Z359" i="6" s="1"/>
  <c r="AB359" i="6" s="1"/>
  <c r="I350" i="6"/>
  <c r="K350" i="6" s="1"/>
  <c r="Z350" i="6" s="1"/>
  <c r="AB350" i="6" s="1"/>
  <c r="I349" i="6"/>
  <c r="K349" i="6" s="1"/>
  <c r="Z349" i="6" s="1"/>
  <c r="AB349" i="6" s="1"/>
  <c r="I347" i="6"/>
  <c r="K347" i="6" s="1"/>
  <c r="Z347" i="6" s="1"/>
  <c r="AB347" i="6" s="1"/>
  <c r="I346" i="6"/>
  <c r="K346" i="6" s="1"/>
  <c r="Z346" i="6" s="1"/>
  <c r="AB346" i="6" s="1"/>
  <c r="I345" i="6"/>
  <c r="K345" i="6" s="1"/>
  <c r="Z345" i="6" s="1"/>
  <c r="AB345" i="6" s="1"/>
  <c r="I344" i="6"/>
  <c r="K344" i="6" s="1"/>
  <c r="Z344" i="6" s="1"/>
  <c r="AB344" i="6" s="1"/>
  <c r="AC343" i="6"/>
  <c r="I342" i="6"/>
  <c r="K342" i="6" s="1"/>
  <c r="Z342" i="6" s="1"/>
  <c r="AB342" i="6" s="1"/>
  <c r="I341" i="6"/>
  <c r="K341" i="6" s="1"/>
  <c r="Z341" i="6" s="1"/>
  <c r="AB341" i="6" s="1"/>
  <c r="I336" i="6"/>
  <c r="K336" i="6" s="1"/>
  <c r="Z336" i="6" s="1"/>
  <c r="AB336" i="6" s="1"/>
  <c r="I335" i="6"/>
  <c r="K335" i="6" s="1"/>
  <c r="Z335" i="6" s="1"/>
  <c r="AB335" i="6" s="1"/>
  <c r="I334" i="6"/>
  <c r="K334" i="6" s="1"/>
  <c r="Z334" i="6" s="1"/>
  <c r="AB334" i="6" s="1"/>
  <c r="I333" i="6"/>
  <c r="K333" i="6" s="1"/>
  <c r="Z333" i="6" s="1"/>
  <c r="AB333" i="6" s="1"/>
  <c r="I332" i="6"/>
  <c r="K332" i="6" s="1"/>
  <c r="Z332" i="6" s="1"/>
  <c r="AB332" i="6" s="1"/>
  <c r="AC325" i="6"/>
  <c r="S325" i="6"/>
  <c r="V325" i="6" s="1"/>
  <c r="K325" i="6"/>
  <c r="AC324" i="6"/>
  <c r="I324" i="6"/>
  <c r="K324" i="6" s="1"/>
  <c r="I323" i="6"/>
  <c r="K323" i="6" s="1"/>
  <c r="Z323" i="6" s="1"/>
  <c r="AB323" i="6" s="1"/>
  <c r="I322" i="6"/>
  <c r="K322" i="6" s="1"/>
  <c r="Z322" i="6" s="1"/>
  <c r="AB322" i="6" s="1"/>
  <c r="I321" i="6"/>
  <c r="K321" i="6" s="1"/>
  <c r="Z321" i="6" s="1"/>
  <c r="AB321" i="6" s="1"/>
  <c r="AC320" i="6"/>
  <c r="AC318" i="6"/>
  <c r="S318" i="6"/>
  <c r="V318" i="6" s="1"/>
  <c r="I318" i="6"/>
  <c r="K318" i="6" s="1"/>
  <c r="I317" i="6"/>
  <c r="K317" i="6" s="1"/>
  <c r="Z317" i="6" s="1"/>
  <c r="AB317" i="6" s="1"/>
  <c r="I316" i="6"/>
  <c r="K316" i="6" s="1"/>
  <c r="Z316" i="6" s="1"/>
  <c r="AB316" i="6" s="1"/>
  <c r="I315" i="6"/>
  <c r="K315" i="6" s="1"/>
  <c r="Z315" i="6" s="1"/>
  <c r="AB315" i="6" s="1"/>
  <c r="I314" i="6"/>
  <c r="K314" i="6" s="1"/>
  <c r="Z314" i="6" s="1"/>
  <c r="AB314" i="6" s="1"/>
  <c r="I313" i="6"/>
  <c r="K313" i="6" s="1"/>
  <c r="Z313" i="6" s="1"/>
  <c r="AB313" i="6" s="1"/>
  <c r="I312" i="6"/>
  <c r="K312" i="6" s="1"/>
  <c r="Z312" i="6" s="1"/>
  <c r="AB312" i="6" s="1"/>
  <c r="I308" i="6"/>
  <c r="K308" i="6" s="1"/>
  <c r="Z308" i="6" s="1"/>
  <c r="AB308" i="6" s="1"/>
  <c r="Q307" i="6"/>
  <c r="Q306" i="6" s="1"/>
  <c r="AC306" i="6"/>
  <c r="S306" i="6"/>
  <c r="V306" i="6" s="1"/>
  <c r="K306" i="6"/>
  <c r="AC305" i="6"/>
  <c r="I304" i="6"/>
  <c r="K304" i="6" s="1"/>
  <c r="Z304" i="6" s="1"/>
  <c r="AB304" i="6" s="1"/>
  <c r="AC303" i="6"/>
  <c r="S303" i="6"/>
  <c r="V303" i="6" s="1"/>
  <c r="X303" i="6" s="1"/>
  <c r="K303" i="6"/>
  <c r="AC302" i="6"/>
  <c r="S302" i="6"/>
  <c r="V302" i="6" s="1"/>
  <c r="X302" i="6" s="1"/>
  <c r="K302" i="6"/>
  <c r="AC301" i="6"/>
  <c r="S301" i="6"/>
  <c r="V301" i="6" s="1"/>
  <c r="X301" i="6" s="1"/>
  <c r="K301" i="6"/>
  <c r="I300" i="6"/>
  <c r="K300" i="6" s="1"/>
  <c r="Z300" i="6" s="1"/>
  <c r="AB300" i="6" s="1"/>
  <c r="I299" i="6"/>
  <c r="K299" i="6" s="1"/>
  <c r="Z299" i="6" s="1"/>
  <c r="AB299" i="6" s="1"/>
  <c r="I297" i="6"/>
  <c r="K297" i="6" s="1"/>
  <c r="Z297" i="6" s="1"/>
  <c r="AB297" i="6" s="1"/>
  <c r="I296" i="6"/>
  <c r="K296" i="6" s="1"/>
  <c r="Z296" i="6" s="1"/>
  <c r="AB296" i="6" s="1"/>
  <c r="AC294" i="6"/>
  <c r="S294" i="6"/>
  <c r="V294" i="6" s="1"/>
  <c r="K294" i="6"/>
  <c r="AC293" i="6"/>
  <c r="S293" i="6"/>
  <c r="V293" i="6" s="1"/>
  <c r="K293" i="6"/>
  <c r="S292" i="6"/>
  <c r="V292" i="6" s="1"/>
  <c r="K292" i="6"/>
  <c r="I291" i="6"/>
  <c r="K291" i="6" s="1"/>
  <c r="Z291" i="6" s="1"/>
  <c r="AB291" i="6" s="1"/>
  <c r="I290" i="6"/>
  <c r="K290" i="6" s="1"/>
  <c r="I288" i="6"/>
  <c r="K288" i="6" s="1"/>
  <c r="Z288" i="6" s="1"/>
  <c r="AB288" i="6" s="1"/>
  <c r="AC286" i="6"/>
  <c r="S286" i="6"/>
  <c r="V286" i="6" s="1"/>
  <c r="W286" i="6" s="1"/>
  <c r="X286" i="6" s="1"/>
  <c r="AC285" i="6"/>
  <c r="S285" i="6"/>
  <c r="V285" i="6" s="1"/>
  <c r="AC284" i="6"/>
  <c r="S284" i="6"/>
  <c r="V284" i="6" s="1"/>
  <c r="W284" i="6" s="1"/>
  <c r="X284" i="6" s="1"/>
  <c r="I283" i="6"/>
  <c r="K283" i="6" s="1"/>
  <c r="I282" i="6"/>
  <c r="K282" i="6" s="1"/>
  <c r="Z282" i="6" s="1"/>
  <c r="AB282" i="6" s="1"/>
  <c r="I281" i="6"/>
  <c r="K281" i="6" s="1"/>
  <c r="Z281" i="6" s="1"/>
  <c r="AB281" i="6" s="1"/>
  <c r="I280" i="6"/>
  <c r="K280" i="6" s="1"/>
  <c r="Z280" i="6" s="1"/>
  <c r="AB280" i="6" s="1"/>
  <c r="I278" i="6"/>
  <c r="K278" i="6" s="1"/>
  <c r="Z278" i="6" s="1"/>
  <c r="AB278" i="6" s="1"/>
  <c r="I277" i="6"/>
  <c r="K277" i="6" s="1"/>
  <c r="Z277" i="6" s="1"/>
  <c r="AB277" i="6" s="1"/>
  <c r="I276" i="6"/>
  <c r="K276" i="6" s="1"/>
  <c r="Z276" i="6" s="1"/>
  <c r="AB276" i="6" s="1"/>
  <c r="S275" i="6"/>
  <c r="V275" i="6" s="1"/>
  <c r="K275" i="6"/>
  <c r="I274" i="6"/>
  <c r="K274" i="6" s="1"/>
  <c r="Z274" i="6" s="1"/>
  <c r="AB274" i="6" s="1"/>
  <c r="AC273" i="6"/>
  <c r="I272" i="6"/>
  <c r="K272" i="6" s="1"/>
  <c r="Z272" i="6" s="1"/>
  <c r="AB272" i="6" s="1"/>
  <c r="AC271" i="6"/>
  <c r="AC270" i="6"/>
  <c r="AC269" i="6"/>
  <c r="I268" i="6"/>
  <c r="K268" i="6" s="1"/>
  <c r="Z268" i="6" s="1"/>
  <c r="AB268" i="6" s="1"/>
  <c r="I266" i="6"/>
  <c r="K266" i="6" s="1"/>
  <c r="Z266" i="6" s="1"/>
  <c r="AB266" i="6" s="1"/>
  <c r="I265" i="6"/>
  <c r="K265" i="6" s="1"/>
  <c r="Z265" i="6" s="1"/>
  <c r="AB265" i="6" s="1"/>
  <c r="I264" i="6"/>
  <c r="K264" i="6" s="1"/>
  <c r="Z264" i="6" s="1"/>
  <c r="AB264" i="6" s="1"/>
  <c r="I263" i="6"/>
  <c r="K263" i="6" s="1"/>
  <c r="Z263" i="6" s="1"/>
  <c r="AB263" i="6" s="1"/>
  <c r="AC262" i="6"/>
  <c r="Q261" i="6"/>
  <c r="Q260" i="6" s="1"/>
  <c r="AC260" i="6"/>
  <c r="S260" i="6"/>
  <c r="V260" i="6" s="1"/>
  <c r="K260" i="6"/>
  <c r="AC259" i="6"/>
  <c r="AC258" i="6"/>
  <c r="AC257" i="6"/>
  <c r="I256" i="6"/>
  <c r="K256" i="6" s="1"/>
  <c r="Z256" i="6" s="1"/>
  <c r="AB256" i="6" s="1"/>
  <c r="I253" i="6"/>
  <c r="K253" i="6" s="1"/>
  <c r="Z253" i="6" s="1"/>
  <c r="AB253" i="6" s="1"/>
  <c r="I252" i="6"/>
  <c r="K252" i="6" s="1"/>
  <c r="Z252" i="6" s="1"/>
  <c r="AB252" i="6" s="1"/>
  <c r="I251" i="6"/>
  <c r="K251" i="6" s="1"/>
  <c r="Z251" i="6" s="1"/>
  <c r="AB251" i="6" s="1"/>
  <c r="I250" i="6"/>
  <c r="K250" i="6" s="1"/>
  <c r="Z250" i="6" s="1"/>
  <c r="AB250" i="6" s="1"/>
  <c r="I249" i="6"/>
  <c r="K249" i="6" s="1"/>
  <c r="Z249" i="6" s="1"/>
  <c r="AB249" i="6" s="1"/>
  <c r="I248" i="6"/>
  <c r="K248" i="6" s="1"/>
  <c r="Z248" i="6" s="1"/>
  <c r="AB248" i="6" s="1"/>
  <c r="I247" i="6"/>
  <c r="K247" i="6" s="1"/>
  <c r="Z247" i="6" s="1"/>
  <c r="AB247" i="6" s="1"/>
  <c r="I246" i="6"/>
  <c r="K246" i="6" s="1"/>
  <c r="Z246" i="6" s="1"/>
  <c r="AB246" i="6" s="1"/>
  <c r="AC245" i="6"/>
  <c r="I244" i="6"/>
  <c r="K244" i="6" s="1"/>
  <c r="Z244" i="6" s="1"/>
  <c r="AB244" i="6" s="1"/>
  <c r="I243" i="6"/>
  <c r="K243" i="6" s="1"/>
  <c r="Z243" i="6" s="1"/>
  <c r="AB243" i="6" s="1"/>
  <c r="AC242" i="6"/>
  <c r="AC241" i="6"/>
  <c r="AC240" i="6"/>
  <c r="AC239" i="6"/>
  <c r="I238" i="6"/>
  <c r="K238" i="6" s="1"/>
  <c r="Z238" i="6" s="1"/>
  <c r="AB238" i="6" s="1"/>
  <c r="I237" i="6"/>
  <c r="K237" i="6" s="1"/>
  <c r="Z237" i="6" s="1"/>
  <c r="AB237" i="6" s="1"/>
  <c r="I190" i="6"/>
  <c r="K190" i="6" s="1"/>
  <c r="Z190" i="6" s="1"/>
  <c r="AB190" i="6" s="1"/>
  <c r="P236" i="6"/>
  <c r="S236" i="6" s="1"/>
  <c r="V236" i="6" s="1"/>
  <c r="K236" i="6"/>
  <c r="AC235" i="6"/>
  <c r="S235" i="6"/>
  <c r="V235" i="6" s="1"/>
  <c r="I235" i="6"/>
  <c r="K235" i="6" s="1"/>
  <c r="AC234" i="6"/>
  <c r="K234" i="6"/>
  <c r="AC233" i="6"/>
  <c r="AC232" i="6"/>
  <c r="I231" i="6"/>
  <c r="K231" i="6" s="1"/>
  <c r="Z231" i="6" s="1"/>
  <c r="AB231" i="6" s="1"/>
  <c r="I230" i="6"/>
  <c r="K230" i="6" s="1"/>
  <c r="Z230" i="6" s="1"/>
  <c r="AB230" i="6" s="1"/>
  <c r="I229" i="6"/>
  <c r="K229" i="6" s="1"/>
  <c r="Z229" i="6" s="1"/>
  <c r="AB229" i="6" s="1"/>
  <c r="AC228" i="6"/>
  <c r="K228" i="6"/>
  <c r="I227" i="6"/>
  <c r="K227" i="6" s="1"/>
  <c r="Z227" i="6" s="1"/>
  <c r="AB227" i="6" s="1"/>
  <c r="AC226" i="6"/>
  <c r="AC225" i="6"/>
  <c r="I224" i="6"/>
  <c r="K224" i="6" s="1"/>
  <c r="Z224" i="6" s="1"/>
  <c r="AB224" i="6" s="1"/>
  <c r="I223" i="6"/>
  <c r="K223" i="6" s="1"/>
  <c r="Z223" i="6" s="1"/>
  <c r="AB223" i="6" s="1"/>
  <c r="I222" i="6"/>
  <c r="K222" i="6" s="1"/>
  <c r="Z222" i="6" s="1"/>
  <c r="AB222" i="6" s="1"/>
  <c r="I221" i="6"/>
  <c r="K221" i="6" s="1"/>
  <c r="Z221" i="6" s="1"/>
  <c r="AB221" i="6" s="1"/>
  <c r="I220" i="6"/>
  <c r="K220" i="6" s="1"/>
  <c r="Z220" i="6" s="1"/>
  <c r="AB220" i="6" s="1"/>
  <c r="I219" i="6"/>
  <c r="K219" i="6" s="1"/>
  <c r="Z219" i="6" s="1"/>
  <c r="AB219" i="6" s="1"/>
  <c r="AC218" i="6"/>
  <c r="S218" i="6"/>
  <c r="V218" i="6" s="1"/>
  <c r="W218" i="6" s="1"/>
  <c r="X218" i="6" s="1"/>
  <c r="S217" i="6"/>
  <c r="V217" i="6" s="1"/>
  <c r="K217" i="6"/>
  <c r="Z217" i="6" s="1"/>
  <c r="AB217" i="6" s="1"/>
  <c r="AC216" i="6"/>
  <c r="AC215" i="6"/>
  <c r="AC214" i="6"/>
  <c r="I213" i="6"/>
  <c r="K213" i="6" s="1"/>
  <c r="Z213" i="6" s="1"/>
  <c r="AB213" i="6" s="1"/>
  <c r="I212" i="6"/>
  <c r="K212" i="6" s="1"/>
  <c r="Z212" i="6" s="1"/>
  <c r="AB212" i="6" s="1"/>
  <c r="I211" i="6"/>
  <c r="K211" i="6" s="1"/>
  <c r="Z211" i="6" s="1"/>
  <c r="AB211" i="6" s="1"/>
  <c r="I210" i="6"/>
  <c r="K210" i="6" s="1"/>
  <c r="Z210" i="6" s="1"/>
  <c r="AB210" i="6" s="1"/>
  <c r="I209" i="6"/>
  <c r="K209" i="6" s="1"/>
  <c r="Z209" i="6" s="1"/>
  <c r="AB209" i="6" s="1"/>
  <c r="I208" i="6"/>
  <c r="K208" i="6" s="1"/>
  <c r="Z208" i="6" s="1"/>
  <c r="AB208" i="6" s="1"/>
  <c r="I207" i="6"/>
  <c r="K207" i="6" s="1"/>
  <c r="Z207" i="6" s="1"/>
  <c r="AB207" i="6" s="1"/>
  <c r="AC204" i="6"/>
  <c r="AC203" i="6"/>
  <c r="AC202" i="6"/>
  <c r="I201" i="6"/>
  <c r="K201" i="6" s="1"/>
  <c r="Z201" i="6" s="1"/>
  <c r="AB201" i="6" s="1"/>
  <c r="I200" i="6"/>
  <c r="K200" i="6" s="1"/>
  <c r="Z200" i="6" s="1"/>
  <c r="AB200" i="6" s="1"/>
  <c r="I199" i="6"/>
  <c r="K199" i="6" s="1"/>
  <c r="Z199" i="6" s="1"/>
  <c r="AB199" i="6" s="1"/>
  <c r="AC198" i="6"/>
  <c r="AC196" i="6"/>
  <c r="K196" i="6"/>
  <c r="I195" i="6"/>
  <c r="K195" i="6" s="1"/>
  <c r="Z195" i="6" s="1"/>
  <c r="AB195" i="6" s="1"/>
  <c r="I193" i="6"/>
  <c r="K193" i="6" s="1"/>
  <c r="Z193" i="6" s="1"/>
  <c r="AB193" i="6" s="1"/>
  <c r="I192" i="6"/>
  <c r="K192" i="6" s="1"/>
  <c r="Z192" i="6" s="1"/>
  <c r="AB192" i="6" s="1"/>
  <c r="I191" i="6"/>
  <c r="K191" i="6" s="1"/>
  <c r="Z191" i="6" s="1"/>
  <c r="AB191" i="6" s="1"/>
  <c r="I189" i="6"/>
  <c r="K189" i="6" s="1"/>
  <c r="Z189" i="6" s="1"/>
  <c r="AB189" i="6" s="1"/>
  <c r="I188" i="6"/>
  <c r="K188" i="6" s="1"/>
  <c r="Z188" i="6" s="1"/>
  <c r="AB188" i="6" s="1"/>
  <c r="I187" i="6"/>
  <c r="K187" i="6" s="1"/>
  <c r="Z187" i="6" s="1"/>
  <c r="AB187" i="6" s="1"/>
  <c r="I186" i="6"/>
  <c r="K186" i="6" s="1"/>
  <c r="Z186" i="6" s="1"/>
  <c r="AB186" i="6" s="1"/>
  <c r="I185" i="6"/>
  <c r="K185" i="6" s="1"/>
  <c r="Z185" i="6" s="1"/>
  <c r="AB185" i="6" s="1"/>
  <c r="I184" i="6"/>
  <c r="K184" i="6" s="1"/>
  <c r="Z184" i="6" s="1"/>
  <c r="AB184" i="6" s="1"/>
  <c r="K182" i="6"/>
  <c r="AC182" i="6" s="1"/>
  <c r="I181" i="6"/>
  <c r="K181" i="6" s="1"/>
  <c r="Z181" i="6" s="1"/>
  <c r="AB181" i="6" s="1"/>
  <c r="I180" i="6"/>
  <c r="K180" i="6" s="1"/>
  <c r="Z180" i="6" s="1"/>
  <c r="AB180" i="6" s="1"/>
  <c r="I178" i="6"/>
  <c r="K178" i="6" s="1"/>
  <c r="Z178" i="6" s="1"/>
  <c r="AB178" i="6" s="1"/>
  <c r="I177" i="6"/>
  <c r="K177" i="6" s="1"/>
  <c r="Z177" i="6" s="1"/>
  <c r="AB177" i="6" s="1"/>
  <c r="I176" i="6"/>
  <c r="K176" i="6" s="1"/>
  <c r="Z176" i="6" s="1"/>
  <c r="AB176" i="6" s="1"/>
  <c r="I175" i="6"/>
  <c r="K175" i="6" s="1"/>
  <c r="Z175" i="6" s="1"/>
  <c r="AB175" i="6" s="1"/>
  <c r="I174" i="6"/>
  <c r="K174" i="6" s="1"/>
  <c r="Z174" i="6" s="1"/>
  <c r="AB174" i="6" s="1"/>
  <c r="AC173" i="6"/>
  <c r="I172" i="6"/>
  <c r="K172" i="6" s="1"/>
  <c r="Z172" i="6" s="1"/>
  <c r="AB172" i="6" s="1"/>
  <c r="I171" i="6"/>
  <c r="K171" i="6" s="1"/>
  <c r="Z171" i="6" s="1"/>
  <c r="AB171" i="6" s="1"/>
  <c r="AC170" i="6"/>
  <c r="AC169" i="6"/>
  <c r="AC168" i="6"/>
  <c r="AC167" i="6"/>
  <c r="I166" i="6"/>
  <c r="K166" i="6" s="1"/>
  <c r="Z166" i="6" s="1"/>
  <c r="AB166" i="6" s="1"/>
  <c r="I165" i="6"/>
  <c r="K165" i="6" s="1"/>
  <c r="Z165" i="6" s="1"/>
  <c r="AB165" i="6" s="1"/>
  <c r="I164" i="6"/>
  <c r="K164" i="6" s="1"/>
  <c r="Z164" i="6" s="1"/>
  <c r="AB164" i="6" s="1"/>
  <c r="I163" i="6"/>
  <c r="K163" i="6" s="1"/>
  <c r="Z163" i="6" s="1"/>
  <c r="AB163" i="6" s="1"/>
  <c r="I162" i="6"/>
  <c r="K162" i="6" s="1"/>
  <c r="Z162" i="6" s="1"/>
  <c r="AB162" i="6" s="1"/>
  <c r="I161" i="6"/>
  <c r="K161" i="6" s="1"/>
  <c r="Z161" i="6" s="1"/>
  <c r="AB161" i="6" s="1"/>
  <c r="I160" i="6"/>
  <c r="K160" i="6" s="1"/>
  <c r="Z160" i="6" s="1"/>
  <c r="AB160" i="6" s="1"/>
  <c r="I159" i="6"/>
  <c r="K159" i="6" s="1"/>
  <c r="Z159" i="6" s="1"/>
  <c r="AB159" i="6" s="1"/>
  <c r="I158" i="6"/>
  <c r="K158" i="6" s="1"/>
  <c r="Z158" i="6" s="1"/>
  <c r="AB158" i="6" s="1"/>
  <c r="AC157" i="6"/>
  <c r="AC156" i="6"/>
  <c r="I155" i="6"/>
  <c r="K155" i="6" s="1"/>
  <c r="Z155" i="6" s="1"/>
  <c r="AB155" i="6" s="1"/>
  <c r="I154" i="6"/>
  <c r="K154" i="6" s="1"/>
  <c r="Z154" i="6" s="1"/>
  <c r="AB154" i="6" s="1"/>
  <c r="I153" i="6"/>
  <c r="K153" i="6" s="1"/>
  <c r="Z153" i="6" s="1"/>
  <c r="AB153" i="6" s="1"/>
  <c r="I152" i="6"/>
  <c r="K152" i="6" s="1"/>
  <c r="Z152" i="6" s="1"/>
  <c r="AB152" i="6" s="1"/>
  <c r="I151" i="6"/>
  <c r="K151" i="6" s="1"/>
  <c r="Z151" i="6" s="1"/>
  <c r="AB151" i="6" s="1"/>
  <c r="I150" i="6"/>
  <c r="K150" i="6" s="1"/>
  <c r="Z150" i="6" s="1"/>
  <c r="AB150" i="6" s="1"/>
  <c r="AC149" i="6"/>
  <c r="I149" i="6"/>
  <c r="K149" i="6" s="1"/>
  <c r="I148" i="6"/>
  <c r="K148" i="6" s="1"/>
  <c r="Z148" i="6" s="1"/>
  <c r="AB148" i="6" s="1"/>
  <c r="I147" i="6"/>
  <c r="K147" i="6" s="1"/>
  <c r="Z147" i="6" s="1"/>
  <c r="AB147" i="6" s="1"/>
  <c r="I146" i="6"/>
  <c r="K146" i="6" s="1"/>
  <c r="Z146" i="6" s="1"/>
  <c r="AB146" i="6" s="1"/>
  <c r="I145" i="6"/>
  <c r="K145" i="6" s="1"/>
  <c r="Z145" i="6" s="1"/>
  <c r="AB145" i="6" s="1"/>
  <c r="I144" i="6"/>
  <c r="K144" i="6" s="1"/>
  <c r="Z144" i="6" s="1"/>
  <c r="AB144" i="6" s="1"/>
  <c r="I143" i="6"/>
  <c r="K143" i="6" s="1"/>
  <c r="Z143" i="6" s="1"/>
  <c r="AB143" i="6" s="1"/>
  <c r="I142" i="6"/>
  <c r="K142" i="6" s="1"/>
  <c r="Z142" i="6" s="1"/>
  <c r="AB142" i="6" s="1"/>
  <c r="I141" i="6"/>
  <c r="K141" i="6" s="1"/>
  <c r="Z141" i="6" s="1"/>
  <c r="AB141" i="6" s="1"/>
  <c r="I140" i="6"/>
  <c r="K140" i="6" s="1"/>
  <c r="Z140" i="6" s="1"/>
  <c r="AB140" i="6" s="1"/>
  <c r="I139" i="6"/>
  <c r="K139" i="6" s="1"/>
  <c r="Z139" i="6" s="1"/>
  <c r="AB139" i="6" s="1"/>
  <c r="I138" i="6"/>
  <c r="K138" i="6" s="1"/>
  <c r="Z138" i="6" s="1"/>
  <c r="AB138" i="6" s="1"/>
  <c r="I137" i="6"/>
  <c r="K137" i="6" s="1"/>
  <c r="Z137" i="6" s="1"/>
  <c r="AB137" i="6" s="1"/>
  <c r="I136" i="6"/>
  <c r="K136" i="6" s="1"/>
  <c r="Z136" i="6" s="1"/>
  <c r="AB136" i="6" s="1"/>
  <c r="I135" i="6"/>
  <c r="K135" i="6" s="1"/>
  <c r="Z135" i="6" s="1"/>
  <c r="AB135" i="6" s="1"/>
  <c r="I134" i="6"/>
  <c r="K134" i="6" s="1"/>
  <c r="Z134" i="6" s="1"/>
  <c r="AB134" i="6" s="1"/>
  <c r="I133" i="6"/>
  <c r="K133" i="6" s="1"/>
  <c r="Z133" i="6" s="1"/>
  <c r="AB133" i="6" s="1"/>
  <c r="I132" i="6"/>
  <c r="K132" i="6" s="1"/>
  <c r="Z132" i="6" s="1"/>
  <c r="AB132" i="6" s="1"/>
  <c r="I131" i="6"/>
  <c r="K131" i="6" s="1"/>
  <c r="Z131" i="6" s="1"/>
  <c r="AB131" i="6" s="1"/>
  <c r="I130" i="6"/>
  <c r="K130" i="6" s="1"/>
  <c r="Z130" i="6" s="1"/>
  <c r="AB130" i="6" s="1"/>
  <c r="I129" i="6"/>
  <c r="K129" i="6" s="1"/>
  <c r="Z129" i="6" s="1"/>
  <c r="AB129" i="6" s="1"/>
  <c r="I128" i="6"/>
  <c r="K128" i="6" s="1"/>
  <c r="Z128" i="6" s="1"/>
  <c r="AB128" i="6" s="1"/>
  <c r="I127" i="6"/>
  <c r="K127" i="6" s="1"/>
  <c r="Z127" i="6" s="1"/>
  <c r="AB127" i="6" s="1"/>
  <c r="I126" i="6"/>
  <c r="K126" i="6" s="1"/>
  <c r="Z126" i="6" s="1"/>
  <c r="AB126" i="6" s="1"/>
  <c r="AC125" i="6"/>
  <c r="AC124" i="6"/>
  <c r="I123" i="6"/>
  <c r="K123" i="6" s="1"/>
  <c r="Z123" i="6" s="1"/>
  <c r="AB123" i="6" s="1"/>
  <c r="I122" i="6"/>
  <c r="K122" i="6" s="1"/>
  <c r="Z122" i="6" s="1"/>
  <c r="AB122" i="6" s="1"/>
  <c r="I121" i="6"/>
  <c r="K121" i="6" s="1"/>
  <c r="Z121" i="6" s="1"/>
  <c r="AB121" i="6" s="1"/>
  <c r="I120" i="6"/>
  <c r="K120" i="6" s="1"/>
  <c r="Z120" i="6" s="1"/>
  <c r="AB120" i="6" s="1"/>
  <c r="I119" i="6"/>
  <c r="K119" i="6" s="1"/>
  <c r="Z119" i="6" s="1"/>
  <c r="AB119" i="6" s="1"/>
  <c r="AC118" i="6"/>
  <c r="AC117" i="6"/>
  <c r="I116" i="6"/>
  <c r="K116" i="6" s="1"/>
  <c r="Z116" i="6" s="1"/>
  <c r="AB116" i="6" s="1"/>
  <c r="I110" i="6"/>
  <c r="K110" i="6" s="1"/>
  <c r="Z110" i="6" s="1"/>
  <c r="AB110" i="6" s="1"/>
  <c r="I115" i="6"/>
  <c r="K115" i="6" s="1"/>
  <c r="Z115" i="6" s="1"/>
  <c r="AB115" i="6" s="1"/>
  <c r="I114" i="6"/>
  <c r="K114" i="6" s="1"/>
  <c r="Z114" i="6" s="1"/>
  <c r="AB114" i="6" s="1"/>
  <c r="I113" i="6"/>
  <c r="K113" i="6" s="1"/>
  <c r="Z113" i="6" s="1"/>
  <c r="AB113" i="6" s="1"/>
  <c r="I111" i="6"/>
  <c r="K111" i="6" s="1"/>
  <c r="Z111" i="6" s="1"/>
  <c r="AB111" i="6" s="1"/>
  <c r="K107" i="6"/>
  <c r="Z107" i="6" s="1"/>
  <c r="AB107" i="6" s="1"/>
  <c r="V104" i="6"/>
  <c r="K104" i="6"/>
  <c r="AC103" i="6"/>
  <c r="I101" i="6"/>
  <c r="K101" i="6" s="1"/>
  <c r="Z101" i="6" s="1"/>
  <c r="AB101" i="6" s="1"/>
  <c r="I100" i="6"/>
  <c r="K100" i="6" s="1"/>
  <c r="Z100" i="6" s="1"/>
  <c r="AB100" i="6" s="1"/>
  <c r="I99" i="6"/>
  <c r="K99" i="6" s="1"/>
  <c r="Z99" i="6" s="1"/>
  <c r="AB99" i="6" s="1"/>
  <c r="AC98" i="6"/>
  <c r="AC97" i="6"/>
  <c r="AC96" i="6"/>
  <c r="I95" i="6"/>
  <c r="K95" i="6" s="1"/>
  <c r="Z95" i="6" s="1"/>
  <c r="AB95" i="6" s="1"/>
  <c r="I94" i="6"/>
  <c r="K94" i="6" s="1"/>
  <c r="Z94" i="6" s="1"/>
  <c r="AB94" i="6" s="1"/>
  <c r="I93" i="6"/>
  <c r="K93" i="6" s="1"/>
  <c r="Z93" i="6" s="1"/>
  <c r="AB93" i="6" s="1"/>
  <c r="I92" i="6"/>
  <c r="K92" i="6" s="1"/>
  <c r="Z92" i="6" s="1"/>
  <c r="AB92" i="6" s="1"/>
  <c r="I91" i="6"/>
  <c r="K91" i="6" s="1"/>
  <c r="Z91" i="6" s="1"/>
  <c r="AB91" i="6" s="1"/>
  <c r="I90" i="6"/>
  <c r="K90" i="6" s="1"/>
  <c r="Z90" i="6" s="1"/>
  <c r="AB90" i="6" s="1"/>
  <c r="I89" i="6"/>
  <c r="K89" i="6" s="1"/>
  <c r="Z89" i="6" s="1"/>
  <c r="AB89" i="6" s="1"/>
  <c r="I88" i="6"/>
  <c r="K88" i="6" s="1"/>
  <c r="Z88" i="6" s="1"/>
  <c r="AB88" i="6" s="1"/>
  <c r="I86" i="6"/>
  <c r="K86" i="6" s="1"/>
  <c r="Z86" i="6" s="1"/>
  <c r="AB86" i="6" s="1"/>
  <c r="I85" i="6"/>
  <c r="K85" i="6" s="1"/>
  <c r="Z85" i="6" s="1"/>
  <c r="AB85" i="6" s="1"/>
  <c r="I84" i="6"/>
  <c r="K84" i="6" s="1"/>
  <c r="Z84" i="6" s="1"/>
  <c r="AB84" i="6" s="1"/>
  <c r="I83" i="6"/>
  <c r="K83" i="6" s="1"/>
  <c r="Z83" i="6" s="1"/>
  <c r="AB83" i="6" s="1"/>
  <c r="I82" i="6"/>
  <c r="K82" i="6" s="1"/>
  <c r="Z82" i="6" s="1"/>
  <c r="AB82" i="6" s="1"/>
  <c r="AC81" i="6"/>
  <c r="AC80" i="6"/>
  <c r="AC79" i="6"/>
  <c r="I78" i="6"/>
  <c r="K78" i="6" s="1"/>
  <c r="Z78" i="6" s="1"/>
  <c r="AB78" i="6" s="1"/>
  <c r="I76" i="6"/>
  <c r="K76" i="6" s="1"/>
  <c r="Z76" i="6" s="1"/>
  <c r="AB76" i="6" s="1"/>
  <c r="I75" i="6"/>
  <c r="K75" i="6" s="1"/>
  <c r="Z75" i="6" s="1"/>
  <c r="AB75" i="6" s="1"/>
  <c r="I74" i="6"/>
  <c r="K74" i="6" s="1"/>
  <c r="Z74" i="6" s="1"/>
  <c r="AB74" i="6" s="1"/>
  <c r="I73" i="6"/>
  <c r="K73" i="6" s="1"/>
  <c r="Z73" i="6" s="1"/>
  <c r="AB73" i="6" s="1"/>
  <c r="I72" i="6"/>
  <c r="K72" i="6" s="1"/>
  <c r="Z72" i="6" s="1"/>
  <c r="AB72" i="6" s="1"/>
  <c r="I71" i="6"/>
  <c r="K71" i="6" s="1"/>
  <c r="Z71" i="6" s="1"/>
  <c r="AB71" i="6" s="1"/>
  <c r="I70" i="6"/>
  <c r="K70" i="6" s="1"/>
  <c r="Z70" i="6" s="1"/>
  <c r="AB70" i="6" s="1"/>
  <c r="I69" i="6"/>
  <c r="K69" i="6" s="1"/>
  <c r="Z69" i="6" s="1"/>
  <c r="AB69" i="6" s="1"/>
  <c r="K68" i="6"/>
  <c r="Z68" i="6" s="1"/>
  <c r="AB68" i="6" s="1"/>
  <c r="S67" i="6"/>
  <c r="V67" i="6" s="1"/>
  <c r="K67" i="6"/>
  <c r="AC66" i="6"/>
  <c r="I65" i="6"/>
  <c r="K65" i="6" s="1"/>
  <c r="Z65" i="6" s="1"/>
  <c r="AB65" i="6" s="1"/>
  <c r="I62" i="6"/>
  <c r="K62" i="6" s="1"/>
  <c r="Z62" i="6" s="1"/>
  <c r="AB62" i="6" s="1"/>
  <c r="I61" i="6"/>
  <c r="K61" i="6" s="1"/>
  <c r="Z61" i="6" s="1"/>
  <c r="AB61" i="6" s="1"/>
  <c r="AC60" i="6"/>
  <c r="I60" i="6"/>
  <c r="K60" i="6" s="1"/>
  <c r="AC59" i="6"/>
  <c r="I59" i="6"/>
  <c r="K59" i="6" s="1"/>
  <c r="AC58" i="6"/>
  <c r="I58" i="6"/>
  <c r="K58" i="6" s="1"/>
  <c r="I57" i="6"/>
  <c r="K57" i="6" s="1"/>
  <c r="Z57" i="6" s="1"/>
  <c r="AB57" i="6" s="1"/>
  <c r="I56" i="6"/>
  <c r="K56" i="6" s="1"/>
  <c r="Z56" i="6" s="1"/>
  <c r="AB56" i="6" s="1"/>
  <c r="I55" i="6"/>
  <c r="K55" i="6" s="1"/>
  <c r="Z55" i="6" s="1"/>
  <c r="AB55" i="6" s="1"/>
  <c r="I54" i="6"/>
  <c r="K54" i="6" s="1"/>
  <c r="Z54" i="6" s="1"/>
  <c r="AB54" i="6" s="1"/>
  <c r="I53" i="6"/>
  <c r="K53" i="6" s="1"/>
  <c r="Z53" i="6" s="1"/>
  <c r="AB53" i="6" s="1"/>
  <c r="I52" i="6"/>
  <c r="K52" i="6" s="1"/>
  <c r="Z52" i="6" s="1"/>
  <c r="AB52" i="6" s="1"/>
  <c r="I51" i="6"/>
  <c r="K51" i="6" s="1"/>
  <c r="Z51" i="6" s="1"/>
  <c r="AB51" i="6" s="1"/>
  <c r="AC50" i="6"/>
  <c r="S50" i="6"/>
  <c r="V50" i="6" s="1"/>
  <c r="W50" i="6" s="1"/>
  <c r="X50" i="6" s="1"/>
  <c r="S49" i="6"/>
  <c r="V49" i="6" s="1"/>
  <c r="K49" i="6"/>
  <c r="AC48" i="6"/>
  <c r="S48" i="6"/>
  <c r="V48" i="6" s="1"/>
  <c r="I48" i="6"/>
  <c r="K48" i="6" s="1"/>
  <c r="AC47" i="6"/>
  <c r="S47" i="6"/>
  <c r="V47" i="6" s="1"/>
  <c r="K47" i="6"/>
  <c r="S46" i="6"/>
  <c r="V46" i="6" s="1"/>
  <c r="K46" i="6"/>
  <c r="Z46" i="6" s="1"/>
  <c r="AB46" i="6" s="1"/>
  <c r="I45" i="6"/>
  <c r="K45" i="6" s="1"/>
  <c r="Z45" i="6" s="1"/>
  <c r="AB45" i="6" s="1"/>
  <c r="I44" i="6"/>
  <c r="K44" i="6" s="1"/>
  <c r="Z44" i="6" s="1"/>
  <c r="AB44" i="6" s="1"/>
  <c r="I43" i="6"/>
  <c r="K43" i="6" s="1"/>
  <c r="Z43" i="6" s="1"/>
  <c r="AB43" i="6" s="1"/>
  <c r="I42" i="6"/>
  <c r="K42" i="6" s="1"/>
  <c r="Z42" i="6" s="1"/>
  <c r="AB42" i="6" s="1"/>
  <c r="I41" i="6"/>
  <c r="K41" i="6" s="1"/>
  <c r="Z41" i="6" s="1"/>
  <c r="AB41" i="6" s="1"/>
  <c r="I40" i="6"/>
  <c r="K40" i="6" s="1"/>
  <c r="Z40" i="6" s="1"/>
  <c r="AB40" i="6" s="1"/>
  <c r="AC39" i="6"/>
  <c r="AC38" i="6"/>
  <c r="I37" i="6"/>
  <c r="K37" i="6" s="1"/>
  <c r="Z37" i="6" s="1"/>
  <c r="AB37" i="6" s="1"/>
  <c r="I34" i="6"/>
  <c r="K34" i="6" s="1"/>
  <c r="AC34" i="6" s="1"/>
  <c r="AC33" i="6"/>
  <c r="K33" i="6"/>
  <c r="AC32" i="6"/>
  <c r="K32" i="6"/>
  <c r="AC31" i="6"/>
  <c r="K31" i="6"/>
  <c r="AC30" i="6"/>
  <c r="K30" i="6"/>
  <c r="I29" i="6"/>
  <c r="K29" i="6" s="1"/>
  <c r="Z29" i="6" s="1"/>
  <c r="AB29" i="6" s="1"/>
  <c r="I26" i="6"/>
  <c r="K26" i="6" s="1"/>
  <c r="Z26" i="6" s="1"/>
  <c r="AB26" i="6" s="1"/>
  <c r="I25" i="6"/>
  <c r="K25" i="6" s="1"/>
  <c r="Z25" i="6" s="1"/>
  <c r="AB25" i="6" s="1"/>
  <c r="I24" i="6"/>
  <c r="K24" i="6" s="1"/>
  <c r="Z24" i="6" s="1"/>
  <c r="AB24" i="6" s="1"/>
  <c r="AC23" i="6"/>
  <c r="I22" i="6"/>
  <c r="K22" i="6" s="1"/>
  <c r="Z22" i="6" s="1"/>
  <c r="AB22" i="6" s="1"/>
  <c r="I21" i="6"/>
  <c r="K21" i="6" s="1"/>
  <c r="Z21" i="6" s="1"/>
  <c r="AB21" i="6" s="1"/>
  <c r="I20" i="6"/>
  <c r="K20" i="6" s="1"/>
  <c r="Z20" i="6" s="1"/>
  <c r="AB20" i="6" s="1"/>
  <c r="I19" i="6"/>
  <c r="K19" i="6" s="1"/>
  <c r="Z19" i="6" s="1"/>
  <c r="AB19" i="6" s="1"/>
  <c r="I18" i="6"/>
  <c r="K18" i="6" s="1"/>
  <c r="Z18" i="6" s="1"/>
  <c r="AB18" i="6" s="1"/>
  <c r="I17" i="6"/>
  <c r="K17" i="6" s="1"/>
  <c r="Z17" i="6" s="1"/>
  <c r="AB17" i="6" s="1"/>
  <c r="I16" i="6"/>
  <c r="K16" i="6" s="1"/>
  <c r="Z16" i="6" s="1"/>
  <c r="AB16" i="6" s="1"/>
  <c r="AC14" i="6"/>
  <c r="I14" i="6"/>
  <c r="K14" i="6" s="1"/>
  <c r="I13" i="6"/>
  <c r="K13" i="6" s="1"/>
  <c r="Z13" i="6" s="1"/>
  <c r="AB13" i="6" s="1"/>
  <c r="I12" i="6"/>
  <c r="K12" i="6" s="1"/>
  <c r="Z12" i="6" s="1"/>
  <c r="AB12" i="6" s="1"/>
  <c r="I11" i="6"/>
  <c r="K11" i="6" s="1"/>
  <c r="Z11" i="6" s="1"/>
  <c r="AB11" i="6" s="1"/>
  <c r="I10" i="6"/>
  <c r="K10" i="6" s="1"/>
  <c r="Z10" i="6" s="1"/>
  <c r="AB10" i="6" s="1"/>
  <c r="I9" i="6"/>
  <c r="K9" i="6" s="1"/>
  <c r="Z9" i="6" s="1"/>
  <c r="AB9" i="6" s="1"/>
  <c r="W952" i="6" l="1"/>
  <c r="X952" i="6" s="1"/>
  <c r="AC10" i="6"/>
  <c r="AC18" i="6"/>
  <c r="AC37" i="6"/>
  <c r="AC73" i="6"/>
  <c r="AC86" i="6"/>
  <c r="AC120" i="6"/>
  <c r="AC181" i="6"/>
  <c r="AC199" i="6"/>
  <c r="AC210" i="6"/>
  <c r="AC217" i="6"/>
  <c r="AC247" i="6"/>
  <c r="AC263" i="6"/>
  <c r="AC299" i="6"/>
  <c r="AC334" i="6"/>
  <c r="AC350" i="6"/>
  <c r="AC369" i="6"/>
  <c r="AC385" i="6"/>
  <c r="AC399" i="6"/>
  <c r="AC412" i="6"/>
  <c r="AC422" i="6"/>
  <c r="AC435" i="6"/>
  <c r="AC452" i="6"/>
  <c r="AC460" i="6"/>
  <c r="AC474" i="6"/>
  <c r="AC498" i="6"/>
  <c r="AC542" i="6"/>
  <c r="AC566" i="6"/>
  <c r="AC580" i="6"/>
  <c r="AC590" i="6"/>
  <c r="AC613" i="6"/>
  <c r="AC637" i="6"/>
  <c r="AC650" i="6"/>
  <c r="AC665" i="6"/>
  <c r="AC703" i="6"/>
  <c r="AC714" i="6"/>
  <c r="AC725" i="6"/>
  <c r="AC752" i="6"/>
  <c r="AC776" i="6"/>
  <c r="AC785" i="6"/>
  <c r="AC805" i="6"/>
  <c r="AC826" i="6"/>
  <c r="AC841" i="6"/>
  <c r="AC855" i="6"/>
  <c r="AC886" i="6"/>
  <c r="AC896" i="6"/>
  <c r="AC944" i="6"/>
  <c r="AC976" i="6"/>
  <c r="AC990" i="6"/>
  <c r="AC998" i="6"/>
  <c r="AC1044" i="6"/>
  <c r="AC1073" i="6"/>
  <c r="AC1085" i="6"/>
  <c r="AC1095" i="6"/>
  <c r="AC1125" i="6"/>
  <c r="AC1140" i="6"/>
  <c r="AC1145" i="6"/>
  <c r="AC1157" i="6"/>
  <c r="AC1163" i="6"/>
  <c r="AC1183" i="6"/>
  <c r="AC1242" i="6"/>
  <c r="AC1253" i="6"/>
  <c r="AC1261" i="6"/>
  <c r="AC1267" i="6"/>
  <c r="AC1290" i="6"/>
  <c r="AC1307" i="6"/>
  <c r="AC1333" i="6"/>
  <c r="AC1347" i="6"/>
  <c r="AC1353" i="6"/>
  <c r="AC1357" i="6"/>
  <c r="AC1370" i="6"/>
  <c r="AC1408" i="6"/>
  <c r="AC1414" i="6"/>
  <c r="AC1426" i="6"/>
  <c r="AC1441" i="6"/>
  <c r="AC1454" i="6"/>
  <c r="AC1480" i="6"/>
  <c r="AC1522" i="6"/>
  <c r="AC1556" i="6"/>
  <c r="AC1566" i="6"/>
  <c r="AC1578" i="6"/>
  <c r="AC1607" i="6"/>
  <c r="AC1625" i="6"/>
  <c r="AC1637" i="6"/>
  <c r="AC1647" i="6"/>
  <c r="AC1668" i="6"/>
  <c r="AC1693" i="6"/>
  <c r="AC1700" i="6"/>
  <c r="AC1712" i="6"/>
  <c r="AC1728" i="6"/>
  <c r="AC1742" i="6"/>
  <c r="AC1753" i="6"/>
  <c r="AC1782" i="6"/>
  <c r="AC1798" i="6"/>
  <c r="AC1812" i="6"/>
  <c r="AC1840" i="6"/>
  <c r="AC1850" i="6"/>
  <c r="AC310" i="6"/>
  <c r="AC1877" i="6"/>
  <c r="AC1892" i="6"/>
  <c r="AC1904" i="6"/>
  <c r="AC1931" i="6"/>
  <c r="AC11" i="6"/>
  <c r="AC19" i="6"/>
  <c r="AC27" i="6"/>
  <c r="AC42" i="6"/>
  <c r="AC46" i="6"/>
  <c r="AC51" i="6"/>
  <c r="AC55" i="6"/>
  <c r="AC74" i="6"/>
  <c r="AC91" i="6"/>
  <c r="AC107" i="6"/>
  <c r="AC114" i="6"/>
  <c r="AC121" i="6"/>
  <c r="AC129" i="6"/>
  <c r="AC133" i="6"/>
  <c r="AC136" i="6"/>
  <c r="AC140" i="6"/>
  <c r="AC146" i="6"/>
  <c r="AC152" i="6"/>
  <c r="AC160" i="6"/>
  <c r="AC164" i="6"/>
  <c r="AC172" i="6"/>
  <c r="AC186" i="6"/>
  <c r="AC191" i="6"/>
  <c r="AC211" i="6"/>
  <c r="AC220" i="6"/>
  <c r="AC222" i="6"/>
  <c r="AC229" i="6"/>
  <c r="AC190" i="6"/>
  <c r="AC244" i="6"/>
  <c r="AC248" i="6"/>
  <c r="AC252" i="6"/>
  <c r="AC264" i="6"/>
  <c r="AC276" i="6"/>
  <c r="AC281" i="6"/>
  <c r="AC300" i="6"/>
  <c r="AC308" i="6"/>
  <c r="AC315" i="6"/>
  <c r="AC335" i="6"/>
  <c r="AC347" i="6"/>
  <c r="AC359" i="6"/>
  <c r="AC356" i="6"/>
  <c r="AC361" i="6"/>
  <c r="AC370" i="6"/>
  <c r="AC382" i="6"/>
  <c r="AC386" i="6"/>
  <c r="AC400" i="6"/>
  <c r="AC405" i="6"/>
  <c r="AC409" i="6"/>
  <c r="AC413" i="6"/>
  <c r="AC419" i="6"/>
  <c r="AC423" i="6"/>
  <c r="AC426" i="6"/>
  <c r="AC436" i="6"/>
  <c r="AC439" i="6"/>
  <c r="AC443" i="6"/>
  <c r="AC448" i="6"/>
  <c r="AC453" i="6"/>
  <c r="AC461" i="6"/>
  <c r="AC467" i="6"/>
  <c r="AC472" i="6"/>
  <c r="AC475" i="6"/>
  <c r="AC479" i="6"/>
  <c r="AC489" i="6"/>
  <c r="AC492" i="6"/>
  <c r="AC496" i="6"/>
  <c r="AC499" i="6"/>
  <c r="AC505" i="6"/>
  <c r="AC503" i="6"/>
  <c r="AC515" i="6"/>
  <c r="AC519" i="6"/>
  <c r="AC535" i="6"/>
  <c r="AC539" i="6"/>
  <c r="AC543" i="6"/>
  <c r="AC547" i="6"/>
  <c r="AC556" i="6"/>
  <c r="AC564" i="6"/>
  <c r="AC567" i="6"/>
  <c r="AC571" i="6"/>
  <c r="AC577" i="6"/>
  <c r="AC587" i="6"/>
  <c r="AC591" i="6"/>
  <c r="AC599" i="6"/>
  <c r="AC604" i="6"/>
  <c r="AC609" i="6"/>
  <c r="AC614" i="6"/>
  <c r="AC626" i="6"/>
  <c r="AC638" i="6"/>
  <c r="AC642" i="6"/>
  <c r="AC647" i="6"/>
  <c r="AC651" i="6"/>
  <c r="AC660" i="6"/>
  <c r="AC668" i="6"/>
  <c r="AC673" i="6"/>
  <c r="AC680" i="6"/>
  <c r="AC685" i="6"/>
  <c r="AC697" i="6"/>
  <c r="AC704" i="6"/>
  <c r="AC708" i="6"/>
  <c r="AC712" i="6"/>
  <c r="AC722" i="6"/>
  <c r="AC726" i="6"/>
  <c r="AC729" i="6"/>
  <c r="AC733" i="6"/>
  <c r="AC738" i="6"/>
  <c r="AC741" i="6"/>
  <c r="AC753" i="6"/>
  <c r="AC760" i="6"/>
  <c r="AC769" i="6"/>
  <c r="AC773" i="6"/>
  <c r="AC777" i="6"/>
  <c r="AC783" i="6"/>
  <c r="AC792" i="6"/>
  <c r="AC796" i="6"/>
  <c r="AC799" i="6"/>
  <c r="AC803" i="6"/>
  <c r="AC806" i="6"/>
  <c r="AC809" i="6"/>
  <c r="AC821" i="6"/>
  <c r="AC827" i="6"/>
  <c r="AC831" i="6"/>
  <c r="AC834" i="6"/>
  <c r="AC838" i="6"/>
  <c r="AC842" i="6"/>
  <c r="AC852" i="6"/>
  <c r="AC858" i="6"/>
  <c r="AC866" i="6"/>
  <c r="AC876" i="6"/>
  <c r="AC887" i="6"/>
  <c r="AC893" i="6"/>
  <c r="AC902" i="6"/>
  <c r="AC914" i="6"/>
  <c r="AC922" i="6"/>
  <c r="AC926" i="6"/>
  <c r="AC930" i="6"/>
  <c r="AC934" i="6"/>
  <c r="AC937" i="6"/>
  <c r="AC947" i="6"/>
  <c r="AC950" i="6"/>
  <c r="AC959" i="6"/>
  <c r="AC961" i="6"/>
  <c r="AC965" i="6"/>
  <c r="AC973" i="6"/>
  <c r="AC977" i="6"/>
  <c r="AC981" i="6"/>
  <c r="AC984" i="6"/>
  <c r="AC991" i="6"/>
  <c r="AC994" i="6"/>
  <c r="AC999" i="6"/>
  <c r="AC1002" i="6"/>
  <c r="AC1017" i="6"/>
  <c r="AC1020" i="6"/>
  <c r="AC1023" i="6"/>
  <c r="AC1029" i="6"/>
  <c r="AC1033" i="6"/>
  <c r="AC1041" i="6"/>
  <c r="AC1045" i="6"/>
  <c r="AC1049" i="6"/>
  <c r="AC1053" i="6"/>
  <c r="AC1058" i="6"/>
  <c r="AC1061" i="6"/>
  <c r="AC1070" i="6"/>
  <c r="AC1074" i="6"/>
  <c r="AC1086" i="6"/>
  <c r="AC1096" i="6"/>
  <c r="AC1100" i="6"/>
  <c r="AC1104" i="6"/>
  <c r="AC1113" i="6"/>
  <c r="AC1116" i="6"/>
  <c r="AC1131" i="6"/>
  <c r="AC1135" i="6"/>
  <c r="AC1141" i="6"/>
  <c r="AC1146" i="6"/>
  <c r="AC1150" i="6"/>
  <c r="AC1153" i="6"/>
  <c r="AC1154" i="6"/>
  <c r="AC1160" i="6"/>
  <c r="AC1164" i="6"/>
  <c r="AC1167" i="6"/>
  <c r="AC1171" i="6"/>
  <c r="AC1179" i="6"/>
  <c r="AC1184" i="6"/>
  <c r="AC1188" i="6"/>
  <c r="AC1197" i="6"/>
  <c r="AC1201" i="6"/>
  <c r="AC1207" i="6"/>
  <c r="AC1215" i="6"/>
  <c r="AC1216" i="6"/>
  <c r="AC1219" i="6"/>
  <c r="AC1229" i="6"/>
  <c r="AC1243" i="6"/>
  <c r="AC1248" i="6"/>
  <c r="AC1254" i="6"/>
  <c r="AC1258" i="6"/>
  <c r="AC1262" i="6"/>
  <c r="AC1268" i="6"/>
  <c r="AC1271" i="6"/>
  <c r="AC1280" i="6"/>
  <c r="AC1284" i="6"/>
  <c r="AC1294" i="6"/>
  <c r="AC1297" i="6"/>
  <c r="AC1304" i="6"/>
  <c r="AC1326" i="6"/>
  <c r="AC1334" i="6"/>
  <c r="AC1335" i="6"/>
  <c r="AC1337" i="6"/>
  <c r="AC1348" i="6"/>
  <c r="AC1354" i="6"/>
  <c r="AC1361" i="6"/>
  <c r="AC1367" i="6"/>
  <c r="AC1371" i="6"/>
  <c r="AC1381" i="6"/>
  <c r="AC1385" i="6"/>
  <c r="AC1393" i="6"/>
  <c r="AC1398" i="6"/>
  <c r="AC1409" i="6"/>
  <c r="AC1415" i="6"/>
  <c r="AC1419" i="6"/>
  <c r="AC1427" i="6"/>
  <c r="AC1430" i="6"/>
  <c r="AC1442" i="6"/>
  <c r="AC1451" i="6"/>
  <c r="AC1458" i="6"/>
  <c r="AC1465" i="6"/>
  <c r="AC1470" i="6"/>
  <c r="AC1474" i="6"/>
  <c r="AC1477" i="6"/>
  <c r="AC1481" i="6"/>
  <c r="AC1484" i="6"/>
  <c r="AC1489" i="6"/>
  <c r="AC1498" i="6"/>
  <c r="AC1502" i="6"/>
  <c r="AC1504" i="6"/>
  <c r="AC1513" i="6"/>
  <c r="AC1523" i="6"/>
  <c r="AC1533" i="6"/>
  <c r="AC1544" i="6"/>
  <c r="AC1548" i="6"/>
  <c r="AC1552" i="6"/>
  <c r="AC1557" i="6"/>
  <c r="AC1563" i="6"/>
  <c r="AC1575" i="6"/>
  <c r="AC1579" i="6"/>
  <c r="AC1586" i="6"/>
  <c r="AC1597" i="6"/>
  <c r="AC1600" i="6"/>
  <c r="AC1604" i="6"/>
  <c r="AC1608" i="6"/>
  <c r="AC1611" i="6"/>
  <c r="AC1617" i="6"/>
  <c r="AC1629" i="6"/>
  <c r="AC1639" i="6"/>
  <c r="AC1648" i="6"/>
  <c r="AC1652" i="6"/>
  <c r="AC1659" i="6"/>
  <c r="AC1662" i="6"/>
  <c r="AC1666" i="6"/>
  <c r="AC1669" i="6"/>
  <c r="AC1673" i="6"/>
  <c r="AC1682" i="6"/>
  <c r="AC1690" i="6"/>
  <c r="AC1694" i="6"/>
  <c r="AC1697" i="6"/>
  <c r="AC1701" i="6"/>
  <c r="AC1710" i="6"/>
  <c r="AC1713" i="6"/>
  <c r="AC1720" i="6"/>
  <c r="AC1726" i="6"/>
  <c r="AC1729" i="6"/>
  <c r="AC1733" i="6"/>
  <c r="AC1743" i="6"/>
  <c r="AC1747" i="6"/>
  <c r="AC1754" i="6"/>
  <c r="AC1761" i="6"/>
  <c r="AC1765" i="6"/>
  <c r="AC1769" i="6"/>
  <c r="AC1773" i="6"/>
  <c r="AC1779" i="6"/>
  <c r="AC1799" i="6"/>
  <c r="AC1815" i="6"/>
  <c r="AC1824" i="6"/>
  <c r="AC1828" i="6"/>
  <c r="AC1832" i="6"/>
  <c r="AC1835" i="6"/>
  <c r="AC1841" i="6"/>
  <c r="AC1860" i="6"/>
  <c r="AC1864" i="6"/>
  <c r="AC311" i="6"/>
  <c r="AC1871" i="6"/>
  <c r="AC1874" i="6"/>
  <c r="AC1878" i="6"/>
  <c r="AC1886" i="6"/>
  <c r="AC1894" i="6"/>
  <c r="AC1901" i="6"/>
  <c r="AC1905" i="6"/>
  <c r="AC1913" i="6"/>
  <c r="AC1921" i="6"/>
  <c r="AC1925" i="6"/>
  <c r="AC1932" i="6"/>
  <c r="AC22" i="6"/>
  <c r="AC41" i="6"/>
  <c r="AC54" i="6"/>
  <c r="AC64" i="6"/>
  <c r="AC94" i="6"/>
  <c r="AC116" i="6"/>
  <c r="AC132" i="6"/>
  <c r="AC139" i="6"/>
  <c r="AC155" i="6"/>
  <c r="AC163" i="6"/>
  <c r="AC175" i="6"/>
  <c r="AC195" i="6"/>
  <c r="AC219" i="6"/>
  <c r="AC251" i="6"/>
  <c r="AC272" i="6"/>
  <c r="AC314" i="6"/>
  <c r="AC342" i="6"/>
  <c r="AC366" i="6"/>
  <c r="AC381" i="6"/>
  <c r="AC408" i="6"/>
  <c r="AC428" i="6"/>
  <c r="AC442" i="6"/>
  <c r="AC471" i="6"/>
  <c r="AC491" i="6"/>
  <c r="AC504" i="6"/>
  <c r="AC514" i="6"/>
  <c r="AC537" i="6"/>
  <c r="AC563" i="6"/>
  <c r="AC576" i="6"/>
  <c r="AC598" i="6"/>
  <c r="AC608" i="6"/>
  <c r="AC628" i="6"/>
  <c r="AC641" i="6"/>
  <c r="AC646" i="6"/>
  <c r="AC678" i="6"/>
  <c r="AC696" i="6"/>
  <c r="AC711" i="6"/>
  <c r="AC721" i="6"/>
  <c r="AC740" i="6"/>
  <c r="AC755" i="6"/>
  <c r="AC764" i="6"/>
  <c r="AC782" i="6"/>
  <c r="AC798" i="6"/>
  <c r="AC812" i="6"/>
  <c r="AC820" i="6"/>
  <c r="AC830" i="6"/>
  <c r="AC865" i="6"/>
  <c r="AC882" i="6"/>
  <c r="AC890" i="6"/>
  <c r="AC900" i="6"/>
  <c r="AC925" i="6"/>
  <c r="AC936" i="6"/>
  <c r="AC949" i="6"/>
  <c r="AC958" i="6"/>
  <c r="AC972" i="6"/>
  <c r="AC1028" i="6"/>
  <c r="AC1052" i="6"/>
  <c r="AC1077" i="6"/>
  <c r="AC1082" i="6"/>
  <c r="AC1099" i="6"/>
  <c r="AC1112" i="6"/>
  <c r="AC1134" i="6"/>
  <c r="AC1149" i="6"/>
  <c r="AC1156" i="6"/>
  <c r="AC1166" i="6"/>
  <c r="AC1178" i="6"/>
  <c r="AC1187" i="6"/>
  <c r="AC1200" i="6"/>
  <c r="AC1214" i="6"/>
  <c r="AC1247" i="6"/>
  <c r="AC1283" i="6"/>
  <c r="AC1293" i="6"/>
  <c r="AC1319" i="6"/>
  <c r="AC1329" i="6"/>
  <c r="AC1366" i="6"/>
  <c r="AC1375" i="6"/>
  <c r="AC1384" i="6"/>
  <c r="AC1397" i="6"/>
  <c r="AC1421" i="6"/>
  <c r="AC1437" i="6"/>
  <c r="AC1450" i="6"/>
  <c r="AC1461" i="6"/>
  <c r="AC1472" i="6"/>
  <c r="AC1483" i="6"/>
  <c r="AC1516" i="6"/>
  <c r="AC1526" i="6"/>
  <c r="AC1547" i="6"/>
  <c r="AC1582" i="6"/>
  <c r="AC1603" i="6"/>
  <c r="AC1610" i="6"/>
  <c r="AC1628" i="6"/>
  <c r="AC1658" i="6"/>
  <c r="AC1665" i="6"/>
  <c r="AC1698" i="6"/>
  <c r="AC1732" i="6"/>
  <c r="AC1746" i="6"/>
  <c r="AC1757" i="6"/>
  <c r="AC1785" i="6"/>
  <c r="AC1819" i="6"/>
  <c r="AC1834" i="6"/>
  <c r="AC1859" i="6"/>
  <c r="AC1884" i="6"/>
  <c r="AC1907" i="6"/>
  <c r="AC1927" i="6"/>
  <c r="AC12" i="6"/>
  <c r="AC16" i="6"/>
  <c r="AC20" i="6"/>
  <c r="AC24" i="6"/>
  <c r="AC29" i="6"/>
  <c r="AC43" i="6"/>
  <c r="AC52" i="6"/>
  <c r="AC56" i="6"/>
  <c r="AC61" i="6"/>
  <c r="AC65" i="6"/>
  <c r="AC68" i="6"/>
  <c r="AC71" i="6"/>
  <c r="AC75" i="6"/>
  <c r="AC77" i="6"/>
  <c r="AC84" i="6"/>
  <c r="AC88" i="6"/>
  <c r="AC92" i="6"/>
  <c r="AC95" i="6"/>
  <c r="AC99" i="6"/>
  <c r="AC111" i="6"/>
  <c r="AC115" i="6"/>
  <c r="AC122" i="6"/>
  <c r="AC126" i="6"/>
  <c r="AC130" i="6"/>
  <c r="AC137" i="6"/>
  <c r="AC141" i="6"/>
  <c r="AC143" i="6"/>
  <c r="AC147" i="6"/>
  <c r="AC153" i="6"/>
  <c r="AC161" i="6"/>
  <c r="AC165" i="6"/>
  <c r="AC178" i="6"/>
  <c r="AC184" i="6"/>
  <c r="AC187" i="6"/>
  <c r="AC192" i="6"/>
  <c r="AC200" i="6"/>
  <c r="AC208" i="6"/>
  <c r="AC223" i="6"/>
  <c r="AC227" i="6"/>
  <c r="AC230" i="6"/>
  <c r="AC237" i="6"/>
  <c r="AC249" i="6"/>
  <c r="AC256" i="6"/>
  <c r="AC265" i="6"/>
  <c r="AC274" i="6"/>
  <c r="AC277" i="6"/>
  <c r="AC282" i="6"/>
  <c r="AC288" i="6"/>
  <c r="AC296" i="6"/>
  <c r="AC312" i="6"/>
  <c r="AC316" i="6"/>
  <c r="AC322" i="6"/>
  <c r="AC332" i="6"/>
  <c r="AC336" i="6"/>
  <c r="AC344" i="6"/>
  <c r="AC358" i="6"/>
  <c r="AC364" i="6"/>
  <c r="AC367" i="6"/>
  <c r="AC371" i="6"/>
  <c r="AC379" i="6"/>
  <c r="AC383" i="6"/>
  <c r="AC387" i="6"/>
  <c r="AC390" i="6"/>
  <c r="AC394" i="6"/>
  <c r="AC406" i="6"/>
  <c r="AC414" i="6"/>
  <c r="AC420" i="6"/>
  <c r="AC424" i="6"/>
  <c r="AC427" i="6"/>
  <c r="AC433" i="6"/>
  <c r="AC437" i="6"/>
  <c r="AC444" i="6"/>
  <c r="AC458" i="6"/>
  <c r="AC450" i="6"/>
  <c r="AC480" i="6"/>
  <c r="AC490" i="6"/>
  <c r="AC493" i="6"/>
  <c r="AC501" i="6"/>
  <c r="AC506" i="6"/>
  <c r="AC509" i="6"/>
  <c r="AC512" i="6"/>
  <c r="AC516" i="6"/>
  <c r="AC520" i="6"/>
  <c r="AC523" i="6"/>
  <c r="AC533" i="6"/>
  <c r="AC540" i="6"/>
  <c r="AC544" i="6"/>
  <c r="AC549" i="6"/>
  <c r="AC553" i="6"/>
  <c r="AC557" i="6"/>
  <c r="AC561" i="6"/>
  <c r="AC565" i="6"/>
  <c r="AC568" i="6"/>
  <c r="AC572" i="6"/>
  <c r="AC578" i="6"/>
  <c r="AC585" i="6"/>
  <c r="AC588" i="6"/>
  <c r="AC592" i="6"/>
  <c r="AC605" i="6"/>
  <c r="AC610" i="6"/>
  <c r="AC615" i="6"/>
  <c r="AC629" i="6"/>
  <c r="AC635" i="6"/>
  <c r="AC639" i="6"/>
  <c r="AC648" i="6"/>
  <c r="AC652" i="6"/>
  <c r="AC656" i="6"/>
  <c r="AC661" i="6"/>
  <c r="AC669" i="6"/>
  <c r="AC674" i="6"/>
  <c r="AC682" i="6"/>
  <c r="AC686" i="6"/>
  <c r="AC701" i="6"/>
  <c r="AC705" i="6"/>
  <c r="AC709" i="6"/>
  <c r="AC713" i="6"/>
  <c r="AC715" i="6"/>
  <c r="AC723" i="6"/>
  <c r="AC730" i="6"/>
  <c r="AC735" i="6"/>
  <c r="AC742" i="6"/>
  <c r="AC744" i="6"/>
  <c r="AC749" i="6"/>
  <c r="AC754" i="6"/>
  <c r="AC761" i="6"/>
  <c r="AC770" i="6"/>
  <c r="AC774" i="6"/>
  <c r="AC780" i="6"/>
  <c r="AC789" i="6"/>
  <c r="AC793" i="6"/>
  <c r="AC800" i="6"/>
  <c r="AC804" i="6"/>
  <c r="AC810" i="6"/>
  <c r="AC818" i="6"/>
  <c r="AC822" i="6"/>
  <c r="AC828" i="6"/>
  <c r="AC832" i="6"/>
  <c r="AC839" i="6"/>
  <c r="AC853" i="6"/>
  <c r="AC863" i="6"/>
  <c r="AC869" i="6"/>
  <c r="AC877" i="6"/>
  <c r="AC884" i="6"/>
  <c r="AC888" i="6"/>
  <c r="AC894" i="6"/>
  <c r="AC898" i="6"/>
  <c r="AC903" i="6"/>
  <c r="AC907" i="6"/>
  <c r="AC927" i="6"/>
  <c r="AC938" i="6"/>
  <c r="AC945" i="6"/>
  <c r="AC956" i="6"/>
  <c r="AC960" i="6"/>
  <c r="AC962" i="6"/>
  <c r="AC966" i="6"/>
  <c r="AC970" i="6"/>
  <c r="AC974" i="6"/>
  <c r="AC978" i="6"/>
  <c r="AC982" i="6"/>
  <c r="AC985" i="6"/>
  <c r="AC995" i="6"/>
  <c r="AC1000" i="6"/>
  <c r="AC1003" i="6"/>
  <c r="AC1013" i="6"/>
  <c r="AC1018" i="6"/>
  <c r="AC1021" i="6"/>
  <c r="AC1030" i="6"/>
  <c r="AC1038" i="6"/>
  <c r="AC1042" i="6"/>
  <c r="AC1046" i="6"/>
  <c r="AC1050" i="6"/>
  <c r="AC1054" i="6"/>
  <c r="AC1059" i="6"/>
  <c r="AC1071" i="6"/>
  <c r="AC1075" i="6"/>
  <c r="AC1078" i="6"/>
  <c r="AC1083" i="6"/>
  <c r="AC1097" i="6"/>
  <c r="AC1105" i="6"/>
  <c r="AC1121" i="6"/>
  <c r="AC1128" i="6"/>
  <c r="AC1132" i="6"/>
  <c r="AC1138" i="6"/>
  <c r="AC1147" i="6"/>
  <c r="AC1158" i="6"/>
  <c r="AC1172" i="6"/>
  <c r="AC1176" i="6"/>
  <c r="AC1181" i="6"/>
  <c r="AC1185" i="6"/>
  <c r="AC1189" i="6"/>
  <c r="AC1192" i="6"/>
  <c r="AC1198" i="6"/>
  <c r="AC1202" i="6"/>
  <c r="AC1208" i="6"/>
  <c r="AC1217" i="6"/>
  <c r="AC1222" i="6"/>
  <c r="AC1234" i="6"/>
  <c r="AC1245" i="6"/>
  <c r="AC1259" i="6"/>
  <c r="AC1263" i="6"/>
  <c r="AC1272" i="6"/>
  <c r="AC1276" i="6"/>
  <c r="AC1281" i="6"/>
  <c r="AC1288" i="6"/>
  <c r="AC1295" i="6"/>
  <c r="AC1298" i="6"/>
  <c r="AC1305" i="6"/>
  <c r="AC1312" i="6"/>
  <c r="AC1317" i="6"/>
  <c r="AC1327" i="6"/>
  <c r="AC1331" i="6"/>
  <c r="AC1345" i="6"/>
  <c r="AC1352" i="6"/>
  <c r="AC1355" i="6"/>
  <c r="AC1364" i="6"/>
  <c r="AC1368" i="6"/>
  <c r="AC1372" i="6"/>
  <c r="AC1376" i="6"/>
  <c r="AC1379" i="6"/>
  <c r="AC1382" i="6"/>
  <c r="AC1386" i="6"/>
  <c r="AC1390" i="6"/>
  <c r="AC1399" i="6"/>
  <c r="AC1410" i="6"/>
  <c r="AC1416" i="6"/>
  <c r="AC1420" i="6"/>
  <c r="AC1425" i="6"/>
  <c r="AC1431" i="6"/>
  <c r="AC1443" i="6"/>
  <c r="AC1448" i="6"/>
  <c r="AC1452" i="6"/>
  <c r="AC1459" i="6"/>
  <c r="AC1462" i="6"/>
  <c r="AC1468" i="6"/>
  <c r="AC1475" i="6"/>
  <c r="AC1478" i="6"/>
  <c r="AC1486" i="6"/>
  <c r="AC1490" i="6"/>
  <c r="AC1505" i="6"/>
  <c r="AC1506" i="6"/>
  <c r="AC1508" i="6"/>
  <c r="AC1514" i="6"/>
  <c r="AC1518" i="6"/>
  <c r="AC1524" i="6"/>
  <c r="AC1530" i="6"/>
  <c r="AC1534" i="6"/>
  <c r="AC1545" i="6"/>
  <c r="AC1549" i="6"/>
  <c r="AC1554" i="6"/>
  <c r="AC1558" i="6"/>
  <c r="AC1561" i="6"/>
  <c r="AC1576" i="6"/>
  <c r="AC1580" i="6"/>
  <c r="AC1583" i="6"/>
  <c r="AC1589" i="6"/>
  <c r="AC1591" i="6"/>
  <c r="AC1598" i="6"/>
  <c r="AC1601" i="6"/>
  <c r="AC1605" i="6"/>
  <c r="AC1618" i="6"/>
  <c r="AC1626" i="6"/>
  <c r="AC1630" i="6"/>
  <c r="AC1636" i="6"/>
  <c r="AC1640" i="6"/>
  <c r="AC1649" i="6"/>
  <c r="AC1653" i="6"/>
  <c r="AC1656" i="6"/>
  <c r="AC1663" i="6"/>
  <c r="AC1667" i="6"/>
  <c r="AC1670" i="6"/>
  <c r="AC1683" i="6"/>
  <c r="AC1691" i="6"/>
  <c r="AC1695" i="6"/>
  <c r="AC1702" i="6"/>
  <c r="AC1711" i="6"/>
  <c r="AC1714" i="6"/>
  <c r="AC1718" i="6"/>
  <c r="AC1734" i="6"/>
  <c r="AC1740" i="6"/>
  <c r="AC1744" i="6"/>
  <c r="AC1758" i="6"/>
  <c r="AC1762" i="6"/>
  <c r="AC1766" i="6"/>
  <c r="AC1774" i="6"/>
  <c r="AC1783" i="6"/>
  <c r="AC1787" i="6"/>
  <c r="AC1796" i="6"/>
  <c r="AC1800" i="6"/>
  <c r="AC1807" i="6"/>
  <c r="AC1810" i="6"/>
  <c r="AC1816" i="6"/>
  <c r="AC1825" i="6"/>
  <c r="AC1836" i="6"/>
  <c r="AC1838" i="6"/>
  <c r="AC1842" i="6"/>
  <c r="AC1852" i="6"/>
  <c r="AC1861" i="6"/>
  <c r="AC1865" i="6"/>
  <c r="AC1866" i="6"/>
  <c r="AC1881" i="6"/>
  <c r="AC1887" i="6"/>
  <c r="AC1898" i="6"/>
  <c r="AC1902" i="6"/>
  <c r="AC1911" i="6"/>
  <c r="AC1922" i="6"/>
  <c r="AC1933" i="6"/>
  <c r="AC26" i="6"/>
  <c r="AC45" i="6"/>
  <c r="AC70" i="6"/>
  <c r="AC83" i="6"/>
  <c r="AC90" i="6"/>
  <c r="AC101" i="6"/>
  <c r="AC113" i="6"/>
  <c r="AC128" i="6"/>
  <c r="AC135" i="6"/>
  <c r="AC142" i="6"/>
  <c r="AC145" i="6"/>
  <c r="AC151" i="6"/>
  <c r="AC159" i="6"/>
  <c r="AC171" i="6"/>
  <c r="AC177" i="6"/>
  <c r="AC189" i="6"/>
  <c r="AC213" i="6"/>
  <c r="AC221" i="6"/>
  <c r="AC243" i="6"/>
  <c r="AC268" i="6"/>
  <c r="AC280" i="6"/>
  <c r="AC291" i="6"/>
  <c r="AC321" i="6"/>
  <c r="AC346" i="6"/>
  <c r="AC389" i="6"/>
  <c r="AC396" i="6"/>
  <c r="AC418" i="6"/>
  <c r="AC438" i="6"/>
  <c r="AC447" i="6"/>
  <c r="AC455" i="6"/>
  <c r="AC466" i="6"/>
  <c r="AC478" i="6"/>
  <c r="AC488" i="6"/>
  <c r="AC495" i="6"/>
  <c r="AC508" i="6"/>
  <c r="AC518" i="6"/>
  <c r="AC546" i="6"/>
  <c r="AC555" i="6"/>
  <c r="AC570" i="6"/>
  <c r="AC573" i="6"/>
  <c r="AC584" i="6"/>
  <c r="AC594" i="6"/>
  <c r="AC603" i="6"/>
  <c r="AC617" i="6"/>
  <c r="AC631" i="6"/>
  <c r="AC659" i="6"/>
  <c r="AC672" i="6"/>
  <c r="AC684" i="6"/>
  <c r="AC707" i="6"/>
  <c r="AC716" i="6"/>
  <c r="AC732" i="6"/>
  <c r="AC743" i="6"/>
  <c r="AC759" i="6"/>
  <c r="AC772" i="6"/>
  <c r="AC791" i="6"/>
  <c r="AC802" i="6"/>
  <c r="AC808" i="6"/>
  <c r="AC816" i="6"/>
  <c r="AC851" i="6"/>
  <c r="AC875" i="6"/>
  <c r="AC910" i="6"/>
  <c r="AC955" i="6"/>
  <c r="AC964" i="6"/>
  <c r="AC980" i="6"/>
  <c r="AC993" i="6"/>
  <c r="AC1032" i="6"/>
  <c r="AC1040" i="6"/>
  <c r="AC1048" i="6"/>
  <c r="AC1069" i="6"/>
  <c r="AC1089" i="6"/>
  <c r="AC1103" i="6"/>
  <c r="AC1115" i="6"/>
  <c r="AC1152" i="6"/>
  <c r="AC1418" i="6"/>
  <c r="AC1429" i="6"/>
  <c r="AC1446" i="6"/>
  <c r="AC1457" i="6"/>
  <c r="AC1464" i="6"/>
  <c r="AC1488" i="6"/>
  <c r="AC1497" i="6"/>
  <c r="AC1503" i="6"/>
  <c r="AC1512" i="6"/>
  <c r="AC1532" i="6"/>
  <c r="AC1543" i="6"/>
  <c r="AC1585" i="6"/>
  <c r="AC1593" i="6"/>
  <c r="AC1616" i="6"/>
  <c r="AC1632" i="6"/>
  <c r="AC1642" i="6"/>
  <c r="AC1651" i="6"/>
  <c r="AC1661" i="6"/>
  <c r="AC1672" i="6"/>
  <c r="AC1681" i="6"/>
  <c r="AC1703" i="6"/>
  <c r="AC1709" i="6"/>
  <c r="AC1719" i="6"/>
  <c r="AC1725" i="6"/>
  <c r="AC1735" i="6"/>
  <c r="AC1739" i="6"/>
  <c r="AC1749" i="6"/>
  <c r="AC1764" i="6"/>
  <c r="AC1778" i="6"/>
  <c r="AC1809" i="6"/>
  <c r="AC1827" i="6"/>
  <c r="AC1837" i="6"/>
  <c r="AC1873" i="6"/>
  <c r="AC1889" i="6"/>
  <c r="AC1900" i="6"/>
  <c r="AC9" i="6"/>
  <c r="AC13" i="6"/>
  <c r="AC17" i="6"/>
  <c r="AC21" i="6"/>
  <c r="AC25" i="6"/>
  <c r="AC40" i="6"/>
  <c r="AC44" i="6"/>
  <c r="AC53" i="6"/>
  <c r="AC57" i="6"/>
  <c r="AC62" i="6"/>
  <c r="AC69" i="6"/>
  <c r="AC72" i="6"/>
  <c r="AC76" i="6"/>
  <c r="AC78" i="6"/>
  <c r="AC82" i="6"/>
  <c r="AC85" i="6"/>
  <c r="AC89" i="6"/>
  <c r="AC93" i="6"/>
  <c r="AC100" i="6"/>
  <c r="AC110" i="6"/>
  <c r="AC119" i="6"/>
  <c r="AC123" i="6"/>
  <c r="AC127" i="6"/>
  <c r="AC131" i="6"/>
  <c r="AC134" i="6"/>
  <c r="AC138" i="6"/>
  <c r="AC144" i="6"/>
  <c r="AC148" i="6"/>
  <c r="AC150" i="6"/>
  <c r="AC154" i="6"/>
  <c r="AC158" i="6"/>
  <c r="AC162" i="6"/>
  <c r="AC166" i="6"/>
  <c r="AC174" i="6"/>
  <c r="AC176" i="6"/>
  <c r="AC180" i="6"/>
  <c r="AC185" i="6"/>
  <c r="AC188" i="6"/>
  <c r="AC193" i="6"/>
  <c r="AC201" i="6"/>
  <c r="AC207" i="6"/>
  <c r="AC209" i="6"/>
  <c r="AC212" i="6"/>
  <c r="AC224" i="6"/>
  <c r="AC231" i="6"/>
  <c r="AC238" i="6"/>
  <c r="AC246" i="6"/>
  <c r="AC250" i="6"/>
  <c r="AC253" i="6"/>
  <c r="AC266" i="6"/>
  <c r="AC278" i="6"/>
  <c r="AC290" i="6"/>
  <c r="AC297" i="6"/>
  <c r="AC304" i="6"/>
  <c r="AC313" i="6"/>
  <c r="AC317" i="6"/>
  <c r="AC323" i="6"/>
  <c r="AC333" i="6"/>
  <c r="AC341" i="6"/>
  <c r="AC345" i="6"/>
  <c r="AC349" i="6"/>
  <c r="AC360" i="6"/>
  <c r="AC362" i="6"/>
  <c r="AC365" i="6"/>
  <c r="AC368" i="6"/>
  <c r="AC372" i="6"/>
  <c r="AC380" i="6"/>
  <c r="AC384" i="6"/>
  <c r="AC388" i="6"/>
  <c r="AC395" i="6"/>
  <c r="AC398" i="6"/>
  <c r="AC407" i="6"/>
  <c r="AC415" i="6"/>
  <c r="AC421" i="6"/>
  <c r="AC425" i="6"/>
  <c r="AC446" i="6"/>
  <c r="AC454" i="6"/>
  <c r="AC459" i="6"/>
  <c r="AC465" i="6"/>
  <c r="AC473" i="6"/>
  <c r="AC477" i="6"/>
  <c r="AC494" i="6"/>
  <c r="AC497" i="6"/>
  <c r="AC502" i="6"/>
  <c r="AC507" i="6"/>
  <c r="AC510" i="6"/>
  <c r="AC513" i="6"/>
  <c r="AC517" i="6"/>
  <c r="AC524" i="6"/>
  <c r="AC541" i="6"/>
  <c r="AC545" i="6"/>
  <c r="AC554" i="6"/>
  <c r="AC562" i="6"/>
  <c r="AC569" i="6"/>
  <c r="AC575" i="6"/>
  <c r="AC579" i="6"/>
  <c r="AC581" i="6"/>
  <c r="AC583" i="6"/>
  <c r="AC589" i="6"/>
  <c r="AC593" i="6"/>
  <c r="AC602" i="6"/>
  <c r="AC606" i="6"/>
  <c r="AC611" i="6"/>
  <c r="AC616" i="6"/>
  <c r="AC619" i="6"/>
  <c r="AC627" i="6"/>
  <c r="AC630" i="6"/>
  <c r="AC636" i="6"/>
  <c r="AC640" i="6"/>
  <c r="AC643" i="6"/>
  <c r="AC649" i="6"/>
  <c r="AC653" i="6"/>
  <c r="AC658" i="6"/>
  <c r="AC664" i="6"/>
  <c r="AC670" i="6"/>
  <c r="AC675" i="6"/>
  <c r="AC683" i="6"/>
  <c r="AC690" i="6"/>
  <c r="AC706" i="6"/>
  <c r="AC710" i="6"/>
  <c r="AC720" i="6"/>
  <c r="AC724" i="6"/>
  <c r="AC731" i="6"/>
  <c r="AC739" i="6"/>
  <c r="AC750" i="6"/>
  <c r="AC751" i="6"/>
  <c r="AC767" i="6"/>
  <c r="AC771" i="6"/>
  <c r="AC775" i="6"/>
  <c r="AC781" i="6"/>
  <c r="AC790" i="6"/>
  <c r="AC797" i="6"/>
  <c r="AC801" i="6"/>
  <c r="AC811" i="6"/>
  <c r="AC823" i="6"/>
  <c r="AC829" i="6"/>
  <c r="AC840" i="6"/>
  <c r="AC846" i="6"/>
  <c r="AC850" i="6"/>
  <c r="AC854" i="6"/>
  <c r="AC864" i="6"/>
  <c r="AC870" i="6"/>
  <c r="AC872" i="6"/>
  <c r="AC878" i="6"/>
  <c r="AC885" i="6"/>
  <c r="AC895" i="6"/>
  <c r="AC899" i="6"/>
  <c r="AC904" i="6"/>
  <c r="AC909" i="6"/>
  <c r="AC929" i="6"/>
  <c r="AC948" i="6"/>
  <c r="AC954" i="6"/>
  <c r="AC957" i="6"/>
  <c r="AC963" i="6"/>
  <c r="AC975" i="6"/>
  <c r="AC979" i="6"/>
  <c r="AC989" i="6"/>
  <c r="AC992" i="6"/>
  <c r="AC997" i="6"/>
  <c r="AC1001" i="6"/>
  <c r="AC1019" i="6"/>
  <c r="AC1022" i="6"/>
  <c r="AC1027" i="6"/>
  <c r="AC1031" i="6"/>
  <c r="AC1039" i="6"/>
  <c r="AC1043" i="6"/>
  <c r="AC1047" i="6"/>
  <c r="AC1051" i="6"/>
  <c r="AC1068" i="6"/>
  <c r="AC1072" i="6"/>
  <c r="AC1079" i="6"/>
  <c r="AC1084" i="6"/>
  <c r="AC1088" i="6"/>
  <c r="AC1091" i="6"/>
  <c r="AC1098" i="6"/>
  <c r="AC1101" i="6"/>
  <c r="AC1106" i="6"/>
  <c r="AC1122" i="6"/>
  <c r="AC1133" i="6"/>
  <c r="AC1139" i="6"/>
  <c r="AC1148" i="6"/>
  <c r="AC1151" i="6"/>
  <c r="AC1155" i="6"/>
  <c r="AC1159" i="6"/>
  <c r="AC1162" i="6"/>
  <c r="AC1165" i="6"/>
  <c r="AC1177" i="6"/>
  <c r="AC1182" i="6"/>
  <c r="AC1186" i="6"/>
  <c r="AC1190" i="6"/>
  <c r="AC1193" i="6"/>
  <c r="AC1199" i="6"/>
  <c r="AC1203" i="6"/>
  <c r="AC1209" i="6"/>
  <c r="AC1213" i="6"/>
  <c r="AC1223" i="6"/>
  <c r="AC1241" i="6"/>
  <c r="AC1246" i="6"/>
  <c r="AC1252" i="6"/>
  <c r="AC1260" i="6"/>
  <c r="AC1270" i="6"/>
  <c r="AC1282" i="6"/>
  <c r="AC1292" i="6"/>
  <c r="AC1296" i="6"/>
  <c r="AC1302" i="6"/>
  <c r="AC1306" i="6"/>
  <c r="AC1314" i="6"/>
  <c r="AC1318" i="6"/>
  <c r="AC1328" i="6"/>
  <c r="AC1332" i="6"/>
  <c r="AC1346" i="6"/>
  <c r="AC1349" i="6"/>
  <c r="AC1356" i="6"/>
  <c r="AC1365" i="6"/>
  <c r="AC1369" i="6"/>
  <c r="AC1373" i="6"/>
  <c r="AC1377" i="6"/>
  <c r="AC1380" i="6"/>
  <c r="AC1383" i="6"/>
  <c r="AC1387" i="6"/>
  <c r="AC1396" i="6"/>
  <c r="AC1400" i="6"/>
  <c r="AC1407" i="6"/>
  <c r="AC1413" i="6"/>
  <c r="AC1417" i="6"/>
  <c r="AC1428" i="6"/>
  <c r="AC1436" i="6"/>
  <c r="AC1440" i="6"/>
  <c r="AC1445" i="6"/>
  <c r="AC1449" i="6"/>
  <c r="AC1453" i="6"/>
  <c r="AC1456" i="6"/>
  <c r="AC1460" i="6"/>
  <c r="AC1463" i="6"/>
  <c r="AC1469" i="6"/>
  <c r="AC1471" i="6"/>
  <c r="AC1476" i="6"/>
  <c r="AC1479" i="6"/>
  <c r="AC1482" i="6"/>
  <c r="AC1487" i="6"/>
  <c r="AC1491" i="6"/>
  <c r="AC1496" i="6"/>
  <c r="AC1500" i="6"/>
  <c r="AC1507" i="6"/>
  <c r="AC1509" i="6"/>
  <c r="AC1515" i="6"/>
  <c r="AC1525" i="6"/>
  <c r="AC1531" i="6"/>
  <c r="AC1535" i="6"/>
  <c r="AC1542" i="6"/>
  <c r="AC1546" i="6"/>
  <c r="AC1551" i="6"/>
  <c r="AC1555" i="6"/>
  <c r="AC1559" i="6"/>
  <c r="AC1577" i="6"/>
  <c r="AC1581" i="6"/>
  <c r="AC1584" i="6"/>
  <c r="AC1590" i="6"/>
  <c r="AC1592" i="6"/>
  <c r="AC1596" i="6"/>
  <c r="AC1599" i="6"/>
  <c r="AC1602" i="6"/>
  <c r="AC1606" i="6"/>
  <c r="AC1609" i="6"/>
  <c r="AC1624" i="6"/>
  <c r="AC1627" i="6"/>
  <c r="AC1631" i="6"/>
  <c r="AC1641" i="6"/>
  <c r="AC1643" i="6"/>
  <c r="AC1646" i="6"/>
  <c r="AC1650" i="6"/>
  <c r="AC1657" i="6"/>
  <c r="AC1660" i="6"/>
  <c r="AC1664" i="6"/>
  <c r="AC1671" i="6"/>
  <c r="AC1677" i="6"/>
  <c r="AC1680" i="6"/>
  <c r="AC1692" i="6"/>
  <c r="AC1699" i="6"/>
  <c r="AC1715" i="6"/>
  <c r="AC1724" i="6"/>
  <c r="AC1727" i="6"/>
  <c r="AC1738" i="6"/>
  <c r="AC1741" i="6"/>
  <c r="AC1745" i="6"/>
  <c r="AC1748" i="6"/>
  <c r="AC1759" i="6"/>
  <c r="AC1763" i="6"/>
  <c r="AC1777" i="6"/>
  <c r="AC1780" i="6"/>
  <c r="AC1784" i="6"/>
  <c r="AC1788" i="6"/>
  <c r="AC1797" i="6"/>
  <c r="AC1808" i="6"/>
  <c r="AC1811" i="6"/>
  <c r="AC1817" i="6"/>
  <c r="AC1826" i="6"/>
  <c r="AC1833" i="6"/>
  <c r="AC1839" i="6"/>
  <c r="AC1857" i="6"/>
  <c r="AC309" i="6"/>
  <c r="AC1869" i="6"/>
  <c r="AC1872" i="6"/>
  <c r="AC1882" i="6"/>
  <c r="AC1888" i="6"/>
  <c r="AC1891" i="6"/>
  <c r="AC1896" i="6"/>
  <c r="AC1903" i="6"/>
  <c r="AC1906" i="6"/>
  <c r="AC1919" i="6"/>
  <c r="AC1923" i="6"/>
  <c r="AC1926" i="6"/>
  <c r="AC1930" i="6"/>
  <c r="X1232" i="6"/>
  <c r="X1231" i="6"/>
  <c r="W104" i="6"/>
  <c r="X105" i="6" s="1"/>
  <c r="Z105" i="6" s="1"/>
  <c r="AB105" i="6" s="1"/>
  <c r="K1230" i="6"/>
  <c r="I1235" i="6"/>
  <c r="K1235" i="6" s="1"/>
  <c r="W529" i="6"/>
  <c r="X529" i="6" s="1"/>
  <c r="Z529" i="6" s="1"/>
  <c r="W574" i="6"/>
  <c r="X574" i="6" s="1"/>
  <c r="Z574" i="6" s="1"/>
  <c r="AB574" i="6" s="1"/>
  <c r="W1323" i="6"/>
  <c r="X1687" i="6"/>
  <c r="Z1687" i="6" s="1"/>
  <c r="AB1687" i="6" s="1"/>
  <c r="X1686" i="6"/>
  <c r="Q1093" i="6"/>
  <c r="S1619" i="6"/>
  <c r="V1619" i="6" s="1"/>
  <c r="W1619" i="6" s="1"/>
  <c r="X1620" i="6" s="1"/>
  <c r="Z1620" i="6" s="1"/>
  <c r="AB1620" i="6" s="1"/>
  <c r="Q1540" i="6"/>
  <c r="Q1539" i="6" s="1"/>
  <c r="W1571" i="6"/>
  <c r="X1571" i="6" s="1"/>
  <c r="Z1571" i="6" s="1"/>
  <c r="AB1571" i="6" s="1"/>
  <c r="W1568" i="6"/>
  <c r="X1568" i="6" s="1"/>
  <c r="Z1568" i="6" s="1"/>
  <c r="AB1568" i="6" s="1"/>
  <c r="W1567" i="6"/>
  <c r="X1567" i="6" s="1"/>
  <c r="Z1567" i="6" s="1"/>
  <c r="AB1567" i="6" s="1"/>
  <c r="S622" i="6"/>
  <c r="V622" i="6" s="1"/>
  <c r="W622" i="6" s="1"/>
  <c r="X623" i="6" s="1"/>
  <c r="Z623" i="6" s="1"/>
  <c r="AB623" i="6" s="1"/>
  <c r="K486" i="6"/>
  <c r="Z486" i="6" s="1"/>
  <c r="AB486" i="6" s="1"/>
  <c r="Q1026" i="6"/>
  <c r="S1025" i="6"/>
  <c r="V1025" i="6" s="1"/>
  <c r="W1025" i="6" s="1"/>
  <c r="S1633" i="6"/>
  <c r="V1633" i="6" s="1"/>
  <c r="W1633" i="6" s="1"/>
  <c r="X1633" i="6" s="1"/>
  <c r="S1264" i="6"/>
  <c r="V1264" i="6" s="1"/>
  <c r="W1264" i="6" s="1"/>
  <c r="X1264" i="6" s="1"/>
  <c r="S1309" i="6"/>
  <c r="V1309" i="6" s="1"/>
  <c r="W1309" i="6" s="1"/>
  <c r="X1310" i="6" s="1"/>
  <c r="Z1310" i="6" s="1"/>
  <c r="AB1310" i="6" s="1"/>
  <c r="X1493" i="6"/>
  <c r="W1277" i="6"/>
  <c r="X1277" i="6" s="1"/>
  <c r="Z1277" i="6" s="1"/>
  <c r="AB1277" i="6" s="1"/>
  <c r="W1225" i="6"/>
  <c r="X1225" i="6" s="1"/>
  <c r="W1006" i="6"/>
  <c r="X1006" i="6" s="1"/>
  <c r="W354" i="6"/>
  <c r="W699" i="6"/>
  <c r="X699" i="6" s="1"/>
  <c r="W292" i="6"/>
  <c r="X292" i="6" s="1"/>
  <c r="Z292" i="6" s="1"/>
  <c r="AB292" i="6" s="1"/>
  <c r="W1936" i="6"/>
  <c r="X1936" i="6" s="1"/>
  <c r="Z1936" i="6" s="1"/>
  <c r="AB1936" i="6" s="1"/>
  <c r="W1519" i="6"/>
  <c r="X1519" i="6" s="1"/>
  <c r="Z1519" i="6" s="1"/>
  <c r="AB1519" i="6" s="1"/>
  <c r="W1793" i="6"/>
  <c r="Z1793" i="6" s="1"/>
  <c r="AB1793" i="6" s="1"/>
  <c r="W521" i="6"/>
  <c r="X521" i="6" s="1"/>
  <c r="Z521" i="6" s="1"/>
  <c r="AB521" i="6" s="1"/>
  <c r="W1849" i="6"/>
  <c r="X1849" i="6" s="1"/>
  <c r="W47" i="6"/>
  <c r="X47" i="6" s="1"/>
  <c r="W375" i="6"/>
  <c r="X376" i="6" s="1"/>
  <c r="Z376" i="6" s="1"/>
  <c r="AB376" i="6" s="1"/>
  <c r="W763" i="6"/>
  <c r="X763" i="6" s="1"/>
  <c r="Z763" i="6" s="1"/>
  <c r="AB763" i="6" s="1"/>
  <c r="W1278" i="6"/>
  <c r="X1278" i="6" s="1"/>
  <c r="W1520" i="6"/>
  <c r="X1520" i="6" s="1"/>
  <c r="Z1520" i="6" s="1"/>
  <c r="AB1520" i="6" s="1"/>
  <c r="AC104" i="6"/>
  <c r="W1339" i="6"/>
  <c r="X1339" i="6" s="1"/>
  <c r="Z1339" i="6" s="1"/>
  <c r="AB1339" i="6" s="1"/>
  <c r="W217" i="6"/>
  <c r="X217" i="6" s="1"/>
  <c r="W355" i="6"/>
  <c r="X355" i="6" s="1"/>
  <c r="Z355" i="6" s="1"/>
  <c r="AB355" i="6" s="1"/>
  <c r="AB357" i="6"/>
  <c r="W374" i="6"/>
  <c r="X374" i="6" s="1"/>
  <c r="W236" i="6"/>
  <c r="X236" i="6" s="1"/>
  <c r="Z236" i="6" s="1"/>
  <c r="AB236" i="6" s="1"/>
  <c r="W1404" i="6"/>
  <c r="X1404" i="6" s="1"/>
  <c r="Z1404" i="6" s="1"/>
  <c r="AB1404" i="6" s="1"/>
  <c r="W1915" i="6"/>
  <c r="X1915" i="6" s="1"/>
  <c r="Z1915" i="6" s="1"/>
  <c r="AB1915" i="6" s="1"/>
  <c r="W814" i="6"/>
  <c r="X815" i="6" s="1"/>
  <c r="Z815" i="6" s="1"/>
  <c r="AB815" i="6" s="1"/>
  <c r="W880" i="6"/>
  <c r="Z880" i="6" s="1"/>
  <c r="AB880" i="6" s="1"/>
  <c r="W932" i="6"/>
  <c r="X932" i="6" s="1"/>
  <c r="Z932" i="6" s="1"/>
  <c r="AB932" i="6" s="1"/>
  <c r="W1205" i="6"/>
  <c r="X1205" i="6" s="1"/>
  <c r="Z1205" i="6" s="1"/>
  <c r="AB1205" i="6" s="1"/>
  <c r="W1266" i="6"/>
  <c r="X1266" i="6" s="1"/>
  <c r="Z1266" i="6" s="1"/>
  <c r="AB1266" i="6" s="1"/>
  <c r="W1868" i="6"/>
  <c r="X1868" i="6" s="1"/>
  <c r="Z1868" i="6" s="1"/>
  <c r="AB1868" i="6" s="1"/>
  <c r="W661" i="6"/>
  <c r="X661" i="6" s="1"/>
  <c r="W933" i="6"/>
  <c r="X933" i="6" s="1"/>
  <c r="W943" i="6"/>
  <c r="Z943" i="6" s="1"/>
  <c r="AB943" i="6" s="1"/>
  <c r="AC1231" i="6"/>
  <c r="W1286" i="6"/>
  <c r="X1286" i="6" s="1"/>
  <c r="W1587" i="6"/>
  <c r="Z1587" i="6" s="1"/>
  <c r="AB1587" i="6" s="1"/>
  <c r="W1844" i="6"/>
  <c r="X1844" i="6" s="1"/>
  <c r="AB1844" i="6" s="1"/>
  <c r="W46" i="6"/>
  <c r="X46" i="6" s="1"/>
  <c r="W67" i="6"/>
  <c r="Z67" i="6" s="1"/>
  <c r="AB67" i="6" s="1"/>
  <c r="W260" i="6"/>
  <c r="X260" i="6" s="1"/>
  <c r="W306" i="6"/>
  <c r="X307" i="6" s="1"/>
  <c r="Z307" i="6" s="1"/>
  <c r="AB307" i="6" s="1"/>
  <c r="W325" i="6"/>
  <c r="X325" i="6" s="1"/>
  <c r="W353" i="6"/>
  <c r="X353" i="6" s="1"/>
  <c r="W358" i="6"/>
  <c r="X358" i="6" s="1"/>
  <c r="W535" i="6"/>
  <c r="X535" i="6" s="1"/>
  <c r="W727" i="6"/>
  <c r="X727" i="6" s="1"/>
  <c r="Z727" i="6" s="1"/>
  <c r="AB727" i="6" s="1"/>
  <c r="W318" i="6"/>
  <c r="W687" i="6"/>
  <c r="X687" i="6" s="1"/>
  <c r="Z687" i="6" s="1"/>
  <c r="AB687" i="6" s="1"/>
  <c r="I845" i="6"/>
  <c r="K845" i="6" s="1"/>
  <c r="W940" i="6"/>
  <c r="X940" i="6" s="1"/>
  <c r="Z940" i="6" s="1"/>
  <c r="AB940" i="6" s="1"/>
  <c r="W1055" i="6"/>
  <c r="X1055" i="6" s="1"/>
  <c r="W1056" i="6"/>
  <c r="X1056" i="6" s="1"/>
  <c r="Z1056" i="6" s="1"/>
  <c r="AB1056" i="6" s="1"/>
  <c r="W939" i="6"/>
  <c r="X939" i="6" s="1"/>
  <c r="W1010" i="6"/>
  <c r="X1010" i="6" s="1"/>
  <c r="Z1010" i="6" s="1"/>
  <c r="AB1010" i="6" s="1"/>
  <c r="W526" i="6"/>
  <c r="X526" i="6" s="1"/>
  <c r="Z526" i="6" s="1"/>
  <c r="AB526" i="6" s="1"/>
  <c r="W527" i="6"/>
  <c r="X527" i="6" s="1"/>
  <c r="W844" i="6"/>
  <c r="Z844" i="6" s="1"/>
  <c r="AB844" i="6" s="1"/>
  <c r="W935" i="6"/>
  <c r="X935" i="6" s="1"/>
  <c r="Z935" i="6" s="1"/>
  <c r="AB935" i="6" s="1"/>
  <c r="W987" i="6"/>
  <c r="X987" i="6" s="1"/>
  <c r="Z987" i="6" s="1"/>
  <c r="AB987" i="6" s="1"/>
  <c r="W1005" i="6"/>
  <c r="X1005" i="6" s="1"/>
  <c r="Z1005" i="6" s="1"/>
  <c r="AB1005" i="6" s="1"/>
  <c r="X1227" i="6"/>
  <c r="Z1227" i="6" s="1"/>
  <c r="AB1227" i="6" s="1"/>
  <c r="W1227" i="6"/>
  <c r="W1014" i="6"/>
  <c r="X1014" i="6" s="1"/>
  <c r="Z1014" i="6" s="1"/>
  <c r="AB1014" i="6" s="1"/>
  <c r="W1065" i="6"/>
  <c r="X1066" i="6" s="1"/>
  <c r="Z1066" i="6" s="1"/>
  <c r="AB1066" i="6" s="1"/>
  <c r="W1301" i="6"/>
  <c r="X1301" i="6" s="1"/>
  <c r="Z1301" i="6" s="1"/>
  <c r="AB1301" i="6" s="1"/>
  <c r="W1342" i="6"/>
  <c r="X1342" i="6" s="1"/>
  <c r="Z1342" i="6" s="1"/>
  <c r="AB1342" i="6" s="1"/>
  <c r="W1422" i="6"/>
  <c r="X1423" i="6" s="1"/>
  <c r="Z1423" i="6" s="1"/>
  <c r="AB1423" i="6" s="1"/>
  <c r="W1502" i="6"/>
  <c r="X1502" i="6" s="1"/>
  <c r="W1539" i="6"/>
  <c r="X1494" i="6"/>
  <c r="Z1494" i="6" s="1"/>
  <c r="AB1494" i="6" s="1"/>
  <c r="W1565" i="6"/>
  <c r="X1565" i="6" s="1"/>
  <c r="W1613" i="6"/>
  <c r="X1613" i="6" s="1"/>
  <c r="Z1613" i="6" s="1"/>
  <c r="AB1613" i="6" s="1"/>
  <c r="W1644" i="6"/>
  <c r="X1644" i="6" s="1"/>
  <c r="Z1644" i="6" s="1"/>
  <c r="AB1644" i="6" s="1"/>
  <c r="W1655" i="6"/>
  <c r="X1655" i="6" s="1"/>
  <c r="Z1655" i="6" s="1"/>
  <c r="AB1655" i="6" s="1"/>
  <c r="W1717" i="6"/>
  <c r="Z1717" i="6" s="1"/>
  <c r="AB1717" i="6" s="1"/>
  <c r="W1916" i="6"/>
  <c r="X1916" i="6" s="1"/>
  <c r="W1674" i="6"/>
  <c r="X1674" i="6" s="1"/>
  <c r="Z1674" i="6" s="1"/>
  <c r="AB1674" i="6" s="1"/>
  <c r="W1705" i="6"/>
  <c r="W1790" i="6"/>
  <c r="X1791" i="6" s="1"/>
  <c r="Z1791" i="6" s="1"/>
  <c r="AB1791" i="6" s="1"/>
  <c r="W1802" i="6"/>
  <c r="X1802" i="6" s="1"/>
  <c r="Z1802" i="6" s="1"/>
  <c r="AB1802" i="6" s="1"/>
  <c r="W1910" i="6"/>
  <c r="X1910" i="6" s="1"/>
  <c r="Z1910" i="6" s="1"/>
  <c r="AB1910" i="6" s="1"/>
  <c r="W1935" i="6"/>
  <c r="X1935" i="6" s="1"/>
  <c r="Z1935" i="6" s="1"/>
  <c r="AB1935" i="6" s="1"/>
  <c r="W48" i="6"/>
  <c r="X48" i="6" s="1"/>
  <c r="W49" i="6"/>
  <c r="X49" i="6" s="1"/>
  <c r="Z49" i="6" s="1"/>
  <c r="AB49" i="6" s="1"/>
  <c r="W235" i="6"/>
  <c r="X235" i="6" s="1"/>
  <c r="W275" i="6"/>
  <c r="X275" i="6" s="1"/>
  <c r="Z275" i="6" s="1"/>
  <c r="AB275" i="6" s="1"/>
  <c r="X534" i="6"/>
  <c r="X533" i="6"/>
  <c r="W285" i="6"/>
  <c r="X285" i="6" s="1"/>
  <c r="Z283" i="6"/>
  <c r="AB283" i="6" s="1"/>
  <c r="X431" i="6"/>
  <c r="X432" i="6"/>
  <c r="Z432" i="6" s="1"/>
  <c r="AB432" i="6" s="1"/>
  <c r="W717" i="6"/>
  <c r="X717" i="6" s="1"/>
  <c r="Z717" i="6" s="1"/>
  <c r="AB717" i="6" s="1"/>
  <c r="AB620" i="6"/>
  <c r="Z620" i="6"/>
  <c r="K352" i="6"/>
  <c r="W485" i="6"/>
  <c r="X485" i="6" s="1"/>
  <c r="X836" i="6"/>
  <c r="X837" i="6"/>
  <c r="Z837" i="6" s="1"/>
  <c r="AB837" i="6" s="1"/>
  <c r="W747" i="6"/>
  <c r="X747" i="6" s="1"/>
  <c r="Z747" i="6" s="1"/>
  <c r="AB747" i="6" s="1"/>
  <c r="Z952" i="6"/>
  <c r="AB952" i="6" s="1"/>
  <c r="W1092" i="6"/>
  <c r="W619" i="6"/>
  <c r="X619" i="6" s="1"/>
  <c r="Z619" i="6"/>
  <c r="W1136" i="6"/>
  <c r="AC1235" i="6"/>
  <c r="W1411" i="6"/>
  <c r="X1411" i="6" s="1"/>
  <c r="Z1411" i="6" s="1"/>
  <c r="AB1411" i="6" s="1"/>
  <c r="W1612" i="6"/>
  <c r="X1612" i="6" s="1"/>
  <c r="Z1612" i="6" s="1"/>
  <c r="AB1612" i="6" s="1"/>
  <c r="W1614" i="6"/>
  <c r="X1614" i="6" s="1"/>
  <c r="W1528" i="6"/>
  <c r="X1528" i="6" s="1"/>
  <c r="Z1528" i="6" s="1"/>
  <c r="AB1528" i="6" s="1"/>
  <c r="W1722" i="6"/>
  <c r="X1722" i="6" s="1"/>
  <c r="Z1722" i="6" s="1"/>
  <c r="AB1722" i="6" s="1"/>
  <c r="W1792" i="6"/>
  <c r="Z1792" i="6" s="1"/>
  <c r="AB1792" i="6" s="1"/>
  <c r="W1846" i="6"/>
  <c r="W1845" i="6"/>
  <c r="X1845" i="6" s="1"/>
  <c r="Z1845" i="6" s="1"/>
  <c r="AB1845" i="6" s="1"/>
  <c r="W1848" i="6"/>
  <c r="X1848" i="6" s="1"/>
  <c r="Z1848" i="6" s="1"/>
  <c r="AB1848" i="6" s="1"/>
  <c r="AC1792" i="6" l="1"/>
  <c r="AC1612" i="6"/>
  <c r="AC952" i="6"/>
  <c r="AC717" i="6"/>
  <c r="AC1802" i="6"/>
  <c r="AC1613" i="6"/>
  <c r="AC1066" i="6"/>
  <c r="AC1005" i="6"/>
  <c r="AC727" i="6"/>
  <c r="AC1868" i="6"/>
  <c r="AC880" i="6"/>
  <c r="AC236" i="6"/>
  <c r="AC1793" i="6"/>
  <c r="AC486" i="6"/>
  <c r="AC1568" i="6"/>
  <c r="AC574" i="6"/>
  <c r="AC275" i="6"/>
  <c r="AC1674" i="6"/>
  <c r="AC1301" i="6"/>
  <c r="AC521" i="6"/>
  <c r="AC1722" i="6"/>
  <c r="AC432" i="6"/>
  <c r="AC1791" i="6"/>
  <c r="AC987" i="6"/>
  <c r="AC1056" i="6"/>
  <c r="AC307" i="6"/>
  <c r="AC943" i="6"/>
  <c r="AC815" i="6"/>
  <c r="AC1519" i="6"/>
  <c r="AC1571" i="6"/>
  <c r="AC620" i="6"/>
  <c r="AC283" i="6"/>
  <c r="AC1910" i="6"/>
  <c r="AC1644" i="6"/>
  <c r="AC1227" i="6"/>
  <c r="AC844" i="6"/>
  <c r="AC1010" i="6"/>
  <c r="AC940" i="6"/>
  <c r="AC67" i="6"/>
  <c r="AC932" i="6"/>
  <c r="AC1404" i="6"/>
  <c r="AC355" i="6"/>
  <c r="AC763" i="6"/>
  <c r="AC1620" i="6"/>
  <c r="AC1848" i="6"/>
  <c r="AC1411" i="6"/>
  <c r="AC747" i="6"/>
  <c r="AC1717" i="6"/>
  <c r="AC1423" i="6"/>
  <c r="AC1014" i="6"/>
  <c r="AC526" i="6"/>
  <c r="AC687" i="6"/>
  <c r="AC1844" i="6"/>
  <c r="AC1266" i="6"/>
  <c r="AC1520" i="6"/>
  <c r="AC292" i="6"/>
  <c r="AC1845" i="6"/>
  <c r="AC1528" i="6"/>
  <c r="AC837" i="6"/>
  <c r="AC49" i="6"/>
  <c r="AC1655" i="6"/>
  <c r="AC1494" i="6"/>
  <c r="AC1342" i="6"/>
  <c r="AC935" i="6"/>
  <c r="AC1587" i="6"/>
  <c r="AC1205" i="6"/>
  <c r="AC1915" i="6"/>
  <c r="AC357" i="6"/>
  <c r="AC1339" i="6"/>
  <c r="AC1277" i="6"/>
  <c r="AC1310" i="6"/>
  <c r="AC623" i="6"/>
  <c r="AC1687" i="6"/>
  <c r="X318" i="6"/>
  <c r="X319" i="6"/>
  <c r="Z319" i="6" s="1"/>
  <c r="X354" i="6"/>
  <c r="Y354" i="6" s="1"/>
  <c r="Z354" i="6" s="1"/>
  <c r="AB354" i="6" s="1"/>
  <c r="Y353" i="6"/>
  <c r="Z353" i="6" s="1"/>
  <c r="AB353" i="6" s="1"/>
  <c r="X104" i="6"/>
  <c r="AB529" i="6"/>
  <c r="X1540" i="6"/>
  <c r="Z1540" i="6" s="1"/>
  <c r="AB1540" i="6" s="1"/>
  <c r="W486" i="6"/>
  <c r="X486" i="6" s="1"/>
  <c r="X1026" i="6"/>
  <c r="Z1026" i="6" s="1"/>
  <c r="AB1026" i="6" s="1"/>
  <c r="X1007" i="6"/>
  <c r="Z1007" i="6" s="1"/>
  <c r="AB1007" i="6" s="1"/>
  <c r="X1265" i="6"/>
  <c r="Z1265" i="6" s="1"/>
  <c r="AB1265" i="6" s="1"/>
  <c r="X1619" i="6"/>
  <c r="X1065" i="6"/>
  <c r="X1226" i="6"/>
  <c r="Z1226" i="6" s="1"/>
  <c r="AB1226" i="6" s="1"/>
  <c r="X1025" i="6"/>
  <c r="X1539" i="6"/>
  <c r="X326" i="6"/>
  <c r="Z326" i="6" s="1"/>
  <c r="AB326" i="6" s="1"/>
  <c r="X700" i="6"/>
  <c r="Z700" i="6" s="1"/>
  <c r="AB700" i="6" s="1"/>
  <c r="X375" i="6"/>
  <c r="X1634" i="6"/>
  <c r="Z1634" i="6" s="1"/>
  <c r="AB1634" i="6" s="1"/>
  <c r="X1340" i="6"/>
  <c r="X1717" i="6"/>
  <c r="X1405" i="6"/>
  <c r="Z1405" i="6" s="1"/>
  <c r="AB1405" i="6" s="1"/>
  <c r="X1287" i="6"/>
  <c r="Z1287" i="6" s="1"/>
  <c r="AB1287" i="6" s="1"/>
  <c r="X1309" i="6"/>
  <c r="X306" i="6"/>
  <c r="X1587" i="6"/>
  <c r="X1422" i="6"/>
  <c r="X814" i="6"/>
  <c r="X261" i="6"/>
  <c r="Z261" i="6" s="1"/>
  <c r="AB261" i="6" s="1"/>
  <c r="X622" i="6"/>
  <c r="X943" i="6"/>
  <c r="X1790" i="6"/>
  <c r="X1706" i="6"/>
  <c r="Z1706" i="6" s="1"/>
  <c r="AB1706" i="6" s="1"/>
  <c r="X1705" i="6"/>
  <c r="X1093" i="6"/>
  <c r="Z1093" i="6" s="1"/>
  <c r="AB1093" i="6" s="1"/>
  <c r="X1092" i="6"/>
  <c r="X1847" i="6"/>
  <c r="Z1847" i="6" s="1"/>
  <c r="AB1847" i="6" s="1"/>
  <c r="X1846" i="6"/>
  <c r="Z1846" i="6" s="1"/>
  <c r="AB1846" i="6" s="1"/>
  <c r="X1323" i="6"/>
  <c r="Z1323" i="6"/>
  <c r="AC261" i="6" l="1"/>
  <c r="AC1265" i="6"/>
  <c r="AC326" i="6"/>
  <c r="AC1226" i="6"/>
  <c r="AC1007" i="6"/>
  <c r="AC1540" i="6"/>
  <c r="AC1846" i="6"/>
  <c r="AC1405" i="6"/>
  <c r="AC354" i="6"/>
  <c r="AC1847" i="6"/>
  <c r="AC1706" i="6"/>
  <c r="AC700" i="6"/>
  <c r="AC1026" i="6"/>
  <c r="AC1093" i="6"/>
  <c r="AC1287" i="6"/>
  <c r="AC1634" i="6"/>
  <c r="AC529" i="6"/>
  <c r="AC353" i="6"/>
  <c r="AB319" i="6"/>
  <c r="AB1323" i="6"/>
  <c r="X487" i="6"/>
  <c r="AC530" i="6"/>
  <c r="AC319" i="6" l="1"/>
  <c r="AC1323" i="6"/>
</calcChain>
</file>

<file path=xl/sharedStrings.xml><?xml version="1.0" encoding="utf-8"?>
<sst xmlns="http://schemas.openxmlformats.org/spreadsheetml/2006/main" count="13583" uniqueCount="2397">
  <si>
    <t>ที่</t>
  </si>
  <si>
    <t>เลขที่เอกสารสิทธิ์</t>
  </si>
  <si>
    <t>สถานที่ตั้ง 
(หมู่ที่/ชุมชุน,
ตำบล)</t>
  </si>
  <si>
    <t>จำนวนเนื้อที่ดิน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</si>
  <si>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</si>
  <si>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</si>
  <si>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ไร่</t>
  </si>
  <si>
    <t>งาน</t>
  </si>
  <si>
    <t>ตร.ว.</t>
  </si>
  <si>
    <t>ชื่อ - สกุล</t>
  </si>
  <si>
    <t>นาง</t>
  </si>
  <si>
    <t>ตวง</t>
  </si>
  <si>
    <t>ผายพิมพ์</t>
  </si>
  <si>
    <t>45</t>
  </si>
  <si>
    <t>09</t>
  </si>
  <si>
    <t>ทุ่งมน</t>
  </si>
  <si>
    <t>คำเขื่อนแก้ว</t>
  </si>
  <si>
    <t>ยโสธร</t>
  </si>
  <si>
    <t>1</t>
  </si>
  <si>
    <t>1988</t>
  </si>
  <si>
    <t>นาย</t>
  </si>
  <si>
    <t>อุทัย</t>
  </si>
  <si>
    <t>วอทอง</t>
  </si>
  <si>
    <t>78</t>
  </si>
  <si>
    <t>06</t>
  </si>
  <si>
    <t>10</t>
  </si>
  <si>
    <t>เพ็ญศรี</t>
  </si>
  <si>
    <t>132</t>
  </si>
  <si>
    <t>11</t>
  </si>
  <si>
    <t>ทิพย์</t>
  </si>
  <si>
    <t>พานตะสี</t>
  </si>
  <si>
    <t>213</t>
  </si>
  <si>
    <t>05</t>
  </si>
  <si>
    <t>12</t>
  </si>
  <si>
    <t>สิงห์ครุธ</t>
  </si>
  <si>
    <t>87</t>
  </si>
  <si>
    <t>มะพริก</t>
  </si>
  <si>
    <t>13</t>
  </si>
  <si>
    <t>21</t>
  </si>
  <si>
    <t>14</t>
  </si>
  <si>
    <t>15</t>
  </si>
  <si>
    <t>พันเดช</t>
  </si>
  <si>
    <t>120</t>
  </si>
  <si>
    <t>16</t>
  </si>
  <si>
    <t>น.ส.</t>
  </si>
  <si>
    <t>ศรีสมหวัง</t>
  </si>
  <si>
    <t>พวงศรี</t>
  </si>
  <si>
    <t>17</t>
  </si>
  <si>
    <t>ม่วย</t>
  </si>
  <si>
    <t>ตาซื่อ</t>
  </si>
  <si>
    <t>159</t>
  </si>
  <si>
    <t>2</t>
  </si>
  <si>
    <t>กัญลยา</t>
  </si>
  <si>
    <t>ส่งศรี</t>
  </si>
  <si>
    <t>114</t>
  </si>
  <si>
    <t>3</t>
  </si>
  <si>
    <t>พงษ์พิทักษ์</t>
  </si>
  <si>
    <t>4</t>
  </si>
  <si>
    <t>สุนิสา</t>
  </si>
  <si>
    <t>สีอ่อน</t>
  </si>
  <si>
    <t>84</t>
  </si>
  <si>
    <t>5</t>
  </si>
  <si>
    <t>สำ</t>
  </si>
  <si>
    <t>คำตา</t>
  </si>
  <si>
    <t>116</t>
  </si>
  <si>
    <t>6</t>
  </si>
  <si>
    <t>หลำ</t>
  </si>
  <si>
    <t>คงตะเสน</t>
  </si>
  <si>
    <t>7</t>
  </si>
  <si>
    <t>8</t>
  </si>
  <si>
    <t>สอง</t>
  </si>
  <si>
    <t>201</t>
  </si>
  <si>
    <t>9</t>
  </si>
  <si>
    <t>ดำ</t>
  </si>
  <si>
    <t>สายคำวงษ์</t>
  </si>
  <si>
    <t>34</t>
  </si>
  <si>
    <t>1989</t>
  </si>
  <si>
    <t>เถียร</t>
  </si>
  <si>
    <t>วิรัตน์</t>
  </si>
  <si>
    <t>62</t>
  </si>
  <si>
    <t>คำผ่อน</t>
  </si>
  <si>
    <t>ขยันทำ</t>
  </si>
  <si>
    <t>160</t>
  </si>
  <si>
    <t>51</t>
  </si>
  <si>
    <t>เสียงใส</t>
  </si>
  <si>
    <t>98</t>
  </si>
  <si>
    <t>สุรศักดิ์</t>
  </si>
  <si>
    <t>96</t>
  </si>
  <si>
    <t>สมบูรณ์</t>
  </si>
  <si>
    <t>จำปาแดง</t>
  </si>
  <si>
    <t>52</t>
  </si>
  <si>
    <t>18</t>
  </si>
  <si>
    <t>วิเชียร</t>
  </si>
  <si>
    <t>ทนทาน</t>
  </si>
  <si>
    <t>105</t>
  </si>
  <si>
    <t>04</t>
  </si>
  <si>
    <t>19</t>
  </si>
  <si>
    <t>36</t>
  </si>
  <si>
    <t>รินทร์</t>
  </si>
  <si>
    <t>โพธิงอก</t>
  </si>
  <si>
    <t>53</t>
  </si>
  <si>
    <t>20</t>
  </si>
  <si>
    <t>65</t>
  </si>
  <si>
    <t>บุญมา</t>
  </si>
  <si>
    <t>จันใด</t>
  </si>
  <si>
    <t>56</t>
  </si>
  <si>
    <t>22</t>
  </si>
  <si>
    <t>มะนี</t>
  </si>
  <si>
    <t>23</t>
  </si>
  <si>
    <t>01</t>
  </si>
  <si>
    <t>24</t>
  </si>
  <si>
    <t>บรรเลง</t>
  </si>
  <si>
    <t>ทองที</t>
  </si>
  <si>
    <t>79</t>
  </si>
  <si>
    <t>25</t>
  </si>
  <si>
    <t>ประเดิมพันธ์</t>
  </si>
  <si>
    <t>186</t>
  </si>
  <si>
    <t>26</t>
  </si>
  <si>
    <t>เก็ด</t>
  </si>
  <si>
    <t>60</t>
  </si>
  <si>
    <t>27</t>
  </si>
  <si>
    <t>สมมาต</t>
  </si>
  <si>
    <t>98/1</t>
  </si>
  <si>
    <t>โพนสิม</t>
  </si>
  <si>
    <t>28</t>
  </si>
  <si>
    <t>บุญธรรม</t>
  </si>
  <si>
    <t>80</t>
  </si>
  <si>
    <t>29</t>
  </si>
  <si>
    <t>ประสงค์</t>
  </si>
  <si>
    <t>บำมิลา</t>
  </si>
  <si>
    <t>92</t>
  </si>
  <si>
    <t>07</t>
  </si>
  <si>
    <t>สมปอง</t>
  </si>
  <si>
    <t>142</t>
  </si>
  <si>
    <t>30</t>
  </si>
  <si>
    <t>คำผาย</t>
  </si>
  <si>
    <t>31</t>
  </si>
  <si>
    <t>แสน</t>
  </si>
  <si>
    <t>32</t>
  </si>
  <si>
    <t>รจ</t>
  </si>
  <si>
    <t>85</t>
  </si>
  <si>
    <t>33</t>
  </si>
  <si>
    <t>สมบัติ</t>
  </si>
  <si>
    <t>71/1</t>
  </si>
  <si>
    <t>35</t>
  </si>
  <si>
    <t>อำนวย</t>
  </si>
  <si>
    <t>ชมภูสว่าง</t>
  </si>
  <si>
    <t>72</t>
  </si>
  <si>
    <t>100</t>
  </si>
  <si>
    <t>37</t>
  </si>
  <si>
    <t>เพ็ชรา</t>
  </si>
  <si>
    <t>ขันเงิน</t>
  </si>
  <si>
    <t>38</t>
  </si>
  <si>
    <t>จำลอง</t>
  </si>
  <si>
    <t>134</t>
  </si>
  <si>
    <t>39</t>
  </si>
  <si>
    <t>81</t>
  </si>
  <si>
    <t>คำพอง</t>
  </si>
  <si>
    <t>40</t>
  </si>
  <si>
    <t>บัญชา</t>
  </si>
  <si>
    <t>ยวนยี</t>
  </si>
  <si>
    <t>41</t>
  </si>
  <si>
    <t>73</t>
  </si>
  <si>
    <t>08</t>
  </si>
  <si>
    <t>43</t>
  </si>
  <si>
    <t>44</t>
  </si>
  <si>
    <t>70</t>
  </si>
  <si>
    <t>เติม</t>
  </si>
  <si>
    <t>76</t>
  </si>
  <si>
    <t>46</t>
  </si>
  <si>
    <t>อนงค์</t>
  </si>
  <si>
    <t>สุดแสง</t>
  </si>
  <si>
    <t>47</t>
  </si>
  <si>
    <t>มุล</t>
  </si>
  <si>
    <t>โพงอก</t>
  </si>
  <si>
    <t>ประกาย</t>
  </si>
  <si>
    <t>โนนตูม</t>
  </si>
  <si>
    <t>50</t>
  </si>
  <si>
    <t>ละยอง</t>
  </si>
  <si>
    <t>เวียงคำ</t>
  </si>
  <si>
    <t>สายสุนี</t>
  </si>
  <si>
    <t>กุดเป่ง</t>
  </si>
  <si>
    <t>190</t>
  </si>
  <si>
    <t>สุที</t>
  </si>
  <si>
    <t>86</t>
  </si>
  <si>
    <t>สุดใจ</t>
  </si>
  <si>
    <t>สกล</t>
  </si>
  <si>
    <t>ทองพูล</t>
  </si>
  <si>
    <t>135</t>
  </si>
  <si>
    <t>สมมาตร</t>
  </si>
  <si>
    <t>สีแสงจันทร์</t>
  </si>
  <si>
    <t>333</t>
  </si>
  <si>
    <t>อาด</t>
  </si>
  <si>
    <t>154</t>
  </si>
  <si>
    <t>02</t>
  </si>
  <si>
    <t>ศรีฐาน</t>
  </si>
  <si>
    <t>ป่าติ้ว</t>
  </si>
  <si>
    <t>คำภา</t>
  </si>
  <si>
    <t>ใจเด็ด</t>
  </si>
  <si>
    <t>21/2</t>
  </si>
  <si>
    <t>03</t>
  </si>
  <si>
    <t>สุภาภรณ์</t>
  </si>
  <si>
    <t>หาสุข</t>
  </si>
  <si>
    <t>สีเทา</t>
  </si>
  <si>
    <t>73/1</t>
  </si>
  <si>
    <t>93</t>
  </si>
  <si>
    <t>เกียว</t>
  </si>
  <si>
    <t>17/2</t>
  </si>
  <si>
    <t>นา</t>
  </si>
  <si>
    <t>17/1</t>
  </si>
  <si>
    <t>เลื่อน</t>
  </si>
  <si>
    <t>พาน</t>
  </si>
  <si>
    <t>เด่นดวง</t>
  </si>
  <si>
    <t>64</t>
  </si>
  <si>
    <t>นุ่ม</t>
  </si>
  <si>
    <t>เตียว</t>
  </si>
  <si>
    <t>ประทีป</t>
  </si>
  <si>
    <t>อารี</t>
  </si>
  <si>
    <t>เข็มทอง</t>
  </si>
  <si>
    <t>101</t>
  </si>
  <si>
    <t>ทองหล่อ</t>
  </si>
  <si>
    <t>108</t>
  </si>
  <si>
    <t>สมพร</t>
  </si>
  <si>
    <t>ศรีแสงจันทร์</t>
  </si>
  <si>
    <t>21/4</t>
  </si>
  <si>
    <t>130</t>
  </si>
  <si>
    <t>แดง</t>
  </si>
  <si>
    <t>101/2</t>
  </si>
  <si>
    <t>ทะลอน</t>
  </si>
  <si>
    <t>ไกยราช</t>
  </si>
  <si>
    <t>478</t>
  </si>
  <si>
    <t>อุบลราชธานี</t>
  </si>
  <si>
    <t>153</t>
  </si>
  <si>
    <t>124/2</t>
  </si>
  <si>
    <t>เบ็ง</t>
  </si>
  <si>
    <t>124</t>
  </si>
  <si>
    <t>สุพันธ์</t>
  </si>
  <si>
    <t>ดอกจันทร์</t>
  </si>
  <si>
    <t>ไวว่อง</t>
  </si>
  <si>
    <t>มลิวัน</t>
  </si>
  <si>
    <t>เข็มเพชร</t>
  </si>
  <si>
    <t>สงสัย</t>
  </si>
  <si>
    <t>ประชุมชัย</t>
  </si>
  <si>
    <t>334</t>
  </si>
  <si>
    <t>แก้ว</t>
  </si>
  <si>
    <t>128</t>
  </si>
  <si>
    <t>นารี</t>
  </si>
  <si>
    <t>หงษา</t>
  </si>
  <si>
    <t>125</t>
  </si>
  <si>
    <t>อ้อย</t>
  </si>
  <si>
    <t>140</t>
  </si>
  <si>
    <t>เกษมศรี</t>
  </si>
  <si>
    <t>น้อย</t>
  </si>
  <si>
    <t>30/2</t>
  </si>
  <si>
    <t>166</t>
  </si>
  <si>
    <t>โพธิ์งอก</t>
  </si>
  <si>
    <t>ลม</t>
  </si>
  <si>
    <t>เสื่อย</t>
  </si>
  <si>
    <t>สังเวียน</t>
  </si>
  <si>
    <t>189/2</t>
  </si>
  <si>
    <t>ปัง</t>
  </si>
  <si>
    <t>42</t>
  </si>
  <si>
    <t>336</t>
  </si>
  <si>
    <t>ร้อย</t>
  </si>
  <si>
    <t>สมานพงษ์</t>
  </si>
  <si>
    <t>59</t>
  </si>
  <si>
    <t>มะลิ</t>
  </si>
  <si>
    <t>โพภูงา</t>
  </si>
  <si>
    <t>145</t>
  </si>
  <si>
    <t>338</t>
  </si>
  <si>
    <t>202</t>
  </si>
  <si>
    <t>เสวย</t>
  </si>
  <si>
    <t>สมัย</t>
  </si>
  <si>
    <t>111</t>
  </si>
  <si>
    <t>เพียรเพ็ง</t>
  </si>
  <si>
    <t>มณทา</t>
  </si>
  <si>
    <t>61/1</t>
  </si>
  <si>
    <t>สวาย</t>
  </si>
  <si>
    <t>83</t>
  </si>
  <si>
    <t>หนอม</t>
  </si>
  <si>
    <t>สิงห์ครุฑ</t>
  </si>
  <si>
    <t>สิทธิ์</t>
  </si>
  <si>
    <t>มีคุณ</t>
  </si>
  <si>
    <t>ขาวผิว</t>
  </si>
  <si>
    <t>เจริญ</t>
  </si>
  <si>
    <t>167</t>
  </si>
  <si>
    <t>กองสี</t>
  </si>
  <si>
    <t>ไชยนา</t>
  </si>
  <si>
    <t>เกษณี</t>
  </si>
  <si>
    <t>ทองยุ่น</t>
  </si>
  <si>
    <t>89</t>
  </si>
  <si>
    <t>ประมง</t>
  </si>
  <si>
    <t>คำกอง</t>
  </si>
  <si>
    <t>แค</t>
  </si>
  <si>
    <t>ประสาท</t>
  </si>
  <si>
    <t>54/1</t>
  </si>
  <si>
    <t>สมเดช</t>
  </si>
  <si>
    <t>สุเนตร</t>
  </si>
  <si>
    <t>โพธิ์</t>
  </si>
  <si>
    <t>โนนคูณ</t>
  </si>
  <si>
    <t>ศรีสะเกษ</t>
  </si>
  <si>
    <t>ประยงค์</t>
  </si>
  <si>
    <t>ชาววัง</t>
  </si>
  <si>
    <t>77/1</t>
  </si>
  <si>
    <t>อินทรมณี</t>
  </si>
  <si>
    <t>162</t>
  </si>
  <si>
    <t>77</t>
  </si>
  <si>
    <t>1/1</t>
  </si>
  <si>
    <t>ละออง</t>
  </si>
  <si>
    <t>รักพวก</t>
  </si>
  <si>
    <t>สุรินทร์</t>
  </si>
  <si>
    <t>ขุนทึง</t>
  </si>
  <si>
    <t>อรัญญา</t>
  </si>
  <si>
    <t>สุริยะ</t>
  </si>
  <si>
    <t>เริ่ม</t>
  </si>
  <si>
    <t>200</t>
  </si>
  <si>
    <t>340</t>
  </si>
  <si>
    <t>สายคำวงค์</t>
  </si>
  <si>
    <t>191</t>
  </si>
  <si>
    <t>141</t>
  </si>
  <si>
    <t>บัวสอน</t>
  </si>
  <si>
    <t>ดู่</t>
  </si>
  <si>
    <t>ละไม</t>
  </si>
  <si>
    <t>ประครอง</t>
  </si>
  <si>
    <t>ประสพดี</t>
  </si>
  <si>
    <t>131</t>
  </si>
  <si>
    <t>เถาะ</t>
  </si>
  <si>
    <t>คำไหล</t>
  </si>
  <si>
    <t>พิทักษ์</t>
  </si>
  <si>
    <t>182</t>
  </si>
  <si>
    <t>เมษา</t>
  </si>
  <si>
    <t>129</t>
  </si>
  <si>
    <t>สุทัศ</t>
  </si>
  <si>
    <t>อวด</t>
  </si>
  <si>
    <t>138</t>
  </si>
  <si>
    <t>เซ่ง</t>
  </si>
  <si>
    <t>215</t>
  </si>
  <si>
    <t>บุญมี</t>
  </si>
  <si>
    <t>184</t>
  </si>
  <si>
    <t>วิ</t>
  </si>
  <si>
    <t>137</t>
  </si>
  <si>
    <t>117</t>
  </si>
  <si>
    <t>สมจิตร</t>
  </si>
  <si>
    <t>55</t>
  </si>
  <si>
    <t>97</t>
  </si>
  <si>
    <t>9/1</t>
  </si>
  <si>
    <t>หนองแวง</t>
  </si>
  <si>
    <t>เหล่าไฮ</t>
  </si>
  <si>
    <t>180</t>
  </si>
  <si>
    <t>คำปอน</t>
  </si>
  <si>
    <t>82</t>
  </si>
  <si>
    <t>เด่น</t>
  </si>
  <si>
    <t>150</t>
  </si>
  <si>
    <t>คำปัง</t>
  </si>
  <si>
    <t>ผ่วน</t>
  </si>
  <si>
    <t>ไชยชนะ</t>
  </si>
  <si>
    <t>ละ</t>
  </si>
  <si>
    <t>สวย</t>
  </si>
  <si>
    <t>206</t>
  </si>
  <si>
    <t>ชัยนาท</t>
  </si>
  <si>
    <t>จำนงค์</t>
  </si>
  <si>
    <t>64/1</t>
  </si>
  <si>
    <t>481</t>
  </si>
  <si>
    <t>บุญหลาย</t>
  </si>
  <si>
    <t>1/2</t>
  </si>
  <si>
    <t>ป้องกัน</t>
  </si>
  <si>
    <t>หนูพัตร</t>
  </si>
  <si>
    <t>หอมหวล</t>
  </si>
  <si>
    <t>ปาง</t>
  </si>
  <si>
    <t>147</t>
  </si>
  <si>
    <t>เสาะแสวง</t>
  </si>
  <si>
    <t>83/3</t>
  </si>
  <si>
    <t>วรพันธ์</t>
  </si>
  <si>
    <t>คำผล</t>
  </si>
  <si>
    <t>เลียง</t>
  </si>
  <si>
    <t>อำพรรณ์</t>
  </si>
  <si>
    <t>เพียร</t>
  </si>
  <si>
    <t>51/1</t>
  </si>
  <si>
    <t>จุฬา</t>
  </si>
  <si>
    <t>เชื้อวงศ์</t>
  </si>
  <si>
    <t>118</t>
  </si>
  <si>
    <t>สุพรรณ</t>
  </si>
  <si>
    <t>เส้นเศษ</t>
  </si>
  <si>
    <t>สุนทร</t>
  </si>
  <si>
    <t>63</t>
  </si>
  <si>
    <t>แวว</t>
  </si>
  <si>
    <t>ทองแปง</t>
  </si>
  <si>
    <t>103</t>
  </si>
  <si>
    <t>ปราศรัย</t>
  </si>
  <si>
    <t>นก</t>
  </si>
  <si>
    <t>สีดาจิตร</t>
  </si>
  <si>
    <t>คงวัน</t>
  </si>
  <si>
    <t>ปรียานันท์</t>
  </si>
  <si>
    <t>121</t>
  </si>
  <si>
    <t>คำ</t>
  </si>
  <si>
    <t>พลเหตุ</t>
  </si>
  <si>
    <t>482</t>
  </si>
  <si>
    <t>ทองใบ</t>
  </si>
  <si>
    <t>95</t>
  </si>
  <si>
    <t>สวัสดิ์</t>
  </si>
  <si>
    <t>อำคา</t>
  </si>
  <si>
    <t>หุ่ง</t>
  </si>
  <si>
    <t>207</t>
  </si>
  <si>
    <t>สมบิล</t>
  </si>
  <si>
    <t>จันทสิทธิ์</t>
  </si>
  <si>
    <t>กุลา</t>
  </si>
  <si>
    <t>104</t>
  </si>
  <si>
    <t>อุสังหาร</t>
  </si>
  <si>
    <t>123</t>
  </si>
  <si>
    <t>สังคม</t>
  </si>
  <si>
    <t>สุยิ้ม</t>
  </si>
  <si>
    <t>ร่วมสุข</t>
  </si>
  <si>
    <t>คำพันธ์</t>
  </si>
  <si>
    <t>487</t>
  </si>
  <si>
    <t>ทวี</t>
  </si>
  <si>
    <t>เนง</t>
  </si>
  <si>
    <t>488</t>
  </si>
  <si>
    <t>สมัคร</t>
  </si>
  <si>
    <t>สุข</t>
  </si>
  <si>
    <t>00</t>
  </si>
  <si>
    <t>สีฟอง</t>
  </si>
  <si>
    <t>กิ้น</t>
  </si>
  <si>
    <t>เพิ่ม</t>
  </si>
  <si>
    <t>ศรีวะรมย์</t>
  </si>
  <si>
    <t>พัฒนพล</t>
  </si>
  <si>
    <t>203</t>
  </si>
  <si>
    <t>ลอย</t>
  </si>
  <si>
    <t>พิจารณ์</t>
  </si>
  <si>
    <t>เตียน</t>
  </si>
  <si>
    <t>ทาริวงษ์</t>
  </si>
  <si>
    <t>นวนจัน</t>
  </si>
  <si>
    <t>489</t>
  </si>
  <si>
    <t>ล้อม</t>
  </si>
  <si>
    <t>165</t>
  </si>
  <si>
    <t>ใบ</t>
  </si>
  <si>
    <t>91</t>
  </si>
  <si>
    <t>เตียงทอง</t>
  </si>
  <si>
    <t>ทองมา</t>
  </si>
  <si>
    <t>หอกคำ</t>
  </si>
  <si>
    <t>นิตยา</t>
  </si>
  <si>
    <t>หนูแพง</t>
  </si>
  <si>
    <t>3/1</t>
  </si>
  <si>
    <t>บุญรอด</t>
  </si>
  <si>
    <t>ทองขาว</t>
  </si>
  <si>
    <t>นะ</t>
  </si>
  <si>
    <t>490</t>
  </si>
  <si>
    <t>สุเกียรต</t>
  </si>
  <si>
    <t>จันโท</t>
  </si>
  <si>
    <t>สำเร็จ</t>
  </si>
  <si>
    <t>220</t>
  </si>
  <si>
    <t>ประนอม</t>
  </si>
  <si>
    <t>208</t>
  </si>
  <si>
    <t>สมมุ้ง</t>
  </si>
  <si>
    <t>ลาเลิศ</t>
  </si>
  <si>
    <t>126</t>
  </si>
  <si>
    <t>สุรี</t>
  </si>
  <si>
    <t>วรัชญา</t>
  </si>
  <si>
    <t>ทองพูน</t>
  </si>
  <si>
    <t>ธานอก</t>
  </si>
  <si>
    <t>เหลี่ยม</t>
  </si>
  <si>
    <t>ช่วงโชติ</t>
  </si>
  <si>
    <t>18/1</t>
  </si>
  <si>
    <t>561</t>
  </si>
  <si>
    <t>คำผิน</t>
  </si>
  <si>
    <t>หลั่น</t>
  </si>
  <si>
    <t>มุกดา</t>
  </si>
  <si>
    <t>ดาหวัน</t>
  </si>
  <si>
    <t>สี</t>
  </si>
  <si>
    <t>สำรัก</t>
  </si>
  <si>
    <t>สำเนียง</t>
  </si>
  <si>
    <t>157</t>
  </si>
  <si>
    <t>สฤษดิ์</t>
  </si>
  <si>
    <t>ปัดทำมา</t>
  </si>
  <si>
    <t>บรรทม</t>
  </si>
  <si>
    <t>บุญทัน</t>
  </si>
  <si>
    <t>174</t>
  </si>
  <si>
    <t>คำพวย</t>
  </si>
  <si>
    <t>170</t>
  </si>
  <si>
    <t>562</t>
  </si>
  <si>
    <t>อำพัน</t>
  </si>
  <si>
    <t>152</t>
  </si>
  <si>
    <t>หนูลิ้ม</t>
  </si>
  <si>
    <t>565</t>
  </si>
  <si>
    <t>คำผง</t>
  </si>
  <si>
    <t>ศศิธร</t>
  </si>
  <si>
    <t>568</t>
  </si>
  <si>
    <t>ประดิษฐ</t>
  </si>
  <si>
    <t>ชูชาติ</t>
  </si>
  <si>
    <t>สุรัสดา</t>
  </si>
  <si>
    <t>บาลอ</t>
  </si>
  <si>
    <t>รามัน</t>
  </si>
  <si>
    <t>ยะลา</t>
  </si>
  <si>
    <t>นิตย์</t>
  </si>
  <si>
    <t>จันเหลือง</t>
  </si>
  <si>
    <t>122</t>
  </si>
  <si>
    <t>จวน</t>
  </si>
  <si>
    <t>กอ</t>
  </si>
  <si>
    <t>สุวรรณ์</t>
  </si>
  <si>
    <t>โพธิสาราชจันทา</t>
  </si>
  <si>
    <t>หมาย</t>
  </si>
  <si>
    <t>106</t>
  </si>
  <si>
    <t>ล้ำ</t>
  </si>
  <si>
    <t>57</t>
  </si>
  <si>
    <t>เปี่ยม</t>
  </si>
  <si>
    <t>สุบิน</t>
  </si>
  <si>
    <t>สีมะพริก</t>
  </si>
  <si>
    <t>61</t>
  </si>
  <si>
    <t>ประวิสุทธิ์</t>
  </si>
  <si>
    <t>คำแพว</t>
  </si>
  <si>
    <t>ผ่าน</t>
  </si>
  <si>
    <t>สีลด</t>
  </si>
  <si>
    <t>68</t>
  </si>
  <si>
    <t>ชีวิต</t>
  </si>
  <si>
    <t>โสภา</t>
  </si>
  <si>
    <t>177</t>
  </si>
  <si>
    <t>วิชัย</t>
  </si>
  <si>
    <t>176</t>
  </si>
  <si>
    <t>ทองขัน</t>
  </si>
  <si>
    <t>บัว</t>
  </si>
  <si>
    <t>สมาน</t>
  </si>
  <si>
    <t>5840II3036</t>
  </si>
  <si>
    <t>669</t>
  </si>
  <si>
    <t>บุญจันทร์</t>
  </si>
  <si>
    <t>แสงเมืองปัก</t>
  </si>
  <si>
    <t>156</t>
  </si>
  <si>
    <t>673</t>
  </si>
  <si>
    <t>คำตัน</t>
  </si>
  <si>
    <t>แสงส่อง</t>
  </si>
  <si>
    <t>ลือชัย</t>
  </si>
  <si>
    <t>จันทร์</t>
  </si>
  <si>
    <t>ราชอาษา</t>
  </si>
  <si>
    <t>สกูล</t>
  </si>
  <si>
    <t>ข่อ</t>
  </si>
  <si>
    <t>192</t>
  </si>
  <si>
    <t>สวง</t>
  </si>
  <si>
    <t>เยี่ยม</t>
  </si>
  <si>
    <t>พันทอง</t>
  </si>
  <si>
    <t>ของ</t>
  </si>
  <si>
    <t>115</t>
  </si>
  <si>
    <t>หืด</t>
  </si>
  <si>
    <t>แสวงแก้ว</t>
  </si>
  <si>
    <t>เฮือง</t>
  </si>
  <si>
    <t>บุญกลาง</t>
  </si>
  <si>
    <t>133</t>
  </si>
  <si>
    <t>เปิ้น</t>
  </si>
  <si>
    <t>เพ็ญ</t>
  </si>
  <si>
    <t>69</t>
  </si>
  <si>
    <t>กอแก้ว</t>
  </si>
  <si>
    <t>ปี</t>
  </si>
  <si>
    <t>เถิง</t>
  </si>
  <si>
    <t>112</t>
  </si>
  <si>
    <t>พันธ์รัตน์</t>
  </si>
  <si>
    <t>พึ่งโพธิ์</t>
  </si>
  <si>
    <t>172</t>
  </si>
  <si>
    <t>หมุน</t>
  </si>
  <si>
    <t>แพว</t>
  </si>
  <si>
    <t>ทองอินทร์</t>
  </si>
  <si>
    <t>172/1</t>
  </si>
  <si>
    <t>เข็มเพ็ชร</t>
  </si>
  <si>
    <t>148</t>
  </si>
  <si>
    <t>สัมฤทธิ์</t>
  </si>
  <si>
    <t>674</t>
  </si>
  <si>
    <t>ม้วน</t>
  </si>
  <si>
    <t>สุภี</t>
  </si>
  <si>
    <t>ถวิล</t>
  </si>
  <si>
    <t>โฮม</t>
  </si>
  <si>
    <t>สุพรรณ์</t>
  </si>
  <si>
    <t>จอม</t>
  </si>
  <si>
    <t>หอม</t>
  </si>
  <si>
    <t>ศรีจันทร์</t>
  </si>
  <si>
    <t>49</t>
  </si>
  <si>
    <t>บุญเรือง</t>
  </si>
  <si>
    <t>นำภา</t>
  </si>
  <si>
    <t>221</t>
  </si>
  <si>
    <t>บุญเยี่ยม</t>
  </si>
  <si>
    <t>บุญยัง</t>
  </si>
  <si>
    <t>ฉวี</t>
  </si>
  <si>
    <t>ผดุง</t>
  </si>
  <si>
    <t>149</t>
  </si>
  <si>
    <t>ซอ</t>
  </si>
  <si>
    <t>54</t>
  </si>
  <si>
    <t>วาสนา</t>
  </si>
  <si>
    <t>197</t>
  </si>
  <si>
    <t>นวลศรี</t>
  </si>
  <si>
    <t>บัวพันธ์</t>
  </si>
  <si>
    <t>หมากแข้ง</t>
  </si>
  <si>
    <t>เมืองอุดรธานี</t>
  </si>
  <si>
    <t>อุดรธานี</t>
  </si>
  <si>
    <t>สัมภาศ</t>
  </si>
  <si>
    <t>จำปา</t>
  </si>
  <si>
    <t>แสนสุพรรณ์</t>
  </si>
  <si>
    <t>ม้าย</t>
  </si>
  <si>
    <t>แก่นสุข</t>
  </si>
  <si>
    <t>ทองคูณ</t>
  </si>
  <si>
    <t>ธงชัย</t>
  </si>
  <si>
    <t>747</t>
  </si>
  <si>
    <t>คำผอง</t>
  </si>
  <si>
    <t>188</t>
  </si>
  <si>
    <t>อมรรัตน์</t>
  </si>
  <si>
    <t>136</t>
  </si>
  <si>
    <t>บรรจง</t>
  </si>
  <si>
    <t>195</t>
  </si>
  <si>
    <t>พัฒน์</t>
  </si>
  <si>
    <t>169</t>
  </si>
  <si>
    <t>อรพิน</t>
  </si>
  <si>
    <t>วิชิต</t>
  </si>
  <si>
    <t>ประทำมา</t>
  </si>
  <si>
    <t>ทอง</t>
  </si>
  <si>
    <t>11/1</t>
  </si>
  <si>
    <t>หนูลัด</t>
  </si>
  <si>
    <t>210</t>
  </si>
  <si>
    <t>ประมวล</t>
  </si>
  <si>
    <t>75</t>
  </si>
  <si>
    <t>หนูกอน</t>
  </si>
  <si>
    <t>ลาระออ</t>
  </si>
  <si>
    <t>ชัยชนะ</t>
  </si>
  <si>
    <t>ณรงค์</t>
  </si>
  <si>
    <t>สอน</t>
  </si>
  <si>
    <t>สมคิด</t>
  </si>
  <si>
    <t>749</t>
  </si>
  <si>
    <t>205</t>
  </si>
  <si>
    <t>โยคี</t>
  </si>
  <si>
    <t>พนม</t>
  </si>
  <si>
    <t>173</t>
  </si>
  <si>
    <t>127</t>
  </si>
  <si>
    <t>อรรณพ</t>
  </si>
  <si>
    <t>750</t>
  </si>
  <si>
    <t>พิบูล</t>
  </si>
  <si>
    <t>ปราณี</t>
  </si>
  <si>
    <t>โต</t>
  </si>
  <si>
    <t>ประจงจิตร</t>
  </si>
  <si>
    <t>ลุน</t>
  </si>
  <si>
    <t>สาคร</t>
  </si>
  <si>
    <t>199</t>
  </si>
  <si>
    <t>บุญเพ็ง</t>
  </si>
  <si>
    <t>เฉลิม</t>
  </si>
  <si>
    <t>113</t>
  </si>
  <si>
    <t>175</t>
  </si>
  <si>
    <t>สมวาส</t>
  </si>
  <si>
    <t>บุญสา</t>
  </si>
  <si>
    <t>มัสสา</t>
  </si>
  <si>
    <t>จันทุม</t>
  </si>
  <si>
    <t>ประ เภทที่ดิน</t>
  </si>
  <si>
    <t>บ้าน</t>
  </si>
  <si>
    <t>นางสาว</t>
  </si>
  <si>
    <t>สุปราณี</t>
  </si>
  <si>
    <t>นส3</t>
  </si>
  <si>
    <t>คำมี</t>
  </si>
  <si>
    <t>สมชาย</t>
  </si>
  <si>
    <t>น.ส.3</t>
  </si>
  <si>
    <t>สมิง</t>
  </si>
  <si>
    <t>มะณีย์</t>
  </si>
  <si>
    <t>ทองหลาง</t>
  </si>
  <si>
    <t>สุทธินี</t>
  </si>
  <si>
    <t>ลูกจันทร์</t>
  </si>
  <si>
    <t>วราพร</t>
  </si>
  <si>
    <t>ส.ป.ก.</t>
  </si>
  <si>
    <t>ส.ค.1</t>
  </si>
  <si>
    <t>นส.3</t>
  </si>
  <si>
    <t>ภบท.6</t>
  </si>
  <si>
    <t>นิยม</t>
  </si>
  <si>
    <t>บุญถม</t>
  </si>
  <si>
    <t>เรียง</t>
  </si>
  <si>
    <t>เปรียว</t>
  </si>
  <si>
    <t>ทัศน์</t>
  </si>
  <si>
    <t>ชุมพล</t>
  </si>
  <si>
    <t>ปาสาเนย์</t>
  </si>
  <si>
    <t>ม่าน</t>
  </si>
  <si>
    <t>นงเยาว์</t>
  </si>
  <si>
    <t>หลิง</t>
  </si>
  <si>
    <t>ละเอียด</t>
  </si>
  <si>
    <t>ศรีอ่อน</t>
  </si>
  <si>
    <t>จำเนียร</t>
  </si>
  <si>
    <t>หนูรัตน์</t>
  </si>
  <si>
    <t>สมเกียรติ</t>
  </si>
  <si>
    <t>ทัศนี</t>
  </si>
  <si>
    <t>จันทร์เพ็ญ</t>
  </si>
  <si>
    <t>รมิดา</t>
  </si>
  <si>
    <t>สำรอง</t>
  </si>
  <si>
    <t>คำแพง</t>
  </si>
  <si>
    <t>วิสุดา</t>
  </si>
  <si>
    <t>สีส่วน</t>
  </si>
  <si>
    <t>นนท์</t>
  </si>
  <si>
    <t>คำใบ</t>
  </si>
  <si>
    <t>ต้อย</t>
  </si>
  <si>
    <t>ยิ้ม</t>
  </si>
  <si>
    <t>กิจสยาม</t>
  </si>
  <si>
    <t>ใจ</t>
  </si>
  <si>
    <t>หนูถิ่น</t>
  </si>
  <si>
    <t>นงนุช</t>
  </si>
  <si>
    <t>สร้อย</t>
  </si>
  <si>
    <t>มุ่ย</t>
  </si>
  <si>
    <t>เพียง</t>
  </si>
  <si>
    <t>สุวิทย์</t>
  </si>
  <si>
    <t>นวลจบ</t>
  </si>
  <si>
    <t>บัวกัน</t>
  </si>
  <si>
    <t>มวล</t>
  </si>
  <si>
    <t>มโนรา</t>
  </si>
  <si>
    <t>ชย่อม</t>
  </si>
  <si>
    <t>สมซ่า</t>
  </si>
  <si>
    <t>ประยอง</t>
  </si>
  <si>
    <t>จันทร์ลี</t>
  </si>
  <si>
    <t>มณีรัช</t>
  </si>
  <si>
    <t>ติรัตน์</t>
  </si>
  <si>
    <t>บุญทม</t>
  </si>
  <si>
    <t>ถึงแสง</t>
  </si>
  <si>
    <t>จรรยา</t>
  </si>
  <si>
    <t>เดชา</t>
  </si>
  <si>
    <t>จรูญ</t>
  </si>
  <si>
    <t>ลมหวล</t>
  </si>
  <si>
    <t>หลอม</t>
  </si>
  <si>
    <t>งิ้วลาย</t>
  </si>
  <si>
    <t>วราวุฒิ</t>
  </si>
  <si>
    <t>มนตรี</t>
  </si>
  <si>
    <t>สู้ณรงค์</t>
  </si>
  <si>
    <t>มัจฉา</t>
  </si>
  <si>
    <t>สุทธิ</t>
  </si>
  <si>
    <t>สิทธิหา</t>
  </si>
  <si>
    <t>วิไลวรรณ</t>
  </si>
  <si>
    <t>อารีรัตน์</t>
  </si>
  <si>
    <t>ศรีบัวบาล</t>
  </si>
  <si>
    <t>สำรวย</t>
  </si>
  <si>
    <t>เบญจพร</t>
  </si>
  <si>
    <t>อุดม</t>
  </si>
  <si>
    <t>ก้ง</t>
  </si>
  <si>
    <t>สมหวัง</t>
  </si>
  <si>
    <t>นิราศ</t>
  </si>
  <si>
    <t>อ้น</t>
  </si>
  <si>
    <t>จำเริญ</t>
  </si>
  <si>
    <t>รุ่งศักดิ์</t>
  </si>
  <si>
    <t>ละมุล</t>
  </si>
  <si>
    <t>สีชาลี</t>
  </si>
  <si>
    <t>3350400177724</t>
  </si>
  <si>
    <t>3350500122123</t>
  </si>
  <si>
    <t>3350400177708</t>
  </si>
  <si>
    <t>3350400272115</t>
  </si>
  <si>
    <t>3350400255148</t>
  </si>
  <si>
    <t>3350400177732</t>
  </si>
  <si>
    <t>3350400253463</t>
  </si>
  <si>
    <t>3350400175861</t>
  </si>
  <si>
    <t>3350500179311</t>
  </si>
  <si>
    <t>3350400177694</t>
  </si>
  <si>
    <t>3350400176256</t>
  </si>
  <si>
    <t>3350400254991</t>
  </si>
  <si>
    <t>3350400257027</t>
  </si>
  <si>
    <t>3350500173127</t>
  </si>
  <si>
    <t>3350400271909</t>
  </si>
  <si>
    <t>3350400258911</t>
  </si>
  <si>
    <t>3350500173097</t>
  </si>
  <si>
    <t>3350400670757</t>
  </si>
  <si>
    <t>3350400238626</t>
  </si>
  <si>
    <t>3350400177830</t>
  </si>
  <si>
    <t>5350400036906</t>
  </si>
  <si>
    <t>3350400252173</t>
  </si>
  <si>
    <t>3350400252009</t>
  </si>
  <si>
    <t>3350400251932</t>
  </si>
  <si>
    <t>3350400240132</t>
  </si>
  <si>
    <t>3350400251711</t>
  </si>
  <si>
    <t>3350500125157</t>
  </si>
  <si>
    <t>3350400251916</t>
  </si>
  <si>
    <t>3350400240798</t>
  </si>
  <si>
    <t>3350400259780</t>
  </si>
  <si>
    <t>3350400251720</t>
  </si>
  <si>
    <t>3350400412804</t>
  </si>
  <si>
    <t>3350500178528</t>
  </si>
  <si>
    <t>3350400195501</t>
  </si>
  <si>
    <t>3350400256756</t>
  </si>
  <si>
    <t>3350400177538</t>
  </si>
  <si>
    <t>3350400252181</t>
  </si>
  <si>
    <t>3350400176167</t>
  </si>
  <si>
    <t>3350400178119</t>
  </si>
  <si>
    <t>3350400179221</t>
  </si>
  <si>
    <t>3350500124061</t>
  </si>
  <si>
    <t>3350500172511</t>
  </si>
  <si>
    <t>3350400179191</t>
  </si>
  <si>
    <t>3350400256578</t>
  </si>
  <si>
    <t>3350400176531</t>
  </si>
  <si>
    <t>3350400482250</t>
  </si>
  <si>
    <t>3350400256748</t>
  </si>
  <si>
    <t>3350400250821</t>
  </si>
  <si>
    <t>5350400037139</t>
  </si>
  <si>
    <t>3350400240230</t>
  </si>
  <si>
    <t>3350400259275</t>
  </si>
  <si>
    <t>3350400258481</t>
  </si>
  <si>
    <t>3350400176353</t>
  </si>
  <si>
    <t>3350500173658</t>
  </si>
  <si>
    <t>3350400178283</t>
  </si>
  <si>
    <t>3350400176655</t>
  </si>
  <si>
    <t>3350400178348</t>
  </si>
  <si>
    <t>3350400260265</t>
  </si>
  <si>
    <t>3350400260184</t>
  </si>
  <si>
    <t>3350400271828</t>
  </si>
  <si>
    <t>3350400252271</t>
  </si>
  <si>
    <t>3350400413398</t>
  </si>
  <si>
    <t>3350400254869</t>
  </si>
  <si>
    <t>3350400253633</t>
  </si>
  <si>
    <t>3350400271721</t>
  </si>
  <si>
    <t>3350400177465</t>
  </si>
  <si>
    <t>3350400253498</t>
  </si>
  <si>
    <t>2350400016978</t>
  </si>
  <si>
    <t>3350400255547</t>
  </si>
  <si>
    <t>3350400180636</t>
  </si>
  <si>
    <t>3350400177279</t>
  </si>
  <si>
    <t>3350400259828</t>
  </si>
  <si>
    <t>3350400175829</t>
  </si>
  <si>
    <t>3350400255873</t>
  </si>
  <si>
    <t>3350400180903</t>
  </si>
  <si>
    <t>3350400251819</t>
  </si>
  <si>
    <t>3350400240825</t>
  </si>
  <si>
    <t>3350500172643</t>
  </si>
  <si>
    <t>3350400015682</t>
  </si>
  <si>
    <t>3350400249954</t>
  </si>
  <si>
    <t>3350500136281</t>
  </si>
  <si>
    <t>3350400177376</t>
  </si>
  <si>
    <t>3350400272166</t>
  </si>
  <si>
    <t>3350400414149</t>
  </si>
  <si>
    <t>3350400254800</t>
  </si>
  <si>
    <t>3350400254095</t>
  </si>
  <si>
    <t>3350400177716</t>
  </si>
  <si>
    <t>3350400409757</t>
  </si>
  <si>
    <t>3350500242447</t>
  </si>
  <si>
    <t>3350400178721</t>
  </si>
  <si>
    <t>3350400253820</t>
  </si>
  <si>
    <t>3350400251690</t>
  </si>
  <si>
    <t>3350400254257</t>
  </si>
  <si>
    <t>3341501707681</t>
  </si>
  <si>
    <t>3350400239461</t>
  </si>
  <si>
    <t>3350400250961</t>
  </si>
  <si>
    <t>3350400272069</t>
  </si>
  <si>
    <t>3350400258970</t>
  </si>
  <si>
    <t>3350400253129</t>
  </si>
  <si>
    <t>3350400251860</t>
  </si>
  <si>
    <t>3350400249970</t>
  </si>
  <si>
    <t>3350400250057</t>
  </si>
  <si>
    <t>3350400176744</t>
  </si>
  <si>
    <t>3350400418403</t>
  </si>
  <si>
    <t>3350400176060</t>
  </si>
  <si>
    <t>3350400195676</t>
  </si>
  <si>
    <t>3350400253323</t>
  </si>
  <si>
    <t>3350400253501</t>
  </si>
  <si>
    <t>3350400240434</t>
  </si>
  <si>
    <t>5350400015682</t>
  </si>
  <si>
    <t>3350400240736</t>
  </si>
  <si>
    <t>3350400255385</t>
  </si>
  <si>
    <t>3350400259739</t>
  </si>
  <si>
    <t>3350400179981</t>
  </si>
  <si>
    <t>3350400258155</t>
  </si>
  <si>
    <t>3350400271453</t>
  </si>
  <si>
    <t>3350400255164</t>
  </si>
  <si>
    <t>3350400252106</t>
  </si>
  <si>
    <t>3350400177252</t>
  </si>
  <si>
    <t>3350400240850</t>
  </si>
  <si>
    <t>3350400252394</t>
  </si>
  <si>
    <t>3350500047661</t>
  </si>
  <si>
    <t>3350400271275</t>
  </si>
  <si>
    <t>3350400177210</t>
  </si>
  <si>
    <t>3350400271763</t>
  </si>
  <si>
    <t>3350400259461</t>
  </si>
  <si>
    <t>3350400258775</t>
  </si>
  <si>
    <t>3350400250847</t>
  </si>
  <si>
    <t>3350400255121</t>
  </si>
  <si>
    <t>3350400258783</t>
  </si>
  <si>
    <t>3350400240604</t>
  </si>
  <si>
    <t>3950600161095</t>
  </si>
  <si>
    <t>3350400239215</t>
  </si>
  <si>
    <t>3350400405832</t>
  </si>
  <si>
    <t>3350400251410</t>
  </si>
  <si>
    <t>3350400250062</t>
  </si>
  <si>
    <t>3350400180598</t>
  </si>
  <si>
    <t>3350400256659</t>
  </si>
  <si>
    <t>3350400254613</t>
  </si>
  <si>
    <t>3350400195943</t>
  </si>
  <si>
    <t>3350400253102</t>
  </si>
  <si>
    <t>3350400259437</t>
  </si>
  <si>
    <t>3350400240051</t>
  </si>
  <si>
    <t>3350400271445</t>
  </si>
  <si>
    <t>3350400257612</t>
  </si>
  <si>
    <t>3350400177074</t>
  </si>
  <si>
    <t>3350400177783</t>
  </si>
  <si>
    <t>3350400408947</t>
  </si>
  <si>
    <t>3350400253951</t>
  </si>
  <si>
    <t>3350400180491</t>
  </si>
  <si>
    <t>3350500168123</t>
  </si>
  <si>
    <t>3350400177031</t>
  </si>
  <si>
    <t>3350400256691</t>
  </si>
  <si>
    <t>3350400178330</t>
  </si>
  <si>
    <t>3350400255075</t>
  </si>
  <si>
    <t>3350400258589</t>
  </si>
  <si>
    <t>3350400256314</t>
  </si>
  <si>
    <t>3350400239291</t>
  </si>
  <si>
    <t>3350400271810</t>
  </si>
  <si>
    <t>3350400252556</t>
  </si>
  <si>
    <t>3350400252840</t>
  </si>
  <si>
    <t>3350400256900</t>
  </si>
  <si>
    <t>3350400255539</t>
  </si>
  <si>
    <t>5350400044968</t>
  </si>
  <si>
    <t>3350400272018</t>
  </si>
  <si>
    <t>3350400255946</t>
  </si>
  <si>
    <t>3350400256225</t>
  </si>
  <si>
    <t>3350400258660</t>
  </si>
  <si>
    <t>3350400411077</t>
  </si>
  <si>
    <t>3350400256667</t>
  </si>
  <si>
    <t>3350400259704</t>
  </si>
  <si>
    <t>3350400250332</t>
  </si>
  <si>
    <t>3350400177341</t>
  </si>
  <si>
    <t>3350400255482</t>
  </si>
  <si>
    <t>3350400256209</t>
  </si>
  <si>
    <t>3350400415927</t>
  </si>
  <si>
    <t>3350400258121</t>
  </si>
  <si>
    <t>3530400164043</t>
  </si>
  <si>
    <t>3350400254222</t>
  </si>
  <si>
    <t>5350590009794</t>
  </si>
  <si>
    <t>3350400253692</t>
  </si>
  <si>
    <t>4350500002533</t>
  </si>
  <si>
    <t>3350500174158</t>
  </si>
  <si>
    <t>3350400179506</t>
  </si>
  <si>
    <t>3350400259682</t>
  </si>
  <si>
    <t>5350400050305</t>
  </si>
  <si>
    <t>3350400251011</t>
  </si>
  <si>
    <t>3350400255857</t>
  </si>
  <si>
    <t>3350400254966</t>
  </si>
  <si>
    <t>3350400253960</t>
  </si>
  <si>
    <t>3350500048781</t>
  </si>
  <si>
    <t>3350400254532</t>
  </si>
  <si>
    <t>3350400254478</t>
  </si>
  <si>
    <t>3350400252041</t>
  </si>
  <si>
    <t>3350400239304</t>
  </si>
  <si>
    <t>3350400254249</t>
  </si>
  <si>
    <t>3341500143938</t>
  </si>
  <si>
    <t>3350400257728</t>
  </si>
  <si>
    <t>3350400272298</t>
  </si>
  <si>
    <t>3350400252530</t>
  </si>
  <si>
    <t>3350400177058</t>
  </si>
  <si>
    <t>5350400037104</t>
  </si>
  <si>
    <t>3950600161044</t>
  </si>
  <si>
    <t>3350400180920</t>
  </si>
  <si>
    <t>3350400177007</t>
  </si>
  <si>
    <t>3350400411450</t>
  </si>
  <si>
    <t>3350400256781</t>
  </si>
  <si>
    <t>3350400180091</t>
  </si>
  <si>
    <t>3350400235821</t>
  </si>
  <si>
    <t>3350500047423</t>
  </si>
  <si>
    <t>3350400259143</t>
  </si>
  <si>
    <t>3350400411352</t>
  </si>
  <si>
    <t>3350400255814</t>
  </si>
  <si>
    <t>3350400250570</t>
  </si>
  <si>
    <t>3350400256420</t>
  </si>
  <si>
    <t>3350400249873</t>
  </si>
  <si>
    <t>3350400222550</t>
  </si>
  <si>
    <t>3350400259933</t>
  </si>
  <si>
    <t>3350400251801</t>
  </si>
  <si>
    <t>3350400240281</t>
  </si>
  <si>
    <t>3350400177201</t>
  </si>
  <si>
    <t>3350400256608</t>
  </si>
  <si>
    <t>3350400177767</t>
  </si>
  <si>
    <t>3350400177040</t>
  </si>
  <si>
    <t>3350400178933</t>
  </si>
  <si>
    <t>3440300408791</t>
  </si>
  <si>
    <t>5350400044712</t>
  </si>
  <si>
    <t>3350400214832</t>
  </si>
  <si>
    <t>3350400252670</t>
  </si>
  <si>
    <t>3350500096793</t>
  </si>
  <si>
    <t>3350400180784</t>
  </si>
  <si>
    <t>5350400044682</t>
  </si>
  <si>
    <t>3350400251444</t>
  </si>
  <si>
    <t>3350400180075</t>
  </si>
  <si>
    <t>3350500242455</t>
  </si>
  <si>
    <t>3350400252289</t>
  </si>
  <si>
    <t>3960600182114</t>
  </si>
  <si>
    <t>3350400180083</t>
  </si>
  <si>
    <t>3350400175837</t>
  </si>
  <si>
    <t>3350400259585</t>
  </si>
  <si>
    <t>3350400271461</t>
  </si>
  <si>
    <t>3350400255300</t>
  </si>
  <si>
    <t>3350400180458</t>
  </si>
  <si>
    <t>3350400259259</t>
  </si>
  <si>
    <t>3350400238481</t>
  </si>
  <si>
    <t>5350400036744</t>
  </si>
  <si>
    <t>3421000241689</t>
  </si>
  <si>
    <t>3350400257965</t>
  </si>
  <si>
    <t>3350400180105</t>
  </si>
  <si>
    <t>3350500049892</t>
  </si>
  <si>
    <t>5350400040229</t>
  </si>
  <si>
    <t>3350400180717</t>
  </si>
  <si>
    <t>3350400180822</t>
  </si>
  <si>
    <t>3101200578027</t>
  </si>
  <si>
    <t>3350400254273</t>
  </si>
  <si>
    <t>3350400175845</t>
  </si>
  <si>
    <t>3350400195064</t>
  </si>
  <si>
    <t>3350500169278</t>
  </si>
  <si>
    <t>1959900201906</t>
  </si>
  <si>
    <t>3350400239568</t>
  </si>
  <si>
    <t>3350500095291</t>
  </si>
  <si>
    <t>3350400176973</t>
  </si>
  <si>
    <t>3350400250537</t>
  </si>
  <si>
    <t>3350400409889</t>
  </si>
  <si>
    <t>3350400180938</t>
  </si>
  <si>
    <t>3350400176957</t>
  </si>
  <si>
    <t>5350400035420</t>
  </si>
  <si>
    <t>3350400250146</t>
  </si>
  <si>
    <t>3350500096874</t>
  </si>
  <si>
    <t>3350400179875</t>
  </si>
  <si>
    <t>3350400258333</t>
  </si>
  <si>
    <t>3350400177082</t>
  </si>
  <si>
    <t>3350400260397</t>
  </si>
  <si>
    <t>3350400179654</t>
  </si>
  <si>
    <t>3350400239509</t>
  </si>
  <si>
    <t>3350400255491</t>
  </si>
  <si>
    <t>3350400252475</t>
  </si>
  <si>
    <t>3350400251703</t>
  </si>
  <si>
    <t>3350400411930</t>
  </si>
  <si>
    <t>3350400251959</t>
  </si>
  <si>
    <t>3350400177091</t>
  </si>
  <si>
    <t>3350400251037</t>
  </si>
  <si>
    <t>3350400177155</t>
  </si>
  <si>
    <t>3350400259470</t>
  </si>
  <si>
    <t>2350400019586</t>
  </si>
  <si>
    <t>3350500173551</t>
  </si>
  <si>
    <t>3350400180911</t>
  </si>
  <si>
    <t>2350400016935</t>
  </si>
  <si>
    <t>3350400195749</t>
  </si>
  <si>
    <t>3350400179280</t>
  </si>
  <si>
    <t>3350400256331</t>
  </si>
  <si>
    <t>3350400239657</t>
  </si>
  <si>
    <t>3350500096882</t>
  </si>
  <si>
    <t>3350400180130</t>
  </si>
  <si>
    <t>3350400254516</t>
  </si>
  <si>
    <t>3350400272140</t>
  </si>
  <si>
    <t>3350400251576</t>
  </si>
  <si>
    <t>3350500180450</t>
  </si>
  <si>
    <t>3350400256519</t>
  </si>
  <si>
    <t>3350400176451</t>
  </si>
  <si>
    <t>3350400271739</t>
  </si>
  <si>
    <t>3350400251975</t>
  </si>
  <si>
    <t>3350400239282</t>
  </si>
  <si>
    <t>3350400413347</t>
  </si>
  <si>
    <t>3350400196257</t>
  </si>
  <si>
    <t>3350500096122</t>
  </si>
  <si>
    <t>3050400258023</t>
  </si>
  <si>
    <t>3350800421738</t>
  </si>
  <si>
    <t>3350400271542</t>
  </si>
  <si>
    <t>3350400253757</t>
  </si>
  <si>
    <t>3350400253935</t>
  </si>
  <si>
    <t>3350500174263</t>
  </si>
  <si>
    <t>3350400256721</t>
  </si>
  <si>
    <t>3350400252025</t>
  </si>
  <si>
    <t>3350400272131</t>
  </si>
  <si>
    <t>3350400178763</t>
  </si>
  <si>
    <t>3350400258163</t>
  </si>
  <si>
    <t>5350400007213</t>
  </si>
  <si>
    <t>3350400179891</t>
  </si>
  <si>
    <t>3350400254842</t>
  </si>
  <si>
    <t>3350400178836</t>
  </si>
  <si>
    <t>3350400252211</t>
  </si>
  <si>
    <t>3350400239894</t>
  </si>
  <si>
    <t>3350400258147</t>
  </si>
  <si>
    <t>3350400180814</t>
  </si>
  <si>
    <t>3350400271747</t>
  </si>
  <si>
    <t>3350400239142</t>
  </si>
  <si>
    <t>3350400180121</t>
  </si>
  <si>
    <t>3350400177422</t>
  </si>
  <si>
    <t>5350400044704</t>
  </si>
  <si>
    <t>3350400177384</t>
  </si>
  <si>
    <t>1350400038086</t>
  </si>
  <si>
    <t>5350400004087</t>
  </si>
  <si>
    <t>3350400238995</t>
  </si>
  <si>
    <t>3350400256071</t>
  </si>
  <si>
    <t>3350400271232</t>
  </si>
  <si>
    <t>5350400014091</t>
  </si>
  <si>
    <t>1350400056912</t>
  </si>
  <si>
    <t>3350400252343</t>
  </si>
  <si>
    <t>3960500588810</t>
  </si>
  <si>
    <t>3350400180369</t>
  </si>
  <si>
    <t>3350400260133</t>
  </si>
  <si>
    <t>3350400195960</t>
  </si>
  <si>
    <t>3350400272093</t>
  </si>
  <si>
    <t>3350400413355</t>
  </si>
  <si>
    <t>3960500316429</t>
  </si>
  <si>
    <t>3350400252122</t>
  </si>
  <si>
    <t>3350400253668</t>
  </si>
  <si>
    <t>3350400240388</t>
  </si>
  <si>
    <t>3350400076731</t>
  </si>
  <si>
    <t>3341600026178</t>
  </si>
  <si>
    <t>3350400236992</t>
  </si>
  <si>
    <t>3350400250260</t>
  </si>
  <si>
    <t>3350400178747</t>
  </si>
  <si>
    <t>3350400257191</t>
  </si>
  <si>
    <t>3350400256004</t>
  </si>
  <si>
    <t>3350400258261</t>
  </si>
  <si>
    <t>3350400257515</t>
  </si>
  <si>
    <t>1350400038833</t>
  </si>
  <si>
    <t>3350400240990</t>
  </si>
  <si>
    <t>3350400180571</t>
  </si>
  <si>
    <t>3350400260206</t>
  </si>
  <si>
    <t>3350400253897</t>
  </si>
  <si>
    <t>3350400259712</t>
  </si>
  <si>
    <t>3350400254117</t>
  </si>
  <si>
    <t>1350100189992</t>
  </si>
  <si>
    <t>3350400238987</t>
  </si>
  <si>
    <t>3350400254834</t>
  </si>
  <si>
    <t>3350400176922</t>
  </si>
  <si>
    <t>3350400259674</t>
  </si>
  <si>
    <t>3350400176981</t>
  </si>
  <si>
    <t>3350400178968</t>
  </si>
  <si>
    <t>3350400259861</t>
  </si>
  <si>
    <t>3350400260354</t>
  </si>
  <si>
    <t>3350400250308</t>
  </si>
  <si>
    <t>5350400040954</t>
  </si>
  <si>
    <t>3350400016978</t>
  </si>
  <si>
    <t>3350500177955</t>
  </si>
  <si>
    <t>3350400413380</t>
  </si>
  <si>
    <t>3350400258601</t>
  </si>
  <si>
    <t>1350400011145</t>
  </si>
  <si>
    <t>3350400258929</t>
  </si>
  <si>
    <t>3350400176965</t>
  </si>
  <si>
    <t>198/1</t>
  </si>
  <si>
    <t>26/4</t>
  </si>
  <si>
    <t>99</t>
  </si>
  <si>
    <t>178</t>
  </si>
  <si>
    <t>139</t>
  </si>
  <si>
    <t>222</t>
  </si>
  <si>
    <t>193/2</t>
  </si>
  <si>
    <t>214</t>
  </si>
  <si>
    <t>151</t>
  </si>
  <si>
    <t>193</t>
  </si>
  <si>
    <t>223</t>
  </si>
  <si>
    <t>ธารศิลา</t>
  </si>
  <si>
    <t>เตาไห</t>
  </si>
  <si>
    <t>5840II2838</t>
  </si>
  <si>
    <t>5840II3038</t>
  </si>
  <si>
    <t>5840II2638</t>
  </si>
  <si>
    <t>5840II2836</t>
  </si>
  <si>
    <t>5840II3038-9</t>
  </si>
  <si>
    <t>5840II2838-12</t>
  </si>
  <si>
    <t>5840II2636</t>
  </si>
  <si>
    <t>5840II3238</t>
  </si>
  <si>
    <t>5840II2436</t>
  </si>
  <si>
    <t>นส3ก</t>
  </si>
  <si>
    <t>พรมจันทร์</t>
  </si>
  <si>
    <t>น.ส.3ก</t>
  </si>
  <si>
    <t>ทองสุข</t>
  </si>
  <si>
    <t>สายสีแก้ว</t>
  </si>
  <si>
    <t>จั่น</t>
  </si>
  <si>
    <t>ทองทศ</t>
  </si>
  <si>
    <t>สมหวาน</t>
  </si>
  <si>
    <t>สว่างแสง</t>
  </si>
  <si>
    <t>ชิงชัย</t>
  </si>
  <si>
    <t>โสม</t>
  </si>
  <si>
    <t>ธุรแพง</t>
  </si>
  <si>
    <t>ผา</t>
  </si>
  <si>
    <t>สลัด</t>
  </si>
  <si>
    <t>เสวียน</t>
  </si>
  <si>
    <t>เสริฐศรี</t>
  </si>
  <si>
    <t>ทองมี</t>
  </si>
  <si>
    <t>แพงพันธ์</t>
  </si>
  <si>
    <t>๓ ๓๕๐๔ ๐๐๐๗๐ ๕๔ ๗</t>
  </si>
  <si>
    <t>อภิสิทธิ์</t>
  </si>
  <si>
    <t>พลชัย</t>
  </si>
  <si>
    <t xml:space="preserve"> </t>
  </si>
  <si>
    <t>๓ ๓๓๑๐ ๐๐๓๐๘ ๙๘ ๙</t>
  </si>
  <si>
    <t xml:space="preserve">ทุ่งมน                   </t>
  </si>
  <si>
    <t xml:space="preserve">คำเขื่อนแก้ว             </t>
  </si>
  <si>
    <t>สีดา</t>
  </si>
  <si>
    <t>๓ ๓๕๐๔ ๐๐๒๔๐ ๘๘ ๔</t>
  </si>
  <si>
    <t>สรวีย์</t>
  </si>
  <si>
    <t xml:space="preserve">ทุ่งมน </t>
  </si>
  <si>
    <t xml:space="preserve">ยโสธร </t>
  </si>
  <si>
    <t>วิชาญ</t>
  </si>
  <si>
    <t>เขียว</t>
  </si>
  <si>
    <t>คำภีร์</t>
  </si>
  <si>
    <t>ทุ่มโมง</t>
  </si>
  <si>
    <t>ยศบุญ</t>
  </si>
  <si>
    <t>๓ ๓๕๐๔ ๐๐๒๔๙ ๘๕ ๗</t>
  </si>
  <si>
    <t>๓ ๓๕๐๔ ๐๐๒๓๘ ๖๙ ๓</t>
  </si>
  <si>
    <t>๓ ๓๕๐๔ ๐๐๒๔๙ ๘๖ ๕</t>
  </si>
  <si>
    <t>๓ ๓๕๐๔ ๐๐๒๒๓ ๐๗ ๖</t>
  </si>
  <si>
    <t>สุวรรณ</t>
  </si>
  <si>
    <t>ด้วง</t>
  </si>
  <si>
    <t>พรรณี</t>
  </si>
  <si>
    <t>บัวเรียน</t>
  </si>
  <si>
    <t>สมศักดิ์</t>
  </si>
  <si>
    <t>ทองหนุน</t>
  </si>
  <si>
    <t>พานทอง</t>
  </si>
  <si>
    <t>๓ ๓๕๐๔ ๐๐๒๕๕ ๖๒ ๘</t>
  </si>
  <si>
    <t>๕ ๓๕๐๔ ๐๐๐๐๒ ๓๙ ๔</t>
  </si>
  <si>
    <t xml:space="preserve">ทุ่งมน   </t>
  </si>
  <si>
    <t xml:space="preserve">ยโสธร   </t>
  </si>
  <si>
    <t>บัน</t>
  </si>
  <si>
    <t>สมหมาย</t>
  </si>
  <si>
    <t>ปัญญา</t>
  </si>
  <si>
    <t>พัด</t>
  </si>
  <si>
    <t>พันหาร</t>
  </si>
  <si>
    <t>คำศรี</t>
  </si>
  <si>
    <t>พิมพิลา</t>
  </si>
  <si>
    <t>สมร</t>
  </si>
  <si>
    <t>ประสมสู่</t>
  </si>
  <si>
    <t>๓ ๓๕๐๔ ๐๐๐๗๖ ๘๙ ๘</t>
  </si>
  <si>
    <t>๓ ๓๕๐๔ ๐๐๒๓๒ ๕๐ ๔</t>
  </si>
  <si>
    <t>สงคราม</t>
  </si>
  <si>
    <t>วงศ์มาลี</t>
  </si>
  <si>
    <t>สำราญ</t>
  </si>
  <si>
    <t>คัชรินทร์</t>
  </si>
  <si>
    <t>ทองดี</t>
  </si>
  <si>
    <t>มูลสัน</t>
  </si>
  <si>
    <t>จอมผิน</t>
  </si>
  <si>
    <t>จั่นเคลือบ</t>
  </si>
  <si>
    <t>หนูเตรียม</t>
  </si>
  <si>
    <t>ดี</t>
  </si>
  <si>
    <t>วุฒินันท์</t>
  </si>
  <si>
    <t>ตระกูล</t>
  </si>
  <si>
    <t>สอนศรี</t>
  </si>
  <si>
    <t>๓ ๓๕๐๔ ๐๐๒๓๐ ๗๑ ๔</t>
  </si>
  <si>
    <t>๓ ๓๕๐๔ ๐๐๒๕๔ ๐๕ ๒</t>
  </si>
  <si>
    <t>๕ ๓๕๐๔ ๐๐๐๔๐ ๙๖ ๒</t>
  </si>
  <si>
    <t>๓ ๓๕๐๔ ๐๐๒๕๓ ๕๔ ๔</t>
  </si>
  <si>
    <t>๓ ๓๕๐๔ ๐๐๐๖๙ ๖๐ ๓</t>
  </si>
  <si>
    <t>จำรูญ</t>
  </si>
  <si>
    <t>ไชยา</t>
  </si>
  <si>
    <t>นี</t>
  </si>
  <si>
    <t>กระจกสี</t>
  </si>
  <si>
    <t>๓ ๓๔๑๖ ๐๐๒๓๓ ๐๕ ๐</t>
  </si>
  <si>
    <t>๓ ๓๕๐๔ ๐๐๒๒๗ ๒๐ ๙</t>
  </si>
  <si>
    <t>๓ ๓๕๐๔ ๐๐๒๓๘ ๐๓ ๑</t>
  </si>
  <si>
    <t>ตลาด</t>
  </si>
  <si>
    <t>บุ่ง</t>
  </si>
  <si>
    <t>อำนาจเจริญ</t>
  </si>
  <si>
    <t>สุพิษ</t>
  </si>
  <si>
    <t>สมชาติ</t>
  </si>
  <si>
    <t>ชนิดาพร</t>
  </si>
  <si>
    <t>๓ ๓๕๐๔ ๐๐๑๗๗ ๐๘ ๒</t>
  </si>
  <si>
    <t>๓ ๓๕๐๔ ๐๐๒๕๕ ๐๗ ๕</t>
  </si>
  <si>
    <t>๓ ๓๕๐๔ ๐๐๒๕๕ ๑๓ ๐</t>
  </si>
  <si>
    <t>ชม</t>
  </si>
  <si>
    <t>มี</t>
  </si>
  <si>
    <t>รัชนี</t>
  </si>
  <si>
    <t>๓ ๓๕๐๔ ๐๐๒๖๐ ๑๘ ๔</t>
  </si>
  <si>
    <t>๓ ๓๕๐๔ ๐๐๒๕๔ ๘๐ ๐</t>
  </si>
  <si>
    <t>๓ ๓๕๐๔ ๐๐๒๕๖ ๖๙ ๑</t>
  </si>
  <si>
    <t>๓ ๓๕๐๔ ๐๐๒๔๐ ๐๕ ๑</t>
  </si>
  <si>
    <t>๓ ๓๕๐๔ ๐๐๑๗๗ ๑๙ ๘</t>
  </si>
  <si>
    <t>๓ ๓๕๐๔ ๐๐๒๕๕ ๕๓ ๙</t>
  </si>
  <si>
    <t>๓ ๓๕๐๔ ๐๐๒๕๕ ๔๘ ๒</t>
  </si>
  <si>
    <t>๓ ๓๕๐๔ ๐๐๒๕๒ ๐๑ ๗</t>
  </si>
  <si>
    <t>๓ ๓๕๐๔ ๐๐๒๕๘ ๕๘ ๙</t>
  </si>
  <si>
    <t>สุพัฒ</t>
  </si>
  <si>
    <t>ปภัสสร</t>
  </si>
  <si>
    <t>สลับศรี</t>
  </si>
  <si>
    <t>ภาระวงศ์</t>
  </si>
  <si>
    <t>บุบผา</t>
  </si>
  <si>
    <t>๓ ๓๕๐๔ ๐๐๑๗๖ ๖๕ ๕</t>
  </si>
  <si>
    <t>๓ ๓๕๐๔ ๐๐๑๗๖ ๖๗ ๑</t>
  </si>
  <si>
    <t>๓ ๓๕๐๔ ๐๐๒๕๕ ๑๔ ๘</t>
  </si>
  <si>
    <t>พูลเพิ่ม</t>
  </si>
  <si>
    <t>พิกุล</t>
  </si>
  <si>
    <t>หันตุลา</t>
  </si>
  <si>
    <t>๓ ๓๕๐๔ ๐๐๒๒๔ ๘๗ ๑</t>
  </si>
  <si>
    <t>รัตนพร</t>
  </si>
  <si>
    <t>อดุล</t>
  </si>
  <si>
    <t>มิ่งขวัญ</t>
  </si>
  <si>
    <t>เสาะ</t>
  </si>
  <si>
    <t>แสวง</t>
  </si>
  <si>
    <t>ถาวร</t>
  </si>
  <si>
    <t>โพสาขา</t>
  </si>
  <si>
    <t>๕ ๓๕๐๔ ๐๐๐๐๒ ๓๒ ๗</t>
  </si>
  <si>
    <t>๓ ๓๕๐๔ ๐๐๒๓๐ ๖๗ ๖</t>
  </si>
  <si>
    <t>บุญถิ่น</t>
  </si>
  <si>
    <t>อมร</t>
  </si>
  <si>
    <t>ไพทูรย์</t>
  </si>
  <si>
    <t>สุนันทา</t>
  </si>
  <si>
    <t>สุทัศน์</t>
  </si>
  <si>
    <t>ประสิทธิ์</t>
  </si>
  <si>
    <t>มนูญ</t>
  </si>
  <si>
    <t>สุภาพ</t>
  </si>
  <si>
    <t>๓ ๓๕๐๔ ๐๐๐๗๖ ๕๙ ๖</t>
  </si>
  <si>
    <t>๓ ๘๔๙๘ ๐๐๐๓๓ ๙๘ ๗</t>
  </si>
  <si>
    <t>๕ ๓๕๐๔ ๙๐๐๐๕ ๓๙ ๘</t>
  </si>
  <si>
    <t>รุ่งเรือง</t>
  </si>
  <si>
    <t>สิริกุล</t>
  </si>
  <si>
    <t>พลเยี่ยม</t>
  </si>
  <si>
    <t>บรรหาร</t>
  </si>
  <si>
    <t>สมวงษ์</t>
  </si>
  <si>
    <t>๑ ๓๔๙๙ ๐๐๐๒๓ ๒๓ ๐</t>
  </si>
  <si>
    <t>โฉนด</t>
  </si>
  <si>
    <t>ศรีสุดา</t>
  </si>
  <si>
    <t>สายัน</t>
  </si>
  <si>
    <t xml:space="preserve">ประสพดี </t>
  </si>
  <si>
    <t>น.ส.ล.</t>
  </si>
  <si>
    <t>วิญญา</t>
  </si>
  <si>
    <t>คำมวย</t>
  </si>
  <si>
    <t>น.ส,ล</t>
  </si>
  <si>
    <t>ม.4</t>
  </si>
  <si>
    <t>ไสว</t>
  </si>
  <si>
    <t>ดาวเรือง</t>
  </si>
  <si>
    <t>บุญส่ง</t>
  </si>
  <si>
    <t>น.ส,ล.</t>
  </si>
  <si>
    <t>รับ</t>
  </si>
  <si>
    <t>สมโภช</t>
  </si>
  <si>
    <t>แสงเมืองปักษ์</t>
  </si>
  <si>
    <t>ปอน</t>
  </si>
  <si>
    <t>ประยุทธ</t>
  </si>
  <si>
    <t>มังกร</t>
  </si>
  <si>
    <t>สยาม</t>
  </si>
  <si>
    <t>บุญเลน</t>
  </si>
  <si>
    <t>งามใจ</t>
  </si>
  <si>
    <t>ละออ</t>
  </si>
  <si>
    <t>สวน</t>
  </si>
  <si>
    <t>คำพลอย</t>
  </si>
  <si>
    <t>สว่าง</t>
  </si>
  <si>
    <t>บุญทศ</t>
  </si>
  <si>
    <t>น้ำฝน</t>
  </si>
  <si>
    <t>ยรรยง</t>
  </si>
  <si>
    <t>ปลิวสูงเนิน</t>
  </si>
  <si>
    <t>เล็ก</t>
  </si>
  <si>
    <t>เชิดชัย</t>
  </si>
  <si>
    <t>ละครรำ</t>
  </si>
  <si>
    <t>แก่นชมภู</t>
  </si>
  <si>
    <t>บุญตา</t>
  </si>
  <si>
    <t>ไตรวงค์</t>
  </si>
  <si>
    <t>ณัฐวุฒิ</t>
  </si>
  <si>
    <t>ฉ</t>
  </si>
  <si>
    <t>สปก</t>
  </si>
  <si>
    <t>ม.8</t>
  </si>
  <si>
    <t>นสล</t>
  </si>
  <si>
    <t>ไพจิตรกุญชร</t>
  </si>
  <si>
    <t>นสล.</t>
  </si>
  <si>
    <t>ตะวัน</t>
  </si>
  <si>
    <t>สวาท</t>
  </si>
  <si>
    <t>นคร</t>
  </si>
  <si>
    <t>เฉลียว</t>
  </si>
  <si>
    <t>บุญสวย</t>
  </si>
  <si>
    <t>วรวิช</t>
  </si>
  <si>
    <t>คำวัน</t>
  </si>
  <si>
    <t>พยุง</t>
  </si>
  <si>
    <t>เลิศ</t>
  </si>
  <si>
    <t>เนตร</t>
  </si>
  <si>
    <t>สง่า</t>
  </si>
  <si>
    <t>วัลลา</t>
  </si>
  <si>
    <t>นพา</t>
  </si>
  <si>
    <t>ปาสาร</t>
  </si>
  <si>
    <t>หนูแสง</t>
  </si>
  <si>
    <t>อรทัย</t>
  </si>
  <si>
    <t>มริวรรณ์</t>
  </si>
  <si>
    <t xml:space="preserve">อานนท์ </t>
  </si>
  <si>
    <t>ถี่ถ้วน</t>
  </si>
  <si>
    <t>หลาง</t>
  </si>
  <si>
    <t>ยุพิน</t>
  </si>
  <si>
    <t>ทศพล</t>
  </si>
  <si>
    <t>อำมร</t>
  </si>
  <si>
    <t>อาคม</t>
  </si>
  <si>
    <t>135 ม.4</t>
  </si>
  <si>
    <t>ลำดวน</t>
  </si>
  <si>
    <t>ปราสาร</t>
  </si>
  <si>
    <t>นงคราญ</t>
  </si>
  <si>
    <t>สายสุณีย์</t>
  </si>
  <si>
    <t>วงศ์ศิลป์</t>
  </si>
  <si>
    <t>คำดี</t>
  </si>
  <si>
    <t>ฉิมลี</t>
  </si>
  <si>
    <t>พวง</t>
  </si>
  <si>
    <t>ฉายแสง</t>
  </si>
  <si>
    <t>บัวศรี</t>
  </si>
  <si>
    <t>อุบัวบล</t>
  </si>
  <si>
    <t>ภานี</t>
  </si>
  <si>
    <t>พันชาติ</t>
  </si>
  <si>
    <t>ถนัดศรี</t>
  </si>
  <si>
    <t>บุญสนอง</t>
  </si>
  <si>
    <t>เรียนรู้</t>
  </si>
  <si>
    <t>ไพศาล</t>
  </si>
  <si>
    <t>นัทพล</t>
  </si>
  <si>
    <t>แก่นชมพู</t>
  </si>
  <si>
    <t>จำนง</t>
  </si>
  <si>
    <t>สุรัตน์</t>
  </si>
  <si>
    <t>พันธ์โนริต</t>
  </si>
  <si>
    <t>สายตา</t>
  </si>
  <si>
    <t>เรี่ยม</t>
  </si>
  <si>
    <t>ปานุเวช</t>
  </si>
  <si>
    <t>พลหาร</t>
  </si>
  <si>
    <t>อรอน</t>
  </si>
  <si>
    <t>รักแร่</t>
  </si>
  <si>
    <t>ประสงค๋แก้ว</t>
  </si>
  <si>
    <t>เขียวขำ</t>
  </si>
  <si>
    <t>พักดี</t>
  </si>
  <si>
    <t>ยินสัพ</t>
  </si>
  <si>
    <t>เครือวัลย์</t>
  </si>
  <si>
    <t>สุมน</t>
  </si>
  <si>
    <t>ทานศรี</t>
  </si>
  <si>
    <t>บุญเหลือ</t>
  </si>
  <si>
    <t>คำสอน</t>
  </si>
  <si>
    <t>ไพบูลย์</t>
  </si>
  <si>
    <t>ประถม</t>
  </si>
  <si>
    <t>ภูงามดิน</t>
  </si>
  <si>
    <t>มากแสง</t>
  </si>
  <si>
    <t>พิบูลย์</t>
  </si>
  <si>
    <t>คำนึง</t>
  </si>
  <si>
    <t>สว่างแก้ว</t>
  </si>
  <si>
    <t>อมอร</t>
  </si>
  <si>
    <t>คงศรี</t>
  </si>
  <si>
    <t>นิ่ม</t>
  </si>
  <si>
    <t>สมวงค์</t>
  </si>
  <si>
    <t>8 ม.2</t>
  </si>
  <si>
    <t>ดงเจริญ</t>
  </si>
  <si>
    <t>เหลืองจันทึก</t>
  </si>
  <si>
    <t>เกียรติศักดิ์</t>
  </si>
  <si>
    <t>ปฏิวัติ</t>
  </si>
  <si>
    <t>บุตรตะโน</t>
  </si>
  <si>
    <t>สุรชัย</t>
  </si>
  <si>
    <t>บุญโฮม</t>
  </si>
  <si>
    <t>สุวรรณยง</t>
  </si>
  <si>
    <t>ประภาพร</t>
  </si>
  <si>
    <t>วังกรณ์</t>
  </si>
  <si>
    <t>พันโนริต</t>
  </si>
  <si>
    <t>คำไพร</t>
  </si>
  <si>
    <t>ศรีแสน</t>
  </si>
  <si>
    <t>กล้าหาญ</t>
  </si>
  <si>
    <t>ดงวัน</t>
  </si>
  <si>
    <t>กาวน</t>
  </si>
  <si>
    <t>ขนานแข็ง</t>
  </si>
  <si>
    <t>บุญสืบ</t>
  </si>
  <si>
    <t>ชู</t>
  </si>
  <si>
    <t>ทำดี</t>
  </si>
  <si>
    <t>หนูจันทร์</t>
  </si>
  <si>
    <t>บุตรศรี</t>
  </si>
  <si>
    <t>สมชัย</t>
  </si>
  <si>
    <t>นภาวรรณ</t>
  </si>
  <si>
    <t>บัวเขียว</t>
  </si>
  <si>
    <t>อุดร</t>
  </si>
  <si>
    <t xml:space="preserve">45 ม.4 </t>
  </si>
  <si>
    <t>24 ม.4</t>
  </si>
  <si>
    <t>1/4 ม.3</t>
  </si>
  <si>
    <t>45 ม.4</t>
  </si>
  <si>
    <t>53 ม.9</t>
  </si>
  <si>
    <t>ปิ่นเพชร</t>
  </si>
  <si>
    <t>วุฒิไกร</t>
  </si>
  <si>
    <t>วัลลภ</t>
  </si>
  <si>
    <t>ธนินท์โชติ</t>
  </si>
  <si>
    <t>อุบล</t>
  </si>
  <si>
    <t>สารี</t>
  </si>
  <si>
    <t>สถิต</t>
  </si>
  <si>
    <t>53 ม.4</t>
  </si>
  <si>
    <t>กร</t>
  </si>
  <si>
    <t>ประคอง</t>
  </si>
  <si>
    <t>กัลยาณี</t>
  </si>
  <si>
    <t>บุญยุ้ย</t>
  </si>
  <si>
    <t>อนุสรณ์</t>
  </si>
  <si>
    <t>เพชรต้อม</t>
  </si>
  <si>
    <t>สันติ</t>
  </si>
  <si>
    <t>มนต์ขลัง</t>
  </si>
  <si>
    <t>บุญชู</t>
  </si>
  <si>
    <t>ใหญ่ล้ำ</t>
  </si>
  <si>
    <t>สืบวงษ์</t>
  </si>
  <si>
    <t>อุทิศ</t>
  </si>
  <si>
    <t>ส.ป.ก</t>
  </si>
  <si>
    <t>168 ม.7</t>
  </si>
  <si>
    <t>173 ม.3</t>
  </si>
  <si>
    <t>67 ม.7</t>
  </si>
  <si>
    <t>174 ม.3</t>
  </si>
  <si>
    <t>183ม.7</t>
  </si>
  <si>
    <t>173 ม.7</t>
  </si>
  <si>
    <t>36/1 ม.3</t>
  </si>
  <si>
    <t>273 ม.7</t>
  </si>
  <si>
    <t>36 ม.7</t>
  </si>
  <si>
    <t>102 ม.3</t>
  </si>
  <si>
    <t>75 ม.7</t>
  </si>
  <si>
    <t>33 ม.7</t>
  </si>
  <si>
    <t>58 ม.7</t>
  </si>
  <si>
    <t>123 ม.7</t>
  </si>
  <si>
    <t>มงคล</t>
  </si>
  <si>
    <t>ลำปาง</t>
  </si>
  <si>
    <t>สายแสง</t>
  </si>
  <si>
    <t>ราตรี</t>
  </si>
  <si>
    <t>ชมภู</t>
  </si>
  <si>
    <t>ทวีชัย</t>
  </si>
  <si>
    <t>เฉลิมเกียรติ</t>
  </si>
  <si>
    <t>สำราญจิต</t>
  </si>
  <si>
    <t>นำพล</t>
  </si>
  <si>
    <t>91 ม.7</t>
  </si>
  <si>
    <t>หนองชุมใหญ่</t>
  </si>
  <si>
    <t>หนองพอก</t>
  </si>
  <si>
    <t>ร้อยเอ็ด</t>
  </si>
  <si>
    <t>131 ม.7</t>
  </si>
  <si>
    <t>59 ม.7</t>
  </si>
  <si>
    <t>ม.7</t>
  </si>
  <si>
    <t>155 ม.7</t>
  </si>
  <si>
    <t>78 ม.7</t>
  </si>
  <si>
    <t>207 ม.7</t>
  </si>
  <si>
    <t>136 ม.7</t>
  </si>
  <si>
    <t>138 ม.7</t>
  </si>
  <si>
    <t>50 ม.7</t>
  </si>
  <si>
    <t>105 ม.7</t>
  </si>
  <si>
    <t>80 ม.7</t>
  </si>
  <si>
    <t>109 ม.7</t>
  </si>
  <si>
    <t>37 ม.7</t>
  </si>
  <si>
    <t>87 ม.7</t>
  </si>
  <si>
    <t>196 ม.7</t>
  </si>
  <si>
    <t>226 ม.7</t>
  </si>
  <si>
    <t>69 ม.7</t>
  </si>
  <si>
    <t>คำแสง</t>
  </si>
  <si>
    <t>64 ม.7</t>
  </si>
  <si>
    <t>20 ม.7</t>
  </si>
  <si>
    <t>128 ม.7</t>
  </si>
  <si>
    <t>10 ม.7</t>
  </si>
  <si>
    <t>29/1 ม.3</t>
  </si>
  <si>
    <t>151 ม.7</t>
  </si>
  <si>
    <t>195 ม.3</t>
  </si>
  <si>
    <t>202 ม.7</t>
  </si>
  <si>
    <t>181 ม.7</t>
  </si>
  <si>
    <t>158 ม.7</t>
  </si>
  <si>
    <t>144 ม.7</t>
  </si>
  <si>
    <t>142 ม</t>
  </si>
  <si>
    <t>142 ม.7</t>
  </si>
  <si>
    <t>175 ม.7</t>
  </si>
  <si>
    <t>คำพวง</t>
  </si>
  <si>
    <t>27 ม.7</t>
  </si>
  <si>
    <t>171 ม.7</t>
  </si>
  <si>
    <t>139 ม.7</t>
  </si>
  <si>
    <t>140 ม.7</t>
  </si>
  <si>
    <t>86 ม.7</t>
  </si>
  <si>
    <t>บุญธง</t>
  </si>
  <si>
    <t>พิมพ์พัฒน์</t>
  </si>
  <si>
    <t>124 ม.7</t>
  </si>
  <si>
    <t>97 ม.4</t>
  </si>
  <si>
    <t>178 ม.4</t>
  </si>
  <si>
    <t>28 ม.4</t>
  </si>
  <si>
    <t>81 ม.4</t>
  </si>
  <si>
    <t>ธนากร</t>
  </si>
  <si>
    <t>50/1 ม.4</t>
  </si>
  <si>
    <t>28/2</t>
  </si>
  <si>
    <t>155</t>
  </si>
  <si>
    <t>56/2 ม.9</t>
  </si>
  <si>
    <t xml:space="preserve">84/1 ม.3 </t>
  </si>
  <si>
    <t>125 ม.4</t>
  </si>
  <si>
    <t>34 ม.3</t>
  </si>
  <si>
    <t>1 ม.7</t>
  </si>
  <si>
    <t>69 ม.3</t>
  </si>
  <si>
    <t>62 ม.9</t>
  </si>
  <si>
    <t xml:space="preserve">150 ม.3 </t>
  </si>
  <si>
    <t>20 ม.4</t>
  </si>
  <si>
    <t>16 ม.3</t>
  </si>
  <si>
    <t>7 ม.4</t>
  </si>
  <si>
    <t>140 ม.9</t>
  </si>
  <si>
    <t>163 ม.2</t>
  </si>
  <si>
    <t>155 ม.2</t>
  </si>
  <si>
    <t xml:space="preserve">163 ม.2 </t>
  </si>
  <si>
    <t>121 ม.2</t>
  </si>
  <si>
    <t>133 ม.3</t>
  </si>
  <si>
    <t>43 ม.3</t>
  </si>
  <si>
    <t>36/2 ม.3</t>
  </si>
  <si>
    <t>90 ม.3</t>
  </si>
  <si>
    <t>29 ม.3</t>
  </si>
  <si>
    <t>74 ม.3</t>
  </si>
  <si>
    <t>78 ม.3</t>
  </si>
  <si>
    <t>158 ม.2</t>
  </si>
  <si>
    <t>6 ม.3</t>
  </si>
  <si>
    <t>39 ม.1</t>
  </si>
  <si>
    <t>87 ม.1</t>
  </si>
  <si>
    <t>27 ม.1</t>
  </si>
  <si>
    <t>เรียม</t>
  </si>
  <si>
    <t>20 ม.2</t>
  </si>
  <si>
    <t>192 ม.1</t>
  </si>
  <si>
    <t>252 ม.3</t>
  </si>
  <si>
    <t>127 ม.3</t>
  </si>
  <si>
    <t>264 ม.3</t>
  </si>
  <si>
    <t>31 ม.1</t>
  </si>
  <si>
    <t>57 ม.1</t>
  </si>
  <si>
    <t>38 ม.01</t>
  </si>
  <si>
    <t>35 ม.1</t>
  </si>
  <si>
    <t>84 ม.3</t>
  </si>
  <si>
    <t>75 ม.8</t>
  </si>
  <si>
    <t>108 ม.2</t>
  </si>
  <si>
    <t>74ม.8</t>
  </si>
  <si>
    <t>91/1ม.3</t>
  </si>
  <si>
    <t>41/1 ม.3</t>
  </si>
  <si>
    <t>ม.1</t>
  </si>
  <si>
    <t>7 ม.8</t>
  </si>
  <si>
    <t>96 ม.9</t>
  </si>
  <si>
    <t>67 ม.4</t>
  </si>
  <si>
    <t>หนูวา</t>
  </si>
  <si>
    <t>52 ม.3</t>
  </si>
  <si>
    <t>11 ม.3</t>
  </si>
  <si>
    <t>1 ม.1</t>
  </si>
  <si>
    <t>45 ม.1</t>
  </si>
  <si>
    <t>53 ม.3</t>
  </si>
  <si>
    <t>105 ม.1</t>
  </si>
  <si>
    <t>17 ม.2</t>
  </si>
  <si>
    <t>สิมลี</t>
  </si>
  <si>
    <t>54 ม.6</t>
  </si>
  <si>
    <t>60 ม.6</t>
  </si>
  <si>
    <t>โรงจอดรถ</t>
  </si>
  <si>
    <t>เหล็ก</t>
  </si>
  <si>
    <t>กรุงศรี</t>
  </si>
  <si>
    <t>ภูพิธาร</t>
  </si>
  <si>
    <t>56/1 ม.6</t>
  </si>
  <si>
    <t>56/1 ม.7</t>
  </si>
  <si>
    <t>บ้านเดี่ยว</t>
  </si>
  <si>
    <t>บ้านเดี่ยว(เล้า)</t>
  </si>
  <si>
    <t>ครึ่งตึก</t>
  </si>
  <si>
    <t>ไม้</t>
  </si>
  <si>
    <t>61 ม.6</t>
  </si>
  <si>
    <t>ทองปาน</t>
  </si>
  <si>
    <t>ศิริแสง</t>
  </si>
  <si>
    <t>28 ม.6</t>
  </si>
  <si>
    <t>29 ม.6</t>
  </si>
  <si>
    <t>มันทนา</t>
  </si>
  <si>
    <t>บ้านเดี่ยว(ครัว)</t>
  </si>
  <si>
    <t>ตึก</t>
  </si>
  <si>
    <t>บ้านเดี่ยว(ห้องน้ำ)</t>
  </si>
  <si>
    <t>น้านเดี่ยว(ห้องน้ำ)</t>
  </si>
  <si>
    <t>67 ม.9</t>
  </si>
  <si>
    <t>โรงเลี้ยงสัตว์</t>
  </si>
  <si>
    <t xml:space="preserve"> ม.9</t>
  </si>
  <si>
    <t>บ้านเดี่ยว(ยุ้งฉาง</t>
  </si>
  <si>
    <t>โรงจอดรถ(คอกวัว</t>
  </si>
  <si>
    <t>อิศรา</t>
  </si>
  <si>
    <t>215 ม.9</t>
  </si>
  <si>
    <t>ปูน</t>
  </si>
  <si>
    <t>บึงกาล</t>
  </si>
  <si>
    <t>27 ม.4</t>
  </si>
  <si>
    <t>สุพัด</t>
  </si>
  <si>
    <t>194 ม.9</t>
  </si>
  <si>
    <t xml:space="preserve">สมศักดิ์ </t>
  </si>
  <si>
    <t>28 ม.1</t>
  </si>
  <si>
    <t>บ้านเดี่ยวห้องน้ำ</t>
  </si>
  <si>
    <t>ครึ่งตึกครึ่งไม้</t>
  </si>
  <si>
    <t>เสกสรร</t>
  </si>
  <si>
    <t>บ้านเดี่ยว1</t>
  </si>
  <si>
    <t>บ้านเดี่ยว2</t>
  </si>
  <si>
    <t>บ้านเดี่ยว(ยุ้งฉาง)</t>
  </si>
  <si>
    <t>สุชาดา</t>
  </si>
  <si>
    <t>22 ม.4</t>
  </si>
  <si>
    <t>38 ม.4</t>
  </si>
  <si>
    <t>โรงจอดรถ(คอกสัตว์)</t>
  </si>
  <si>
    <t>บ้านเดี่ยวยุ้งฉาง</t>
  </si>
  <si>
    <t>ประวิทย์</t>
  </si>
  <si>
    <t>จันทนา</t>
  </si>
  <si>
    <t>144 ม.4</t>
  </si>
  <si>
    <t>บ้านเดี่ยวครัว</t>
  </si>
  <si>
    <t>5 ม.4</t>
  </si>
  <si>
    <t>โรงจอดรถ(คอกวัว)</t>
  </si>
  <si>
    <t>ปิยะมาศ</t>
  </si>
  <si>
    <t>มังกร (นายสุภี)</t>
  </si>
  <si>
    <t>โรงจอดรถคอกวัว</t>
  </si>
  <si>
    <t>62 ม.4</t>
  </si>
  <si>
    <t>ปูนชั้นเดียว</t>
  </si>
  <si>
    <t>39ม.4</t>
  </si>
  <si>
    <t>อาภัสโร</t>
  </si>
  <si>
    <t>โรงจอดรถคอกสัตว์</t>
  </si>
  <si>
    <t>13 ม.4</t>
  </si>
  <si>
    <t>ภูครองผา</t>
  </si>
  <si>
    <t>127ม.4</t>
  </si>
  <si>
    <t>109ม.4</t>
  </si>
  <si>
    <t>46ม.4</t>
  </si>
  <si>
    <t>โรงเก็บของ</t>
  </si>
  <si>
    <t>สาย</t>
  </si>
  <si>
    <t>อภิวัฒน์</t>
  </si>
  <si>
    <t>182 ม.4</t>
  </si>
  <si>
    <t>74ม.4</t>
  </si>
  <si>
    <t>บ้านเดี่ยวร้านซ่อมรถ</t>
  </si>
  <si>
    <t>207ม.4</t>
  </si>
  <si>
    <t>บ้านปูนชั้นเดียว</t>
  </si>
  <si>
    <t>122ม.4</t>
  </si>
  <si>
    <t>1/1 ม.4</t>
  </si>
  <si>
    <t>สุดแสง(นายบัวพา)</t>
  </si>
  <si>
    <t>6ม.4</t>
  </si>
  <si>
    <t>ร้านค้า</t>
  </si>
  <si>
    <t>โยคี(นายสุนัย)</t>
  </si>
  <si>
    <t>105ม.4</t>
  </si>
  <si>
    <t>วอทอง (นายแพง)</t>
  </si>
  <si>
    <t xml:space="preserve"> ฉ</t>
  </si>
  <si>
    <t>ยุ้งฉางคอกสัตว์</t>
  </si>
  <si>
    <t>โรงจอดรถครัว</t>
  </si>
  <si>
    <t>98ม.4</t>
  </si>
  <si>
    <t>โรฃเก็บฟาง</t>
  </si>
  <si>
    <t>124ม.4</t>
  </si>
  <si>
    <t>นนท์(นายยม)</t>
  </si>
  <si>
    <t>120ม.4</t>
  </si>
  <si>
    <t>121ม.4</t>
  </si>
  <si>
    <t>โรงจอดรถเก็บของ</t>
  </si>
  <si>
    <t>โรงจอดรถยุ้งฉาง</t>
  </si>
  <si>
    <t>30ม.4</t>
  </si>
  <si>
    <t>โสตะสิงห์</t>
  </si>
  <si>
    <t>61ม.4</t>
  </si>
  <si>
    <t>ตึกแถว</t>
  </si>
  <si>
    <t>42ม.4</t>
  </si>
  <si>
    <t>เลี่ยม(นางเลิง)</t>
  </si>
  <si>
    <t>รักคบ</t>
  </si>
  <si>
    <t>69ม.4</t>
  </si>
  <si>
    <t>บ้านเดี่ยวซ่อมรถ</t>
  </si>
  <si>
    <t>โคตรสมบัติ</t>
  </si>
  <si>
    <t>อุทุมพร(นายประยอง)</t>
  </si>
  <si>
    <t>59ม4</t>
  </si>
  <si>
    <t>135ม.4</t>
  </si>
  <si>
    <t>90ม.4</t>
  </si>
  <si>
    <t>146ม.4</t>
  </si>
  <si>
    <t>59ม.4</t>
  </si>
  <si>
    <t>บ้านเดี่ยวชั้นเดียว</t>
  </si>
  <si>
    <t>มุสิกา</t>
  </si>
  <si>
    <t>อารีย์(นายสม)</t>
  </si>
  <si>
    <t>นวน(นางจันทร์)</t>
  </si>
  <si>
    <t>สุริยา(นางเถิง)</t>
  </si>
  <si>
    <t>ถนัด(นายสม)</t>
  </si>
  <si>
    <t>สำราญ(เลื่อน)</t>
  </si>
  <si>
    <t>ร่วม(เลื่อน)</t>
  </si>
  <si>
    <t>หมอน(นางคำกอง)</t>
  </si>
  <si>
    <t>ผวย(นางหมุน</t>
  </si>
  <si>
    <t>คำพันธ์(นางดวงจันทร์</t>
  </si>
  <si>
    <t>ประยอง(นายบัวพา)</t>
  </si>
  <si>
    <t>สมใจ(บัวพา ศรีแสงฯ)</t>
  </si>
  <si>
    <t>เสวียน(นางสุ่น</t>
  </si>
  <si>
    <t>พระสฤษ(นางทอง</t>
  </si>
  <si>
    <t xml:space="preserve">ฉิมมา </t>
  </si>
  <si>
    <t>ใจ(นางวันดี)</t>
  </si>
  <si>
    <t>เสกสรร(นายวงษ์</t>
  </si>
  <si>
    <t>วิชิต(นางพลอย</t>
  </si>
  <si>
    <t>บุษบา(นางสุรัสดา</t>
  </si>
  <si>
    <t>1-3501-0069-860</t>
  </si>
  <si>
    <t>118ม.4</t>
  </si>
  <si>
    <t>โรงเก็บฟาง</t>
  </si>
  <si>
    <t>ปราจิต(นางมี</t>
  </si>
  <si>
    <t>เติม(นางคำเผย</t>
  </si>
  <si>
    <t>189 ม.4</t>
  </si>
  <si>
    <t>194ม.4</t>
  </si>
  <si>
    <t>กาญจนา(นางสุรัสดา</t>
  </si>
  <si>
    <t>136ม.4</t>
  </si>
  <si>
    <t>นำชัย(นายข่อ</t>
  </si>
  <si>
    <t>ป่าสงวน</t>
  </si>
  <si>
    <t>อาจ</t>
  </si>
  <si>
    <t>69 ม.6</t>
  </si>
  <si>
    <t>จันขาว</t>
  </si>
  <si>
    <t>18ม.6</t>
  </si>
  <si>
    <t>พิกุล(บ้านไก่</t>
  </si>
  <si>
    <t>ยุ้งฉาง+คอกวัว</t>
  </si>
  <si>
    <t>ดาวเรือง)นิตยา</t>
  </si>
  <si>
    <t>2ม.6</t>
  </si>
  <si>
    <t>83ม.6</t>
  </si>
  <si>
    <t>เบญจา</t>
  </si>
  <si>
    <t>เตือนใจ</t>
  </si>
  <si>
    <t>61ม.6</t>
  </si>
  <si>
    <t>31ม.6</t>
  </si>
  <si>
    <t>61ม.7</t>
  </si>
  <si>
    <t>เด็กชาย</t>
  </si>
  <si>
    <t>บุญฤทธิ์</t>
  </si>
  <si>
    <t>นามวงศ์ษา</t>
  </si>
  <si>
    <t>1-3501-01807894</t>
  </si>
  <si>
    <t>25ม.6</t>
  </si>
  <si>
    <t>27ม.6</t>
  </si>
  <si>
    <t>22ม.6</t>
  </si>
  <si>
    <t>หยาดพิรุณ</t>
  </si>
  <si>
    <t>นามวงษ์สา</t>
  </si>
  <si>
    <t>ทัศนีย์</t>
  </si>
  <si>
    <t>เถาวัลย์</t>
  </si>
  <si>
    <t>55ม.6</t>
  </si>
  <si>
    <t>ทัดเพ็ญ</t>
  </si>
  <si>
    <t>1-3504-00073574</t>
  </si>
  <si>
    <t>6ม.6</t>
  </si>
  <si>
    <t>ศิวรุณ</t>
  </si>
  <si>
    <t>101ม.6</t>
  </si>
  <si>
    <t>4ม.6</t>
  </si>
  <si>
    <t>บัวลำ</t>
  </si>
  <si>
    <t>19ม.6</t>
  </si>
  <si>
    <t>โรงจอดรถ+คอกวัว</t>
  </si>
  <si>
    <t>สค.1</t>
  </si>
  <si>
    <t>หลักทองคำ</t>
  </si>
  <si>
    <t>88ม.6</t>
  </si>
  <si>
    <t>8ม.6</t>
  </si>
  <si>
    <t>โรงจอดรถคอกไก่</t>
  </si>
  <si>
    <t>103ม.6</t>
  </si>
  <si>
    <t>สงกรานต์</t>
  </si>
  <si>
    <t>โรงเลี้ยงไก่</t>
  </si>
  <si>
    <t>หวัง</t>
  </si>
  <si>
    <t>51ม.6</t>
  </si>
  <si>
    <t>26ม.6</t>
  </si>
  <si>
    <t>บานเดี่ยว</t>
  </si>
  <si>
    <t>73ม.6</t>
  </si>
  <si>
    <t>โรงงานขนาดเล็ก</t>
  </si>
  <si>
    <t>สำนวน</t>
  </si>
  <si>
    <t>62ม.6</t>
  </si>
  <si>
    <t>ระเบียบ</t>
  </si>
  <si>
    <t>2-350400016480</t>
  </si>
  <si>
    <t>ปูนชั้นเดี่ยว</t>
  </si>
  <si>
    <t>โรงจอดรถคอกควาย</t>
  </si>
  <si>
    <t>ตำเขื่อนแก้ว</t>
  </si>
  <si>
    <t>บ้านเดี่ยวยุ้งฉางครัว</t>
  </si>
  <si>
    <t>๔ ๓๕๐๔ ๐๐๒๔๐ ๐๕ ๑</t>
  </si>
  <si>
    <t>จำนงค์(เย็น โนนตูม</t>
  </si>
  <si>
    <t>73ม.3</t>
  </si>
  <si>
    <t>สุภัตรา</t>
  </si>
  <si>
    <t>99ม.6</t>
  </si>
  <si>
    <t>เตียง</t>
  </si>
  <si>
    <t>37ม.6</t>
  </si>
  <si>
    <t>15ม.6</t>
  </si>
  <si>
    <t>68ม.6</t>
  </si>
  <si>
    <t>ประพร</t>
  </si>
  <si>
    <t>50ม.6</t>
  </si>
  <si>
    <t>78ม.6</t>
  </si>
  <si>
    <t>โรงฟาง</t>
  </si>
  <si>
    <t>67ม.6</t>
  </si>
  <si>
    <t>ปิยวุฒิ</t>
  </si>
  <si>
    <t>77ม.6</t>
  </si>
  <si>
    <t>ล้านเดี่ยวยุ้งฉาง</t>
  </si>
  <si>
    <t>ครัว</t>
  </si>
  <si>
    <t>100ม.6</t>
  </si>
  <si>
    <t>ปิยเดช</t>
  </si>
  <si>
    <t>46ม.6</t>
  </si>
  <si>
    <t>โรงรถ</t>
  </si>
  <si>
    <t>10ม.6</t>
  </si>
  <si>
    <t>ประหยัด(นายเม็ง</t>
  </si>
  <si>
    <t>น้านเดี่ยว</t>
  </si>
  <si>
    <t>เขี่ยม</t>
  </si>
  <si>
    <t>17ม.6</t>
  </si>
  <si>
    <t>ดวงสุดา</t>
  </si>
  <si>
    <t>57ม.6</t>
  </si>
  <si>
    <t>ศาลาพัก</t>
  </si>
  <si>
    <t>52ม.6</t>
  </si>
  <si>
    <t>40ม.6</t>
  </si>
  <si>
    <t>53ม.6</t>
  </si>
  <si>
    <t>พิ้ง</t>
  </si>
  <si>
    <t>66ม.6</t>
  </si>
  <si>
    <t>หนูปิ้ง</t>
  </si>
  <si>
    <t>ลัด</t>
  </si>
  <si>
    <t>ที่ราชพัสดุ</t>
  </si>
  <si>
    <t>บุญยิ่ง</t>
  </si>
  <si>
    <t>64ม.6</t>
  </si>
  <si>
    <t>โรงจอดรถปั้มหลอด</t>
  </si>
  <si>
    <t>58ม.6</t>
  </si>
  <si>
    <t>หนูเตือน</t>
  </si>
  <si>
    <t>นำพา</t>
  </si>
  <si>
    <t>ลือไพบูลย์</t>
  </si>
  <si>
    <t>105ม.6</t>
  </si>
  <si>
    <t>ปุน</t>
  </si>
  <si>
    <t>44ม.6</t>
  </si>
  <si>
    <t>เที่ยงตรง</t>
  </si>
  <si>
    <t>1-350400011544</t>
  </si>
  <si>
    <t>138ม.5</t>
  </si>
  <si>
    <t>จันทร์(ด.ญ.อติกานต์</t>
  </si>
  <si>
    <t>24ม.5</t>
  </si>
  <si>
    <t>209 ม.5</t>
  </si>
  <si>
    <t>กิ้น(น.ส.จิตรา</t>
  </si>
  <si>
    <t>สุรักคณา</t>
  </si>
  <si>
    <t>อัง</t>
  </si>
  <si>
    <t>171ม.5</t>
  </si>
  <si>
    <t>72 ม.9</t>
  </si>
  <si>
    <t>ประโนด</t>
  </si>
  <si>
    <t>ประวิสุธิ</t>
  </si>
  <si>
    <t>64ม.5</t>
  </si>
  <si>
    <t>146ม.5</t>
  </si>
  <si>
    <t>มลี(นายโยคี</t>
  </si>
  <si>
    <t>149ม.5</t>
  </si>
  <si>
    <t>บ้านเดี่ยวย้งฉาง</t>
  </si>
  <si>
    <t>หนูเพ็ญ</t>
  </si>
  <si>
    <t>วารี</t>
  </si>
  <si>
    <t>29/1ม.5</t>
  </si>
  <si>
    <t>บุญดี</t>
  </si>
  <si>
    <t>171/1ม.9</t>
  </si>
  <si>
    <t>169ม.5</t>
  </si>
  <si>
    <t>บุญยืน</t>
  </si>
  <si>
    <t>13ม.9</t>
  </si>
  <si>
    <t>ยุทธิพงษ์</t>
  </si>
  <si>
    <t>73/7 ม.2</t>
  </si>
  <si>
    <t>รุ่งฤดี</t>
  </si>
  <si>
    <t>147ม.5</t>
  </si>
  <si>
    <t>147/1ม.5</t>
  </si>
  <si>
    <t>โอบอ้อม</t>
  </si>
  <si>
    <t>บุญน้อม(นายสมศํกดิ์</t>
  </si>
  <si>
    <t>โรงจอดรถ(ศาลา</t>
  </si>
  <si>
    <t>ปูน2ชั้น</t>
  </si>
  <si>
    <t>143ม.5</t>
  </si>
  <si>
    <t>กิ่ง(นายจักรพันธ์</t>
  </si>
  <si>
    <t>สิงห์ครุธ(ตาย)</t>
  </si>
  <si>
    <t>ภากร</t>
  </si>
  <si>
    <t>161ม.5</t>
  </si>
  <si>
    <t>ราตรี(นายบุญมี</t>
  </si>
  <si>
    <t>โรงจอดรถครัง</t>
  </si>
  <si>
    <t>189ม.5</t>
  </si>
  <si>
    <t>190ม.5</t>
  </si>
  <si>
    <t>49ม.5</t>
  </si>
  <si>
    <t>52ม.5</t>
  </si>
  <si>
    <t>ประจวบ</t>
  </si>
  <si>
    <t>216ม.6</t>
  </si>
  <si>
    <t>58ม.5</t>
  </si>
  <si>
    <t>วิไล</t>
  </si>
  <si>
    <t>คำใป่</t>
  </si>
  <si>
    <t>92ม.5</t>
  </si>
  <si>
    <t>55ม.5</t>
  </si>
  <si>
    <t>พิรีภรณ์</t>
  </si>
  <si>
    <t>215ม.14</t>
  </si>
  <si>
    <t>บ.โคกกลาง</t>
  </si>
  <si>
    <t>บ้านเดี่ยวปูน</t>
  </si>
  <si>
    <t>69ม.5</t>
  </si>
  <si>
    <t>สมแปลง</t>
  </si>
  <si>
    <t>ปู้น1ชิ้น</t>
  </si>
  <si>
    <t>พลอย</t>
  </si>
  <si>
    <t>11ม.5</t>
  </si>
  <si>
    <t>195 ม.5</t>
  </si>
  <si>
    <t>บ้านเดี่ยวโรงสีข้าว</t>
  </si>
  <si>
    <t>บ้านเดี่ยวยุ้งฉาง+คอกวัว</t>
  </si>
  <si>
    <t>บ้านเดี่ยวยุ้งฉาง+คอกว้ว</t>
  </si>
  <si>
    <t>ครึงตึกครึ่งไม้</t>
  </si>
  <si>
    <t>203ม.5</t>
  </si>
  <si>
    <t>บ้านเดียว</t>
  </si>
  <si>
    <t>85ม.5</t>
  </si>
  <si>
    <t>ปูน1ชิ้น</t>
  </si>
  <si>
    <t>ทองรื่น</t>
  </si>
  <si>
    <t>133ม.5</t>
  </si>
  <si>
    <t>จงญา</t>
  </si>
  <si>
    <t>ศรีแก้ว</t>
  </si>
  <si>
    <t>172ม.5</t>
  </si>
  <si>
    <t>โพธิ์ภูงา</t>
  </si>
  <si>
    <t>202ม.5</t>
  </si>
  <si>
    <t>67ม.5</t>
  </si>
  <si>
    <t>เจด็ด</t>
  </si>
  <si>
    <t>กิ่งก้อน</t>
  </si>
  <si>
    <t>ใม้</t>
  </si>
  <si>
    <t>บ้านเดี่ยวคอกควาย</t>
  </si>
  <si>
    <t>บ้านเดี่ยวยู้งฉาง</t>
  </si>
  <si>
    <t>บ้านยุ้งฉาง</t>
  </si>
  <si>
    <t>โรงจอดรถคอกวัง</t>
  </si>
  <si>
    <t>219ม.5</t>
  </si>
  <si>
    <t>สมพงษ์</t>
  </si>
  <si>
    <t>เสนาพงษ์</t>
  </si>
  <si>
    <t>ลิกา</t>
  </si>
  <si>
    <t>226ม.5</t>
  </si>
  <si>
    <t>วีระ</t>
  </si>
  <si>
    <t>99ม.5</t>
  </si>
  <si>
    <t>ประสาร</t>
  </si>
  <si>
    <t>50ม.5</t>
  </si>
  <si>
    <t>ผ่อน</t>
  </si>
  <si>
    <t>51ม.5</t>
  </si>
  <si>
    <t>คลังสินค้าโรงสี</t>
  </si>
  <si>
    <t>104ม.9</t>
  </si>
  <si>
    <t>75ม.5</t>
  </si>
  <si>
    <t>สุจิตรา</t>
  </si>
  <si>
    <t>89ม.5</t>
  </si>
  <si>
    <t>โรงครัว</t>
  </si>
  <si>
    <t>บุปผา</t>
  </si>
  <si>
    <t>พงษ์รัตน์</t>
  </si>
  <si>
    <t>158ม.5</t>
  </si>
  <si>
    <t>62ม.5</t>
  </si>
  <si>
    <t>ไอพ่น</t>
  </si>
  <si>
    <t>66ม.5</t>
  </si>
  <si>
    <t>ประยูรศรี</t>
  </si>
  <si>
    <t>70ม.5</t>
  </si>
  <si>
    <t>สำอาง</t>
  </si>
  <si>
    <t>31ม.5</t>
  </si>
  <si>
    <t>76ม.5</t>
  </si>
  <si>
    <t>อั่ว</t>
  </si>
  <si>
    <t>63ม.5</t>
  </si>
  <si>
    <t>ศศิกาน</t>
  </si>
  <si>
    <t>79ม.5</t>
  </si>
  <si>
    <t>28ม.4</t>
  </si>
  <si>
    <t>สำราญ(นางถนอม</t>
  </si>
  <si>
    <t>อำ</t>
  </si>
  <si>
    <t>48 ม.4</t>
  </si>
  <si>
    <t>นส.3ก</t>
  </si>
  <si>
    <t>44 ม.4</t>
  </si>
  <si>
    <t>หอมไกร(นางบุญทัน</t>
  </si>
  <si>
    <t>83ม.4</t>
  </si>
  <si>
    <t>41ม.4</t>
  </si>
  <si>
    <t>นงเยาว์(นายยม</t>
  </si>
  <si>
    <t>14 ม.4</t>
  </si>
  <si>
    <t>40ม.4</t>
  </si>
  <si>
    <t>อำภา</t>
  </si>
  <si>
    <t>ผิวแดง</t>
  </si>
  <si>
    <t>1-3504-00051-153</t>
  </si>
  <si>
    <t>77ม.4</t>
  </si>
  <si>
    <t>สมัย(สำอาง</t>
  </si>
  <si>
    <t>71ม.4</t>
  </si>
  <si>
    <t>ปัทมาพร</t>
  </si>
  <si>
    <t>73ม.4</t>
  </si>
  <si>
    <t>53ม.4</t>
  </si>
  <si>
    <t>26ม.9</t>
  </si>
  <si>
    <t>82ม.9</t>
  </si>
  <si>
    <t>21ม.9</t>
  </si>
  <si>
    <t>167 ม.9</t>
  </si>
  <si>
    <t>200 ม.9</t>
  </si>
  <si>
    <t>ยุพารัตน์</t>
  </si>
  <si>
    <t>ม.9</t>
  </si>
  <si>
    <t>47ม.1</t>
  </si>
  <si>
    <t>เชวง</t>
  </si>
  <si>
    <t>25ม.9</t>
  </si>
  <si>
    <t>ละมุ</t>
  </si>
  <si>
    <t>ยุง</t>
  </si>
  <si>
    <t>สิริสมภพ</t>
  </si>
  <si>
    <t>วิเศษ</t>
  </si>
  <si>
    <t>95ม.9</t>
  </si>
  <si>
    <t>วาสน์</t>
  </si>
  <si>
    <t>อินทร์มณี</t>
  </si>
  <si>
    <t>11ม.9</t>
  </si>
  <si>
    <t>สมเพ็ช</t>
  </si>
  <si>
    <t>วันเที่ยง</t>
  </si>
  <si>
    <t>9869ม.9</t>
  </si>
  <si>
    <t>107 ม.9</t>
  </si>
  <si>
    <t>งาม</t>
  </si>
  <si>
    <t>117ม.9</t>
  </si>
  <si>
    <t>วันเลื่อย</t>
  </si>
  <si>
    <t>องอาจ</t>
  </si>
  <si>
    <t>23ม.9</t>
  </si>
  <si>
    <t>พะอบ</t>
  </si>
  <si>
    <t>หนูกาล</t>
  </si>
  <si>
    <t>131ม.9</t>
  </si>
  <si>
    <t>พิมพ์แข</t>
  </si>
  <si>
    <t>127ม.9</t>
  </si>
  <si>
    <t>ชวัลลักษณ์</t>
  </si>
  <si>
    <t>38ม.9</t>
  </si>
  <si>
    <t>วิรุทธิ</t>
  </si>
  <si>
    <t>201/1 ม.9</t>
  </si>
  <si>
    <t>ทองอิน</t>
  </si>
  <si>
    <t>129ม.9</t>
  </si>
  <si>
    <t>พรรณนี</t>
  </si>
  <si>
    <t>15ม.9</t>
  </si>
  <si>
    <t>30ม.9</t>
  </si>
  <si>
    <t>คำปุ่น</t>
  </si>
  <si>
    <t>สายสอน</t>
  </si>
  <si>
    <t>43ม.9</t>
  </si>
  <si>
    <t>เส</t>
  </si>
  <si>
    <t>24 ม.9</t>
  </si>
  <si>
    <t>คม</t>
  </si>
  <si>
    <t>ปาริดา</t>
  </si>
  <si>
    <t>ชนาภา</t>
  </si>
  <si>
    <t>121ม.9</t>
  </si>
  <si>
    <t>เผด็จ</t>
  </si>
  <si>
    <t>166 ม.9</t>
  </si>
  <si>
    <t>เก๋</t>
  </si>
  <si>
    <t>111 ม.9</t>
  </si>
  <si>
    <t>พรชัย</t>
  </si>
  <si>
    <t>64ม.9</t>
  </si>
  <si>
    <t>จั่ว</t>
  </si>
  <si>
    <t>130ม.9</t>
  </si>
  <si>
    <t>อ่อนสา</t>
  </si>
  <si>
    <t>106 ม.9</t>
  </si>
  <si>
    <t>สายยัน</t>
  </si>
  <si>
    <t>119ม.9</t>
  </si>
  <si>
    <t>ไพจิต</t>
  </si>
  <si>
    <t>สุปฎิ</t>
  </si>
  <si>
    <t>59ม.9</t>
  </si>
  <si>
    <t>อัจฉรา</t>
  </si>
  <si>
    <t>205 ม.9</t>
  </si>
  <si>
    <t>บุญสี</t>
  </si>
  <si>
    <t>สุดา</t>
  </si>
  <si>
    <t xml:space="preserve">  </t>
  </si>
  <si>
    <t>20ม.2</t>
  </si>
  <si>
    <t>สมจิตร(นางจา</t>
  </si>
  <si>
    <t>153ม.4</t>
  </si>
  <si>
    <t>นันทศักดิ์</t>
  </si>
  <si>
    <t>31ม.4</t>
  </si>
  <si>
    <t>112 ม.4</t>
  </si>
  <si>
    <t>ลานมัน</t>
  </si>
  <si>
    <t>ราคาประเมินทุนทรัพย์ของที่ดิน</t>
  </si>
  <si>
    <t>ราคาประเมินทุนทรัพย์รายการสิ่งปลูกสร้าง</t>
  </si>
  <si>
    <t>ลักษณะการทำประโยชน์</t>
  </si>
  <si>
    <t>คำนวนเป็นตารางวา</t>
  </si>
  <si>
    <t>ราคาประเมินต่อตารางวา</t>
  </si>
  <si>
    <t>รวมราคาประเมินที่ดิน</t>
  </si>
  <si>
    <t>ลักษณะการทำโยชน์</t>
  </si>
  <si>
    <t>ค่าเสื่อม</t>
  </si>
  <si>
    <t>อายุสิ่งปลูกสร้าง(ปี)</t>
  </si>
  <si>
    <t>ค่าเสื่อม(ร้อยละ)</t>
  </si>
  <si>
    <t>ราคาประเมินสิ่งปลูกสร้าหลังหักค่าเสื่อม(บาท)</t>
  </si>
  <si>
    <t>ขนาดพื้นที่สิ่งปลูกสร้าง(ตร.ม)</t>
  </si>
  <si>
    <t>คิดเป็นสัดส่วนร้อยละ</t>
  </si>
  <si>
    <t>ราคาประเมินสิ่งปลูกสร้างต่อ(ตร.ม)</t>
  </si>
  <si>
    <t>รวมราคาสิ่งปลูกสร้าง(บาท)</t>
  </si>
  <si>
    <t>รวมราคาประเมินของที่ดินและสิ่งปลูกสร้าง</t>
  </si>
  <si>
    <t>ราคาประเมินของที่ดินและสิ่งปลูกสร้างตามสัดส่วนตามสัดส่วนการใช้ประโยชน์</t>
  </si>
  <si>
    <t>คงเหลือราคาประเมินทุนทรัพย์ที่ต้องชำระภาษี(บาท)</t>
  </si>
  <si>
    <t>อัตราภาษี(ร้อยละ)</t>
  </si>
  <si>
    <t>ศุภชัย</t>
  </si>
  <si>
    <t>บ้าน/ร้าน</t>
  </si>
  <si>
    <t>เนาวรัตน์</t>
  </si>
  <si>
    <t>ส่วางแสง</t>
  </si>
  <si>
    <t xml:space="preserve">258 </t>
  </si>
  <si>
    <t>วัชระ</t>
  </si>
  <si>
    <t>โรงชั่ง</t>
  </si>
  <si>
    <t>คลังสินค้า</t>
  </si>
  <si>
    <t>ทองรุ่ง</t>
  </si>
  <si>
    <t>พักตร์วิภา</t>
  </si>
  <si>
    <t>หงส์</t>
  </si>
  <si>
    <t>หาญชนะ</t>
  </si>
  <si>
    <t>ศรัญญา</t>
  </si>
  <si>
    <t>สีแสน</t>
  </si>
  <si>
    <t>อพาร์ทเม้น</t>
  </si>
  <si>
    <t>วิลาวัณย์</t>
  </si>
  <si>
    <t>รัตนโสธร</t>
  </si>
  <si>
    <t>ธิมาพร</t>
  </si>
  <si>
    <t>จำปี</t>
  </si>
  <si>
    <t>ธรรมวงการ</t>
  </si>
  <si>
    <t>ไพรสรณ์</t>
  </si>
  <si>
    <t>พรโสภณ</t>
  </si>
  <si>
    <t>หนูการ</t>
  </si>
  <si>
    <t>เอกสิทธิ์</t>
  </si>
  <si>
    <t>ส่งศรี (สัจจา)</t>
  </si>
  <si>
    <t>อาคารพาณิชย์</t>
  </si>
  <si>
    <t>ชาติ</t>
  </si>
  <si>
    <t>โนนตุม</t>
  </si>
  <si>
    <t xml:space="preserve">พจน์ </t>
  </si>
  <si>
    <t>จันทยางช่อง</t>
  </si>
  <si>
    <t>สุรีรีตน์</t>
  </si>
  <si>
    <t>อธิชัย</t>
  </si>
  <si>
    <t>ธัญญาณี</t>
  </si>
  <si>
    <t>คำปน</t>
  </si>
  <si>
    <t>แสนสัมพันธ์</t>
  </si>
  <si>
    <t>อนันต์</t>
  </si>
  <si>
    <t>เกษม</t>
  </si>
  <si>
    <t>เกษร</t>
  </si>
  <si>
    <t>สีเทา(ตาย)แจ้งนายโยคี</t>
  </si>
  <si>
    <t>ม.5</t>
  </si>
  <si>
    <t>คำพัน</t>
  </si>
  <si>
    <t>127  ม.4</t>
  </si>
  <si>
    <t>ดิฐฉัตร</t>
  </si>
  <si>
    <t>เชียร</t>
  </si>
  <si>
    <t>โรงสี</t>
  </si>
  <si>
    <t xml:space="preserve">ธนพงษ์ </t>
  </si>
  <si>
    <t>เขาทอง</t>
  </si>
  <si>
    <t>เสาส่งสัญญาโทรศัพท์</t>
  </si>
  <si>
    <t>สรวัฒน์</t>
  </si>
  <si>
    <t>ดอบุตร</t>
  </si>
  <si>
    <t>สะภา</t>
  </si>
  <si>
    <t>ปวันรัตน์</t>
  </si>
  <si>
    <t>ดีวงษ์(บริษัทดีแทคไตรเน็ตจำกัด)</t>
  </si>
  <si>
    <t>ปริฉัตร</t>
  </si>
  <si>
    <t>ร้านซ่อม</t>
  </si>
  <si>
    <t>พรทิพย์</t>
  </si>
  <si>
    <t>ม.3</t>
  </si>
  <si>
    <t>วงศ์ตา</t>
  </si>
  <si>
    <t>หัด</t>
  </si>
  <si>
    <t>วงค์สุข</t>
  </si>
  <si>
    <t>บัวลา</t>
  </si>
  <si>
    <t>ชินวงษ์</t>
  </si>
  <si>
    <t>(รุ่งรัตน์)</t>
  </si>
  <si>
    <t>คำตา(นางแสน)</t>
  </si>
  <si>
    <t>ธนาคารกสิกรไทย</t>
  </si>
  <si>
    <t xml:space="preserve">ไม้ </t>
  </si>
  <si>
    <t>ครึ่งตึกครี่งไม้</t>
  </si>
  <si>
    <t>ที่ว่าง</t>
  </si>
  <si>
    <t>71/2</t>
  </si>
  <si>
    <t>จำนวนภาษีที่ต้องชำระ(บาท)</t>
  </si>
  <si>
    <t>บุญมีชินวงศ์</t>
  </si>
  <si>
    <t>โรงกรีดยาง</t>
  </si>
  <si>
    <t>ปั้ม</t>
  </si>
  <si>
    <t>ยุ้งฉาง</t>
  </si>
  <si>
    <t>สิงห์ครุธ(บริษัททรูมูฟเอช</t>
  </si>
  <si>
    <t>ร้าน</t>
  </si>
  <si>
    <t>๔ ๓๕๐๔ ๐๐๒๓๘ ๐๓ ๑</t>
  </si>
  <si>
    <t>๕ ๓๕๐๔ ๐๐๒๓๘ ๐๓ ๑</t>
  </si>
  <si>
    <t>สถานีบริการน้ำมัน</t>
  </si>
  <si>
    <t>ไม้2ชั้น</t>
  </si>
  <si>
    <t>คลังน้ำมัน</t>
  </si>
  <si>
    <t>อุทิศ พิจารณ์นิตยา</t>
  </si>
  <si>
    <t>โรงจอด</t>
  </si>
  <si>
    <t>หักมูลค่าฐานภาษีที่ได้รับยกเว้น(ล้านบาท)</t>
  </si>
  <si>
    <t>เบญจวรรณ</t>
  </si>
  <si>
    <t>2 ชั้น</t>
  </si>
  <si>
    <t>โรงซอมรถ</t>
  </si>
  <si>
    <t>87 ม.2</t>
  </si>
  <si>
    <t>110  ม.3</t>
  </si>
  <si>
    <t>13 ม.3</t>
  </si>
  <si>
    <t>260 ม.2</t>
  </si>
  <si>
    <t>136 ม.5</t>
  </si>
  <si>
    <t>102 ม.8</t>
  </si>
  <si>
    <t>9 ม.7</t>
  </si>
  <si>
    <t>235 ม.7</t>
  </si>
  <si>
    <t>134 ม.7</t>
  </si>
  <si>
    <t>29 ม.8</t>
  </si>
  <si>
    <t>3 ม.2</t>
  </si>
  <si>
    <t>41 ม.3</t>
  </si>
  <si>
    <t>139 ม.8</t>
  </si>
  <si>
    <t>178 ม.1</t>
  </si>
  <si>
    <t>236 ม.3</t>
  </si>
  <si>
    <t>นางปัญญา   หาสุข    70  ม.3</t>
  </si>
  <si>
    <t>นายทศพล</t>
  </si>
  <si>
    <t>8 ต.ทุ่งมน</t>
  </si>
  <si>
    <t>ต.ย่อ</t>
  </si>
  <si>
    <t>ครึ่งตึกไม้</t>
  </si>
  <si>
    <t>ครึ่งตึกครืงไม้</t>
  </si>
  <si>
    <t>นัดดา</t>
  </si>
  <si>
    <t>สวนเจริญ</t>
  </si>
  <si>
    <t>จิณณวัตร</t>
  </si>
  <si>
    <t>ธันยธร</t>
  </si>
  <si>
    <t>ใจน้อย</t>
  </si>
  <si>
    <t>เอี้ยง</t>
  </si>
  <si>
    <t>เนินทราย</t>
  </si>
  <si>
    <t>152 ม.8 ศรีฐาน</t>
  </si>
  <si>
    <t>59 ม.3</t>
  </si>
  <si>
    <t>ไพโรจน์</t>
  </si>
  <si>
    <t>188 ม.2</t>
  </si>
  <si>
    <t xml:space="preserve">49 ม.3 </t>
  </si>
  <si>
    <t xml:space="preserve">50 ม.3 </t>
  </si>
  <si>
    <t xml:space="preserve">51 ม.3 </t>
  </si>
  <si>
    <t>47 ม.8</t>
  </si>
  <si>
    <t>สุกัญญา</t>
  </si>
  <si>
    <t>ขุนทอง</t>
  </si>
  <si>
    <t>76 ม.4</t>
  </si>
  <si>
    <t>15 ม.9</t>
  </si>
  <si>
    <t>คำไผ</t>
  </si>
  <si>
    <t>193 ม.4</t>
  </si>
  <si>
    <t>จินตนา</t>
  </si>
  <si>
    <t>261 ม.7</t>
  </si>
  <si>
    <t>ดรุณี</t>
  </si>
  <si>
    <t>ไม่เอกสาร</t>
  </si>
  <si>
    <t>เข็มเพชร(แน่นในดิน)</t>
  </si>
  <si>
    <t>ขยายร้าน</t>
  </si>
  <si>
    <t>ประเมินใหม่สร้างบ้านใหม่</t>
  </si>
  <si>
    <t>ราคาประเมินดิน</t>
  </si>
  <si>
    <t>บัวบาล</t>
  </si>
  <si>
    <t>ศรีแสงจันทร์ 82 ม..4</t>
  </si>
  <si>
    <t>ไพจิตร(มุม)</t>
  </si>
  <si>
    <t>นายบุญมี</t>
  </si>
  <si>
    <t>สุดแสง(ดินนางราตรี สุดแสง)</t>
  </si>
  <si>
    <t>นางบุญเยี่ยม</t>
  </si>
  <si>
    <t>เดิม19-3-83</t>
  </si>
  <si>
    <t>สมพาน</t>
  </si>
  <si>
    <t>พชพรรณ</t>
  </si>
  <si>
    <t>เรณู</t>
  </si>
  <si>
    <t>ลักษณะ</t>
  </si>
  <si>
    <t>ม.2</t>
  </si>
  <si>
    <t>นางสมพาน</t>
  </si>
  <si>
    <t>แสงเมืองปักษ์(แม่ทองหลาง</t>
  </si>
  <si>
    <t>พันเดช(นางนารี สิงห์ครุธ</t>
  </si>
  <si>
    <t>สมัย(ขาย)</t>
  </si>
  <si>
    <t>ถามว่าเป็นโฉนดยังเพราะค้นไม่เจอ</t>
  </si>
  <si>
    <t>สำนักงาน</t>
  </si>
  <si>
    <t>เนาว์(กล้า)</t>
  </si>
  <si>
    <t>สัจจา</t>
  </si>
  <si>
    <t>ส่งศรี (วิราภรณ์</t>
  </si>
  <si>
    <t>นางโยคี สีเทา</t>
  </si>
  <si>
    <t>หนูกาล วงศ์สุวรรณ</t>
  </si>
  <si>
    <t>ถามเป้นป่าหรือสปก</t>
  </si>
  <si>
    <t>จำปาวัน</t>
  </si>
  <si>
    <t>อัมพร หมอจำปา สังเวียน สิงห์ครุธ</t>
  </si>
  <si>
    <t>นายสอน</t>
  </si>
  <si>
    <t>นางสาคร</t>
  </si>
  <si>
    <t>สุขศรี</t>
  </si>
  <si>
    <t>นายประสิทธิ์</t>
  </si>
  <si>
    <t>นายบรรยง</t>
  </si>
  <si>
    <t>นายรุ่งอรุณ</t>
  </si>
  <si>
    <t>ลครลำ</t>
  </si>
  <si>
    <t>นายสุรเดช</t>
  </si>
  <si>
    <t>นายทองใบ</t>
  </si>
  <si>
    <t>นางนภัสสร</t>
  </si>
  <si>
    <t>นายสีธาตุ  (นายเขียม อินทรมณี</t>
  </si>
  <si>
    <t>นายประนม(นายเคนศรีแสงจันทร์</t>
  </si>
  <si>
    <t>นายไสว นำพา(นางเรือง สีอ่อน</t>
  </si>
  <si>
    <t>นายกิตติศักดิ์ ยวนยี(นางเม็ง ยวนยี</t>
  </si>
  <si>
    <t>นางกะบวน ถึงแสง(นายทิม สิงห์ครุธ</t>
  </si>
  <si>
    <t>นางทองหลาง แสงเมืองปักษ์(นายทิม สิงห์ครุธ</t>
  </si>
  <si>
    <t>นางไพร สิงห์ครุธ(นางเปี้ย ขยันทำ</t>
  </si>
  <si>
    <t>นางสาวหนูวาส สิงห์ครุธ(นางสำลี ศรีบัวบวล</t>
  </si>
  <si>
    <t>นายวีระศักดิ์ คำตา (นายกลาง คำวง</t>
  </si>
  <si>
    <t>นางบุญถม สิงห์ครุธ (นายพันธ์ ประสพดี</t>
  </si>
  <si>
    <t>นางหมาย โพธิ์ภูงา(นางโฮม ยวนยี</t>
  </si>
  <si>
    <t>นางอยู่ ขยันทำ(นายนิน สิงห์ครุธ</t>
  </si>
  <si>
    <t>สต.1</t>
  </si>
  <si>
    <t>นายสวัสดิ์ สิงห์ครุธ(นางแพง หาสุข</t>
  </si>
  <si>
    <t>นางสาวบังอร ไกยราช(นายพันธ์ ประสพดี</t>
  </si>
  <si>
    <t>น้อยเสาะแสวง(นายพันธ์ ประสพดี</t>
  </si>
  <si>
    <t>รำพึง ประสพดี(นายพันธ์ ประสพดี</t>
  </si>
  <si>
    <t>นายประหยัด ยวนยี (นายเม็ง ยวนยี</t>
  </si>
  <si>
    <t>นางเตือนใจ ยวนยี(นายเม็ง ยวนยี</t>
  </si>
  <si>
    <t>นายพิมพา ขยันทำ(นายสมาน พิลาวุส</t>
  </si>
  <si>
    <t>นายพิมพา ขยันทำ(นางจันเพ็ง ศรีแสงจัน</t>
  </si>
  <si>
    <t>ปรียานันท์ นางผัน สิงห์ครุธ</t>
  </si>
  <si>
    <t>ธนาคารกรุงไทยจำกัดมหาชน</t>
  </si>
  <si>
    <t>ภาษีหลังลด</t>
  </si>
  <si>
    <t>พรศิริ</t>
  </si>
  <si>
    <t>78 ม.2 ต.ทุ่งมน</t>
  </si>
  <si>
    <t>จอน</t>
  </si>
  <si>
    <t>อิทธิพล</t>
  </si>
  <si>
    <t>หาญกล้า</t>
  </si>
  <si>
    <t>อำนวยชมภูสว่าง(นางพนม</t>
  </si>
  <si>
    <t>โรงตลาด</t>
  </si>
  <si>
    <t>ม.8ต.ทุ่งมน</t>
  </si>
  <si>
    <t>ไม่มีเอกสารสิทธิ์</t>
  </si>
  <si>
    <t>อำภาพล</t>
  </si>
  <si>
    <t>ออน</t>
  </si>
  <si>
    <t>นส</t>
  </si>
  <si>
    <t>ธิฌานันท์</t>
  </si>
  <si>
    <t>รัสมี</t>
  </si>
  <si>
    <t>กัลญา</t>
  </si>
  <si>
    <t>ที่ไม่มีเอกสารสิทธิ์</t>
  </si>
  <si>
    <t>กิจ สิงห์ครุธ(นางพนม ม.9</t>
  </si>
  <si>
    <t>47ม.8</t>
  </si>
  <si>
    <t>โรงงานซ่อมรถ</t>
  </si>
  <si>
    <t>สินใจ</t>
  </si>
  <si>
    <t>224 ม.4</t>
  </si>
  <si>
    <t>ลาน</t>
  </si>
  <si>
    <t>ทองเสาร์</t>
  </si>
  <si>
    <t xml:space="preserve">บัวภา </t>
  </si>
  <si>
    <t>196 ม.2</t>
  </si>
  <si>
    <t>26 ม.4</t>
  </si>
  <si>
    <t>50 ม.4</t>
  </si>
  <si>
    <t>ลานตาก</t>
  </si>
  <si>
    <t>ขจรศักดิ์</t>
  </si>
  <si>
    <t>คำปุน</t>
  </si>
  <si>
    <t xml:space="preserve">จรูญ สิงห์ครุธ (นางเผ็ง ส่งศรี </t>
  </si>
  <si>
    <t>จิรวัฒน์</t>
  </si>
  <si>
    <t>ใหญ่ล้ำ (นางสม บุญเติม)</t>
  </si>
  <si>
    <t>จิรัชญา</t>
  </si>
  <si>
    <t>เฉวียน</t>
  </si>
  <si>
    <t>ชนนิภา</t>
  </si>
  <si>
    <t>(นางสิม)</t>
  </si>
  <si>
    <t>ม4</t>
  </si>
  <si>
    <t>ไม่มีเอกสารสิทธ์</t>
  </si>
  <si>
    <t>ดวงตา</t>
  </si>
  <si>
    <t>สายคำวงษ์แจ้งนางชุ่ม ภูดอนม่วง</t>
  </si>
  <si>
    <t>ดำ(นางชุ่ม</t>
  </si>
  <si>
    <t>เตียงทองผนายจำลอง</t>
  </si>
  <si>
    <t>ถนนดำหรือไม่ถาม</t>
  </si>
  <si>
    <t>ทองคำ</t>
  </si>
  <si>
    <t>พันหาร ม.4</t>
  </si>
  <si>
    <t>เข้มเพชร</t>
  </si>
  <si>
    <t>ทา(นนท์ ขยันทำ ม.4</t>
  </si>
  <si>
    <t>ธวัชชัย</t>
  </si>
  <si>
    <t>สีเหนือง ม.4</t>
  </si>
  <si>
    <t>นส.</t>
  </si>
  <si>
    <t>นารี(สุนทร)</t>
  </si>
  <si>
    <t>นิภาพร</t>
  </si>
  <si>
    <t>จันทร์ใด</t>
  </si>
  <si>
    <t>นิสสัย</t>
  </si>
  <si>
    <t>บวร</t>
  </si>
  <si>
    <t>ส่งศรี ม.3</t>
  </si>
  <si>
    <t>บุญเที่ยง สิงฯ(นางสังเวียน</t>
  </si>
  <si>
    <t>บุญธรม สีอ่อน ม.6(นายมัณทนา ขยันทำ</t>
  </si>
  <si>
    <t>บุญเลียง</t>
  </si>
  <si>
    <t>บุญเหลือคำตา(นายอภิวัฒน์ ศรีแส</t>
  </si>
  <si>
    <t>เข็มเพชร ศรีฐาน</t>
  </si>
  <si>
    <t>ประณต สุวรรณธรรมา</t>
  </si>
  <si>
    <t>ประดับ</t>
  </si>
  <si>
    <t>เสา</t>
  </si>
  <si>
    <t>โทรศัพท์</t>
  </si>
  <si>
    <t>ที่สาธารณะ</t>
  </si>
  <si>
    <t>ปัดสา</t>
  </si>
  <si>
    <t>ทอทศ</t>
  </si>
  <si>
    <t>ปั่น</t>
  </si>
  <si>
    <t>คำตา ม.4</t>
  </si>
  <si>
    <t>ปุ่น ช่วงโชติแม่โอ่ง</t>
  </si>
  <si>
    <t>๔ ๓๕๐๔ ๐๐๒๕๕ ๐๗ ๕</t>
  </si>
  <si>
    <t>ผางคำตา(ตาย)แจ้งนางรับ</t>
  </si>
  <si>
    <t>ศรีจันทร์(นางทองใบ วิลสัน</t>
  </si>
  <si>
    <t>เพ็ช</t>
  </si>
  <si>
    <t>ยวนยี ม.4</t>
  </si>
  <si>
    <t>เสร็ฐศรี 15ม.6</t>
  </si>
  <si>
    <t>ยม(ละมุล สีชา</t>
  </si>
  <si>
    <t>เย็น</t>
  </si>
  <si>
    <t>รวิวรรณ</t>
  </si>
  <si>
    <t>รัตน์</t>
  </si>
  <si>
    <t>2แปลง</t>
  </si>
  <si>
    <t>วาวทอง</t>
  </si>
  <si>
    <t>คำตา 37 ม.4</t>
  </si>
  <si>
    <t>สมาน(เดิมสังวาร</t>
  </si>
  <si>
    <t>สายเป</t>
  </si>
  <si>
    <t>สุบรรณ</t>
  </si>
  <si>
    <t>ทวีสิต</t>
  </si>
  <si>
    <t>หนองบัว</t>
  </si>
  <si>
    <t>หนองแดง</t>
  </si>
  <si>
    <t>หำ</t>
  </si>
  <si>
    <t>อนุรักษ์</t>
  </si>
  <si>
    <t>ดอกโศก(นางรวิวรรณ ทุ่งมน</t>
  </si>
  <si>
    <t>อุไร</t>
  </si>
  <si>
    <t>กาญจน์(นายมันทนา ขยันทำ</t>
  </si>
  <si>
    <t>กวี</t>
  </si>
  <si>
    <t>กาญจนา</t>
  </si>
  <si>
    <t>126 ม.4</t>
  </si>
  <si>
    <t>เดี่อคำ</t>
  </si>
  <si>
    <t>ชย่อม(โอนจากนางจันสี</t>
  </si>
  <si>
    <t xml:space="preserve">แถลง </t>
  </si>
  <si>
    <t>ทองคูณ สิงห์ครุธ (นายกันยา คำตา</t>
  </si>
  <si>
    <t>ไพวรรณ</t>
  </si>
  <si>
    <t>ยม(นงเยาว์เยาว)</t>
  </si>
  <si>
    <t>ลำพอง</t>
  </si>
  <si>
    <t>พลปิยะ</t>
  </si>
  <si>
    <t>ทองแสง</t>
  </si>
  <si>
    <t>ลานมันดิน</t>
  </si>
  <si>
    <t>ยุพา</t>
  </si>
  <si>
    <t>กิเกลีย</t>
  </si>
  <si>
    <t>112 ม.2</t>
  </si>
  <si>
    <t>ภานุภาศ</t>
  </si>
  <si>
    <t>แสวงดี</t>
  </si>
  <si>
    <t>166ม.2</t>
  </si>
  <si>
    <t>อรรถพล</t>
  </si>
  <si>
    <t>64 ม.8</t>
  </si>
  <si>
    <t>65 ม.8</t>
  </si>
  <si>
    <t>66 ม.8</t>
  </si>
  <si>
    <t>ทิพวรรณ</t>
  </si>
  <si>
    <t>191 ม.5</t>
  </si>
  <si>
    <t>เสฏฐวุฒิ</t>
  </si>
  <si>
    <t>เนตรแก้ว</t>
  </si>
  <si>
    <t>228 ม.4</t>
  </si>
  <si>
    <t>สุภาพร</t>
  </si>
  <si>
    <t>สุภา</t>
  </si>
  <si>
    <t>159ม.4ต.ย่อ</t>
  </si>
  <si>
    <t>95 ม.2</t>
  </si>
  <si>
    <t>ภูมินทร์</t>
  </si>
  <si>
    <t>ทุนแท่ง</t>
  </si>
  <si>
    <t>216 ม.5</t>
  </si>
  <si>
    <t>30 ม.7</t>
  </si>
  <si>
    <t>สุริยา</t>
  </si>
  <si>
    <t>องค์การบริหารส่วนตำบลทุ่งมน  อำเภอคำเขื่อนแก้ว จังหวัดยโสธร</t>
  </si>
  <si>
    <t>ภ.ด.ส.1</t>
  </si>
  <si>
    <t>บัญชีราคาประเมินทุนทรัพย์ของที่ดินและสิ่งปลูกสร้าง ปี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</si>
</sst>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[$-D000000]0\ 0000\ 00000\ 00\ 0"/>
    <numFmt numFmtId="165" formatCode="[&lt;=99999999][$-D000000]0\-####\-####;[$-D000000]#\-####\-####"/>
    <numFmt numFmtId="166" formatCode="_-* #,##0_-;\-* #,##0_-;_-* &quot;-&quot;??_-;_-@_-"/>
    <numFmt numFmtId="167" formatCode="#,##0.00_ ;\-#,##0.00\ "/>
    <numFmt numFmtId="168" formatCode="#,##0.000_ ;\-#,##0.000\ "/>
    <numFmt numFmtId="169" formatCode="#,##0_ ;\-#,##0\ "/>
  </numFmts>
  <fonts count="54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2"/>
      <color theme="1"/>
      <name val="Browallia New"/>
      <family val="2"/>
    </font>
    <font>
      <sz val="12"/>
      <color theme="1"/>
      <name val="Browallia New"/>
      <family val="2"/>
    </font>
    <font>
      <b/>
      <sz val="12"/>
      <name val="Browallia New"/>
      <family val="2"/>
    </font>
    <font>
      <b/>
      <sz val="11"/>
      <name val="Browallia New"/>
      <family val="2"/>
    </font>
    <font>
      <sz val="12"/>
      <name val="Browallia New"/>
      <family val="2"/>
    </font>
    <font>
      <sz val="11"/>
      <color theme="1"/>
      <name val="Browallia New"/>
      <family val="2"/>
    </font>
    <font>
      <b/>
      <sz val="9"/>
      <name val="Browallia New"/>
      <family val="2"/>
    </font>
    <font>
      <sz val="9"/>
      <name val="Browallia New"/>
      <family val="2"/>
    </font>
    <font>
      <sz val="8"/>
      <name val="Browallia New"/>
      <family val="2"/>
    </font>
    <font>
      <sz val="10"/>
      <name val="Browallia New"/>
      <family val="2"/>
    </font>
    <font>
      <sz val="10"/>
      <color theme="1"/>
      <name val="Browallia New"/>
      <family val="2"/>
    </font>
    <font>
      <sz val="11"/>
      <name val="Browallia New"/>
      <family val="2"/>
    </font>
    <font>
      <sz val="9"/>
      <color theme="1"/>
      <name val="Browallia New"/>
      <family val="2"/>
    </font>
    <font>
      <sz val="12"/>
      <name val="Wingdings 2"/>
      <family val="1"/>
      <charset val="2"/>
    </font>
    <font>
      <b/>
      <sz val="8"/>
      <name val="Browallia New"/>
      <family val="2"/>
    </font>
    <font>
      <sz val="7"/>
      <name val="Browallia New"/>
      <family val="2"/>
    </font>
    <font>
      <sz val="8"/>
      <color theme="1"/>
      <name val="Browallia New"/>
      <family val="2"/>
    </font>
    <font>
      <sz val="11"/>
      <color rgb="FFFF0000"/>
      <name val="Browallia New"/>
      <family val="2"/>
    </font>
    <font>
      <b/>
      <sz val="10"/>
      <name val="Browallia New"/>
      <family val="2"/>
    </font>
    <font>
      <b/>
      <sz val="11"/>
      <color theme="1"/>
      <name val="Browallia New"/>
      <family val="2"/>
    </font>
    <font>
      <b/>
      <sz val="20"/>
      <name val="Browallia New"/>
      <family val="2"/>
    </font>
    <font>
      <sz val="14"/>
      <color theme="1"/>
      <name val="Browallia New"/>
      <family val="2"/>
    </font>
    <font>
      <sz val="14"/>
      <name val="Browallia New"/>
      <family val="2"/>
    </font>
    <font>
      <sz val="12"/>
      <color rgb="FFFF0000"/>
      <name val="Browallia New"/>
      <family val="2"/>
    </font>
    <font>
      <b/>
      <sz val="16"/>
      <name val="Browallia New"/>
      <family val="2"/>
    </font>
    <font>
      <sz val="12"/>
      <color rgb="FF00B050"/>
      <name val="Browallia New"/>
      <family val="2"/>
    </font>
    <font>
      <sz val="8"/>
      <name val="Calibri"/>
      <family val="2"/>
      <charset val="222"/>
      <scheme val="minor"/>
    </font>
    <font>
      <b/>
      <sz val="12"/>
      <color rgb="FFFF0000"/>
      <name val="Browallia New"/>
      <family val="2"/>
    </font>
    <font>
      <b/>
      <sz val="12"/>
      <color rgb="FF0070C0"/>
      <name val="Browallia New"/>
      <family val="2"/>
    </font>
    <font>
      <b/>
      <sz val="11"/>
      <color rgb="FF0070C0"/>
      <name val="Browallia New"/>
      <family val="2"/>
    </font>
    <font>
      <b/>
      <sz val="12"/>
      <color rgb="FF7030A0"/>
      <name val="Browallia New"/>
      <family val="2"/>
    </font>
    <font>
      <sz val="11"/>
      <color rgb="FF002060"/>
      <name val="Browallia New"/>
      <family val="2"/>
    </font>
    <font>
      <b/>
      <sz val="12"/>
      <color rgb="FF002060"/>
      <name val="Browallia New"/>
      <family val="2"/>
    </font>
    <font>
      <b/>
      <sz val="14"/>
      <color rgb="FF0070C0"/>
      <name val="Browallia New"/>
      <family val="2"/>
    </font>
    <font>
      <sz val="10"/>
      <color rgb="FFFF0000"/>
      <name val="Browallia New"/>
      <family val="2"/>
    </font>
    <font>
      <b/>
      <sz val="11"/>
      <color rgb="FFFF0000"/>
      <name val="Browallia New"/>
      <family val="2"/>
    </font>
    <font>
      <b/>
      <sz val="12"/>
      <color rgb="FF00B050"/>
      <name val="Browallia New"/>
      <family val="2"/>
    </font>
    <font>
      <b/>
      <sz val="10"/>
      <color theme="5"/>
      <name val="Browallia New"/>
      <family val="2"/>
    </font>
    <font>
      <b/>
      <sz val="10"/>
      <color rgb="FFFF0000"/>
      <name val="Browallia New"/>
      <family val="2"/>
    </font>
    <font>
      <sz val="10"/>
      <color theme="5"/>
      <name val="Browallia New"/>
      <family val="2"/>
    </font>
    <font>
      <sz val="12"/>
      <color theme="5"/>
      <name val="Browallia New"/>
      <family val="2"/>
    </font>
    <font>
      <sz val="11"/>
      <color theme="5"/>
      <name val="Browallia New"/>
      <family val="2"/>
    </font>
    <font>
      <sz val="13"/>
      <name val="Browallia New"/>
      <family val="2"/>
    </font>
    <font>
      <sz val="13"/>
      <color theme="1"/>
      <name val="Browallia New"/>
      <family val="2"/>
    </font>
    <font>
      <sz val="10"/>
      <color rgb="FF00B050"/>
      <name val="Browallia New"/>
      <family val="2"/>
    </font>
    <font>
      <sz val="11"/>
      <color rgb="FF00B050"/>
      <name val="Browallia New"/>
      <family val="2"/>
    </font>
    <font>
      <b/>
      <sz val="14"/>
      <name val="Browallia New"/>
      <family val="2"/>
    </font>
    <font>
      <b/>
      <sz val="11"/>
      <color theme="1"/>
      <name val="Calibri"/>
      <family val="2"/>
      <charset val="222"/>
      <scheme val="minor"/>
    </font>
    <font>
      <b/>
      <sz val="10"/>
      <color theme="1"/>
      <name val="Browallia New"/>
      <family val="2"/>
    </font>
    <font>
      <b/>
      <sz val="12"/>
      <color theme="5" tint="-0.249977111117893"/>
      <name val="Browallia New"/>
      <family val="2"/>
    </font>
    <font>
      <b/>
      <sz val="11"/>
      <color rgb="FF7030A0"/>
      <name val="Browallia New"/>
      <family val="2"/>
    </font>
    <font>
      <b/>
      <sz val="11"/>
      <color theme="5" tint="-0.249977111117893"/>
      <name val="Browallia Ne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54">
    <xf numFmtId="0" fontId="0" fillId="0" borderId="0" xfId="0"/>
    <xf numFmtId="1" fontId="6" fillId="0" borderId="8" xfId="0" applyNumberFormat="1" applyFont="1" applyBorder="1"/>
    <xf numFmtId="1" fontId="6" fillId="0" borderId="8" xfId="0" applyNumberFormat="1" applyFont="1" applyBorder="1" applyAlignment="1">
      <alignment horizontal="center"/>
    </xf>
    <xf numFmtId="0" fontId="7" fillId="0" borderId="6" xfId="0" applyFont="1" applyBorder="1"/>
    <xf numFmtId="1" fontId="4" fillId="0" borderId="0" xfId="0" applyNumberFormat="1" applyFont="1"/>
    <xf numFmtId="0" fontId="3" fillId="0" borderId="9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1" fontId="4" fillId="0" borderId="8" xfId="0" applyNumberFormat="1" applyFont="1" applyBorder="1"/>
    <xf numFmtId="1" fontId="4" fillId="0" borderId="0" xfId="0" applyNumberFormat="1" applyFont="1" applyAlignment="1">
      <alignment horizontal="center" vertical="center"/>
    </xf>
    <xf numFmtId="1" fontId="6" fillId="0" borderId="0" xfId="0" applyNumberFormat="1" applyFont="1"/>
    <xf numFmtId="49" fontId="3" fillId="0" borderId="9" xfId="0" applyNumberFormat="1" applyFont="1" applyBorder="1" applyAlignment="1">
      <alignment horizontal="center" vertical="top" wrapText="1"/>
    </xf>
    <xf numFmtId="1" fontId="3" fillId="0" borderId="0" xfId="0" applyNumberFormat="1" applyFont="1"/>
    <xf numFmtId="49" fontId="3" fillId="0" borderId="8" xfId="0" applyNumberFormat="1" applyFont="1" applyBorder="1" applyAlignment="1">
      <alignment horizontal="center" vertical="top" wrapText="1"/>
    </xf>
    <xf numFmtId="1" fontId="2" fillId="0" borderId="0" xfId="0" applyNumberFormat="1" applyFont="1"/>
    <xf numFmtId="0" fontId="7" fillId="0" borderId="0" xfId="0" applyFont="1"/>
    <xf numFmtId="1" fontId="4" fillId="0" borderId="0" xfId="0" applyNumberFormat="1" applyFont="1" applyAlignment="1">
      <alignment horizontal="center" vertical="top"/>
    </xf>
    <xf numFmtId="1" fontId="6" fillId="0" borderId="0" xfId="0" applyNumberFormat="1" applyFont="1" applyAlignment="1">
      <alignment vertical="top"/>
    </xf>
    <xf numFmtId="0" fontId="7" fillId="0" borderId="6" xfId="0" applyFont="1" applyBorder="1" applyAlignment="1">
      <alignment vertical="top"/>
    </xf>
    <xf numFmtId="1" fontId="4" fillId="0" borderId="8" xfId="0" applyNumberFormat="1" applyFont="1" applyBorder="1" applyAlignment="1">
      <alignment horizontal="center"/>
    </xf>
    <xf numFmtId="49" fontId="3" fillId="0" borderId="12" xfId="0" applyNumberFormat="1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1" fontId="4" fillId="0" borderId="0" xfId="0" applyNumberFormat="1" applyFont="1" applyAlignment="1">
      <alignment vertical="top"/>
    </xf>
    <xf numFmtId="1" fontId="6" fillId="0" borderId="8" xfId="0" applyNumberFormat="1" applyFont="1" applyBorder="1" applyAlignment="1">
      <alignment horizontal="center" shrinkToFit="1"/>
    </xf>
    <xf numFmtId="0" fontId="7" fillId="0" borderId="6" xfId="0" applyFont="1" applyBorder="1" applyAlignment="1">
      <alignment horizontal="center"/>
    </xf>
    <xf numFmtId="1" fontId="6" fillId="0" borderId="0" xfId="0" applyNumberFormat="1" applyFont="1" applyAlignment="1">
      <alignment horizontal="center" vertical="top"/>
    </xf>
    <xf numFmtId="1" fontId="8" fillId="0" borderId="0" xfId="0" applyNumberFormat="1" applyFont="1"/>
    <xf numFmtId="0" fontId="7" fillId="0" borderId="0" xfId="0" applyFont="1" applyAlignment="1">
      <alignment vertical="top"/>
    </xf>
    <xf numFmtId="0" fontId="3" fillId="0" borderId="6" xfId="0" applyFont="1" applyBorder="1" applyAlignment="1">
      <alignment horizontal="center"/>
    </xf>
    <xf numFmtId="1" fontId="3" fillId="2" borderId="0" xfId="0" applyNumberFormat="1" applyFont="1" applyFill="1"/>
    <xf numFmtId="1" fontId="6" fillId="2" borderId="0" xfId="0" applyNumberFormat="1" applyFont="1" applyFill="1"/>
    <xf numFmtId="1" fontId="6" fillId="3" borderId="0" xfId="0" applyNumberFormat="1" applyFont="1" applyFill="1"/>
    <xf numFmtId="1" fontId="2" fillId="4" borderId="0" xfId="0" applyNumberFormat="1" applyFont="1" applyFill="1"/>
    <xf numFmtId="1" fontId="4" fillId="4" borderId="0" xfId="0" applyNumberFormat="1" applyFont="1" applyFill="1"/>
    <xf numFmtId="0" fontId="7" fillId="0" borderId="6" xfId="0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 wrapText="1"/>
    </xf>
    <xf numFmtId="1" fontId="6" fillId="0" borderId="0" xfId="0" applyNumberFormat="1" applyFont="1" applyAlignment="1">
      <alignment horizontal="center"/>
    </xf>
    <xf numFmtId="1" fontId="4" fillId="0" borderId="0" xfId="0" applyNumberFormat="1" applyFont="1" applyAlignment="1">
      <alignment shrinkToFit="1"/>
    </xf>
    <xf numFmtId="1" fontId="6" fillId="0" borderId="8" xfId="0" applyNumberFormat="1" applyFont="1" applyBorder="1" applyAlignment="1">
      <alignment shrinkToFit="1"/>
    </xf>
    <xf numFmtId="1" fontId="4" fillId="0" borderId="8" xfId="0" applyNumberFormat="1" applyFont="1" applyBorder="1" applyAlignment="1">
      <alignment shrinkToFit="1"/>
    </xf>
    <xf numFmtId="1" fontId="6" fillId="0" borderId="0" xfId="0" applyNumberFormat="1" applyFont="1" applyAlignment="1">
      <alignment shrinkToFit="1"/>
    </xf>
    <xf numFmtId="0" fontId="3" fillId="0" borderId="6" xfId="0" applyFont="1" applyBorder="1" applyAlignment="1">
      <alignment horizontal="center" vertical="top" wrapText="1"/>
    </xf>
    <xf numFmtId="2" fontId="4" fillId="0" borderId="0" xfId="0" applyNumberFormat="1" applyFont="1" applyAlignment="1">
      <alignment horizontal="center"/>
    </xf>
    <xf numFmtId="2" fontId="6" fillId="0" borderId="8" xfId="0" applyNumberFormat="1" applyFont="1" applyBorder="1" applyAlignment="1">
      <alignment horizontal="center"/>
    </xf>
    <xf numFmtId="2" fontId="6" fillId="0" borderId="0" xfId="0" applyNumberFormat="1" applyFont="1" applyAlignment="1">
      <alignment horizontal="center"/>
    </xf>
    <xf numFmtId="166" fontId="4" fillId="0" borderId="0" xfId="1" applyNumberFormat="1" applyFont="1" applyFill="1" applyAlignment="1">
      <alignment horizontal="center"/>
    </xf>
    <xf numFmtId="166" fontId="6" fillId="0" borderId="8" xfId="1" applyNumberFormat="1" applyFont="1" applyFill="1" applyBorder="1" applyAlignment="1">
      <alignment horizontal="center"/>
    </xf>
    <xf numFmtId="166" fontId="6" fillId="0" borderId="10" xfId="1" applyNumberFormat="1" applyFont="1" applyFill="1" applyBorder="1" applyAlignment="1">
      <alignment horizontal="center"/>
    </xf>
    <xf numFmtId="166" fontId="6" fillId="0" borderId="8" xfId="1" applyNumberFormat="1" applyFont="1" applyFill="1" applyBorder="1" applyAlignment="1">
      <alignment horizontal="center" vertical="top"/>
    </xf>
    <xf numFmtId="166" fontId="6" fillId="0" borderId="8" xfId="1" applyNumberFormat="1" applyFont="1" applyFill="1" applyBorder="1" applyAlignment="1">
      <alignment horizontal="center" shrinkToFit="1"/>
    </xf>
    <xf numFmtId="166" fontId="15" fillId="0" borderId="8" xfId="1" applyNumberFormat="1" applyFont="1" applyFill="1" applyBorder="1" applyAlignment="1">
      <alignment horizontal="center"/>
    </xf>
    <xf numFmtId="166" fontId="4" fillId="0" borderId="8" xfId="1" applyNumberFormat="1" applyFont="1" applyFill="1" applyBorder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6" fontId="13" fillId="0" borderId="8" xfId="1" applyNumberFormat="1" applyFont="1" applyFill="1" applyBorder="1" applyAlignment="1">
      <alignment horizontal="center"/>
    </xf>
    <xf numFmtId="43" fontId="10" fillId="0" borderId="8" xfId="1" applyFont="1" applyFill="1" applyBorder="1" applyAlignment="1">
      <alignment horizontal="center" shrinkToFit="1"/>
    </xf>
    <xf numFmtId="43" fontId="11" fillId="0" borderId="8" xfId="1" applyFont="1" applyFill="1" applyBorder="1" applyAlignment="1">
      <alignment horizontal="right" shrinkToFit="1"/>
    </xf>
    <xf numFmtId="43" fontId="9" fillId="0" borderId="8" xfId="1" applyFont="1" applyFill="1" applyBorder="1" applyAlignment="1">
      <alignment horizontal="center" shrinkToFit="1"/>
    </xf>
    <xf numFmtId="2" fontId="6" fillId="0" borderId="8" xfId="0" applyNumberFormat="1" applyFont="1" applyBorder="1" applyAlignment="1">
      <alignment horizontal="center" shrinkToFit="1"/>
    </xf>
    <xf numFmtId="43" fontId="6" fillId="0" borderId="8" xfId="1" applyFont="1" applyFill="1" applyBorder="1" applyAlignment="1">
      <alignment horizontal="right" shrinkToFit="1"/>
    </xf>
    <xf numFmtId="43" fontId="6" fillId="0" borderId="8" xfId="1" applyFont="1" applyFill="1" applyBorder="1" applyAlignment="1">
      <alignment horizontal="center" shrinkToFit="1"/>
    </xf>
    <xf numFmtId="43" fontId="6" fillId="0" borderId="9" xfId="1" applyFont="1" applyFill="1" applyBorder="1" applyAlignment="1">
      <alignment horizontal="center" shrinkToFit="1"/>
    </xf>
    <xf numFmtId="43" fontId="6" fillId="0" borderId="8" xfId="1" applyFont="1" applyFill="1" applyBorder="1" applyAlignment="1">
      <alignment shrinkToFit="1"/>
    </xf>
    <xf numFmtId="1" fontId="2" fillId="2" borderId="0" xfId="0" applyNumberFormat="1" applyFont="1" applyFill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 vertical="top" wrapText="1"/>
    </xf>
    <xf numFmtId="166" fontId="6" fillId="0" borderId="8" xfId="1" applyNumberFormat="1" applyFont="1" applyFill="1" applyBorder="1" applyAlignment="1">
      <alignment shrinkToFit="1"/>
    </xf>
    <xf numFmtId="166" fontId="13" fillId="0" borderId="8" xfId="1" applyNumberFormat="1" applyFont="1" applyFill="1" applyBorder="1" applyAlignment="1">
      <alignment horizontal="center" shrinkToFit="1"/>
    </xf>
    <xf numFmtId="49" fontId="3" fillId="0" borderId="0" xfId="0" applyNumberFormat="1" applyFont="1" applyAlignment="1">
      <alignment horizontal="center" vertical="top" wrapText="1"/>
    </xf>
    <xf numFmtId="166" fontId="6" fillId="0" borderId="9" xfId="1" applyNumberFormat="1" applyFont="1" applyFill="1" applyBorder="1" applyAlignment="1">
      <alignment horizontal="center"/>
    </xf>
    <xf numFmtId="43" fontId="14" fillId="0" borderId="8" xfId="1" applyFont="1" applyFill="1" applyBorder="1" applyAlignment="1">
      <alignment horizontal="center" shrinkToFit="1"/>
    </xf>
    <xf numFmtId="166" fontId="6" fillId="0" borderId="9" xfId="1" applyNumberFormat="1" applyFont="1" applyFill="1" applyBorder="1" applyAlignment="1">
      <alignment shrinkToFit="1"/>
    </xf>
    <xf numFmtId="43" fontId="6" fillId="0" borderId="9" xfId="1" applyFont="1" applyFill="1" applyBorder="1" applyAlignment="1">
      <alignment horizontal="center"/>
    </xf>
    <xf numFmtId="43" fontId="6" fillId="0" borderId="9" xfId="1" applyFont="1" applyFill="1" applyBorder="1" applyAlignment="1">
      <alignment shrinkToFit="1"/>
    </xf>
    <xf numFmtId="43" fontId="4" fillId="0" borderId="8" xfId="1" applyFont="1" applyFill="1" applyBorder="1" applyAlignment="1">
      <alignment horizontal="center" shrinkToFit="1"/>
    </xf>
    <xf numFmtId="43" fontId="13" fillId="0" borderId="8" xfId="1" applyFont="1" applyFill="1" applyBorder="1" applyAlignment="1">
      <alignment shrinkToFit="1"/>
    </xf>
    <xf numFmtId="167" fontId="3" fillId="0" borderId="9" xfId="1" applyNumberFormat="1" applyFont="1" applyFill="1" applyBorder="1" applyAlignment="1">
      <alignment vertical="top" shrinkToFit="1"/>
    </xf>
    <xf numFmtId="168" fontId="6" fillId="0" borderId="8" xfId="1" applyNumberFormat="1" applyFont="1" applyFill="1" applyBorder="1" applyAlignment="1">
      <alignment shrinkToFit="1"/>
    </xf>
    <xf numFmtId="167" fontId="6" fillId="0" borderId="8" xfId="1" applyNumberFormat="1" applyFont="1" applyFill="1" applyBorder="1" applyAlignment="1">
      <alignment horizontal="center" shrinkToFit="1"/>
    </xf>
    <xf numFmtId="166" fontId="6" fillId="0" borderId="9" xfId="1" applyNumberFormat="1" applyFont="1" applyFill="1" applyBorder="1" applyAlignment="1">
      <alignment horizontal="center" shrinkToFit="1"/>
    </xf>
    <xf numFmtId="166" fontId="6" fillId="0" borderId="6" xfId="1" applyNumberFormat="1" applyFont="1" applyFill="1" applyBorder="1" applyAlignment="1">
      <alignment shrinkToFit="1"/>
    </xf>
    <xf numFmtId="166" fontId="3" fillId="0" borderId="9" xfId="1" applyNumberFormat="1" applyFont="1" applyFill="1" applyBorder="1" applyAlignment="1">
      <alignment vertical="top" shrinkToFit="1"/>
    </xf>
    <xf numFmtId="43" fontId="10" fillId="0" borderId="8" xfId="1" applyFont="1" applyFill="1" applyBorder="1" applyAlignment="1">
      <alignment shrinkToFit="1"/>
    </xf>
    <xf numFmtId="168" fontId="6" fillId="0" borderId="8" xfId="1" applyNumberFormat="1" applyFont="1" applyFill="1" applyBorder="1"/>
    <xf numFmtId="168" fontId="6" fillId="0" borderId="9" xfId="1" applyNumberFormat="1" applyFont="1" applyFill="1" applyBorder="1"/>
    <xf numFmtId="166" fontId="13" fillId="0" borderId="8" xfId="1" applyNumberFormat="1" applyFont="1" applyFill="1" applyBorder="1" applyAlignment="1">
      <alignment shrinkToFit="1"/>
    </xf>
    <xf numFmtId="166" fontId="9" fillId="0" borderId="8" xfId="1" applyNumberFormat="1" applyFont="1" applyFill="1" applyBorder="1" applyAlignment="1">
      <alignment shrinkToFit="1"/>
    </xf>
    <xf numFmtId="166" fontId="4" fillId="0" borderId="9" xfId="1" applyNumberFormat="1" applyFont="1" applyFill="1" applyBorder="1" applyAlignment="1">
      <alignment horizontal="center" shrinkToFit="1"/>
    </xf>
    <xf numFmtId="166" fontId="7" fillId="0" borderId="9" xfId="1" applyNumberFormat="1" applyFont="1" applyFill="1" applyBorder="1" applyAlignment="1">
      <alignment vertical="top" shrinkToFit="1"/>
    </xf>
    <xf numFmtId="166" fontId="6" fillId="0" borderId="8" xfId="1" applyNumberFormat="1" applyFont="1" applyFill="1" applyBorder="1" applyAlignment="1">
      <alignment horizontal="center" vertical="top" shrinkToFit="1"/>
    </xf>
    <xf numFmtId="166" fontId="6" fillId="0" borderId="10" xfId="1" applyNumberFormat="1" applyFont="1" applyFill="1" applyBorder="1" applyAlignment="1">
      <alignment shrinkToFit="1"/>
    </xf>
    <xf numFmtId="166" fontId="13" fillId="0" borderId="10" xfId="1" applyNumberFormat="1" applyFont="1" applyFill="1" applyBorder="1" applyAlignment="1">
      <alignment shrinkToFit="1"/>
    </xf>
    <xf numFmtId="166" fontId="3" fillId="0" borderId="6" xfId="1" applyNumberFormat="1" applyFont="1" applyFill="1" applyBorder="1" applyAlignment="1">
      <alignment vertical="top" shrinkToFit="1"/>
    </xf>
    <xf numFmtId="166" fontId="12" fillId="0" borderId="9" xfId="1" applyNumberFormat="1" applyFont="1" applyFill="1" applyBorder="1" applyAlignment="1">
      <alignment vertical="top" shrinkToFit="1"/>
    </xf>
    <xf numFmtId="1" fontId="4" fillId="0" borderId="8" xfId="0" applyNumberFormat="1" applyFont="1" applyBorder="1" applyAlignment="1">
      <alignment horizontal="center" shrinkToFit="1"/>
    </xf>
    <xf numFmtId="166" fontId="4" fillId="0" borderId="8" xfId="1" applyNumberFormat="1" applyFont="1" applyFill="1" applyBorder="1" applyAlignment="1">
      <alignment horizontal="center" shrinkToFit="1"/>
    </xf>
    <xf numFmtId="166" fontId="11" fillId="0" borderId="8" xfId="1" applyNumberFormat="1" applyFont="1" applyFill="1" applyBorder="1" applyAlignment="1">
      <alignment shrinkToFit="1"/>
    </xf>
    <xf numFmtId="166" fontId="13" fillId="0" borderId="6" xfId="1" applyNumberFormat="1" applyFont="1" applyFill="1" applyBorder="1" applyAlignment="1">
      <alignment shrinkToFit="1"/>
    </xf>
    <xf numFmtId="43" fontId="3" fillId="0" borderId="9" xfId="1" applyFont="1" applyFill="1" applyBorder="1" applyAlignment="1">
      <alignment vertical="top" shrinkToFit="1"/>
    </xf>
    <xf numFmtId="2" fontId="6" fillId="0" borderId="0" xfId="0" applyNumberFormat="1" applyFont="1" applyAlignment="1">
      <alignment horizontal="center" shrinkToFit="1"/>
    </xf>
    <xf numFmtId="43" fontId="3" fillId="0" borderId="9" xfId="1" applyFont="1" applyFill="1" applyBorder="1" applyAlignment="1">
      <alignment horizontal="center" shrinkToFit="1"/>
    </xf>
    <xf numFmtId="166" fontId="13" fillId="0" borderId="8" xfId="1" applyNumberFormat="1" applyFont="1" applyFill="1" applyBorder="1" applyAlignment="1">
      <alignment vertical="top" shrinkToFit="1"/>
    </xf>
    <xf numFmtId="166" fontId="6" fillId="0" borderId="10" xfId="1" applyNumberFormat="1" applyFont="1" applyFill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vertical="top" wrapText="1"/>
    </xf>
    <xf numFmtId="49" fontId="3" fillId="0" borderId="10" xfId="0" applyNumberFormat="1" applyFont="1" applyBorder="1" applyAlignment="1">
      <alignment horizontal="center" vertical="top" wrapText="1"/>
    </xf>
    <xf numFmtId="0" fontId="19" fillId="0" borderId="6" xfId="0" applyFont="1" applyBorder="1"/>
    <xf numFmtId="1" fontId="6" fillId="5" borderId="0" xfId="0" applyNumberFormat="1" applyFont="1" applyFill="1"/>
    <xf numFmtId="1" fontId="5" fillId="0" borderId="0" xfId="0" applyNumberFormat="1" applyFont="1" applyAlignment="1">
      <alignment horizontal="center" shrinkToFit="1"/>
    </xf>
    <xf numFmtId="1" fontId="4" fillId="0" borderId="0" xfId="0" applyNumberFormat="1" applyFont="1" applyAlignment="1">
      <alignment horizontal="center" shrinkToFit="1"/>
    </xf>
    <xf numFmtId="1" fontId="4" fillId="2" borderId="0" xfId="0" applyNumberFormat="1" applyFont="1" applyFill="1" applyAlignment="1">
      <alignment horizontal="right" shrinkToFit="1"/>
    </xf>
    <xf numFmtId="1" fontId="5" fillId="0" borderId="0" xfId="0" applyNumberFormat="1" applyFont="1" applyAlignment="1">
      <alignment shrinkToFit="1"/>
    </xf>
    <xf numFmtId="166" fontId="20" fillId="0" borderId="0" xfId="1" applyNumberFormat="1" applyFont="1" applyFill="1" applyAlignment="1">
      <alignment shrinkToFit="1"/>
    </xf>
    <xf numFmtId="166" fontId="9" fillId="0" borderId="8" xfId="1" applyNumberFormat="1" applyFont="1" applyFill="1" applyBorder="1" applyAlignment="1">
      <alignment vertical="top" shrinkToFit="1"/>
    </xf>
    <xf numFmtId="1" fontId="5" fillId="0" borderId="8" xfId="0" applyNumberFormat="1" applyFont="1" applyBorder="1" applyAlignment="1">
      <alignment horizontal="center" shrinkToFit="1"/>
    </xf>
    <xf numFmtId="166" fontId="4" fillId="0" borderId="8" xfId="1" applyNumberFormat="1" applyFont="1" applyFill="1" applyBorder="1" applyAlignment="1">
      <alignment shrinkToFit="1"/>
    </xf>
    <xf numFmtId="166" fontId="4" fillId="0" borderId="0" xfId="1" applyNumberFormat="1" applyFont="1" applyFill="1" applyAlignment="1">
      <alignment shrinkToFit="1"/>
    </xf>
    <xf numFmtId="1" fontId="6" fillId="0" borderId="0" xfId="0" applyNumberFormat="1" applyFont="1" applyAlignment="1">
      <alignment horizontal="center" shrinkToFit="1"/>
    </xf>
    <xf numFmtId="49" fontId="3" fillId="2" borderId="8" xfId="0" applyNumberFormat="1" applyFont="1" applyFill="1" applyBorder="1" applyAlignment="1">
      <alignment horizontal="center" vertical="top" wrapText="1"/>
    </xf>
    <xf numFmtId="1" fontId="6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vertical="top"/>
    </xf>
    <xf numFmtId="1" fontId="4" fillId="2" borderId="0" xfId="0" applyNumberFormat="1" applyFont="1" applyFill="1" applyAlignment="1">
      <alignment horizontal="center" vertical="top"/>
    </xf>
    <xf numFmtId="0" fontId="3" fillId="2" borderId="8" xfId="0" applyFont="1" applyFill="1" applyBorder="1" applyAlignment="1">
      <alignment horizontal="center" vertical="top" wrapText="1"/>
    </xf>
    <xf numFmtId="1" fontId="4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43" fontId="6" fillId="0" borderId="0" xfId="1" applyFont="1" applyFill="1" applyAlignment="1">
      <alignment horizontal="center"/>
    </xf>
    <xf numFmtId="167" fontId="6" fillId="0" borderId="9" xfId="1" applyNumberFormat="1" applyFont="1" applyFill="1" applyBorder="1" applyAlignment="1">
      <alignment horizontal="center"/>
    </xf>
    <xf numFmtId="167" fontId="6" fillId="0" borderId="9" xfId="1" applyNumberFormat="1" applyFont="1" applyFill="1" applyBorder="1" applyAlignment="1">
      <alignment horizontal="center" shrinkToFit="1"/>
    </xf>
    <xf numFmtId="167" fontId="14" fillId="0" borderId="8" xfId="1" applyNumberFormat="1" applyFont="1" applyFill="1" applyBorder="1" applyAlignment="1">
      <alignment horizontal="center" shrinkToFit="1"/>
    </xf>
    <xf numFmtId="167" fontId="3" fillId="0" borderId="9" xfId="1" applyNumberFormat="1" applyFont="1" applyFill="1" applyBorder="1" applyAlignment="1">
      <alignment horizontal="center" shrinkToFit="1"/>
    </xf>
    <xf numFmtId="167" fontId="6" fillId="0" borderId="8" xfId="1" applyNumberFormat="1" applyFont="1" applyFill="1" applyBorder="1" applyAlignment="1">
      <alignment horizontal="right" shrinkToFit="1"/>
    </xf>
    <xf numFmtId="167" fontId="9" fillId="0" borderId="8" xfId="1" applyNumberFormat="1" applyFont="1" applyFill="1" applyBorder="1" applyAlignment="1">
      <alignment horizontal="center" shrinkToFit="1"/>
    </xf>
    <xf numFmtId="167" fontId="11" fillId="0" borderId="8" xfId="1" applyNumberFormat="1" applyFont="1" applyFill="1" applyBorder="1" applyAlignment="1">
      <alignment horizontal="center" shrinkToFit="1"/>
    </xf>
    <xf numFmtId="167" fontId="6" fillId="0" borderId="6" xfId="1" applyNumberFormat="1" applyFont="1" applyFill="1" applyBorder="1" applyAlignment="1">
      <alignment horizontal="center" shrinkToFit="1"/>
    </xf>
    <xf numFmtId="167" fontId="6" fillId="0" borderId="9" xfId="1" applyNumberFormat="1" applyFont="1" applyFill="1" applyBorder="1" applyAlignment="1">
      <alignment shrinkToFit="1"/>
    </xf>
    <xf numFmtId="167" fontId="6" fillId="0" borderId="9" xfId="1" applyNumberFormat="1" applyFont="1" applyFill="1" applyBorder="1" applyAlignment="1">
      <alignment horizontal="center" vertical="top" shrinkToFit="1"/>
    </xf>
    <xf numFmtId="167" fontId="6" fillId="0" borderId="10" xfId="1" applyNumberFormat="1" applyFont="1" applyFill="1" applyBorder="1" applyAlignment="1">
      <alignment horizontal="center" shrinkToFit="1"/>
    </xf>
    <xf numFmtId="166" fontId="3" fillId="0" borderId="8" xfId="1" applyNumberFormat="1" applyFont="1" applyFill="1" applyBorder="1" applyAlignment="1">
      <alignment vertical="top" shrinkToFit="1"/>
    </xf>
    <xf numFmtId="168" fontId="6" fillId="0" borderId="19" xfId="1" applyNumberFormat="1" applyFont="1" applyFill="1" applyBorder="1" applyAlignment="1">
      <alignment shrinkToFit="1"/>
    </xf>
    <xf numFmtId="168" fontId="6" fillId="0" borderId="19" xfId="1" applyNumberFormat="1" applyFont="1" applyFill="1" applyBorder="1"/>
    <xf numFmtId="43" fontId="20" fillId="0" borderId="0" xfId="1" applyFont="1" applyFill="1" applyAlignment="1">
      <alignment horizontal="center"/>
    </xf>
    <xf numFmtId="43" fontId="6" fillId="0" borderId="8" xfId="1" applyFont="1" applyFill="1" applyBorder="1" applyAlignment="1">
      <alignment horizontal="center"/>
    </xf>
    <xf numFmtId="43" fontId="11" fillId="0" borderId="8" xfId="1" applyFont="1" applyFill="1" applyBorder="1" applyAlignment="1">
      <alignment horizontal="center" shrinkToFit="1"/>
    </xf>
    <xf numFmtId="43" fontId="13" fillId="0" borderId="8" xfId="1" applyFont="1" applyFill="1" applyBorder="1" applyAlignment="1">
      <alignment horizontal="center"/>
    </xf>
    <xf numFmtId="43" fontId="13" fillId="0" borderId="8" xfId="1" applyFont="1" applyFill="1" applyBorder="1" applyAlignment="1">
      <alignment horizontal="center" shrinkToFit="1"/>
    </xf>
    <xf numFmtId="43" fontId="6" fillId="0" borderId="8" xfId="1" applyFont="1" applyFill="1" applyBorder="1" applyAlignment="1">
      <alignment horizontal="center" vertical="top"/>
    </xf>
    <xf numFmtId="43" fontId="11" fillId="0" borderId="8" xfId="1" applyFont="1" applyFill="1" applyBorder="1" applyAlignment="1">
      <alignment horizontal="center"/>
    </xf>
    <xf numFmtId="43" fontId="4" fillId="0" borderId="8" xfId="1" applyFont="1" applyFill="1" applyBorder="1" applyAlignment="1">
      <alignment horizontal="center"/>
    </xf>
    <xf numFmtId="43" fontId="4" fillId="0" borderId="9" xfId="1" applyFont="1" applyFill="1" applyBorder="1" applyAlignment="1">
      <alignment horizontal="center" shrinkToFit="1"/>
    </xf>
    <xf numFmtId="43" fontId="6" fillId="0" borderId="8" xfId="1" applyFont="1" applyFill="1" applyBorder="1" applyAlignment="1">
      <alignment horizontal="center" vertical="top" shrinkToFit="1"/>
    </xf>
    <xf numFmtId="43" fontId="13" fillId="0" borderId="8" xfId="1" applyFont="1" applyFill="1" applyBorder="1" applyAlignment="1">
      <alignment horizontal="center" vertical="top"/>
    </xf>
    <xf numFmtId="43" fontId="13" fillId="0" borderId="8" xfId="1" applyFont="1" applyFill="1" applyBorder="1" applyAlignment="1">
      <alignment horizontal="center" vertical="top" shrinkToFit="1"/>
    </xf>
    <xf numFmtId="43" fontId="6" fillId="0" borderId="10" xfId="1" applyFont="1" applyFill="1" applyBorder="1" applyAlignment="1">
      <alignment horizontal="center" shrinkToFit="1"/>
    </xf>
    <xf numFmtId="43" fontId="6" fillId="0" borderId="10" xfId="1" applyFont="1" applyFill="1" applyBorder="1" applyAlignment="1">
      <alignment horizontal="center"/>
    </xf>
    <xf numFmtId="43" fontId="13" fillId="0" borderId="9" xfId="1" applyFont="1" applyFill="1" applyBorder="1" applyAlignment="1">
      <alignment horizontal="center" shrinkToFit="1"/>
    </xf>
    <xf numFmtId="43" fontId="11" fillId="0" borderId="8" xfId="1" applyFont="1" applyFill="1" applyBorder="1" applyAlignment="1">
      <alignment horizontal="center" vertical="top" shrinkToFit="1"/>
    </xf>
    <xf numFmtId="43" fontId="15" fillId="0" borderId="8" xfId="1" applyFont="1" applyFill="1" applyBorder="1" applyAlignment="1">
      <alignment horizontal="center"/>
    </xf>
    <xf numFmtId="43" fontId="11" fillId="0" borderId="0" xfId="1" applyFont="1" applyFill="1" applyAlignment="1">
      <alignment horizontal="center"/>
    </xf>
    <xf numFmtId="43" fontId="11" fillId="0" borderId="10" xfId="1" applyFont="1" applyFill="1" applyBorder="1" applyAlignment="1">
      <alignment horizontal="center"/>
    </xf>
    <xf numFmtId="43" fontId="10" fillId="0" borderId="8" xfId="1" applyFont="1" applyFill="1" applyBorder="1" applyAlignment="1">
      <alignment horizontal="center"/>
    </xf>
    <xf numFmtId="43" fontId="17" fillId="0" borderId="8" xfId="1" applyFont="1" applyFill="1" applyBorder="1" applyAlignment="1">
      <alignment horizontal="center"/>
    </xf>
    <xf numFmtId="43" fontId="13" fillId="0" borderId="9" xfId="1" applyFont="1" applyFill="1" applyBorder="1" applyAlignment="1">
      <alignment shrinkToFit="1"/>
    </xf>
    <xf numFmtId="43" fontId="14" fillId="0" borderId="9" xfId="1" applyFont="1" applyFill="1" applyBorder="1" applyAlignment="1">
      <alignment horizontal="center" shrinkToFit="1"/>
    </xf>
    <xf numFmtId="167" fontId="14" fillId="0" borderId="9" xfId="1" applyNumberFormat="1" applyFont="1" applyFill="1" applyBorder="1" applyAlignment="1">
      <alignment horizontal="center" shrinkToFit="1"/>
    </xf>
    <xf numFmtId="43" fontId="3" fillId="0" borderId="9" xfId="1" applyFont="1" applyFill="1" applyBorder="1" applyAlignment="1">
      <alignment horizontal="center"/>
    </xf>
    <xf numFmtId="43" fontId="6" fillId="0" borderId="19" xfId="1" applyFont="1" applyFill="1" applyBorder="1" applyAlignment="1">
      <alignment shrinkToFit="1"/>
    </xf>
    <xf numFmtId="43" fontId="6" fillId="0" borderId="10" xfId="1" applyFont="1" applyFill="1" applyBorder="1" applyAlignment="1">
      <alignment shrinkToFit="1"/>
    </xf>
    <xf numFmtId="43" fontId="17" fillId="0" borderId="10" xfId="1" applyFont="1" applyFill="1" applyBorder="1" applyAlignment="1">
      <alignment horizontal="center" shrinkToFit="1"/>
    </xf>
    <xf numFmtId="168" fontId="6" fillId="0" borderId="10" xfId="1" applyNumberFormat="1" applyFont="1" applyFill="1" applyBorder="1"/>
    <xf numFmtId="43" fontId="9" fillId="0" borderId="9" xfId="1" applyFont="1" applyFill="1" applyBorder="1" applyAlignment="1">
      <alignment horizontal="center" shrinkToFit="1"/>
    </xf>
    <xf numFmtId="167" fontId="9" fillId="0" borderId="9" xfId="1" applyNumberFormat="1" applyFont="1" applyFill="1" applyBorder="1" applyAlignment="1">
      <alignment horizontal="center" shrinkToFit="1"/>
    </xf>
    <xf numFmtId="43" fontId="3" fillId="0" borderId="8" xfId="1" applyFont="1" applyFill="1" applyBorder="1" applyAlignment="1">
      <alignment horizontal="center" shrinkToFit="1"/>
    </xf>
    <xf numFmtId="168" fontId="6" fillId="0" borderId="13" xfId="1" applyNumberFormat="1" applyFont="1" applyFill="1" applyBorder="1"/>
    <xf numFmtId="1" fontId="20" fillId="0" borderId="0" xfId="0" applyNumberFormat="1" applyFont="1" applyAlignment="1">
      <alignment horizontal="center"/>
    </xf>
    <xf numFmtId="1" fontId="20" fillId="0" borderId="8" xfId="0" applyNumberFormat="1" applyFont="1" applyBorder="1" applyAlignment="1">
      <alignment horizontal="center"/>
    </xf>
    <xf numFmtId="43" fontId="4" fillId="0" borderId="8" xfId="1" applyFont="1" applyFill="1" applyBorder="1" applyAlignment="1">
      <alignment shrinkToFit="1"/>
    </xf>
    <xf numFmtId="0" fontId="6" fillId="0" borderId="8" xfId="1" applyNumberFormat="1" applyFont="1" applyFill="1" applyBorder="1" applyAlignment="1">
      <alignment horizontal="center" shrinkToFit="1"/>
    </xf>
    <xf numFmtId="2" fontId="4" fillId="0" borderId="0" xfId="0" applyNumberFormat="1" applyFont="1" applyAlignment="1">
      <alignment horizontal="center" shrinkToFit="1"/>
    </xf>
    <xf numFmtId="1" fontId="25" fillId="0" borderId="0" xfId="0" applyNumberFormat="1" applyFont="1"/>
    <xf numFmtId="0" fontId="19" fillId="0" borderId="0" xfId="0" applyFont="1"/>
    <xf numFmtId="1" fontId="29" fillId="0" borderId="0" xfId="0" applyNumberFormat="1" applyFont="1"/>
    <xf numFmtId="1" fontId="30" fillId="0" borderId="0" xfId="0" applyNumberFormat="1" applyFont="1"/>
    <xf numFmtId="0" fontId="31" fillId="0" borderId="6" xfId="0" applyFont="1" applyBorder="1"/>
    <xf numFmtId="0" fontId="30" fillId="0" borderId="8" xfId="0" applyFont="1" applyBorder="1" applyAlignment="1">
      <alignment horizontal="left" vertical="top" wrapText="1"/>
    </xf>
    <xf numFmtId="1" fontId="30" fillId="0" borderId="8" xfId="0" applyNumberFormat="1" applyFont="1" applyBorder="1"/>
    <xf numFmtId="1" fontId="34" fillId="0" borderId="8" xfId="0" applyNumberFormat="1" applyFont="1" applyBorder="1"/>
    <xf numFmtId="0" fontId="30" fillId="0" borderId="8" xfId="0" applyFont="1" applyBorder="1" applyAlignment="1">
      <alignment horizontal="left" vertical="top"/>
    </xf>
    <xf numFmtId="1" fontId="35" fillId="0" borderId="0" xfId="0" applyNumberFormat="1" applyFont="1"/>
    <xf numFmtId="1" fontId="30" fillId="2" borderId="0" xfId="0" applyNumberFormat="1" applyFont="1" applyFill="1"/>
    <xf numFmtId="1" fontId="30" fillId="0" borderId="0" xfId="0" applyNumberFormat="1" applyFont="1" applyAlignment="1">
      <alignment shrinkToFit="1"/>
    </xf>
    <xf numFmtId="1" fontId="30" fillId="0" borderId="0" xfId="0" applyNumberFormat="1" applyFont="1" applyAlignment="1">
      <alignment vertical="top"/>
    </xf>
    <xf numFmtId="0" fontId="30" fillId="0" borderId="0" xfId="0" applyFont="1" applyAlignment="1">
      <alignment horizontal="left" vertical="top" wrapText="1"/>
    </xf>
    <xf numFmtId="168" fontId="6" fillId="0" borderId="6" xfId="1" applyNumberFormat="1" applyFont="1" applyFill="1" applyBorder="1"/>
    <xf numFmtId="0" fontId="3" fillId="0" borderId="10" xfId="0" applyFont="1" applyBorder="1" applyAlignment="1">
      <alignment horizontal="center" vertical="top" wrapText="1"/>
    </xf>
    <xf numFmtId="2" fontId="4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center"/>
    </xf>
    <xf numFmtId="2" fontId="4" fillId="0" borderId="0" xfId="0" applyNumberFormat="1" applyFont="1"/>
    <xf numFmtId="1" fontId="26" fillId="0" borderId="0" xfId="0" applyNumberFormat="1" applyFont="1" applyAlignment="1">
      <alignment horizontal="left"/>
    </xf>
    <xf numFmtId="168" fontId="4" fillId="0" borderId="4" xfId="1" applyNumberFormat="1" applyFont="1" applyFill="1" applyBorder="1" applyAlignment="1">
      <alignment horizontal="center" vertical="center" wrapText="1"/>
    </xf>
    <xf numFmtId="168" fontId="4" fillId="0" borderId="6" xfId="1" applyNumberFormat="1" applyFont="1" applyFill="1" applyBorder="1" applyAlignment="1">
      <alignment horizontal="center" vertical="center" wrapText="1"/>
    </xf>
    <xf numFmtId="168" fontId="4" fillId="0" borderId="7" xfId="1" applyNumberFormat="1" applyFont="1" applyFill="1" applyBorder="1" applyAlignment="1">
      <alignment horizontal="center" vertical="center" wrapText="1"/>
    </xf>
    <xf numFmtId="168" fontId="6" fillId="0" borderId="0" xfId="1" applyNumberFormat="1" applyFont="1" applyFill="1" applyBorder="1"/>
    <xf numFmtId="0" fontId="3" fillId="6" borderId="8" xfId="0" applyFont="1" applyFill="1" applyBorder="1" applyAlignment="1">
      <alignment horizontal="center" vertical="top" wrapText="1"/>
    </xf>
    <xf numFmtId="1" fontId="6" fillId="6" borderId="0" xfId="0" applyNumberFormat="1" applyFont="1" applyFill="1"/>
    <xf numFmtId="1" fontId="3" fillId="6" borderId="0" xfId="0" applyNumberFormat="1" applyFont="1" applyFill="1"/>
    <xf numFmtId="49" fontId="3" fillId="6" borderId="8" xfId="0" applyNumberFormat="1" applyFont="1" applyFill="1" applyBorder="1" applyAlignment="1">
      <alignment horizontal="center" vertical="top" wrapText="1"/>
    </xf>
    <xf numFmtId="1" fontId="6" fillId="6" borderId="0" xfId="0" applyNumberFormat="1" applyFont="1" applyFill="1" applyAlignment="1">
      <alignment horizontal="center"/>
    </xf>
    <xf numFmtId="0" fontId="19" fillId="6" borderId="6" xfId="0" applyFont="1" applyFill="1" applyBorder="1"/>
    <xf numFmtId="1" fontId="4" fillId="6" borderId="0" xfId="0" applyNumberFormat="1" applyFont="1" applyFill="1"/>
    <xf numFmtId="168" fontId="25" fillId="0" borderId="19" xfId="1" applyNumberFormat="1" applyFont="1" applyFill="1" applyBorder="1"/>
    <xf numFmtId="1" fontId="25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center"/>
    </xf>
    <xf numFmtId="2" fontId="6" fillId="0" borderId="8" xfId="1" applyNumberFormat="1" applyFont="1" applyFill="1" applyBorder="1" applyAlignment="1">
      <alignment horizontal="center" shrinkToFit="1"/>
    </xf>
    <xf numFmtId="0" fontId="31" fillId="0" borderId="0" xfId="0" applyFont="1" applyAlignment="1">
      <alignment vertical="top"/>
    </xf>
    <xf numFmtId="0" fontId="31" fillId="0" borderId="0" xfId="0" applyFont="1"/>
    <xf numFmtId="0" fontId="31" fillId="0" borderId="17" xfId="0" applyFont="1" applyBorder="1"/>
    <xf numFmtId="1" fontId="38" fillId="0" borderId="0" xfId="0" applyNumberFormat="1" applyFont="1"/>
    <xf numFmtId="1" fontId="38" fillId="0" borderId="0" xfId="0" applyNumberFormat="1" applyFont="1" applyAlignment="1">
      <alignment horizontal="center"/>
    </xf>
    <xf numFmtId="1" fontId="38" fillId="0" borderId="0" xfId="0" applyNumberFormat="1" applyFont="1" applyAlignment="1">
      <alignment horizontal="center" vertical="center"/>
    </xf>
    <xf numFmtId="1" fontId="27" fillId="0" borderId="0" xfId="0" applyNumberFormat="1" applyFont="1"/>
    <xf numFmtId="49" fontId="6" fillId="0" borderId="0" xfId="0" applyNumberFormat="1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1" fontId="25" fillId="0" borderId="0" xfId="0" applyNumberFormat="1" applyFont="1" applyAlignment="1">
      <alignment shrinkToFit="1"/>
    </xf>
    <xf numFmtId="1" fontId="40" fillId="0" borderId="0" xfId="0" applyNumberFormat="1" applyFont="1" applyAlignment="1">
      <alignment horizontal="center"/>
    </xf>
    <xf numFmtId="1" fontId="37" fillId="0" borderId="0" xfId="0" applyNumberFormat="1" applyFont="1" applyAlignment="1">
      <alignment horizontal="center" shrinkToFit="1"/>
    </xf>
    <xf numFmtId="1" fontId="29" fillId="0" borderId="0" xfId="0" applyNumberFormat="1" applyFont="1" applyAlignment="1">
      <alignment horizontal="center" shrinkToFit="1"/>
    </xf>
    <xf numFmtId="1" fontId="29" fillId="0" borderId="0" xfId="0" applyNumberFormat="1" applyFont="1" applyAlignment="1">
      <alignment shrinkToFit="1"/>
    </xf>
    <xf numFmtId="1" fontId="29" fillId="2" borderId="0" xfId="0" applyNumberFormat="1" applyFont="1" applyFill="1" applyAlignment="1">
      <alignment horizontal="right" shrinkToFit="1"/>
    </xf>
    <xf numFmtId="1" fontId="37" fillId="0" borderId="0" xfId="0" applyNumberFormat="1" applyFont="1" applyAlignment="1">
      <alignment shrinkToFit="1"/>
    </xf>
    <xf numFmtId="166" fontId="29" fillId="0" borderId="0" xfId="1" applyNumberFormat="1" applyFont="1" applyFill="1" applyAlignment="1">
      <alignment shrinkToFit="1"/>
    </xf>
    <xf numFmtId="1" fontId="25" fillId="0" borderId="0" xfId="0" applyNumberFormat="1" applyFont="1" applyAlignment="1">
      <alignment horizontal="center" shrinkToFit="1"/>
    </xf>
    <xf numFmtId="166" fontId="25" fillId="0" borderId="0" xfId="1" applyNumberFormat="1" applyFont="1" applyFill="1" applyAlignment="1">
      <alignment horizontal="center"/>
    </xf>
    <xf numFmtId="43" fontId="36" fillId="0" borderId="0" xfId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 shrinkToFit="1"/>
    </xf>
    <xf numFmtId="1" fontId="25" fillId="2" borderId="0" xfId="0" applyNumberFormat="1" applyFont="1" applyFill="1" applyAlignment="1">
      <alignment horizontal="center"/>
    </xf>
    <xf numFmtId="43" fontId="25" fillId="0" borderId="0" xfId="1" applyFont="1" applyFill="1" applyAlignment="1">
      <alignment horizontal="center"/>
    </xf>
    <xf numFmtId="0" fontId="3" fillId="6" borderId="0" xfId="0" applyFont="1" applyFill="1" applyAlignment="1">
      <alignment horizontal="center" vertical="top" wrapText="1"/>
    </xf>
    <xf numFmtId="0" fontId="30" fillId="0" borderId="6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49" fontId="4" fillId="0" borderId="6" xfId="0" applyNumberFormat="1" applyFont="1" applyBorder="1" applyAlignment="1">
      <alignment horizontal="center" vertical="top" wrapText="1"/>
    </xf>
    <xf numFmtId="0" fontId="48" fillId="0" borderId="8" xfId="0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1" fontId="12" fillId="0" borderId="8" xfId="0" applyNumberFormat="1" applyFont="1" applyFill="1" applyBorder="1" applyAlignment="1">
      <alignment horizontal="center"/>
    </xf>
    <xf numFmtId="1" fontId="6" fillId="0" borderId="9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 shrinkToFit="1"/>
    </xf>
    <xf numFmtId="1" fontId="6" fillId="0" borderId="8" xfId="0" applyNumberFormat="1" applyFont="1" applyFill="1" applyBorder="1" applyAlignment="1">
      <alignment horizontal="center" shrinkToFit="1"/>
    </xf>
    <xf numFmtId="0" fontId="7" fillId="0" borderId="8" xfId="0" applyFont="1" applyFill="1" applyBorder="1" applyAlignment="1">
      <alignment shrinkToFit="1"/>
    </xf>
    <xf numFmtId="0" fontId="7" fillId="0" borderId="8" xfId="0" applyFont="1" applyFill="1" applyBorder="1" applyAlignment="1">
      <alignment horizontal="right" shrinkToFit="1"/>
    </xf>
    <xf numFmtId="1" fontId="6" fillId="0" borderId="8" xfId="0" applyNumberFormat="1" applyFont="1" applyFill="1" applyBorder="1" applyAlignment="1">
      <alignment shrinkToFit="1"/>
    </xf>
    <xf numFmtId="1" fontId="6" fillId="0" borderId="8" xfId="0" applyNumberFormat="1" applyFont="1" applyFill="1" applyBorder="1" applyAlignment="1">
      <alignment horizont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0" applyNumberFormat="1" applyFont="1" applyFill="1" applyBorder="1" applyAlignment="1">
      <alignment horizontal="center" shrinkToFit="1"/>
    </xf>
    <xf numFmtId="1" fontId="6" fillId="0" borderId="8" xfId="0" applyNumberFormat="1" applyFont="1" applyFill="1" applyBorder="1"/>
    <xf numFmtId="1" fontId="3" fillId="0" borderId="9" xfId="0" applyNumberFormat="1" applyFont="1" applyFill="1" applyBorder="1" applyAlignment="1">
      <alignment horizontal="center"/>
    </xf>
    <xf numFmtId="2" fontId="6" fillId="0" borderId="9" xfId="0" applyNumberFormat="1" applyFont="1" applyFill="1" applyBorder="1" applyAlignment="1">
      <alignment horizontal="center"/>
    </xf>
    <xf numFmtId="166" fontId="6" fillId="0" borderId="9" xfId="1" applyNumberFormat="1" applyFont="1" applyFill="1" applyBorder="1" applyAlignment="1">
      <alignment vertical="top" shrinkToFit="1"/>
    </xf>
    <xf numFmtId="1" fontId="11" fillId="0" borderId="8" xfId="0" applyNumberFormat="1" applyFont="1" applyFill="1" applyBorder="1" applyAlignment="1">
      <alignment horizontal="center"/>
    </xf>
    <xf numFmtId="1" fontId="6" fillId="0" borderId="9" xfId="0" applyNumberFormat="1" applyFont="1" applyFill="1" applyBorder="1" applyAlignment="1">
      <alignment horizontal="center" shrinkToFit="1"/>
    </xf>
    <xf numFmtId="0" fontId="3" fillId="0" borderId="8" xfId="0" applyFont="1" applyFill="1" applyBorder="1" applyAlignment="1">
      <alignment horizontal="center" vertical="top" shrinkToFit="1"/>
    </xf>
    <xf numFmtId="49" fontId="3" fillId="0" borderId="8" xfId="0" applyNumberFormat="1" applyFont="1" applyFill="1" applyBorder="1" applyAlignment="1">
      <alignment horizontal="center" vertical="top" shrinkToFit="1"/>
    </xf>
    <xf numFmtId="0" fontId="3" fillId="0" borderId="8" xfId="0" applyFont="1" applyFill="1" applyBorder="1" applyAlignment="1">
      <alignment vertical="top" shrinkToFit="1"/>
    </xf>
    <xf numFmtId="168" fontId="6" fillId="0" borderId="4" xfId="1" applyNumberFormat="1" applyFont="1" applyFill="1" applyBorder="1"/>
    <xf numFmtId="1" fontId="13" fillId="0" borderId="9" xfId="0" applyNumberFormat="1" applyFont="1" applyFill="1" applyBorder="1" applyAlignment="1">
      <alignment horizontal="center" shrinkToFit="1"/>
    </xf>
    <xf numFmtId="1" fontId="13" fillId="0" borderId="8" xfId="0" applyNumberFormat="1" applyFont="1" applyFill="1" applyBorder="1" applyAlignment="1">
      <alignment horizontal="center" shrinkToFit="1"/>
    </xf>
    <xf numFmtId="0" fontId="3" fillId="0" borderId="8" xfId="0" applyFont="1" applyFill="1" applyBorder="1" applyAlignment="1">
      <alignment horizontal="right" vertical="top" shrinkToFit="1"/>
    </xf>
    <xf numFmtId="1" fontId="6" fillId="0" borderId="8" xfId="0" applyNumberFormat="1" applyFont="1" applyFill="1" applyBorder="1" applyAlignment="1">
      <alignment horizontal="right" shrinkToFit="1"/>
    </xf>
    <xf numFmtId="1" fontId="10" fillId="0" borderId="8" xfId="0" applyNumberFormat="1" applyFont="1" applyFill="1" applyBorder="1" applyAlignment="1">
      <alignment shrinkToFit="1"/>
    </xf>
    <xf numFmtId="1" fontId="13" fillId="0" borderId="8" xfId="0" applyNumberFormat="1" applyFont="1" applyFill="1" applyBorder="1" applyAlignment="1">
      <alignment shrinkToFit="1"/>
    </xf>
    <xf numFmtId="0" fontId="13" fillId="0" borderId="8" xfId="0" applyFont="1" applyFill="1" applyBorder="1" applyAlignment="1">
      <alignment horizontal="right" shrinkToFit="1"/>
    </xf>
    <xf numFmtId="168" fontId="27" fillId="0" borderId="9" xfId="1" applyNumberFormat="1" applyFont="1" applyFill="1" applyBorder="1"/>
    <xf numFmtId="1" fontId="46" fillId="0" borderId="8" xfId="0" applyNumberFormat="1" applyFont="1" applyFill="1" applyBorder="1" applyAlignment="1">
      <alignment horizontal="center"/>
    </xf>
    <xf numFmtId="1" fontId="27" fillId="0" borderId="8" xfId="0" applyNumberFormat="1" applyFont="1" applyFill="1" applyBorder="1" applyAlignment="1">
      <alignment horizontal="center"/>
    </xf>
    <xf numFmtId="1" fontId="27" fillId="0" borderId="8" xfId="0" applyNumberFormat="1" applyFont="1" applyFill="1" applyBorder="1" applyAlignment="1">
      <alignment horizontal="center" shrinkToFit="1"/>
    </xf>
    <xf numFmtId="1" fontId="27" fillId="0" borderId="8" xfId="0" applyNumberFormat="1" applyFont="1" applyFill="1" applyBorder="1" applyAlignment="1">
      <alignment shrinkToFit="1"/>
    </xf>
    <xf numFmtId="0" fontId="47" fillId="0" borderId="8" xfId="0" applyFont="1" applyFill="1" applyBorder="1" applyAlignment="1">
      <alignment horizontal="right" shrinkToFit="1"/>
    </xf>
    <xf numFmtId="0" fontId="7" fillId="0" borderId="8" xfId="0" applyFont="1" applyFill="1" applyBorder="1" applyAlignment="1">
      <alignment horizontal="center" shrinkToFit="1"/>
    </xf>
    <xf numFmtId="1" fontId="11" fillId="0" borderId="8" xfId="0" applyNumberFormat="1" applyFont="1" applyFill="1" applyBorder="1" applyAlignment="1">
      <alignment horizontal="center" vertical="top" shrinkToFit="1"/>
    </xf>
    <xf numFmtId="1" fontId="11" fillId="0" borderId="8" xfId="0" applyNumberFormat="1" applyFont="1" applyFill="1" applyBorder="1" applyAlignment="1">
      <alignment horizontal="center" shrinkToFit="1"/>
    </xf>
    <xf numFmtId="1" fontId="3" fillId="0" borderId="9" xfId="0" applyNumberFormat="1" applyFont="1" applyFill="1" applyBorder="1" applyAlignment="1">
      <alignment horizontal="center" shrinkToFit="1"/>
    </xf>
    <xf numFmtId="1" fontId="20" fillId="0" borderId="8" xfId="0" applyNumberFormat="1" applyFont="1" applyFill="1" applyBorder="1" applyAlignment="1">
      <alignment horizontal="center"/>
    </xf>
    <xf numFmtId="1" fontId="6" fillId="0" borderId="9" xfId="0" applyNumberFormat="1" applyFont="1" applyFill="1" applyBorder="1" applyAlignment="1">
      <alignment horizontal="center" vertical="top" shrinkToFit="1"/>
    </xf>
    <xf numFmtId="0" fontId="7" fillId="0" borderId="8" xfId="0" applyFont="1" applyFill="1" applyBorder="1" applyAlignment="1">
      <alignment horizontal="center" vertical="top" shrinkToFit="1"/>
    </xf>
    <xf numFmtId="1" fontId="6" fillId="0" borderId="8" xfId="0" applyNumberFormat="1" applyFont="1" applyFill="1" applyBorder="1" applyAlignment="1">
      <alignment horizontal="center" vertical="top" shrinkToFit="1"/>
    </xf>
    <xf numFmtId="1" fontId="11" fillId="0" borderId="9" xfId="0" applyNumberFormat="1" applyFont="1" applyFill="1" applyBorder="1" applyAlignment="1">
      <alignment horizontal="center"/>
    </xf>
    <xf numFmtId="1" fontId="6" fillId="0" borderId="9" xfId="0" applyNumberFormat="1" applyFont="1" applyFill="1" applyBorder="1" applyAlignment="1">
      <alignment shrinkToFit="1"/>
    </xf>
    <xf numFmtId="0" fontId="7" fillId="0" borderId="9" xfId="0" applyFont="1" applyFill="1" applyBorder="1" applyAlignment="1">
      <alignment horizontal="right" shrinkToFit="1"/>
    </xf>
    <xf numFmtId="1" fontId="11" fillId="0" borderId="8" xfId="0" applyNumberFormat="1" applyFont="1" applyFill="1" applyBorder="1" applyAlignment="1">
      <alignment horizontal="center" vertical="top"/>
    </xf>
    <xf numFmtId="1" fontId="6" fillId="0" borderId="8" xfId="0" applyNumberFormat="1" applyFont="1" applyFill="1" applyBorder="1" applyAlignment="1">
      <alignment horizontal="center" vertical="top"/>
    </xf>
    <xf numFmtId="1" fontId="6" fillId="0" borderId="8" xfId="0" applyNumberFormat="1" applyFont="1" applyFill="1" applyBorder="1" applyAlignment="1">
      <alignment vertical="top" shrinkToFit="1"/>
    </xf>
    <xf numFmtId="2" fontId="6" fillId="0" borderId="8" xfId="0" applyNumberFormat="1" applyFont="1" applyFill="1" applyBorder="1" applyAlignment="1">
      <alignment horizontal="center" vertical="top"/>
    </xf>
    <xf numFmtId="2" fontId="6" fillId="0" borderId="8" xfId="0" applyNumberFormat="1" applyFont="1" applyFill="1" applyBorder="1" applyAlignment="1">
      <alignment horizontal="center" vertical="top" shrinkToFit="1"/>
    </xf>
    <xf numFmtId="1" fontId="6" fillId="0" borderId="8" xfId="0" applyNumberFormat="1" applyFont="1" applyFill="1" applyBorder="1" applyAlignment="1">
      <alignment vertical="top"/>
    </xf>
    <xf numFmtId="1" fontId="3" fillId="0" borderId="9" xfId="0" applyNumberFormat="1" applyFont="1" applyFill="1" applyBorder="1" applyAlignment="1">
      <alignment horizontal="center" vertical="top"/>
    </xf>
    <xf numFmtId="1" fontId="6" fillId="0" borderId="9" xfId="0" applyNumberFormat="1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top" shrinkToFit="1"/>
    </xf>
    <xf numFmtId="49" fontId="6" fillId="0" borderId="8" xfId="0" applyNumberFormat="1" applyFont="1" applyFill="1" applyBorder="1" applyAlignment="1">
      <alignment horizontal="center" vertical="top" shrinkToFit="1"/>
    </xf>
    <xf numFmtId="0" fontId="13" fillId="0" borderId="8" xfId="0" applyFont="1" applyFill="1" applyBorder="1" applyAlignment="1">
      <alignment vertical="top" shrinkToFit="1"/>
    </xf>
    <xf numFmtId="0" fontId="13" fillId="0" borderId="8" xfId="0" applyFont="1" applyFill="1" applyBorder="1" applyAlignment="1">
      <alignment horizontal="right" vertical="top" shrinkToFit="1"/>
    </xf>
    <xf numFmtId="1" fontId="3" fillId="0" borderId="8" xfId="0" applyNumberFormat="1" applyFont="1" applyFill="1" applyBorder="1" applyAlignment="1">
      <alignment horizontal="center" shrinkToFit="1"/>
    </xf>
    <xf numFmtId="1" fontId="3" fillId="0" borderId="8" xfId="0" applyNumberFormat="1" applyFont="1" applyFill="1" applyBorder="1" applyAlignment="1">
      <alignment shrinkToFit="1"/>
    </xf>
    <xf numFmtId="166" fontId="3" fillId="0" borderId="8" xfId="1" applyNumberFormat="1" applyFont="1" applyFill="1" applyBorder="1" applyAlignment="1">
      <alignment shrinkToFit="1"/>
    </xf>
    <xf numFmtId="1" fontId="18" fillId="0" borderId="8" xfId="0" applyNumberFormat="1" applyFont="1" applyFill="1" applyBorder="1" applyAlignment="1">
      <alignment shrinkToFit="1"/>
    </xf>
    <xf numFmtId="166" fontId="3" fillId="0" borderId="8" xfId="1" applyNumberFormat="1" applyFont="1" applyFill="1" applyBorder="1" applyAlignment="1">
      <alignment horizontal="center" shrinkToFit="1"/>
    </xf>
    <xf numFmtId="2" fontId="3" fillId="0" borderId="8" xfId="0" applyNumberFormat="1" applyFont="1" applyFill="1" applyBorder="1" applyAlignment="1">
      <alignment horizontal="center" shrinkToFit="1"/>
    </xf>
    <xf numFmtId="2" fontId="3" fillId="0" borderId="9" xfId="0" applyNumberFormat="1" applyFont="1" applyFill="1" applyBorder="1" applyAlignment="1">
      <alignment horizontal="center"/>
    </xf>
    <xf numFmtId="168" fontId="3" fillId="0" borderId="8" xfId="1" applyNumberFormat="1" applyFont="1" applyFill="1" applyBorder="1" applyAlignment="1">
      <alignment shrinkToFit="1"/>
    </xf>
    <xf numFmtId="1" fontId="3" fillId="0" borderId="8" xfId="0" applyNumberFormat="1" applyFont="1" applyFill="1" applyBorder="1" applyAlignment="1">
      <alignment horizontal="center"/>
    </xf>
    <xf numFmtId="166" fontId="7" fillId="0" borderId="8" xfId="1" applyNumberFormat="1" applyFont="1" applyFill="1" applyBorder="1" applyAlignment="1">
      <alignment shrinkToFit="1"/>
    </xf>
    <xf numFmtId="166" fontId="3" fillId="0" borderId="8" xfId="1" applyNumberFormat="1" applyFont="1" applyFill="1" applyBorder="1" applyAlignment="1">
      <alignment horizontal="center"/>
    </xf>
    <xf numFmtId="43" fontId="3" fillId="0" borderId="8" xfId="1" applyFont="1" applyFill="1" applyBorder="1" applyAlignment="1">
      <alignment horizontal="center"/>
    </xf>
    <xf numFmtId="2" fontId="3" fillId="0" borderId="8" xfId="0" applyNumberFormat="1" applyFont="1" applyFill="1" applyBorder="1" applyAlignment="1">
      <alignment horizontal="center"/>
    </xf>
    <xf numFmtId="1" fontId="3" fillId="0" borderId="8" xfId="0" applyNumberFormat="1" applyFont="1" applyFill="1" applyBorder="1"/>
    <xf numFmtId="0" fontId="7" fillId="0" borderId="8" xfId="0" applyFont="1" applyFill="1" applyBorder="1" applyAlignment="1">
      <alignment vertical="top" shrinkToFit="1"/>
    </xf>
    <xf numFmtId="0" fontId="7" fillId="0" borderId="8" xfId="0" applyFont="1" applyFill="1" applyBorder="1" applyAlignment="1">
      <alignment horizontal="right" vertical="top" shrinkToFit="1"/>
    </xf>
    <xf numFmtId="43" fontId="11" fillId="0" borderId="8" xfId="1" applyFont="1" applyFill="1" applyBorder="1" applyAlignment="1">
      <alignment shrinkToFit="1"/>
    </xf>
    <xf numFmtId="1" fontId="4" fillId="0" borderId="8" xfId="0" applyNumberFormat="1" applyFont="1" applyFill="1" applyBorder="1" applyAlignment="1">
      <alignment horizontal="center" shrinkToFit="1"/>
    </xf>
    <xf numFmtId="0" fontId="6" fillId="0" borderId="8" xfId="0" applyFont="1" applyFill="1" applyBorder="1" applyAlignment="1">
      <alignment horizontal="center" vertical="top" shrinkToFit="1"/>
    </xf>
    <xf numFmtId="1" fontId="11" fillId="0" borderId="9" xfId="0" applyNumberFormat="1" applyFont="1" applyFill="1" applyBorder="1" applyAlignment="1">
      <alignment horizontal="center" shrinkToFit="1"/>
    </xf>
    <xf numFmtId="1" fontId="4" fillId="0" borderId="9" xfId="0" applyNumberFormat="1" applyFont="1" applyFill="1" applyBorder="1" applyAlignment="1">
      <alignment horizontal="center" shrinkToFit="1"/>
    </xf>
    <xf numFmtId="1" fontId="13" fillId="0" borderId="9" xfId="0" applyNumberFormat="1" applyFont="1" applyFill="1" applyBorder="1" applyAlignment="1">
      <alignment shrinkToFit="1"/>
    </xf>
    <xf numFmtId="1" fontId="4" fillId="0" borderId="9" xfId="0" applyNumberFormat="1" applyFont="1" applyFill="1" applyBorder="1" applyAlignment="1">
      <alignment shrinkToFit="1"/>
    </xf>
    <xf numFmtId="2" fontId="4" fillId="0" borderId="9" xfId="0" applyNumberFormat="1" applyFont="1" applyFill="1" applyBorder="1" applyAlignment="1">
      <alignment horizontal="center" shrinkToFit="1"/>
    </xf>
    <xf numFmtId="1" fontId="2" fillId="0" borderId="9" xfId="0" applyNumberFormat="1" applyFont="1" applyFill="1" applyBorder="1" applyAlignment="1">
      <alignment horizontal="center" shrinkToFit="1"/>
    </xf>
    <xf numFmtId="1" fontId="4" fillId="0" borderId="9" xfId="0" applyNumberFormat="1" applyFont="1" applyFill="1" applyBorder="1" applyAlignment="1">
      <alignment horizontal="center"/>
    </xf>
    <xf numFmtId="1" fontId="13" fillId="0" borderId="8" xfId="0" applyNumberFormat="1" applyFont="1" applyFill="1" applyBorder="1" applyAlignment="1">
      <alignment horizontal="center"/>
    </xf>
    <xf numFmtId="2" fontId="13" fillId="0" borderId="8" xfId="0" applyNumberFormat="1" applyFont="1" applyFill="1" applyBorder="1" applyAlignment="1">
      <alignment horizontal="center"/>
    </xf>
    <xf numFmtId="2" fontId="13" fillId="0" borderId="8" xfId="0" applyNumberFormat="1" applyFont="1" applyFill="1" applyBorder="1" applyAlignment="1">
      <alignment horizontal="center" shrinkToFit="1"/>
    </xf>
    <xf numFmtId="1" fontId="13" fillId="0" borderId="8" xfId="0" applyNumberFormat="1" applyFont="1" applyFill="1" applyBorder="1"/>
    <xf numFmtId="1" fontId="7" fillId="0" borderId="9" xfId="0" applyNumberFormat="1" applyFont="1" applyFill="1" applyBorder="1" applyAlignment="1">
      <alignment horizontal="center"/>
    </xf>
    <xf numFmtId="1" fontId="13" fillId="0" borderId="9" xfId="0" applyNumberFormat="1" applyFont="1" applyFill="1" applyBorder="1" applyAlignment="1">
      <alignment horizontal="center"/>
    </xf>
    <xf numFmtId="1" fontId="13" fillId="0" borderId="8" xfId="0" applyNumberFormat="1" applyFont="1" applyFill="1" applyBorder="1" applyAlignment="1">
      <alignment horizontal="right" shrinkToFit="1"/>
    </xf>
    <xf numFmtId="1" fontId="20" fillId="0" borderId="8" xfId="0" applyNumberFormat="1" applyFont="1" applyFill="1" applyBorder="1" applyAlignment="1">
      <alignment horizontal="center" vertical="top"/>
    </xf>
    <xf numFmtId="1" fontId="20" fillId="0" borderId="8" xfId="0" applyNumberFormat="1" applyFont="1" applyFill="1" applyBorder="1" applyAlignment="1">
      <alignment horizontal="center" vertical="top" shrinkToFit="1"/>
    </xf>
    <xf numFmtId="2" fontId="6" fillId="0" borderId="9" xfId="0" applyNumberFormat="1" applyFont="1" applyFill="1" applyBorder="1" applyAlignment="1">
      <alignment horizontal="center" vertical="top"/>
    </xf>
    <xf numFmtId="1" fontId="9" fillId="0" borderId="8" xfId="0" applyNumberFormat="1" applyFont="1" applyFill="1" applyBorder="1" applyAlignment="1">
      <alignment horizontal="center" shrinkToFit="1"/>
    </xf>
    <xf numFmtId="1" fontId="11" fillId="0" borderId="6" xfId="0" applyNumberFormat="1" applyFont="1" applyFill="1" applyBorder="1" applyAlignment="1">
      <alignment horizontal="center" shrinkToFit="1"/>
    </xf>
    <xf numFmtId="1" fontId="6" fillId="0" borderId="6" xfId="0" applyNumberFormat="1" applyFont="1" applyFill="1" applyBorder="1" applyAlignment="1">
      <alignment horizontal="center" shrinkToFit="1"/>
    </xf>
    <xf numFmtId="1" fontId="13" fillId="0" borderId="6" xfId="0" applyNumberFormat="1" applyFont="1" applyFill="1" applyBorder="1" applyAlignment="1">
      <alignment horizontal="center" shrinkToFit="1"/>
    </xf>
    <xf numFmtId="1" fontId="11" fillId="0" borderId="8" xfId="0" applyNumberFormat="1" applyFont="1" applyFill="1" applyBorder="1" applyAlignment="1">
      <alignment shrinkToFit="1"/>
    </xf>
    <xf numFmtId="0" fontId="7" fillId="0" borderId="9" xfId="0" applyFont="1" applyFill="1" applyBorder="1" applyAlignment="1">
      <alignment shrinkToFit="1"/>
    </xf>
    <xf numFmtId="2" fontId="6" fillId="0" borderId="9" xfId="0" applyNumberFormat="1" applyFont="1" applyFill="1" applyBorder="1" applyAlignment="1">
      <alignment horizontal="center" shrinkToFit="1"/>
    </xf>
    <xf numFmtId="1" fontId="6" fillId="0" borderId="9" xfId="0" applyNumberFormat="1" applyFont="1" applyFill="1" applyBorder="1"/>
    <xf numFmtId="0" fontId="33" fillId="0" borderId="9" xfId="0" applyFont="1" applyFill="1" applyBorder="1" applyAlignment="1">
      <alignment shrinkToFit="1"/>
    </xf>
    <xf numFmtId="1" fontId="7" fillId="0" borderId="8" xfId="0" applyNumberFormat="1" applyFont="1" applyFill="1" applyBorder="1" applyAlignment="1">
      <alignment horizontal="center" shrinkToFit="1"/>
    </xf>
    <xf numFmtId="1" fontId="11" fillId="0" borderId="10" xfId="0" applyNumberFormat="1" applyFont="1" applyFill="1" applyBorder="1" applyAlignment="1">
      <alignment horizontal="center"/>
    </xf>
    <xf numFmtId="1" fontId="6" fillId="0" borderId="10" xfId="0" applyNumberFormat="1" applyFont="1" applyFill="1" applyBorder="1" applyAlignment="1">
      <alignment horizontal="center"/>
    </xf>
    <xf numFmtId="1" fontId="6" fillId="0" borderId="10" xfId="0" applyNumberFormat="1" applyFont="1" applyFill="1" applyBorder="1" applyAlignment="1">
      <alignment horizontal="center" shrinkToFit="1"/>
    </xf>
    <xf numFmtId="1" fontId="6" fillId="0" borderId="10" xfId="0" applyNumberFormat="1" applyFont="1" applyFill="1" applyBorder="1" applyAlignment="1">
      <alignment shrinkToFit="1"/>
    </xf>
    <xf numFmtId="0" fontId="7" fillId="0" borderId="10" xfId="0" applyFont="1" applyFill="1" applyBorder="1" applyAlignment="1">
      <alignment horizontal="right" shrinkToFit="1"/>
    </xf>
    <xf numFmtId="1" fontId="10" fillId="0" borderId="10" xfId="0" applyNumberFormat="1" applyFont="1" applyFill="1" applyBorder="1" applyAlignment="1">
      <alignment shrinkToFit="1"/>
    </xf>
    <xf numFmtId="2" fontId="6" fillId="0" borderId="10" xfId="0" applyNumberFormat="1" applyFont="1" applyFill="1" applyBorder="1" applyAlignment="1">
      <alignment horizontal="center"/>
    </xf>
    <xf numFmtId="1" fontId="6" fillId="0" borderId="10" xfId="0" applyNumberFormat="1" applyFont="1" applyFill="1" applyBorder="1"/>
    <xf numFmtId="1" fontId="3" fillId="0" borderId="6" xfId="0" applyNumberFormat="1" applyFont="1" applyFill="1" applyBorder="1" applyAlignment="1">
      <alignment horizontal="center"/>
    </xf>
    <xf numFmtId="1" fontId="6" fillId="0" borderId="6" xfId="0" applyNumberFormat="1" applyFont="1" applyFill="1" applyBorder="1" applyAlignment="1">
      <alignment horizontal="center"/>
    </xf>
    <xf numFmtId="2" fontId="6" fillId="0" borderId="6" xfId="0" applyNumberFormat="1" applyFont="1" applyFill="1" applyBorder="1" applyAlignment="1">
      <alignment horizontal="center"/>
    </xf>
    <xf numFmtId="1" fontId="3" fillId="0" borderId="8" xfId="0" applyNumberFormat="1" applyFont="1" applyFill="1" applyBorder="1" applyAlignment="1">
      <alignment horizontal="right" shrinkToFit="1"/>
    </xf>
    <xf numFmtId="1" fontId="7" fillId="0" borderId="8" xfId="0" applyNumberFormat="1" applyFont="1" applyFill="1" applyBorder="1" applyAlignment="1">
      <alignment shrinkToFit="1"/>
    </xf>
    <xf numFmtId="43" fontId="12" fillId="0" borderId="8" xfId="1" applyFont="1" applyFill="1" applyBorder="1" applyAlignment="1">
      <alignment horizontal="center" shrinkToFit="1"/>
    </xf>
    <xf numFmtId="167" fontId="3" fillId="0" borderId="8" xfId="1" applyNumberFormat="1" applyFont="1" applyFill="1" applyBorder="1" applyAlignment="1">
      <alignment horizontal="center" shrinkToFit="1"/>
    </xf>
    <xf numFmtId="168" fontId="3" fillId="0" borderId="8" xfId="1" applyNumberFormat="1" applyFont="1" applyFill="1" applyBorder="1"/>
    <xf numFmtId="43" fontId="3" fillId="0" borderId="8" xfId="1" applyFont="1" applyFill="1" applyBorder="1" applyAlignment="1">
      <alignment shrinkToFit="1"/>
    </xf>
    <xf numFmtId="166" fontId="3" fillId="0" borderId="9" xfId="1" applyNumberFormat="1" applyFont="1" applyFill="1" applyBorder="1" applyAlignment="1">
      <alignment shrinkToFit="1"/>
    </xf>
    <xf numFmtId="1" fontId="9" fillId="0" borderId="8" xfId="0" applyNumberFormat="1" applyFont="1" applyFill="1" applyBorder="1" applyAlignment="1">
      <alignment shrinkToFit="1"/>
    </xf>
    <xf numFmtId="166" fontId="23" fillId="0" borderId="8" xfId="1" applyNumberFormat="1" applyFont="1" applyFill="1" applyBorder="1" applyAlignment="1">
      <alignment horizontal="center" shrinkToFit="1"/>
    </xf>
    <xf numFmtId="166" fontId="3" fillId="0" borderId="8" xfId="1" applyNumberFormat="1" applyFont="1" applyFill="1" applyBorder="1" applyAlignment="1">
      <alignment horizontal="right" shrinkToFit="1"/>
    </xf>
    <xf numFmtId="43" fontId="7" fillId="0" borderId="8" xfId="1" applyFont="1" applyFill="1" applyBorder="1" applyAlignment="1">
      <alignment shrinkToFit="1"/>
    </xf>
    <xf numFmtId="43" fontId="21" fillId="0" borderId="9" xfId="1" applyFont="1" applyFill="1" applyBorder="1" applyAlignment="1">
      <alignment horizontal="center" shrinkToFit="1"/>
    </xf>
    <xf numFmtId="43" fontId="2" fillId="0" borderId="8" xfId="1" applyFont="1" applyFill="1" applyBorder="1" applyAlignment="1">
      <alignment horizontal="center" shrinkToFit="1"/>
    </xf>
    <xf numFmtId="43" fontId="3" fillId="0" borderId="8" xfId="1" applyFont="1" applyFill="1" applyBorder="1" applyAlignment="1">
      <alignment horizontal="right" shrinkToFit="1"/>
    </xf>
    <xf numFmtId="1" fontId="7" fillId="0" borderId="9" xfId="0" applyNumberFormat="1" applyFont="1" applyFill="1" applyBorder="1" applyAlignment="1">
      <alignment horizontal="center" shrinkToFit="1"/>
    </xf>
    <xf numFmtId="1" fontId="39" fillId="0" borderId="8" xfId="0" applyNumberFormat="1" applyFont="1" applyFill="1" applyBorder="1" applyAlignment="1">
      <alignment horizontal="center"/>
    </xf>
    <xf numFmtId="1" fontId="6" fillId="0" borderId="11" xfId="0" applyNumberFormat="1" applyFont="1" applyFill="1" applyBorder="1" applyAlignment="1">
      <alignment horizontal="center" shrinkToFit="1"/>
    </xf>
    <xf numFmtId="0" fontId="6" fillId="0" borderId="8" xfId="0" applyFont="1" applyFill="1" applyBorder="1" applyAlignment="1">
      <alignment vertical="top" shrinkToFit="1"/>
    </xf>
    <xf numFmtId="0" fontId="6" fillId="0" borderId="8" xfId="0" applyFont="1" applyFill="1" applyBorder="1" applyAlignment="1">
      <alignment horizontal="right" vertical="top" shrinkToFit="1"/>
    </xf>
    <xf numFmtId="166" fontId="3" fillId="0" borderId="8" xfId="1" applyNumberFormat="1" applyFont="1" applyFill="1" applyBorder="1" applyAlignment="1">
      <alignment horizontal="right" vertical="top" shrinkToFit="1"/>
    </xf>
    <xf numFmtId="43" fontId="6" fillId="0" borderId="9" xfId="1" applyFont="1" applyFill="1" applyBorder="1" applyAlignment="1">
      <alignment horizontal="left" vertical="center" shrinkToFit="1"/>
    </xf>
    <xf numFmtId="1" fontId="20" fillId="0" borderId="10" xfId="0" applyNumberFormat="1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 shrinkToFit="1"/>
    </xf>
    <xf numFmtId="0" fontId="7" fillId="0" borderId="10" xfId="0" applyFont="1" applyFill="1" applyBorder="1" applyAlignment="1">
      <alignment shrinkToFit="1"/>
    </xf>
    <xf numFmtId="2" fontId="6" fillId="0" borderId="10" xfId="0" applyNumberFormat="1" applyFont="1" applyFill="1" applyBorder="1" applyAlignment="1">
      <alignment horizontal="center" shrinkToFit="1"/>
    </xf>
    <xf numFmtId="0" fontId="3" fillId="0" borderId="0" xfId="0" applyFont="1" applyFill="1" applyAlignment="1">
      <alignment horizontal="right" vertical="top" shrinkToFit="1"/>
    </xf>
    <xf numFmtId="1" fontId="4" fillId="0" borderId="0" xfId="0" applyNumberFormat="1" applyFont="1" applyFill="1" applyAlignment="1">
      <alignment horizontal="right" shrinkToFit="1"/>
    </xf>
    <xf numFmtId="1" fontId="36" fillId="0" borderId="8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right" vertical="top" shrinkToFit="1"/>
    </xf>
    <xf numFmtId="1" fontId="5" fillId="0" borderId="9" xfId="0" applyNumberFormat="1" applyFont="1" applyFill="1" applyBorder="1" applyAlignment="1">
      <alignment horizontal="center" shrinkToFit="1"/>
    </xf>
    <xf numFmtId="1" fontId="4" fillId="0" borderId="8" xfId="0" applyNumberFormat="1" applyFont="1" applyFill="1" applyBorder="1" applyAlignment="1">
      <alignment shrinkToFit="1"/>
    </xf>
    <xf numFmtId="1" fontId="2" fillId="0" borderId="8" xfId="0" applyNumberFormat="1" applyFont="1" applyFill="1" applyBorder="1" applyAlignment="1">
      <alignment horizontal="center"/>
    </xf>
    <xf numFmtId="1" fontId="2" fillId="0" borderId="8" xfId="0" applyNumberFormat="1" applyFont="1" applyFill="1" applyBorder="1" applyAlignment="1">
      <alignment horizontal="center" shrinkToFit="1"/>
    </xf>
    <xf numFmtId="1" fontId="2" fillId="0" borderId="8" xfId="0" applyNumberFormat="1" applyFont="1" applyFill="1" applyBorder="1" applyAlignment="1">
      <alignment shrinkToFit="1"/>
    </xf>
    <xf numFmtId="43" fontId="12" fillId="0" borderId="8" xfId="1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 vertical="top" shrinkToFit="1"/>
    </xf>
    <xf numFmtId="1" fontId="11" fillId="0" borderId="6" xfId="0" applyNumberFormat="1" applyFont="1" applyFill="1" applyBorder="1" applyAlignment="1">
      <alignment horizontal="center"/>
    </xf>
    <xf numFmtId="1" fontId="4" fillId="0" borderId="8" xfId="0" applyNumberFormat="1" applyFont="1" applyFill="1" applyBorder="1" applyAlignment="1">
      <alignment horizontal="center"/>
    </xf>
    <xf numFmtId="1" fontId="5" fillId="0" borderId="8" xfId="0" applyNumberFormat="1" applyFont="1" applyFill="1" applyBorder="1" applyAlignment="1">
      <alignment horizontal="center" shrinkToFit="1"/>
    </xf>
    <xf numFmtId="0" fontId="13" fillId="0" borderId="9" xfId="0" applyFont="1" applyFill="1" applyBorder="1" applyAlignment="1">
      <alignment horizontal="right" shrinkToFit="1"/>
    </xf>
    <xf numFmtId="0" fontId="14" fillId="0" borderId="8" xfId="0" applyFont="1" applyFill="1" applyBorder="1" applyAlignment="1">
      <alignment horizontal="center" vertical="top" shrinkToFit="1"/>
    </xf>
    <xf numFmtId="1" fontId="12" fillId="0" borderId="8" xfId="0" applyNumberFormat="1" applyFont="1" applyFill="1" applyBorder="1" applyAlignment="1">
      <alignment horizontal="center" shrinkToFit="1"/>
    </xf>
    <xf numFmtId="1" fontId="36" fillId="0" borderId="8" xfId="0" applyNumberFormat="1" applyFont="1" applyFill="1" applyBorder="1" applyAlignment="1">
      <alignment horizontal="center" shrinkToFit="1"/>
    </xf>
    <xf numFmtId="2" fontId="4" fillId="0" borderId="8" xfId="0" applyNumberFormat="1" applyFont="1" applyFill="1" applyBorder="1" applyAlignment="1">
      <alignment horizontal="center" shrinkToFit="1"/>
    </xf>
    <xf numFmtId="1" fontId="4" fillId="0" borderId="8" xfId="0" applyNumberFormat="1" applyFont="1" applyFill="1" applyBorder="1"/>
    <xf numFmtId="1" fontId="2" fillId="0" borderId="9" xfId="0" applyNumberFormat="1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 vertical="top" shrinkToFit="1"/>
    </xf>
    <xf numFmtId="49" fontId="6" fillId="0" borderId="9" xfId="0" applyNumberFormat="1" applyFont="1" applyFill="1" applyBorder="1" applyAlignment="1">
      <alignment horizontal="center" vertical="top" shrinkToFit="1"/>
    </xf>
    <xf numFmtId="0" fontId="6" fillId="0" borderId="9" xfId="0" applyFont="1" applyFill="1" applyBorder="1" applyAlignment="1">
      <alignment vertical="top" shrinkToFit="1"/>
    </xf>
    <xf numFmtId="167" fontId="3" fillId="0" borderId="8" xfId="1" applyNumberFormat="1" applyFont="1" applyFill="1" applyBorder="1" applyAlignment="1">
      <alignment vertical="top" shrinkToFit="1"/>
    </xf>
    <xf numFmtId="166" fontId="11" fillId="0" borderId="8" xfId="1" applyNumberFormat="1" applyFont="1" applyFill="1" applyBorder="1" applyAlignment="1">
      <alignment vertical="top" shrinkToFit="1"/>
    </xf>
    <xf numFmtId="1" fontId="13" fillId="0" borderId="8" xfId="0" applyNumberFormat="1" applyFont="1" applyFill="1" applyBorder="1" applyAlignment="1">
      <alignment horizontal="center" vertical="top" shrinkToFit="1"/>
    </xf>
    <xf numFmtId="1" fontId="4" fillId="0" borderId="8" xfId="0" applyNumberFormat="1" applyFont="1" applyFill="1" applyBorder="1" applyAlignment="1">
      <alignment horizontal="center" vertical="top" shrinkToFit="1"/>
    </xf>
    <xf numFmtId="167" fontId="6" fillId="0" borderId="8" xfId="1" applyNumberFormat="1" applyFont="1" applyFill="1" applyBorder="1" applyAlignment="1">
      <alignment horizontal="center" vertical="top" shrinkToFit="1"/>
    </xf>
    <xf numFmtId="2" fontId="6" fillId="0" borderId="11" xfId="0" applyNumberFormat="1" applyFont="1" applyFill="1" applyBorder="1" applyAlignment="1">
      <alignment horizontal="center"/>
    </xf>
    <xf numFmtId="1" fontId="4" fillId="0" borderId="8" xfId="0" applyNumberFormat="1" applyFont="1" applyFill="1" applyBorder="1" applyAlignment="1">
      <alignment horizontal="right" shrinkToFit="1"/>
    </xf>
    <xf numFmtId="1" fontId="5" fillId="0" borderId="8" xfId="0" applyNumberFormat="1" applyFont="1" applyFill="1" applyBorder="1" applyAlignment="1">
      <alignment shrinkToFit="1"/>
    </xf>
    <xf numFmtId="1" fontId="15" fillId="0" borderId="8" xfId="0" applyNumberFormat="1" applyFont="1" applyFill="1" applyBorder="1" applyAlignment="1">
      <alignment horizontal="center"/>
    </xf>
    <xf numFmtId="1" fontId="12" fillId="0" borderId="9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 vertical="top" shrinkToFit="1"/>
    </xf>
    <xf numFmtId="168" fontId="6" fillId="0" borderId="16" xfId="1" applyNumberFormat="1" applyFont="1" applyFill="1" applyBorder="1"/>
    <xf numFmtId="43" fontId="3" fillId="0" borderId="9" xfId="1" applyFont="1" applyFill="1" applyBorder="1" applyAlignment="1">
      <alignment horizontal="center" vertical="top"/>
    </xf>
    <xf numFmtId="1" fontId="15" fillId="0" borderId="8" xfId="0" applyNumberFormat="1" applyFont="1" applyFill="1" applyBorder="1" applyAlignment="1">
      <alignment horizontal="center" shrinkToFit="1"/>
    </xf>
    <xf numFmtId="168" fontId="25" fillId="0" borderId="8" xfId="1" applyNumberFormat="1" applyFont="1" applyFill="1" applyBorder="1" applyAlignment="1">
      <alignment shrinkToFit="1"/>
    </xf>
    <xf numFmtId="1" fontId="6" fillId="0" borderId="0" xfId="0" applyNumberFormat="1" applyFont="1" applyFill="1" applyAlignment="1">
      <alignment shrinkToFit="1"/>
    </xf>
    <xf numFmtId="1" fontId="6" fillId="0" borderId="0" xfId="0" applyNumberFormat="1" applyFont="1" applyFill="1" applyAlignment="1">
      <alignment horizontal="center"/>
    </xf>
    <xf numFmtId="43" fontId="23" fillId="0" borderId="9" xfId="1" applyFont="1" applyFill="1" applyBorder="1" applyAlignment="1">
      <alignment horizontal="center" shrinkToFit="1"/>
    </xf>
    <xf numFmtId="1" fontId="24" fillId="0" borderId="9" xfId="0" applyNumberFormat="1" applyFont="1" applyFill="1" applyBorder="1" applyAlignment="1">
      <alignment horizontal="center" shrinkToFit="1"/>
    </xf>
    <xf numFmtId="43" fontId="23" fillId="0" borderId="8" xfId="1" applyFont="1" applyFill="1" applyBorder="1" applyAlignment="1">
      <alignment horizontal="center" shrinkToFit="1"/>
    </xf>
    <xf numFmtId="1" fontId="11" fillId="0" borderId="0" xfId="0" applyNumberFormat="1" applyFont="1" applyFill="1"/>
    <xf numFmtId="2" fontId="4" fillId="0" borderId="8" xfId="0" applyNumberFormat="1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 shrinkToFit="1"/>
    </xf>
    <xf numFmtId="0" fontId="13" fillId="0" borderId="8" xfId="0" applyFont="1" applyFill="1" applyBorder="1" applyAlignment="1">
      <alignment shrinkToFit="1"/>
    </xf>
    <xf numFmtId="1" fontId="10" fillId="0" borderId="9" xfId="0" applyNumberFormat="1" applyFont="1" applyFill="1" applyBorder="1" applyAlignment="1">
      <alignment shrinkToFit="1"/>
    </xf>
    <xf numFmtId="49" fontId="6" fillId="0" borderId="8" xfId="0" applyNumberFormat="1" applyFont="1" applyFill="1" applyBorder="1" applyAlignment="1">
      <alignment horizontal="center"/>
    </xf>
    <xf numFmtId="49" fontId="6" fillId="0" borderId="8" xfId="0" applyNumberFormat="1" applyFont="1" applyFill="1" applyBorder="1" applyAlignment="1">
      <alignment horizontal="center" shrinkToFit="1"/>
    </xf>
    <xf numFmtId="2" fontId="15" fillId="0" borderId="8" xfId="0" applyNumberFormat="1" applyFont="1" applyFill="1" applyBorder="1" applyAlignment="1">
      <alignment horizontal="center"/>
    </xf>
    <xf numFmtId="49" fontId="3" fillId="0" borderId="9" xfId="0" applyNumberFormat="1" applyFont="1" applyFill="1" applyBorder="1" applyAlignment="1">
      <alignment horizontal="center" vertical="top" shrinkToFit="1"/>
    </xf>
    <xf numFmtId="0" fontId="3" fillId="0" borderId="9" xfId="0" applyFont="1" applyFill="1" applyBorder="1" applyAlignment="1">
      <alignment vertical="top" shrinkToFit="1"/>
    </xf>
    <xf numFmtId="43" fontId="6" fillId="0" borderId="9" xfId="0" applyNumberFormat="1" applyFont="1" applyFill="1" applyBorder="1" applyAlignment="1">
      <alignment horizontal="center" shrinkToFit="1"/>
    </xf>
    <xf numFmtId="1" fontId="6" fillId="0" borderId="8" xfId="1" applyNumberFormat="1" applyFont="1" applyFill="1" applyBorder="1" applyAlignment="1">
      <alignment horizontal="center" shrinkToFit="1"/>
    </xf>
    <xf numFmtId="166" fontId="44" fillId="0" borderId="8" xfId="1" applyNumberFormat="1" applyFont="1" applyFill="1" applyBorder="1" applyAlignment="1">
      <alignment horizontal="center" shrinkToFit="1"/>
    </xf>
    <xf numFmtId="166" fontId="45" fillId="0" borderId="9" xfId="1" applyNumberFormat="1" applyFont="1" applyFill="1" applyBorder="1" applyAlignment="1">
      <alignment horizontal="center" shrinkToFit="1"/>
    </xf>
    <xf numFmtId="169" fontId="24" fillId="0" borderId="9" xfId="1" applyNumberFormat="1" applyFont="1" applyFill="1" applyBorder="1" applyAlignment="1">
      <alignment horizontal="center" shrinkToFit="1"/>
    </xf>
    <xf numFmtId="0" fontId="12" fillId="0" borderId="8" xfId="0" applyFont="1" applyFill="1" applyBorder="1" applyAlignment="1">
      <alignment horizontal="center" shrinkToFit="1"/>
    </xf>
    <xf numFmtId="2" fontId="6" fillId="0" borderId="9" xfId="0" applyNumberFormat="1" applyFont="1" applyFill="1" applyBorder="1" applyAlignment="1">
      <alignment horizontal="right"/>
    </xf>
    <xf numFmtId="1" fontId="10" fillId="0" borderId="8" xfId="0" applyNumberFormat="1" applyFont="1" applyFill="1" applyBorder="1" applyAlignment="1">
      <alignment horizontal="center"/>
    </xf>
    <xf numFmtId="1" fontId="13" fillId="0" borderId="10" xfId="0" applyNumberFormat="1" applyFont="1" applyFill="1" applyBorder="1" applyAlignment="1">
      <alignment horizontal="center" shrinkToFit="1"/>
    </xf>
    <xf numFmtId="1" fontId="6" fillId="0" borderId="10" xfId="0" applyNumberFormat="1" applyFont="1" applyFill="1" applyBorder="1" applyAlignment="1">
      <alignment horizontal="right" shrinkToFit="1"/>
    </xf>
    <xf numFmtId="1" fontId="13" fillId="0" borderId="10" xfId="0" applyNumberFormat="1" applyFont="1" applyFill="1" applyBorder="1" applyAlignment="1">
      <alignment shrinkToFit="1"/>
    </xf>
    <xf numFmtId="2" fontId="9" fillId="0" borderId="8" xfId="0" applyNumberFormat="1" applyFont="1" applyFill="1" applyBorder="1" applyAlignment="1">
      <alignment horizontal="center"/>
    </xf>
    <xf numFmtId="43" fontId="18" fillId="0" borderId="8" xfId="1" applyFont="1" applyFill="1" applyBorder="1" applyAlignment="1">
      <alignment horizontal="center" shrinkToFit="1"/>
    </xf>
    <xf numFmtId="2" fontId="6" fillId="0" borderId="0" xfId="0" applyNumberFormat="1" applyFont="1" applyFill="1" applyAlignment="1">
      <alignment horizontal="center" shrinkToFit="1"/>
    </xf>
    <xf numFmtId="43" fontId="17" fillId="0" borderId="6" xfId="1" applyFont="1" applyFill="1" applyBorder="1" applyAlignment="1">
      <alignment horizontal="center" shrinkToFit="1"/>
    </xf>
    <xf numFmtId="1" fontId="10" fillId="0" borderId="8" xfId="0" applyNumberFormat="1" applyFont="1" applyFill="1" applyBorder="1" applyAlignment="1">
      <alignment horizontal="center" shrinkToFit="1"/>
    </xf>
    <xf numFmtId="1" fontId="3" fillId="0" borderId="9" xfId="0" applyNumberFormat="1" applyFont="1" applyFill="1" applyBorder="1" applyAlignment="1">
      <alignment shrinkToFit="1"/>
    </xf>
    <xf numFmtId="2" fontId="6" fillId="0" borderId="9" xfId="0" applyNumberFormat="1" applyFont="1" applyFill="1" applyBorder="1" applyAlignment="1">
      <alignment shrinkToFit="1"/>
    </xf>
    <xf numFmtId="2" fontId="6" fillId="0" borderId="0" xfId="0" applyNumberFormat="1" applyFont="1" applyFill="1" applyAlignment="1">
      <alignment horizontal="center"/>
    </xf>
    <xf numFmtId="168" fontId="6" fillId="0" borderId="16" xfId="1" applyNumberFormat="1" applyFont="1" applyFill="1" applyBorder="1" applyAlignment="1">
      <alignment shrinkToFit="1"/>
    </xf>
    <xf numFmtId="1" fontId="3" fillId="0" borderId="9" xfId="0" applyNumberFormat="1" applyFont="1" applyFill="1" applyBorder="1" applyAlignment="1">
      <alignment horizontal="center" vertical="top" shrinkToFit="1"/>
    </xf>
    <xf numFmtId="0" fontId="12" fillId="0" borderId="8" xfId="0" applyFont="1" applyFill="1" applyBorder="1" applyAlignment="1">
      <alignment horizontal="right" shrinkToFit="1"/>
    </xf>
    <xf numFmtId="168" fontId="25" fillId="0" borderId="19" xfId="1" applyNumberFormat="1" applyFont="1" applyFill="1" applyBorder="1" applyAlignment="1">
      <alignment shrinkToFit="1"/>
    </xf>
    <xf numFmtId="168" fontId="25" fillId="0" borderId="13" xfId="1" applyNumberFormat="1" applyFont="1" applyFill="1" applyBorder="1" applyAlignment="1">
      <alignment shrinkToFit="1"/>
    </xf>
    <xf numFmtId="168" fontId="6" fillId="0" borderId="13" xfId="1" applyNumberFormat="1" applyFont="1" applyFill="1" applyBorder="1" applyAlignment="1">
      <alignment shrinkToFit="1"/>
    </xf>
    <xf numFmtId="169" fontId="3" fillId="0" borderId="8" xfId="1" applyNumberFormat="1" applyFont="1" applyFill="1" applyBorder="1" applyAlignment="1">
      <alignment horizontal="center" shrinkToFit="1"/>
    </xf>
    <xf numFmtId="0" fontId="3" fillId="0" borderId="8" xfId="0" applyFont="1" applyFill="1" applyBorder="1" applyAlignment="1">
      <alignment horizontal="center" shrinkToFit="1"/>
    </xf>
    <xf numFmtId="0" fontId="3" fillId="0" borderId="8" xfId="0" applyFont="1" applyFill="1" applyBorder="1" applyAlignment="1">
      <alignment shrinkToFit="1"/>
    </xf>
    <xf numFmtId="0" fontId="3" fillId="0" borderId="8" xfId="0" applyFont="1" applyFill="1" applyBorder="1" applyAlignment="1">
      <alignment horizontal="right" shrinkToFit="1"/>
    </xf>
    <xf numFmtId="1" fontId="13" fillId="0" borderId="8" xfId="0" applyNumberFormat="1" applyFont="1" applyFill="1" applyBorder="1" applyAlignment="1">
      <alignment vertical="top" shrinkToFit="1"/>
    </xf>
    <xf numFmtId="1" fontId="13" fillId="0" borderId="9" xfId="0" applyNumberFormat="1" applyFont="1" applyFill="1" applyBorder="1" applyAlignment="1">
      <alignment horizontal="center" vertical="top" shrinkToFit="1"/>
    </xf>
    <xf numFmtId="166" fontId="3" fillId="0" borderId="9" xfId="0" applyNumberFormat="1" applyFont="1" applyFill="1" applyBorder="1" applyAlignment="1">
      <alignment horizontal="center"/>
    </xf>
    <xf numFmtId="166" fontId="3" fillId="0" borderId="9" xfId="0" applyNumberFormat="1" applyFont="1" applyFill="1" applyBorder="1" applyAlignment="1">
      <alignment horizontal="center" shrinkToFit="1"/>
    </xf>
    <xf numFmtId="166" fontId="6" fillId="0" borderId="8" xfId="0" applyNumberFormat="1" applyFont="1" applyFill="1" applyBorder="1" applyAlignment="1">
      <alignment horizontal="center" shrinkToFit="1"/>
    </xf>
    <xf numFmtId="166" fontId="3" fillId="0" borderId="9" xfId="1" applyNumberFormat="1" applyFont="1" applyFill="1" applyBorder="1" applyAlignment="1">
      <alignment horizontal="center" shrinkToFit="1"/>
    </xf>
    <xf numFmtId="0" fontId="3" fillId="0" borderId="6" xfId="0" applyFont="1" applyFill="1" applyBorder="1" applyAlignment="1">
      <alignment vertical="top" shrinkToFit="1"/>
    </xf>
    <xf numFmtId="2" fontId="6" fillId="0" borderId="8" xfId="0" applyNumberFormat="1" applyFont="1" applyFill="1" applyBorder="1" applyAlignment="1">
      <alignment shrinkToFit="1"/>
    </xf>
    <xf numFmtId="0" fontId="7" fillId="0" borderId="10" xfId="0" applyFont="1" applyFill="1" applyBorder="1" applyAlignment="1">
      <alignment horizontal="center" vertical="top" shrinkToFit="1"/>
    </xf>
    <xf numFmtId="49" fontId="3" fillId="0" borderId="10" xfId="0" applyNumberFormat="1" applyFont="1" applyFill="1" applyBorder="1" applyAlignment="1">
      <alignment horizontal="center" vertical="top" shrinkToFit="1"/>
    </xf>
    <xf numFmtId="0" fontId="7" fillId="0" borderId="10" xfId="0" applyFont="1" applyFill="1" applyBorder="1" applyAlignment="1">
      <alignment vertical="top" shrinkToFit="1"/>
    </xf>
    <xf numFmtId="0" fontId="7" fillId="0" borderId="10" xfId="0" applyFont="1" applyFill="1" applyBorder="1" applyAlignment="1">
      <alignment horizontal="right" vertical="top" shrinkToFit="1"/>
    </xf>
    <xf numFmtId="1" fontId="3" fillId="0" borderId="6" xfId="0" applyNumberFormat="1" applyFont="1" applyFill="1" applyBorder="1" applyAlignment="1">
      <alignment horizontal="center" shrinkToFit="1"/>
    </xf>
    <xf numFmtId="166" fontId="11" fillId="0" borderId="8" xfId="1" applyNumberFormat="1" applyFont="1" applyFill="1" applyBorder="1" applyAlignment="1">
      <alignment horizontal="center"/>
    </xf>
    <xf numFmtId="1" fontId="41" fillId="0" borderId="8" xfId="0" applyNumberFormat="1" applyFont="1" applyFill="1" applyBorder="1" applyAlignment="1">
      <alignment horizontal="center"/>
    </xf>
    <xf numFmtId="1" fontId="42" fillId="0" borderId="8" xfId="0" applyNumberFormat="1" applyFont="1" applyFill="1" applyBorder="1" applyAlignment="1">
      <alignment horizontal="center"/>
    </xf>
    <xf numFmtId="1" fontId="43" fillId="0" borderId="8" xfId="0" applyNumberFormat="1" applyFont="1" applyFill="1" applyBorder="1" applyAlignment="1">
      <alignment horizontal="center" shrinkToFit="1"/>
    </xf>
    <xf numFmtId="1" fontId="42" fillId="0" borderId="8" xfId="0" applyNumberFormat="1" applyFont="1" applyFill="1" applyBorder="1" applyAlignment="1">
      <alignment horizontal="center" shrinkToFit="1"/>
    </xf>
    <xf numFmtId="1" fontId="4" fillId="0" borderId="0" xfId="0" applyNumberFormat="1" applyFont="1" applyAlignment="1">
      <alignment horizontal="left" vertical="top"/>
    </xf>
    <xf numFmtId="1" fontId="4" fillId="0" borderId="0" xfId="0" applyNumberFormat="1" applyFont="1" applyFill="1"/>
    <xf numFmtId="1" fontId="2" fillId="0" borderId="0" xfId="0" applyNumberFormat="1" applyFont="1" applyFill="1"/>
    <xf numFmtId="0" fontId="21" fillId="0" borderId="0" xfId="0" applyFont="1"/>
    <xf numFmtId="0" fontId="21" fillId="0" borderId="17" xfId="0" applyFont="1" applyBorder="1"/>
    <xf numFmtId="0" fontId="21" fillId="0" borderId="6" xfId="0" applyFont="1" applyBorder="1"/>
    <xf numFmtId="1" fontId="2" fillId="0" borderId="8" xfId="0" applyNumberFormat="1" applyFont="1" applyBorder="1"/>
    <xf numFmtId="0" fontId="2" fillId="0" borderId="0" xfId="0" applyFont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49" fontId="2" fillId="0" borderId="6" xfId="0" applyNumberFormat="1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top"/>
    </xf>
    <xf numFmtId="0" fontId="21" fillId="0" borderId="0" xfId="0" applyFont="1" applyAlignment="1">
      <alignment vertical="top"/>
    </xf>
    <xf numFmtId="168" fontId="4" fillId="0" borderId="8" xfId="1" applyNumberFormat="1" applyFont="1" applyFill="1" applyBorder="1"/>
    <xf numFmtId="168" fontId="4" fillId="0" borderId="19" xfId="1" applyNumberFormat="1" applyFont="1" applyFill="1" applyBorder="1"/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49" fontId="2" fillId="0" borderId="8" xfId="0" applyNumberFormat="1" applyFont="1" applyBorder="1" applyAlignment="1">
      <alignment horizontal="center" vertical="top" wrapText="1"/>
    </xf>
    <xf numFmtId="1" fontId="4" fillId="0" borderId="6" xfId="0" applyNumberFormat="1" applyFont="1" applyFill="1" applyBorder="1"/>
    <xf numFmtId="1" fontId="4" fillId="0" borderId="6" xfId="0" applyNumberFormat="1" applyFont="1" applyBorder="1"/>
    <xf numFmtId="0" fontId="2" fillId="0" borderId="16" xfId="0" applyFont="1" applyBorder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/>
    </xf>
    <xf numFmtId="49" fontId="2" fillId="0" borderId="0" xfId="0" applyNumberFormat="1" applyFont="1" applyAlignment="1">
      <alignment horizontal="center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 wrapText="1"/>
    </xf>
    <xf numFmtId="0" fontId="5" fillId="0" borderId="17" xfId="0" applyFont="1" applyBorder="1"/>
    <xf numFmtId="0" fontId="5" fillId="0" borderId="6" xfId="0" applyFont="1" applyBorder="1"/>
    <xf numFmtId="164" fontId="21" fillId="0" borderId="6" xfId="0" applyNumberFormat="1" applyFont="1" applyBorder="1"/>
    <xf numFmtId="0" fontId="37" fillId="0" borderId="6" xfId="0" applyFont="1" applyBorder="1"/>
    <xf numFmtId="1" fontId="4" fillId="2" borderId="0" xfId="0" applyNumberFormat="1" applyFont="1" applyFill="1"/>
    <xf numFmtId="1" fontId="4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 vertical="center"/>
    </xf>
    <xf numFmtId="0" fontId="2" fillId="0" borderId="8" xfId="0" applyFont="1" applyFill="1" applyBorder="1" applyAlignment="1">
      <alignment horizontal="left" vertical="top" wrapText="1"/>
    </xf>
    <xf numFmtId="0" fontId="2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vertical="top"/>
    </xf>
    <xf numFmtId="0" fontId="21" fillId="0" borderId="6" xfId="0" applyFont="1" applyBorder="1" applyAlignment="1">
      <alignment vertical="top"/>
    </xf>
    <xf numFmtId="164" fontId="21" fillId="0" borderId="6" xfId="0" applyNumberFormat="1" applyFont="1" applyBorder="1" applyAlignment="1">
      <alignment horizontal="center" vertical="top"/>
    </xf>
    <xf numFmtId="0" fontId="21" fillId="0" borderId="6" xfId="0" applyFont="1" applyBorder="1" applyAlignment="1">
      <alignment horizontal="center" vertical="top"/>
    </xf>
    <xf numFmtId="1" fontId="4" fillId="0" borderId="16" xfId="0" applyNumberFormat="1" applyFont="1" applyBorder="1" applyAlignment="1">
      <alignment shrinkToFit="1"/>
    </xf>
    <xf numFmtId="1" fontId="4" fillId="0" borderId="8" xfId="0" applyNumberFormat="1" applyFont="1" applyBorder="1" applyAlignment="1">
      <alignment horizontal="center" vertical="center"/>
    </xf>
    <xf numFmtId="1" fontId="4" fillId="0" borderId="16" xfId="0" applyNumberFormat="1" applyFont="1" applyBorder="1"/>
    <xf numFmtId="164" fontId="21" fillId="0" borderId="0" xfId="0" applyNumberFormat="1" applyFont="1"/>
    <xf numFmtId="0" fontId="21" fillId="0" borderId="0" xfId="0" applyFont="1" applyAlignment="1">
      <alignment horizontal="center"/>
    </xf>
    <xf numFmtId="0" fontId="21" fillId="0" borderId="0" xfId="0" applyFont="1" applyFill="1"/>
    <xf numFmtId="0" fontId="2" fillId="0" borderId="0" xfId="0" applyFont="1" applyAlignment="1">
      <alignment horizontal="left" vertical="top"/>
    </xf>
    <xf numFmtId="1" fontId="2" fillId="0" borderId="16" xfId="0" applyNumberFormat="1" applyFont="1" applyFill="1" applyBorder="1"/>
    <xf numFmtId="1" fontId="2" fillId="0" borderId="8" xfId="0" applyNumberFormat="1" applyFont="1" applyFill="1" applyBorder="1"/>
    <xf numFmtId="1" fontId="2" fillId="0" borderId="17" xfId="0" applyNumberFormat="1" applyFont="1" applyBorder="1"/>
    <xf numFmtId="0" fontId="29" fillId="0" borderId="0" xfId="0" applyFont="1" applyAlignment="1">
      <alignment horizontal="left" vertical="top" wrapText="1"/>
    </xf>
    <xf numFmtId="0" fontId="2" fillId="0" borderId="17" xfId="0" applyFont="1" applyFill="1" applyBorder="1" applyAlignment="1">
      <alignment horizontal="left" vertical="top" wrapText="1"/>
    </xf>
    <xf numFmtId="0" fontId="21" fillId="0" borderId="17" xfId="0" applyFont="1" applyFill="1" applyBorder="1"/>
    <xf numFmtId="165" fontId="21" fillId="0" borderId="6" xfId="0" applyNumberFormat="1" applyFont="1" applyBorder="1"/>
    <xf numFmtId="165" fontId="21" fillId="0" borderId="0" xfId="0" applyNumberFormat="1" applyFont="1"/>
    <xf numFmtId="0" fontId="50" fillId="0" borderId="8" xfId="0" applyFont="1" applyBorder="1" applyAlignment="1">
      <alignment horizontal="left" vertical="top" wrapText="1"/>
    </xf>
    <xf numFmtId="1" fontId="4" fillId="0" borderId="17" xfId="0" applyNumberFormat="1" applyFont="1" applyBorder="1"/>
    <xf numFmtId="49" fontId="2" fillId="6" borderId="8" xfId="0" applyNumberFormat="1" applyFont="1" applyFill="1" applyBorder="1" applyAlignment="1">
      <alignment horizontal="center" vertical="top" wrapText="1"/>
    </xf>
    <xf numFmtId="49" fontId="2" fillId="0" borderId="8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64" fontId="50" fillId="0" borderId="6" xfId="0" applyNumberFormat="1" applyFont="1" applyBorder="1" applyAlignment="1">
      <alignment horizontal="left"/>
    </xf>
    <xf numFmtId="0" fontId="4" fillId="0" borderId="0" xfId="0" applyFont="1" applyAlignment="1">
      <alignment horizontal="left" vertical="top" wrapText="1"/>
    </xf>
    <xf numFmtId="49" fontId="4" fillId="0" borderId="0" xfId="0" applyNumberFormat="1" applyFont="1" applyAlignment="1">
      <alignment horizontal="center" vertical="top" wrapText="1"/>
    </xf>
    <xf numFmtId="0" fontId="2" fillId="0" borderId="6" xfId="0" applyFont="1" applyBorder="1" applyAlignment="1">
      <alignment horizontal="left" vertical="top"/>
    </xf>
    <xf numFmtId="0" fontId="29" fillId="0" borderId="1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/>
    </xf>
    <xf numFmtId="0" fontId="2" fillId="2" borderId="16" xfId="0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left" vertical="top" wrapText="1"/>
    </xf>
    <xf numFmtId="49" fontId="2" fillId="2" borderId="8" xfId="0" applyNumberFormat="1" applyFont="1" applyFill="1" applyBorder="1" applyAlignment="1">
      <alignment horizontal="center" vertical="top" wrapText="1"/>
    </xf>
    <xf numFmtId="0" fontId="21" fillId="2" borderId="17" xfId="0" applyFont="1" applyFill="1" applyBorder="1" applyAlignment="1">
      <alignment vertical="top"/>
    </xf>
    <xf numFmtId="0" fontId="21" fillId="2" borderId="6" xfId="0" applyFont="1" applyFill="1" applyBorder="1" applyAlignment="1">
      <alignment vertical="top"/>
    </xf>
    <xf numFmtId="164" fontId="21" fillId="2" borderId="6" xfId="0" applyNumberFormat="1" applyFont="1" applyFill="1" applyBorder="1" applyAlignment="1">
      <alignment vertical="top"/>
    </xf>
    <xf numFmtId="49" fontId="21" fillId="0" borderId="6" xfId="0" applyNumberFormat="1" applyFont="1" applyBorder="1" applyAlignment="1">
      <alignment vertical="top"/>
    </xf>
    <xf numFmtId="0" fontId="21" fillId="2" borderId="0" xfId="0" applyFont="1" applyFill="1" applyAlignment="1">
      <alignment vertical="top"/>
    </xf>
    <xf numFmtId="164" fontId="21" fillId="2" borderId="0" xfId="0" applyNumberFormat="1" applyFont="1" applyFill="1" applyAlignment="1">
      <alignment vertical="top"/>
    </xf>
    <xf numFmtId="49" fontId="21" fillId="0" borderId="0" xfId="0" applyNumberFormat="1" applyFont="1" applyAlignment="1">
      <alignment vertical="top"/>
    </xf>
    <xf numFmtId="0" fontId="2" fillId="2" borderId="0" xfId="0" applyFont="1" applyFill="1" applyAlignment="1">
      <alignment horizontal="left" vertical="top" wrapText="1"/>
    </xf>
    <xf numFmtId="0" fontId="21" fillId="2" borderId="17" xfId="0" applyFont="1" applyFill="1" applyBorder="1"/>
    <xf numFmtId="0" fontId="21" fillId="2" borderId="6" xfId="0" applyFont="1" applyFill="1" applyBorder="1"/>
    <xf numFmtId="0" fontId="2" fillId="2" borderId="0" xfId="0" applyFont="1" applyFill="1" applyAlignment="1">
      <alignment horizontal="left" vertical="top"/>
    </xf>
    <xf numFmtId="0" fontId="2" fillId="2" borderId="8" xfId="0" applyFont="1" applyFill="1" applyBorder="1" applyAlignment="1">
      <alignment horizontal="left" vertical="top"/>
    </xf>
    <xf numFmtId="0" fontId="21" fillId="0" borderId="6" xfId="0" applyFont="1" applyBorder="1" applyAlignment="1">
      <alignment horizontal="center"/>
    </xf>
    <xf numFmtId="164" fontId="21" fillId="0" borderId="0" xfId="0" applyNumberFormat="1" applyFont="1" applyAlignment="1">
      <alignment vertical="top"/>
    </xf>
    <xf numFmtId="0" fontId="2" fillId="0" borderId="14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49" fontId="2" fillId="0" borderId="9" xfId="0" applyNumberFormat="1" applyFont="1" applyBorder="1" applyAlignment="1">
      <alignment horizontal="center" vertical="top" wrapText="1"/>
    </xf>
    <xf numFmtId="0" fontId="21" fillId="0" borderId="8" xfId="0" applyFont="1" applyBorder="1" applyAlignment="1">
      <alignment horizontal="left" vertical="top" wrapText="1"/>
    </xf>
    <xf numFmtId="0" fontId="21" fillId="0" borderId="8" xfId="0" applyFont="1" applyBorder="1" applyAlignment="1">
      <alignment horizontal="left" vertical="top"/>
    </xf>
    <xf numFmtId="0" fontId="2" fillId="0" borderId="16" xfId="0" applyFont="1" applyBorder="1" applyAlignment="1">
      <alignment horizontal="left" vertical="top" shrinkToFit="1"/>
    </xf>
    <xf numFmtId="0" fontId="2" fillId="0" borderId="19" xfId="0" applyFont="1" applyBorder="1" applyAlignment="1">
      <alignment horizontal="left" vertical="top" wrapText="1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0" fontId="21" fillId="0" borderId="17" xfId="0" applyFont="1" applyBorder="1" applyAlignment="1">
      <alignment vertical="top" shrinkToFit="1"/>
    </xf>
    <xf numFmtId="0" fontId="21" fillId="0" borderId="6" xfId="0" applyFont="1" applyBorder="1" applyAlignment="1">
      <alignment vertical="top" shrinkToFit="1"/>
    </xf>
    <xf numFmtId="0" fontId="21" fillId="0" borderId="0" xfId="0" applyFont="1" applyAlignment="1">
      <alignment vertical="top" shrinkToFit="1"/>
    </xf>
    <xf numFmtId="0" fontId="21" fillId="0" borderId="0" xfId="0" applyFont="1" applyAlignment="1">
      <alignment shrinkToFit="1"/>
    </xf>
    <xf numFmtId="16" fontId="21" fillId="0" borderId="0" xfId="0" applyNumberFormat="1" applyFont="1"/>
    <xf numFmtId="0" fontId="2" fillId="0" borderId="18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49" fontId="2" fillId="0" borderId="12" xfId="0" applyNumberFormat="1" applyFont="1" applyBorder="1" applyAlignment="1">
      <alignment horizontal="center" vertical="top" wrapText="1"/>
    </xf>
    <xf numFmtId="1" fontId="4" fillId="0" borderId="5" xfId="0" applyNumberFormat="1" applyFont="1" applyBorder="1"/>
    <xf numFmtId="1" fontId="4" fillId="0" borderId="5" xfId="0" applyNumberFormat="1" applyFont="1" applyBorder="1" applyAlignment="1">
      <alignment horizontal="center"/>
    </xf>
    <xf numFmtId="164" fontId="21" fillId="0" borderId="6" xfId="0" applyNumberFormat="1" applyFont="1" applyBorder="1" applyAlignment="1">
      <alignment vertical="top"/>
    </xf>
    <xf numFmtId="49" fontId="21" fillId="0" borderId="6" xfId="0" applyNumberFormat="1" applyFont="1" applyBorder="1" applyAlignment="1">
      <alignment horizontal="center"/>
    </xf>
    <xf numFmtId="49" fontId="21" fillId="0" borderId="0" xfId="0" applyNumberFormat="1" applyFont="1" applyAlignment="1">
      <alignment horizontal="center"/>
    </xf>
    <xf numFmtId="0" fontId="4" fillId="0" borderId="8" xfId="0" applyFont="1" applyBorder="1" applyAlignment="1">
      <alignment horizontal="left" vertical="top" wrapText="1"/>
    </xf>
    <xf numFmtId="0" fontId="31" fillId="0" borderId="6" xfId="0" applyFont="1" applyBorder="1" applyAlignment="1">
      <alignment vertical="top"/>
    </xf>
    <xf numFmtId="1" fontId="51" fillId="0" borderId="0" xfId="0" applyNumberFormat="1" applyFont="1"/>
    <xf numFmtId="1" fontId="4" fillId="6" borderId="0" xfId="0" applyNumberFormat="1" applyFont="1" applyFill="1" applyAlignment="1">
      <alignment horizontal="center" vertical="center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49" fontId="2" fillId="0" borderId="10" xfId="0" applyNumberFormat="1" applyFont="1" applyBorder="1" applyAlignment="1">
      <alignment horizontal="center" vertical="top" wrapText="1"/>
    </xf>
    <xf numFmtId="1" fontId="4" fillId="0" borderId="19" xfId="0" applyNumberFormat="1" applyFont="1" applyBorder="1"/>
    <xf numFmtId="1" fontId="4" fillId="0" borderId="19" xfId="0" applyNumberFormat="1" applyFont="1" applyBorder="1" applyAlignment="1">
      <alignment horizontal="center"/>
    </xf>
    <xf numFmtId="0" fontId="52" fillId="0" borderId="16" xfId="0" applyFont="1" applyBorder="1"/>
    <xf numFmtId="0" fontId="52" fillId="0" borderId="8" xfId="0" applyFont="1" applyBorder="1"/>
    <xf numFmtId="0" fontId="21" fillId="0" borderId="8" xfId="0" applyFont="1" applyBorder="1"/>
    <xf numFmtId="0" fontId="53" fillId="0" borderId="0" xfId="0" applyFont="1"/>
    <xf numFmtId="0" fontId="21" fillId="0" borderId="0" xfId="0" applyFont="1" applyAlignment="1">
      <alignment horizontal="right"/>
    </xf>
    <xf numFmtId="0" fontId="2" fillId="0" borderId="17" xfId="0" applyFont="1" applyBorder="1"/>
    <xf numFmtId="0" fontId="2" fillId="0" borderId="6" xfId="0" applyFont="1" applyBorder="1"/>
    <xf numFmtId="0" fontId="2" fillId="0" borderId="6" xfId="0" applyFont="1" applyBorder="1" applyAlignment="1">
      <alignment horizontal="center"/>
    </xf>
    <xf numFmtId="1" fontId="4" fillId="6" borderId="0" xfId="0" applyNumberFormat="1" applyFont="1" applyFill="1" applyAlignment="1">
      <alignment horizontal="center"/>
    </xf>
    <xf numFmtId="1" fontId="4" fillId="0" borderId="8" xfId="0" applyNumberFormat="1" applyFont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top"/>
    </xf>
    <xf numFmtId="1" fontId="30" fillId="0" borderId="0" xfId="0" applyNumberFormat="1" applyFont="1" applyFill="1"/>
    <xf numFmtId="0" fontId="21" fillId="0" borderId="6" xfId="0" applyFont="1" applyFill="1" applyBorder="1"/>
    <xf numFmtId="1" fontId="11" fillId="7" borderId="8" xfId="0" applyNumberFormat="1" applyFont="1" applyFill="1" applyBorder="1" applyAlignment="1">
      <alignment horizontal="center"/>
    </xf>
    <xf numFmtId="1" fontId="6" fillId="7" borderId="8" xfId="0" applyNumberFormat="1" applyFont="1" applyFill="1" applyBorder="1" applyAlignment="1">
      <alignment horizontal="center" shrinkToFit="1"/>
    </xf>
    <xf numFmtId="1" fontId="6" fillId="7" borderId="8" xfId="0" applyNumberFormat="1" applyFont="1" applyFill="1" applyBorder="1" applyAlignment="1">
      <alignment shrinkToFit="1"/>
    </xf>
    <xf numFmtId="2" fontId="6" fillId="7" borderId="8" xfId="0" applyNumberFormat="1" applyFont="1" applyFill="1" applyBorder="1" applyAlignment="1">
      <alignment horizontal="center" shrinkToFit="1"/>
    </xf>
    <xf numFmtId="167" fontId="6" fillId="7" borderId="9" xfId="1" applyNumberFormat="1" applyFont="1" applyFill="1" applyBorder="1" applyAlignment="1">
      <alignment horizontal="center" shrinkToFit="1"/>
    </xf>
    <xf numFmtId="168" fontId="6" fillId="7" borderId="9" xfId="1" applyNumberFormat="1" applyFont="1" applyFill="1" applyBorder="1"/>
    <xf numFmtId="1" fontId="13" fillId="7" borderId="8" xfId="0" applyNumberFormat="1" applyFont="1" applyFill="1" applyBorder="1" applyAlignment="1">
      <alignment horizontal="center" shrinkToFit="1"/>
    </xf>
    <xf numFmtId="1" fontId="6" fillId="7" borderId="8" xfId="0" applyNumberFormat="1" applyFont="1" applyFill="1" applyBorder="1" applyAlignment="1">
      <alignment horizontal="right" shrinkToFit="1"/>
    </xf>
    <xf numFmtId="1" fontId="13" fillId="7" borderId="8" xfId="0" applyNumberFormat="1" applyFont="1" applyFill="1" applyBorder="1" applyAlignment="1">
      <alignment shrinkToFit="1"/>
    </xf>
    <xf numFmtId="1" fontId="4" fillId="7" borderId="0" xfId="0" applyNumberFormat="1" applyFont="1" applyFill="1"/>
    <xf numFmtId="1" fontId="4" fillId="0" borderId="16" xfId="0" applyNumberFormat="1" applyFont="1" applyFill="1" applyBorder="1"/>
    <xf numFmtId="0" fontId="48" fillId="0" borderId="8" xfId="0" applyFont="1" applyFill="1" applyBorder="1" applyAlignment="1">
      <alignment horizontal="left" vertical="top" wrapText="1"/>
    </xf>
    <xf numFmtId="1" fontId="6" fillId="7" borderId="8" xfId="0" applyNumberFormat="1" applyFont="1" applyFill="1" applyBorder="1" applyAlignment="1">
      <alignment horizontal="center"/>
    </xf>
    <xf numFmtId="1" fontId="6" fillId="7" borderId="8" xfId="0" applyNumberFormat="1" applyFont="1" applyFill="1" applyBorder="1"/>
    <xf numFmtId="1" fontId="6" fillId="7" borderId="9" xfId="0" applyNumberFormat="1" applyFont="1" applyFill="1" applyBorder="1" applyAlignment="1">
      <alignment horizontal="center"/>
    </xf>
    <xf numFmtId="2" fontId="6" fillId="7" borderId="9" xfId="0" applyNumberFormat="1" applyFont="1" applyFill="1" applyBorder="1" applyAlignment="1">
      <alignment horizontal="center"/>
    </xf>
    <xf numFmtId="1" fontId="6" fillId="7" borderId="8" xfId="0" applyNumberFormat="1" applyFont="1" applyFill="1" applyBorder="1" applyAlignment="1">
      <alignment horizontal="left"/>
    </xf>
    <xf numFmtId="43" fontId="6" fillId="7" borderId="8" xfId="1" applyFont="1" applyFill="1" applyBorder="1" applyAlignment="1">
      <alignment shrinkToFit="1"/>
    </xf>
    <xf numFmtId="166" fontId="6" fillId="7" borderId="9" xfId="1" applyNumberFormat="1" applyFont="1" applyFill="1" applyBorder="1" applyAlignment="1">
      <alignment shrinkToFit="1"/>
    </xf>
    <xf numFmtId="166" fontId="6" fillId="7" borderId="8" xfId="1" applyNumberFormat="1" applyFont="1" applyFill="1" applyBorder="1" applyAlignment="1">
      <alignment horizontal="center"/>
    </xf>
    <xf numFmtId="43" fontId="11" fillId="7" borderId="8" xfId="1" applyFont="1" applyFill="1" applyBorder="1" applyAlignment="1">
      <alignment horizontal="center"/>
    </xf>
    <xf numFmtId="2" fontId="6" fillId="7" borderId="8" xfId="0" applyNumberFormat="1" applyFont="1" applyFill="1" applyBorder="1" applyAlignment="1">
      <alignment horizontal="center"/>
    </xf>
    <xf numFmtId="43" fontId="6" fillId="7" borderId="8" xfId="1" applyFont="1" applyFill="1" applyBorder="1" applyAlignment="1">
      <alignment horizontal="center"/>
    </xf>
    <xf numFmtId="43" fontId="3" fillId="7" borderId="9" xfId="1" applyFont="1" applyFill="1" applyBorder="1" applyAlignment="1">
      <alignment horizontal="center"/>
    </xf>
    <xf numFmtId="43" fontId="6" fillId="7" borderId="9" xfId="1" applyFont="1" applyFill="1" applyBorder="1" applyAlignment="1">
      <alignment horizontal="center"/>
    </xf>
    <xf numFmtId="168" fontId="6" fillId="7" borderId="19" xfId="1" applyNumberFormat="1" applyFont="1" applyFill="1" applyBorder="1"/>
    <xf numFmtId="1" fontId="4" fillId="0" borderId="0" xfId="0" applyNumberFormat="1" applyFont="1" applyFill="1" applyAlignment="1">
      <alignment vertical="top"/>
    </xf>
    <xf numFmtId="1" fontId="30" fillId="0" borderId="0" xfId="0" applyNumberFormat="1" applyFont="1" applyFill="1" applyAlignment="1">
      <alignment vertical="top"/>
    </xf>
    <xf numFmtId="0" fontId="4" fillId="0" borderId="8" xfId="0" applyFont="1" applyFill="1" applyBorder="1" applyAlignment="1">
      <alignment horizontal="left" vertical="top" wrapText="1"/>
    </xf>
    <xf numFmtId="49" fontId="2" fillId="0" borderId="8" xfId="0" applyNumberFormat="1" applyFont="1" applyFill="1" applyBorder="1" applyAlignment="1">
      <alignment horizontal="center" vertical="top" wrapText="1"/>
    </xf>
    <xf numFmtId="0" fontId="30" fillId="0" borderId="8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shrinkToFit="1"/>
    </xf>
    <xf numFmtId="0" fontId="2" fillId="0" borderId="8" xfId="0" applyFont="1" applyFill="1" applyBorder="1" applyAlignment="1">
      <alignment horizontal="left" vertical="top" shrinkToFit="1"/>
    </xf>
    <xf numFmtId="0" fontId="21" fillId="0" borderId="6" xfId="0" applyFont="1" applyFill="1" applyBorder="1" applyAlignment="1">
      <alignment horizontal="left"/>
    </xf>
    <xf numFmtId="0" fontId="7" fillId="0" borderId="0" xfId="0" applyFont="1" applyBorder="1"/>
    <xf numFmtId="0" fontId="30" fillId="0" borderId="8" xfId="0" applyFont="1" applyFill="1" applyBorder="1" applyAlignment="1">
      <alignment horizontal="left" vertical="top"/>
    </xf>
    <xf numFmtId="0" fontId="2" fillId="0" borderId="6" xfId="0" applyFont="1" applyFill="1" applyBorder="1" applyAlignment="1">
      <alignment horizontal="left" vertical="top" wrapText="1"/>
    </xf>
    <xf numFmtId="1" fontId="6" fillId="0" borderId="16" xfId="0" applyNumberFormat="1" applyFont="1" applyBorder="1"/>
    <xf numFmtId="1" fontId="6" fillId="0" borderId="0" xfId="0" applyNumberFormat="1" applyFont="1" applyAlignment="1">
      <alignment horizontal="center" vertical="center"/>
    </xf>
    <xf numFmtId="1" fontId="6" fillId="2" borderId="8" xfId="0" applyNumberFormat="1" applyFont="1" applyFill="1" applyBorder="1" applyAlignment="1">
      <alignment horizontal="right" shrinkToFit="1"/>
    </xf>
    <xf numFmtId="1" fontId="13" fillId="0" borderId="8" xfId="0" applyNumberFormat="1" applyFont="1" applyBorder="1" applyAlignment="1">
      <alignment shrinkToFit="1"/>
    </xf>
    <xf numFmtId="43" fontId="6" fillId="0" borderId="8" xfId="1" applyFont="1" applyBorder="1" applyAlignment="1">
      <alignment horizontal="center" shrinkToFit="1"/>
    </xf>
    <xf numFmtId="166" fontId="6" fillId="0" borderId="8" xfId="1" applyNumberFormat="1" applyFont="1" applyBorder="1" applyAlignment="1">
      <alignment horizontal="center" shrinkToFit="1"/>
    </xf>
    <xf numFmtId="43" fontId="6" fillId="0" borderId="8" xfId="1" applyFont="1" applyBorder="1" applyAlignment="1">
      <alignment horizontal="center"/>
    </xf>
    <xf numFmtId="43" fontId="3" fillId="2" borderId="8" xfId="1" applyFont="1" applyFill="1" applyBorder="1" applyAlignment="1">
      <alignment horizontal="center"/>
    </xf>
    <xf numFmtId="1" fontId="11" fillId="0" borderId="8" xfId="0" applyNumberFormat="1" applyFont="1" applyBorder="1" applyAlignment="1">
      <alignment horizontal="center"/>
    </xf>
    <xf numFmtId="166" fontId="3" fillId="2" borderId="8" xfId="1" applyNumberFormat="1" applyFont="1" applyFill="1" applyBorder="1" applyAlignment="1">
      <alignment horizontal="center"/>
    </xf>
    <xf numFmtId="166" fontId="6" fillId="0" borderId="8" xfId="1" applyNumberFormat="1" applyFont="1" applyBorder="1" applyAlignment="1">
      <alignment horizontal="center"/>
    </xf>
    <xf numFmtId="166" fontId="6" fillId="0" borderId="8" xfId="0" applyNumberFormat="1" applyFont="1" applyBorder="1" applyAlignment="1">
      <alignment horizontal="center"/>
    </xf>
    <xf numFmtId="1" fontId="13" fillId="0" borderId="8" xfId="0" applyNumberFormat="1" applyFont="1" applyBorder="1" applyAlignment="1">
      <alignment horizontal="center" shrinkToFit="1"/>
    </xf>
    <xf numFmtId="166" fontId="6" fillId="0" borderId="8" xfId="1" applyNumberFormat="1" applyFont="1" applyBorder="1" applyAlignment="1">
      <alignment shrinkToFit="1"/>
    </xf>
    <xf numFmtId="43" fontId="6" fillId="0" borderId="8" xfId="1" applyFont="1" applyFill="1" applyBorder="1"/>
    <xf numFmtId="1" fontId="26" fillId="0" borderId="21" xfId="0" applyNumberFormat="1" applyFont="1" applyBorder="1" applyAlignment="1"/>
    <xf numFmtId="1" fontId="22" fillId="0" borderId="0" xfId="0" applyNumberFormat="1" applyFont="1" applyAlignment="1"/>
    <xf numFmtId="1" fontId="20" fillId="0" borderId="22" xfId="0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1" fontId="5" fillId="0" borderId="22" xfId="0" applyNumberFormat="1" applyFont="1" applyBorder="1" applyAlignment="1">
      <alignment horizontal="center" shrinkToFit="1"/>
    </xf>
    <xf numFmtId="1" fontId="4" fillId="0" borderId="22" xfId="0" applyNumberFormat="1" applyFont="1" applyBorder="1" applyAlignment="1">
      <alignment horizontal="center" shrinkToFit="1"/>
    </xf>
    <xf numFmtId="1" fontId="4" fillId="0" borderId="22" xfId="0" applyNumberFormat="1" applyFont="1" applyBorder="1" applyAlignment="1">
      <alignment shrinkToFit="1"/>
    </xf>
    <xf numFmtId="1" fontId="4" fillId="2" borderId="22" xfId="0" applyNumberFormat="1" applyFont="1" applyFill="1" applyBorder="1" applyAlignment="1">
      <alignment horizontal="right" shrinkToFit="1"/>
    </xf>
    <xf numFmtId="1" fontId="5" fillId="0" borderId="22" xfId="0" applyNumberFormat="1" applyFont="1" applyBorder="1" applyAlignment="1">
      <alignment shrinkToFit="1"/>
    </xf>
    <xf numFmtId="166" fontId="4" fillId="0" borderId="22" xfId="1" applyNumberFormat="1" applyFont="1" applyFill="1" applyBorder="1" applyAlignment="1">
      <alignment shrinkToFit="1"/>
    </xf>
    <xf numFmtId="1" fontId="6" fillId="0" borderId="22" xfId="0" applyNumberFormat="1" applyFont="1" applyBorder="1" applyAlignment="1">
      <alignment horizontal="center" shrinkToFit="1"/>
    </xf>
    <xf numFmtId="1" fontId="6" fillId="0" borderId="22" xfId="0" applyNumberFormat="1" applyFont="1" applyBorder="1" applyAlignment="1">
      <alignment shrinkToFit="1"/>
    </xf>
    <xf numFmtId="1" fontId="6" fillId="0" borderId="22" xfId="0" applyNumberFormat="1" applyFont="1" applyBorder="1" applyAlignment="1">
      <alignment horizontal="center"/>
    </xf>
    <xf numFmtId="166" fontId="6" fillId="0" borderId="22" xfId="1" applyNumberFormat="1" applyFont="1" applyFill="1" applyBorder="1" applyAlignment="1">
      <alignment horizontal="center"/>
    </xf>
    <xf numFmtId="43" fontId="11" fillId="0" borderId="22" xfId="1" applyFont="1" applyFill="1" applyBorder="1" applyAlignment="1">
      <alignment horizontal="center"/>
    </xf>
    <xf numFmtId="2" fontId="6" fillId="0" borderId="22" xfId="0" applyNumberFormat="1" applyFont="1" applyBorder="1" applyAlignment="1">
      <alignment horizontal="center"/>
    </xf>
    <xf numFmtId="2" fontId="6" fillId="0" borderId="22" xfId="0" applyNumberFormat="1" applyFont="1" applyBorder="1" applyAlignment="1">
      <alignment horizontal="center" shrinkToFit="1"/>
    </xf>
    <xf numFmtId="1" fontId="6" fillId="0" borderId="22" xfId="0" applyNumberFormat="1" applyFont="1" applyBorder="1"/>
    <xf numFmtId="1" fontId="3" fillId="2" borderId="22" xfId="0" applyNumberFormat="1" applyFont="1" applyFill="1" applyBorder="1" applyAlignment="1">
      <alignment horizontal="center"/>
    </xf>
    <xf numFmtId="43" fontId="6" fillId="0" borderId="22" xfId="1" applyFont="1" applyFill="1" applyBorder="1" applyAlignment="1">
      <alignment horizontal="center"/>
    </xf>
    <xf numFmtId="1" fontId="26" fillId="0" borderId="21" xfId="0" applyNumberFormat="1" applyFont="1" applyBorder="1" applyAlignment="1">
      <alignment horizontal="center"/>
    </xf>
    <xf numFmtId="1" fontId="22" fillId="0" borderId="0" xfId="0" applyNumberFormat="1" applyFont="1" applyAlignment="1">
      <alignment horizontal="center"/>
    </xf>
    <xf numFmtId="1" fontId="6" fillId="0" borderId="11" xfId="0" applyNumberFormat="1" applyFont="1" applyFill="1" applyBorder="1" applyAlignment="1">
      <alignment horizontal="center" shrinkToFit="1"/>
    </xf>
    <xf numFmtId="1" fontId="6" fillId="0" borderId="16" xfId="0" applyNumberFormat="1" applyFont="1" applyFill="1" applyBorder="1" applyAlignment="1">
      <alignment horizontal="center" shrinkToFit="1"/>
    </xf>
    <xf numFmtId="2" fontId="4" fillId="0" borderId="0" xfId="0" applyNumberFormat="1" applyFont="1" applyAlignment="1">
      <alignment horizontal="right"/>
    </xf>
    <xf numFmtId="1" fontId="4" fillId="0" borderId="1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 shrinkToFit="1"/>
    </xf>
    <xf numFmtId="1" fontId="4" fillId="0" borderId="2" xfId="0" applyNumberFormat="1" applyFont="1" applyBorder="1" applyAlignment="1">
      <alignment horizontal="center" shrinkToFit="1"/>
    </xf>
    <xf numFmtId="1" fontId="4" fillId="0" borderId="3" xfId="0" applyNumberFormat="1" applyFont="1" applyBorder="1" applyAlignment="1">
      <alignment horizontal="center" shrinkToFit="1"/>
    </xf>
    <xf numFmtId="1" fontId="21" fillId="2" borderId="4" xfId="0" applyNumberFormat="1" applyFont="1" applyFill="1" applyBorder="1" applyAlignment="1">
      <alignment horizontal="center" vertical="center" wrapText="1"/>
    </xf>
    <xf numFmtId="1" fontId="21" fillId="2" borderId="6" xfId="0" applyNumberFormat="1" applyFont="1" applyFill="1" applyBorder="1" applyAlignment="1">
      <alignment horizontal="center" vertical="center" wrapText="1"/>
    </xf>
    <xf numFmtId="1" fontId="21" fillId="2" borderId="7" xfId="0" applyNumberFormat="1" applyFont="1" applyFill="1" applyBorder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 wrapText="1"/>
    </xf>
    <xf numFmtId="1" fontId="20" fillId="0" borderId="6" xfId="0" applyNumberFormat="1" applyFont="1" applyBorder="1" applyAlignment="1">
      <alignment horizontal="center" vertical="center" wrapText="1"/>
    </xf>
    <xf numFmtId="1" fontId="20" fillId="0" borderId="7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43" fontId="20" fillId="0" borderId="4" xfId="1" applyFont="1" applyFill="1" applyBorder="1" applyAlignment="1">
      <alignment horizontal="center" vertical="center" wrapText="1"/>
    </xf>
    <xf numFmtId="43" fontId="20" fillId="0" borderId="6" xfId="1" applyFont="1" applyFill="1" applyBorder="1" applyAlignment="1">
      <alignment horizontal="center" vertical="center" wrapText="1"/>
    </xf>
    <xf numFmtId="43" fontId="20" fillId="0" borderId="7" xfId="1" applyFont="1" applyFill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 shrinkToFit="1"/>
    </xf>
    <xf numFmtId="1" fontId="5" fillId="0" borderId="6" xfId="0" applyNumberFormat="1" applyFont="1" applyBorder="1" applyAlignment="1">
      <alignment horizontal="center" vertical="center" wrapText="1" shrinkToFit="1"/>
    </xf>
    <xf numFmtId="1" fontId="5" fillId="0" borderId="7" xfId="0" applyNumberFormat="1" applyFont="1" applyBorder="1" applyAlignment="1">
      <alignment horizontal="center" vertical="center" wrapText="1" shrinkToFi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shrinkToFit="1"/>
    </xf>
    <xf numFmtId="1" fontId="20" fillId="0" borderId="2" xfId="0" applyNumberFormat="1" applyFont="1" applyBorder="1" applyAlignment="1">
      <alignment horizontal="center" shrinkToFit="1"/>
    </xf>
    <xf numFmtId="1" fontId="20" fillId="0" borderId="3" xfId="0" applyNumberFormat="1" applyFont="1" applyBorder="1" applyAlignment="1">
      <alignment horizontal="center" shrinkToFit="1"/>
    </xf>
    <xf numFmtId="1" fontId="20" fillId="0" borderId="4" xfId="0" applyNumberFormat="1" applyFont="1" applyBorder="1" applyAlignment="1">
      <alignment horizontal="center" vertical="center" shrinkToFit="1"/>
    </xf>
    <xf numFmtId="1" fontId="20" fillId="0" borderId="6" xfId="0" applyNumberFormat="1" applyFont="1" applyBorder="1" applyAlignment="1">
      <alignment horizontal="center" vertical="center" shrinkToFit="1"/>
    </xf>
    <xf numFmtId="1" fontId="20" fillId="0" borderId="7" xfId="0" applyNumberFormat="1" applyFont="1" applyBorder="1" applyAlignment="1">
      <alignment horizontal="center" vertical="center" shrinkToFit="1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center" vertical="center" shrinkToFit="1"/>
    </xf>
    <xf numFmtId="1" fontId="4" fillId="0" borderId="6" xfId="0" applyNumberFormat="1" applyFont="1" applyBorder="1" applyAlignment="1">
      <alignment horizontal="center" vertical="center" shrinkToFit="1"/>
    </xf>
    <xf numFmtId="1" fontId="4" fillId="0" borderId="7" xfId="0" applyNumberFormat="1" applyFont="1" applyBorder="1" applyAlignment="1">
      <alignment horizontal="center" vertical="center" shrinkToFit="1"/>
    </xf>
    <xf numFmtId="1" fontId="16" fillId="0" borderId="4" xfId="0" applyNumberFormat="1" applyFont="1" applyBorder="1" applyAlignment="1">
      <alignment horizontal="center" vertical="center" wrapText="1" shrinkToFit="1"/>
    </xf>
    <xf numFmtId="1" fontId="16" fillId="0" borderId="6" xfId="0" applyNumberFormat="1" applyFont="1" applyBorder="1" applyAlignment="1">
      <alignment horizontal="center" vertical="center" wrapText="1" shrinkToFit="1"/>
    </xf>
    <xf numFmtId="1" fontId="16" fillId="0" borderId="7" xfId="0" applyNumberFormat="1" applyFont="1" applyBorder="1" applyAlignment="1">
      <alignment horizontal="center" vertical="center" wrapText="1" shrinkToFit="1"/>
    </xf>
    <xf numFmtId="166" fontId="8" fillId="0" borderId="4" xfId="1" applyNumberFormat="1" applyFont="1" applyFill="1" applyBorder="1" applyAlignment="1">
      <alignment horizontal="center" vertical="center" wrapText="1"/>
    </xf>
    <xf numFmtId="166" fontId="8" fillId="0" borderId="6" xfId="1" applyNumberFormat="1" applyFont="1" applyFill="1" applyBorder="1" applyAlignment="1">
      <alignment horizontal="center" vertical="center" wrapText="1"/>
    </xf>
    <xf numFmtId="166" fontId="8" fillId="0" borderId="7" xfId="1" applyNumberFormat="1" applyFont="1" applyFill="1" applyBorder="1" applyAlignment="1">
      <alignment horizontal="center" vertical="center" wrapText="1"/>
    </xf>
    <xf numFmtId="43" fontId="8" fillId="0" borderId="4" xfId="1" applyFont="1" applyFill="1" applyBorder="1" applyAlignment="1">
      <alignment horizontal="center" vertical="center" wrapText="1"/>
    </xf>
    <xf numFmtId="43" fontId="8" fillId="0" borderId="6" xfId="1" applyFont="1" applyFill="1" applyBorder="1" applyAlignment="1">
      <alignment horizontal="center" vertical="center" wrapText="1"/>
    </xf>
    <xf numFmtId="43" fontId="8" fillId="0" borderId="7" xfId="1" applyFont="1" applyFill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 wrapText="1"/>
    </xf>
    <xf numFmtId="2" fontId="5" fillId="0" borderId="6" xfId="0" applyNumberFormat="1" applyFont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 wrapText="1"/>
    </xf>
    <xf numFmtId="1" fontId="20" fillId="2" borderId="4" xfId="0" applyNumberFormat="1" applyFont="1" applyFill="1" applyBorder="1" applyAlignment="1">
      <alignment horizontal="center" vertical="center" wrapText="1" shrinkToFit="1"/>
    </xf>
    <xf numFmtId="1" fontId="20" fillId="2" borderId="6" xfId="0" applyNumberFormat="1" applyFont="1" applyFill="1" applyBorder="1" applyAlignment="1">
      <alignment horizontal="center" vertical="center" wrapText="1" shrinkToFit="1"/>
    </xf>
    <xf numFmtId="1" fontId="20" fillId="2" borderId="7" xfId="0" applyNumberFormat="1" applyFont="1" applyFill="1" applyBorder="1" applyAlignment="1">
      <alignment horizontal="center" vertical="center" wrapText="1" shrinkToFit="1"/>
    </xf>
    <xf numFmtId="1" fontId="20" fillId="0" borderId="4" xfId="0" applyNumberFormat="1" applyFont="1" applyBorder="1" applyAlignment="1">
      <alignment horizontal="center" vertical="center" wrapText="1" shrinkToFit="1"/>
    </xf>
    <xf numFmtId="1" fontId="20" fillId="0" borderId="6" xfId="0" applyNumberFormat="1" applyFont="1" applyBorder="1" applyAlignment="1">
      <alignment horizontal="center" vertical="center" wrapText="1" shrinkToFit="1"/>
    </xf>
    <xf numFmtId="1" fontId="20" fillId="0" borderId="7" xfId="0" applyNumberFormat="1" applyFont="1" applyBorder="1" applyAlignment="1">
      <alignment horizontal="center" vertical="center" wrapText="1" shrinkToFit="1"/>
    </xf>
    <xf numFmtId="166" fontId="5" fillId="0" borderId="4" xfId="1" applyNumberFormat="1" applyFont="1" applyFill="1" applyBorder="1" applyAlignment="1">
      <alignment horizontal="center" vertical="center" wrapText="1" shrinkToFit="1"/>
    </xf>
    <xf numFmtId="166" fontId="5" fillId="0" borderId="6" xfId="1" applyNumberFormat="1" applyFont="1" applyFill="1" applyBorder="1" applyAlignment="1">
      <alignment horizontal="center" vertical="center" wrapText="1" shrinkToFit="1"/>
    </xf>
    <xf numFmtId="166" fontId="5" fillId="0" borderId="7" xfId="1" applyNumberFormat="1" applyFont="1" applyFill="1" applyBorder="1" applyAlignment="1">
      <alignment horizontal="center" vertical="center" wrapText="1" shrinkToFit="1"/>
    </xf>
    <xf numFmtId="1" fontId="32" fillId="0" borderId="11" xfId="0" applyNumberFormat="1" applyFont="1" applyBorder="1" applyAlignment="1">
      <alignment horizontal="left" shrinkToFit="1"/>
    </xf>
    <xf numFmtId="1" fontId="32" fillId="0" borderId="16" xfId="0" applyNumberFormat="1" applyFont="1" applyBorder="1" applyAlignment="1">
      <alignment horizontal="left" shrinkToFit="1"/>
    </xf>
    <xf numFmtId="2" fontId="5" fillId="0" borderId="4" xfId="0" applyNumberFormat="1" applyFont="1" applyBorder="1" applyAlignment="1">
      <alignment horizontal="center" vertical="center" wrapText="1" shrinkToFit="1"/>
    </xf>
    <xf numFmtId="2" fontId="5" fillId="0" borderId="6" xfId="0" applyNumberFormat="1" applyFont="1" applyBorder="1" applyAlignment="1">
      <alignment horizontal="center" vertical="center" wrapText="1" shrinkToFit="1"/>
    </xf>
    <xf numFmtId="2" fontId="5" fillId="0" borderId="7" xfId="0" applyNumberFormat="1" applyFont="1" applyBorder="1" applyAlignment="1">
      <alignment horizontal="center" vertical="center" wrapText="1" shrinkToFit="1"/>
    </xf>
    <xf numFmtId="1" fontId="5" fillId="0" borderId="1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4" fillId="0" borderId="5" xfId="0" applyNumberFormat="1" applyFont="1" applyBorder="1" applyAlignment="1">
      <alignment horizontal="center" vertical="center" wrapText="1"/>
    </xf>
    <xf numFmtId="0" fontId="49" fillId="0" borderId="5" xfId="0" applyFont="1" applyBorder="1"/>
    <xf numFmtId="168" fontId="4" fillId="0" borderId="15" xfId="1" applyNumberFormat="1" applyFont="1" applyFill="1" applyBorder="1" applyAlignment="1">
      <alignment horizontal="center" vertical="center" wrapText="1"/>
    </xf>
    <xf numFmtId="168" fontId="4" fillId="0" borderId="8" xfId="1" applyNumberFormat="1" applyFont="1" applyFill="1" applyBorder="1" applyAlignment="1">
      <alignment horizontal="center" vertical="center" wrapText="1"/>
    </xf>
    <xf numFmtId="168" fontId="4" fillId="0" borderId="12" xfId="1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B51B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L2003"/>
  <sheetViews>
    <sheetView tabSelected="1" view="pageBreakPreview" topLeftCell="A1981" zoomScale="90" zoomScaleNormal="90" zoomScaleSheetLayoutView="90" workbookViewId="0">
      <selection activeCell="D1999" sqref="D1999"/>
    </sheetView>
  </sheetViews>
  <sheetFormatPr defaultRowHeight="18"/>
  <cols>
    <col min="1" max="1" width="4.7109375" style="171" customWidth="1"/>
    <col min="2" max="2" width="5.5703125" style="121" customWidth="1"/>
    <col min="3" max="3" width="5" style="106" customWidth="1"/>
    <col min="4" max="4" width="7.42578125" style="107" customWidth="1"/>
    <col min="5" max="6" width="3.7109375" style="36" customWidth="1"/>
    <col min="7" max="7" width="3.42578125" style="36" customWidth="1"/>
    <col min="8" max="8" width="4.28515625" style="108" customWidth="1"/>
    <col min="9" max="9" width="5.28515625" style="36" customWidth="1"/>
    <col min="10" max="10" width="4.140625" style="109" customWidth="1"/>
    <col min="11" max="11" width="10.7109375" style="114" customWidth="1"/>
    <col min="12" max="12" width="4.140625" style="115" customWidth="1"/>
    <col min="13" max="13" width="7.42578125" style="39" customWidth="1"/>
    <col min="14" max="14" width="7.42578125" style="35" customWidth="1"/>
    <col min="15" max="15" width="3.5703125" style="51" customWidth="1"/>
    <col min="16" max="16" width="6.28515625" style="155" customWidth="1"/>
    <col min="17" max="17" width="4.5703125" style="43" customWidth="1"/>
    <col min="18" max="18" width="6.42578125" style="43" customWidth="1"/>
    <col min="19" max="19" width="8.28515625" style="98" customWidth="1"/>
    <col min="20" max="20" width="4" style="9" customWidth="1"/>
    <col min="21" max="21" width="4.42578125" style="9" customWidth="1"/>
    <col min="22" max="22" width="9.7109375" style="35" customWidth="1"/>
    <col min="23" max="23" width="10.28515625" style="63" customWidth="1"/>
    <col min="24" max="24" width="9.140625" style="35" customWidth="1"/>
    <col min="25" max="25" width="8.85546875" style="35" customWidth="1"/>
    <col min="26" max="26" width="11.85546875" style="123" customWidth="1"/>
    <col min="27" max="27" width="8.28515625" style="43" customWidth="1"/>
    <col min="28" max="28" width="8.7109375" style="137" hidden="1" customWidth="1"/>
    <col min="29" max="29" width="8.7109375" style="199" hidden="1" customWidth="1"/>
    <col min="30" max="30" width="5.28515625" style="4" hidden="1" customWidth="1"/>
    <col min="31" max="31" width="8.140625" style="4" hidden="1" customWidth="1"/>
    <col min="32" max="32" width="9.140625" style="4" hidden="1" customWidth="1"/>
    <col min="33" max="33" width="16" style="121" hidden="1" customWidth="1"/>
    <col min="34" max="34" width="7.28515625" style="8" hidden="1" customWidth="1"/>
    <col min="35" max="35" width="5.42578125" style="35" hidden="1" customWidth="1"/>
    <col min="36" max="36" width="9" style="9" hidden="1" customWidth="1"/>
    <col min="37" max="37" width="7" style="9" hidden="1" customWidth="1"/>
    <col min="38" max="38" width="6.5703125" style="9" hidden="1" customWidth="1"/>
    <col min="39" max="39" width="9" style="9" hidden="1" customWidth="1"/>
    <col min="40" max="44" width="5.140625" style="9" hidden="1" customWidth="1"/>
    <col min="45" max="261" width="9.140625" style="9"/>
    <col min="262" max="262" width="3.42578125" style="9" customWidth="1"/>
    <col min="263" max="263" width="5.42578125" style="9" customWidth="1"/>
    <col min="264" max="264" width="5.5703125" style="9" customWidth="1"/>
    <col min="265" max="265" width="6" style="9" customWidth="1"/>
    <col min="266" max="266" width="5.42578125" style="9" customWidth="1"/>
    <col min="267" max="267" width="10" style="9" customWidth="1"/>
    <col min="268" max="268" width="3.140625" style="9" customWidth="1"/>
    <col min="269" max="269" width="3.7109375" style="9" customWidth="1"/>
    <col min="270" max="270" width="3.42578125" style="9" customWidth="1"/>
    <col min="271" max="271" width="6.85546875" style="9" customWidth="1"/>
    <col min="272" max="272" width="7.140625" style="9" customWidth="1"/>
    <col min="273" max="273" width="6.140625" style="9" customWidth="1"/>
    <col min="274" max="274" width="7" style="9" customWidth="1"/>
    <col min="275" max="275" width="7.5703125" style="9" customWidth="1"/>
    <col min="276" max="276" width="3.28515625" style="9" customWidth="1"/>
    <col min="277" max="277" width="7.28515625" style="9" customWidth="1"/>
    <col min="278" max="278" width="11.5703125" style="9" customWidth="1"/>
    <col min="279" max="280" width="11.28515625" style="9" customWidth="1"/>
    <col min="281" max="281" width="8.140625" style="9" customWidth="1"/>
    <col min="282" max="282" width="5.85546875" style="9" customWidth="1"/>
    <col min="283" max="283" width="5" style="9" customWidth="1"/>
    <col min="284" max="284" width="8.42578125" style="9" customWidth="1"/>
    <col min="285" max="285" width="8.5703125" style="9" customWidth="1"/>
    <col min="286" max="286" width="6.42578125" style="9" customWidth="1"/>
    <col min="287" max="517" width="9.140625" style="9"/>
    <col min="518" max="518" width="3.42578125" style="9" customWidth="1"/>
    <col min="519" max="519" width="5.42578125" style="9" customWidth="1"/>
    <col min="520" max="520" width="5.5703125" style="9" customWidth="1"/>
    <col min="521" max="521" width="6" style="9" customWidth="1"/>
    <col min="522" max="522" width="5.42578125" style="9" customWidth="1"/>
    <col min="523" max="523" width="10" style="9" customWidth="1"/>
    <col min="524" max="524" width="3.140625" style="9" customWidth="1"/>
    <col min="525" max="525" width="3.7109375" style="9" customWidth="1"/>
    <col min="526" max="526" width="3.42578125" style="9" customWidth="1"/>
    <col min="527" max="527" width="6.85546875" style="9" customWidth="1"/>
    <col min="528" max="528" width="7.140625" style="9" customWidth="1"/>
    <col min="529" max="529" width="6.140625" style="9" customWidth="1"/>
    <col min="530" max="530" width="7" style="9" customWidth="1"/>
    <col min="531" max="531" width="7.5703125" style="9" customWidth="1"/>
    <col min="532" max="532" width="3.28515625" style="9" customWidth="1"/>
    <col min="533" max="533" width="7.28515625" style="9" customWidth="1"/>
    <col min="534" max="534" width="11.5703125" style="9" customWidth="1"/>
    <col min="535" max="536" width="11.28515625" style="9" customWidth="1"/>
    <col min="537" max="537" width="8.140625" style="9" customWidth="1"/>
    <col min="538" max="538" width="5.85546875" style="9" customWidth="1"/>
    <col min="539" max="539" width="5" style="9" customWidth="1"/>
    <col min="540" max="540" width="8.42578125" style="9" customWidth="1"/>
    <col min="541" max="541" width="8.5703125" style="9" customWidth="1"/>
    <col min="542" max="542" width="6.42578125" style="9" customWidth="1"/>
    <col min="543" max="773" width="9.140625" style="9"/>
    <col min="774" max="774" width="3.42578125" style="9" customWidth="1"/>
    <col min="775" max="775" width="5.42578125" style="9" customWidth="1"/>
    <col min="776" max="776" width="5.5703125" style="9" customWidth="1"/>
    <col min="777" max="777" width="6" style="9" customWidth="1"/>
    <col min="778" max="778" width="5.42578125" style="9" customWidth="1"/>
    <col min="779" max="779" width="10" style="9" customWidth="1"/>
    <col min="780" max="780" width="3.140625" style="9" customWidth="1"/>
    <col min="781" max="781" width="3.7109375" style="9" customWidth="1"/>
    <col min="782" max="782" width="3.42578125" style="9" customWidth="1"/>
    <col min="783" max="783" width="6.85546875" style="9" customWidth="1"/>
    <col min="784" max="784" width="7.140625" style="9" customWidth="1"/>
    <col min="785" max="785" width="6.140625" style="9" customWidth="1"/>
    <col min="786" max="786" width="7" style="9" customWidth="1"/>
    <col min="787" max="787" width="7.5703125" style="9" customWidth="1"/>
    <col min="788" max="788" width="3.28515625" style="9" customWidth="1"/>
    <col min="789" max="789" width="7.28515625" style="9" customWidth="1"/>
    <col min="790" max="790" width="11.5703125" style="9" customWidth="1"/>
    <col min="791" max="792" width="11.28515625" style="9" customWidth="1"/>
    <col min="793" max="793" width="8.140625" style="9" customWidth="1"/>
    <col min="794" max="794" width="5.85546875" style="9" customWidth="1"/>
    <col min="795" max="795" width="5" style="9" customWidth="1"/>
    <col min="796" max="796" width="8.42578125" style="9" customWidth="1"/>
    <col min="797" max="797" width="8.5703125" style="9" customWidth="1"/>
    <col min="798" max="798" width="6.42578125" style="9" customWidth="1"/>
    <col min="799" max="1029" width="9.140625" style="9"/>
    <col min="1030" max="1030" width="3.42578125" style="9" customWidth="1"/>
    <col min="1031" max="1031" width="5.42578125" style="9" customWidth="1"/>
    <col min="1032" max="1032" width="5.5703125" style="9" customWidth="1"/>
    <col min="1033" max="1033" width="6" style="9" customWidth="1"/>
    <col min="1034" max="1034" width="5.42578125" style="9" customWidth="1"/>
    <col min="1035" max="1035" width="10" style="9" customWidth="1"/>
    <col min="1036" max="1036" width="3.140625" style="9" customWidth="1"/>
    <col min="1037" max="1037" width="3.7109375" style="9" customWidth="1"/>
    <col min="1038" max="1038" width="3.42578125" style="9" customWidth="1"/>
    <col min="1039" max="1039" width="6.85546875" style="9" customWidth="1"/>
    <col min="1040" max="1040" width="7.140625" style="9" customWidth="1"/>
    <col min="1041" max="1041" width="6.140625" style="9" customWidth="1"/>
    <col min="1042" max="1042" width="7" style="9" customWidth="1"/>
    <col min="1043" max="1043" width="7.5703125" style="9" customWidth="1"/>
    <col min="1044" max="1044" width="3.28515625" style="9" customWidth="1"/>
    <col min="1045" max="1045" width="7.28515625" style="9" customWidth="1"/>
    <col min="1046" max="1046" width="11.5703125" style="9" customWidth="1"/>
    <col min="1047" max="1048" width="11.28515625" style="9" customWidth="1"/>
    <col min="1049" max="1049" width="8.140625" style="9" customWidth="1"/>
    <col min="1050" max="1050" width="5.85546875" style="9" customWidth="1"/>
    <col min="1051" max="1051" width="5" style="9" customWidth="1"/>
    <col min="1052" max="1052" width="8.42578125" style="9" customWidth="1"/>
    <col min="1053" max="1053" width="8.5703125" style="9" customWidth="1"/>
    <col min="1054" max="1054" width="6.42578125" style="9" customWidth="1"/>
    <col min="1055" max="1285" width="9.140625" style="9"/>
    <col min="1286" max="1286" width="3.42578125" style="9" customWidth="1"/>
    <col min="1287" max="1287" width="5.42578125" style="9" customWidth="1"/>
    <col min="1288" max="1288" width="5.5703125" style="9" customWidth="1"/>
    <col min="1289" max="1289" width="6" style="9" customWidth="1"/>
    <col min="1290" max="1290" width="5.42578125" style="9" customWidth="1"/>
    <col min="1291" max="1291" width="10" style="9" customWidth="1"/>
    <col min="1292" max="1292" width="3.140625" style="9" customWidth="1"/>
    <col min="1293" max="1293" width="3.7109375" style="9" customWidth="1"/>
    <col min="1294" max="1294" width="3.42578125" style="9" customWidth="1"/>
    <col min="1295" max="1295" width="6.85546875" style="9" customWidth="1"/>
    <col min="1296" max="1296" width="7.140625" style="9" customWidth="1"/>
    <col min="1297" max="1297" width="6.140625" style="9" customWidth="1"/>
    <col min="1298" max="1298" width="7" style="9" customWidth="1"/>
    <col min="1299" max="1299" width="7.5703125" style="9" customWidth="1"/>
    <col min="1300" max="1300" width="3.28515625" style="9" customWidth="1"/>
    <col min="1301" max="1301" width="7.28515625" style="9" customWidth="1"/>
    <col min="1302" max="1302" width="11.5703125" style="9" customWidth="1"/>
    <col min="1303" max="1304" width="11.28515625" style="9" customWidth="1"/>
    <col min="1305" max="1305" width="8.140625" style="9" customWidth="1"/>
    <col min="1306" max="1306" width="5.85546875" style="9" customWidth="1"/>
    <col min="1307" max="1307" width="5" style="9" customWidth="1"/>
    <col min="1308" max="1308" width="8.42578125" style="9" customWidth="1"/>
    <col min="1309" max="1309" width="8.5703125" style="9" customWidth="1"/>
    <col min="1310" max="1310" width="6.42578125" style="9" customWidth="1"/>
    <col min="1311" max="1541" width="9.140625" style="9"/>
    <col min="1542" max="1542" width="3.42578125" style="9" customWidth="1"/>
    <col min="1543" max="1543" width="5.42578125" style="9" customWidth="1"/>
    <col min="1544" max="1544" width="5.5703125" style="9" customWidth="1"/>
    <col min="1545" max="1545" width="6" style="9" customWidth="1"/>
    <col min="1546" max="1546" width="5.42578125" style="9" customWidth="1"/>
    <col min="1547" max="1547" width="10" style="9" customWidth="1"/>
    <col min="1548" max="1548" width="3.140625" style="9" customWidth="1"/>
    <col min="1549" max="1549" width="3.7109375" style="9" customWidth="1"/>
    <col min="1550" max="1550" width="3.42578125" style="9" customWidth="1"/>
    <col min="1551" max="1551" width="6.85546875" style="9" customWidth="1"/>
    <col min="1552" max="1552" width="7.140625" style="9" customWidth="1"/>
    <col min="1553" max="1553" width="6.140625" style="9" customWidth="1"/>
    <col min="1554" max="1554" width="7" style="9" customWidth="1"/>
    <col min="1555" max="1555" width="7.5703125" style="9" customWidth="1"/>
    <col min="1556" max="1556" width="3.28515625" style="9" customWidth="1"/>
    <col min="1557" max="1557" width="7.28515625" style="9" customWidth="1"/>
    <col min="1558" max="1558" width="11.5703125" style="9" customWidth="1"/>
    <col min="1559" max="1560" width="11.28515625" style="9" customWidth="1"/>
    <col min="1561" max="1561" width="8.140625" style="9" customWidth="1"/>
    <col min="1562" max="1562" width="5.85546875" style="9" customWidth="1"/>
    <col min="1563" max="1563" width="5" style="9" customWidth="1"/>
    <col min="1564" max="1564" width="8.42578125" style="9" customWidth="1"/>
    <col min="1565" max="1565" width="8.5703125" style="9" customWidth="1"/>
    <col min="1566" max="1566" width="6.42578125" style="9" customWidth="1"/>
    <col min="1567" max="1797" width="9.140625" style="9"/>
    <col min="1798" max="1798" width="3.42578125" style="9" customWidth="1"/>
    <col min="1799" max="1799" width="5.42578125" style="9" customWidth="1"/>
    <col min="1800" max="1800" width="5.5703125" style="9" customWidth="1"/>
    <col min="1801" max="1801" width="6" style="9" customWidth="1"/>
    <col min="1802" max="1802" width="5.42578125" style="9" customWidth="1"/>
    <col min="1803" max="1803" width="10" style="9" customWidth="1"/>
    <col min="1804" max="1804" width="3.140625" style="9" customWidth="1"/>
    <col min="1805" max="1805" width="3.7109375" style="9" customWidth="1"/>
    <col min="1806" max="1806" width="3.42578125" style="9" customWidth="1"/>
    <col min="1807" max="1807" width="6.85546875" style="9" customWidth="1"/>
    <col min="1808" max="1808" width="7.140625" style="9" customWidth="1"/>
    <col min="1809" max="1809" width="6.140625" style="9" customWidth="1"/>
    <col min="1810" max="1810" width="7" style="9" customWidth="1"/>
    <col min="1811" max="1811" width="7.5703125" style="9" customWidth="1"/>
    <col min="1812" max="1812" width="3.28515625" style="9" customWidth="1"/>
    <col min="1813" max="1813" width="7.28515625" style="9" customWidth="1"/>
    <col min="1814" max="1814" width="11.5703125" style="9" customWidth="1"/>
    <col min="1815" max="1816" width="11.28515625" style="9" customWidth="1"/>
    <col min="1817" max="1817" width="8.140625" style="9" customWidth="1"/>
    <col min="1818" max="1818" width="5.85546875" style="9" customWidth="1"/>
    <col min="1819" max="1819" width="5" style="9" customWidth="1"/>
    <col min="1820" max="1820" width="8.42578125" style="9" customWidth="1"/>
    <col min="1821" max="1821" width="8.5703125" style="9" customWidth="1"/>
    <col min="1822" max="1822" width="6.42578125" style="9" customWidth="1"/>
    <col min="1823" max="2053" width="9.140625" style="9"/>
    <col min="2054" max="2054" width="3.42578125" style="9" customWidth="1"/>
    <col min="2055" max="2055" width="5.42578125" style="9" customWidth="1"/>
    <col min="2056" max="2056" width="5.5703125" style="9" customWidth="1"/>
    <col min="2057" max="2057" width="6" style="9" customWidth="1"/>
    <col min="2058" max="2058" width="5.42578125" style="9" customWidth="1"/>
    <col min="2059" max="2059" width="10" style="9" customWidth="1"/>
    <col min="2060" max="2060" width="3.140625" style="9" customWidth="1"/>
    <col min="2061" max="2061" width="3.7109375" style="9" customWidth="1"/>
    <col min="2062" max="2062" width="3.42578125" style="9" customWidth="1"/>
    <col min="2063" max="2063" width="6.85546875" style="9" customWidth="1"/>
    <col min="2064" max="2064" width="7.140625" style="9" customWidth="1"/>
    <col min="2065" max="2065" width="6.140625" style="9" customWidth="1"/>
    <col min="2066" max="2066" width="7" style="9" customWidth="1"/>
    <col min="2067" max="2067" width="7.5703125" style="9" customWidth="1"/>
    <col min="2068" max="2068" width="3.28515625" style="9" customWidth="1"/>
    <col min="2069" max="2069" width="7.28515625" style="9" customWidth="1"/>
    <col min="2070" max="2070" width="11.5703125" style="9" customWidth="1"/>
    <col min="2071" max="2072" width="11.28515625" style="9" customWidth="1"/>
    <col min="2073" max="2073" width="8.140625" style="9" customWidth="1"/>
    <col min="2074" max="2074" width="5.85546875" style="9" customWidth="1"/>
    <col min="2075" max="2075" width="5" style="9" customWidth="1"/>
    <col min="2076" max="2076" width="8.42578125" style="9" customWidth="1"/>
    <col min="2077" max="2077" width="8.5703125" style="9" customWidth="1"/>
    <col min="2078" max="2078" width="6.42578125" style="9" customWidth="1"/>
    <col min="2079" max="2309" width="9.140625" style="9"/>
    <col min="2310" max="2310" width="3.42578125" style="9" customWidth="1"/>
    <col min="2311" max="2311" width="5.42578125" style="9" customWidth="1"/>
    <col min="2312" max="2312" width="5.5703125" style="9" customWidth="1"/>
    <col min="2313" max="2313" width="6" style="9" customWidth="1"/>
    <col min="2314" max="2314" width="5.42578125" style="9" customWidth="1"/>
    <col min="2315" max="2315" width="10" style="9" customWidth="1"/>
    <col min="2316" max="2316" width="3.140625" style="9" customWidth="1"/>
    <col min="2317" max="2317" width="3.7109375" style="9" customWidth="1"/>
    <col min="2318" max="2318" width="3.42578125" style="9" customWidth="1"/>
    <col min="2319" max="2319" width="6.85546875" style="9" customWidth="1"/>
    <col min="2320" max="2320" width="7.140625" style="9" customWidth="1"/>
    <col min="2321" max="2321" width="6.140625" style="9" customWidth="1"/>
    <col min="2322" max="2322" width="7" style="9" customWidth="1"/>
    <col min="2323" max="2323" width="7.5703125" style="9" customWidth="1"/>
    <col min="2324" max="2324" width="3.28515625" style="9" customWidth="1"/>
    <col min="2325" max="2325" width="7.28515625" style="9" customWidth="1"/>
    <col min="2326" max="2326" width="11.5703125" style="9" customWidth="1"/>
    <col min="2327" max="2328" width="11.28515625" style="9" customWidth="1"/>
    <col min="2329" max="2329" width="8.140625" style="9" customWidth="1"/>
    <col min="2330" max="2330" width="5.85546875" style="9" customWidth="1"/>
    <col min="2331" max="2331" width="5" style="9" customWidth="1"/>
    <col min="2332" max="2332" width="8.42578125" style="9" customWidth="1"/>
    <col min="2333" max="2333" width="8.5703125" style="9" customWidth="1"/>
    <col min="2334" max="2334" width="6.42578125" style="9" customWidth="1"/>
    <col min="2335" max="2565" width="9.140625" style="9"/>
    <col min="2566" max="2566" width="3.42578125" style="9" customWidth="1"/>
    <col min="2567" max="2567" width="5.42578125" style="9" customWidth="1"/>
    <col min="2568" max="2568" width="5.5703125" style="9" customWidth="1"/>
    <col min="2569" max="2569" width="6" style="9" customWidth="1"/>
    <col min="2570" max="2570" width="5.42578125" style="9" customWidth="1"/>
    <col min="2571" max="2571" width="10" style="9" customWidth="1"/>
    <col min="2572" max="2572" width="3.140625" style="9" customWidth="1"/>
    <col min="2573" max="2573" width="3.7109375" style="9" customWidth="1"/>
    <col min="2574" max="2574" width="3.42578125" style="9" customWidth="1"/>
    <col min="2575" max="2575" width="6.85546875" style="9" customWidth="1"/>
    <col min="2576" max="2576" width="7.140625" style="9" customWidth="1"/>
    <col min="2577" max="2577" width="6.140625" style="9" customWidth="1"/>
    <col min="2578" max="2578" width="7" style="9" customWidth="1"/>
    <col min="2579" max="2579" width="7.5703125" style="9" customWidth="1"/>
    <col min="2580" max="2580" width="3.28515625" style="9" customWidth="1"/>
    <col min="2581" max="2581" width="7.28515625" style="9" customWidth="1"/>
    <col min="2582" max="2582" width="11.5703125" style="9" customWidth="1"/>
    <col min="2583" max="2584" width="11.28515625" style="9" customWidth="1"/>
    <col min="2585" max="2585" width="8.140625" style="9" customWidth="1"/>
    <col min="2586" max="2586" width="5.85546875" style="9" customWidth="1"/>
    <col min="2587" max="2587" width="5" style="9" customWidth="1"/>
    <col min="2588" max="2588" width="8.42578125" style="9" customWidth="1"/>
    <col min="2589" max="2589" width="8.5703125" style="9" customWidth="1"/>
    <col min="2590" max="2590" width="6.42578125" style="9" customWidth="1"/>
    <col min="2591" max="2821" width="9.140625" style="9"/>
    <col min="2822" max="2822" width="3.42578125" style="9" customWidth="1"/>
    <col min="2823" max="2823" width="5.42578125" style="9" customWidth="1"/>
    <col min="2824" max="2824" width="5.5703125" style="9" customWidth="1"/>
    <col min="2825" max="2825" width="6" style="9" customWidth="1"/>
    <col min="2826" max="2826" width="5.42578125" style="9" customWidth="1"/>
    <col min="2827" max="2827" width="10" style="9" customWidth="1"/>
    <col min="2828" max="2828" width="3.140625" style="9" customWidth="1"/>
    <col min="2829" max="2829" width="3.7109375" style="9" customWidth="1"/>
    <col min="2830" max="2830" width="3.42578125" style="9" customWidth="1"/>
    <col min="2831" max="2831" width="6.85546875" style="9" customWidth="1"/>
    <col min="2832" max="2832" width="7.140625" style="9" customWidth="1"/>
    <col min="2833" max="2833" width="6.140625" style="9" customWidth="1"/>
    <col min="2834" max="2834" width="7" style="9" customWidth="1"/>
    <col min="2835" max="2835" width="7.5703125" style="9" customWidth="1"/>
    <col min="2836" max="2836" width="3.28515625" style="9" customWidth="1"/>
    <col min="2837" max="2837" width="7.28515625" style="9" customWidth="1"/>
    <col min="2838" max="2838" width="11.5703125" style="9" customWidth="1"/>
    <col min="2839" max="2840" width="11.28515625" style="9" customWidth="1"/>
    <col min="2841" max="2841" width="8.140625" style="9" customWidth="1"/>
    <col min="2842" max="2842" width="5.85546875" style="9" customWidth="1"/>
    <col min="2843" max="2843" width="5" style="9" customWidth="1"/>
    <col min="2844" max="2844" width="8.42578125" style="9" customWidth="1"/>
    <col min="2845" max="2845" width="8.5703125" style="9" customWidth="1"/>
    <col min="2846" max="2846" width="6.42578125" style="9" customWidth="1"/>
    <col min="2847" max="3077" width="9.140625" style="9"/>
    <col min="3078" max="3078" width="3.42578125" style="9" customWidth="1"/>
    <col min="3079" max="3079" width="5.42578125" style="9" customWidth="1"/>
    <col min="3080" max="3080" width="5.5703125" style="9" customWidth="1"/>
    <col min="3081" max="3081" width="6" style="9" customWidth="1"/>
    <col min="3082" max="3082" width="5.42578125" style="9" customWidth="1"/>
    <col min="3083" max="3083" width="10" style="9" customWidth="1"/>
    <col min="3084" max="3084" width="3.140625" style="9" customWidth="1"/>
    <col min="3085" max="3085" width="3.7109375" style="9" customWidth="1"/>
    <col min="3086" max="3086" width="3.42578125" style="9" customWidth="1"/>
    <col min="3087" max="3087" width="6.85546875" style="9" customWidth="1"/>
    <col min="3088" max="3088" width="7.140625" style="9" customWidth="1"/>
    <col min="3089" max="3089" width="6.140625" style="9" customWidth="1"/>
    <col min="3090" max="3090" width="7" style="9" customWidth="1"/>
    <col min="3091" max="3091" width="7.5703125" style="9" customWidth="1"/>
    <col min="3092" max="3092" width="3.28515625" style="9" customWidth="1"/>
    <col min="3093" max="3093" width="7.28515625" style="9" customWidth="1"/>
    <col min="3094" max="3094" width="11.5703125" style="9" customWidth="1"/>
    <col min="3095" max="3096" width="11.28515625" style="9" customWidth="1"/>
    <col min="3097" max="3097" width="8.140625" style="9" customWidth="1"/>
    <col min="3098" max="3098" width="5.85546875" style="9" customWidth="1"/>
    <col min="3099" max="3099" width="5" style="9" customWidth="1"/>
    <col min="3100" max="3100" width="8.42578125" style="9" customWidth="1"/>
    <col min="3101" max="3101" width="8.5703125" style="9" customWidth="1"/>
    <col min="3102" max="3102" width="6.42578125" style="9" customWidth="1"/>
    <col min="3103" max="3333" width="9.140625" style="9"/>
    <col min="3334" max="3334" width="3.42578125" style="9" customWidth="1"/>
    <col min="3335" max="3335" width="5.42578125" style="9" customWidth="1"/>
    <col min="3336" max="3336" width="5.5703125" style="9" customWidth="1"/>
    <col min="3337" max="3337" width="6" style="9" customWidth="1"/>
    <col min="3338" max="3338" width="5.42578125" style="9" customWidth="1"/>
    <col min="3339" max="3339" width="10" style="9" customWidth="1"/>
    <col min="3340" max="3340" width="3.140625" style="9" customWidth="1"/>
    <col min="3341" max="3341" width="3.7109375" style="9" customWidth="1"/>
    <col min="3342" max="3342" width="3.42578125" style="9" customWidth="1"/>
    <col min="3343" max="3343" width="6.85546875" style="9" customWidth="1"/>
    <col min="3344" max="3344" width="7.140625" style="9" customWidth="1"/>
    <col min="3345" max="3345" width="6.140625" style="9" customWidth="1"/>
    <col min="3346" max="3346" width="7" style="9" customWidth="1"/>
    <col min="3347" max="3347" width="7.5703125" style="9" customWidth="1"/>
    <col min="3348" max="3348" width="3.28515625" style="9" customWidth="1"/>
    <col min="3349" max="3349" width="7.28515625" style="9" customWidth="1"/>
    <col min="3350" max="3350" width="11.5703125" style="9" customWidth="1"/>
    <col min="3351" max="3352" width="11.28515625" style="9" customWidth="1"/>
    <col min="3353" max="3353" width="8.140625" style="9" customWidth="1"/>
    <col min="3354" max="3354" width="5.85546875" style="9" customWidth="1"/>
    <col min="3355" max="3355" width="5" style="9" customWidth="1"/>
    <col min="3356" max="3356" width="8.42578125" style="9" customWidth="1"/>
    <col min="3357" max="3357" width="8.5703125" style="9" customWidth="1"/>
    <col min="3358" max="3358" width="6.42578125" style="9" customWidth="1"/>
    <col min="3359" max="3589" width="9.140625" style="9"/>
    <col min="3590" max="3590" width="3.42578125" style="9" customWidth="1"/>
    <col min="3591" max="3591" width="5.42578125" style="9" customWidth="1"/>
    <col min="3592" max="3592" width="5.5703125" style="9" customWidth="1"/>
    <col min="3593" max="3593" width="6" style="9" customWidth="1"/>
    <col min="3594" max="3594" width="5.42578125" style="9" customWidth="1"/>
    <col min="3595" max="3595" width="10" style="9" customWidth="1"/>
    <col min="3596" max="3596" width="3.140625" style="9" customWidth="1"/>
    <col min="3597" max="3597" width="3.7109375" style="9" customWidth="1"/>
    <col min="3598" max="3598" width="3.42578125" style="9" customWidth="1"/>
    <col min="3599" max="3599" width="6.85546875" style="9" customWidth="1"/>
    <col min="3600" max="3600" width="7.140625" style="9" customWidth="1"/>
    <col min="3601" max="3601" width="6.140625" style="9" customWidth="1"/>
    <col min="3602" max="3602" width="7" style="9" customWidth="1"/>
    <col min="3603" max="3603" width="7.5703125" style="9" customWidth="1"/>
    <col min="3604" max="3604" width="3.28515625" style="9" customWidth="1"/>
    <col min="3605" max="3605" width="7.28515625" style="9" customWidth="1"/>
    <col min="3606" max="3606" width="11.5703125" style="9" customWidth="1"/>
    <col min="3607" max="3608" width="11.28515625" style="9" customWidth="1"/>
    <col min="3609" max="3609" width="8.140625" style="9" customWidth="1"/>
    <col min="3610" max="3610" width="5.85546875" style="9" customWidth="1"/>
    <col min="3611" max="3611" width="5" style="9" customWidth="1"/>
    <col min="3612" max="3612" width="8.42578125" style="9" customWidth="1"/>
    <col min="3613" max="3613" width="8.5703125" style="9" customWidth="1"/>
    <col min="3614" max="3614" width="6.42578125" style="9" customWidth="1"/>
    <col min="3615" max="3845" width="9.140625" style="9"/>
    <col min="3846" max="3846" width="3.42578125" style="9" customWidth="1"/>
    <col min="3847" max="3847" width="5.42578125" style="9" customWidth="1"/>
    <col min="3848" max="3848" width="5.5703125" style="9" customWidth="1"/>
    <col min="3849" max="3849" width="6" style="9" customWidth="1"/>
    <col min="3850" max="3850" width="5.42578125" style="9" customWidth="1"/>
    <col min="3851" max="3851" width="10" style="9" customWidth="1"/>
    <col min="3852" max="3852" width="3.140625" style="9" customWidth="1"/>
    <col min="3853" max="3853" width="3.7109375" style="9" customWidth="1"/>
    <col min="3854" max="3854" width="3.42578125" style="9" customWidth="1"/>
    <col min="3855" max="3855" width="6.85546875" style="9" customWidth="1"/>
    <col min="3856" max="3856" width="7.140625" style="9" customWidth="1"/>
    <col min="3857" max="3857" width="6.140625" style="9" customWidth="1"/>
    <col min="3858" max="3858" width="7" style="9" customWidth="1"/>
    <col min="3859" max="3859" width="7.5703125" style="9" customWidth="1"/>
    <col min="3860" max="3860" width="3.28515625" style="9" customWidth="1"/>
    <col min="3861" max="3861" width="7.28515625" style="9" customWidth="1"/>
    <col min="3862" max="3862" width="11.5703125" style="9" customWidth="1"/>
    <col min="3863" max="3864" width="11.28515625" style="9" customWidth="1"/>
    <col min="3865" max="3865" width="8.140625" style="9" customWidth="1"/>
    <col min="3866" max="3866" width="5.85546875" style="9" customWidth="1"/>
    <col min="3867" max="3867" width="5" style="9" customWidth="1"/>
    <col min="3868" max="3868" width="8.42578125" style="9" customWidth="1"/>
    <col min="3869" max="3869" width="8.5703125" style="9" customWidth="1"/>
    <col min="3870" max="3870" width="6.42578125" style="9" customWidth="1"/>
    <col min="3871" max="4101" width="9.140625" style="9"/>
    <col min="4102" max="4102" width="3.42578125" style="9" customWidth="1"/>
    <col min="4103" max="4103" width="5.42578125" style="9" customWidth="1"/>
    <col min="4104" max="4104" width="5.5703125" style="9" customWidth="1"/>
    <col min="4105" max="4105" width="6" style="9" customWidth="1"/>
    <col min="4106" max="4106" width="5.42578125" style="9" customWidth="1"/>
    <col min="4107" max="4107" width="10" style="9" customWidth="1"/>
    <col min="4108" max="4108" width="3.140625" style="9" customWidth="1"/>
    <col min="4109" max="4109" width="3.7109375" style="9" customWidth="1"/>
    <col min="4110" max="4110" width="3.42578125" style="9" customWidth="1"/>
    <col min="4111" max="4111" width="6.85546875" style="9" customWidth="1"/>
    <col min="4112" max="4112" width="7.140625" style="9" customWidth="1"/>
    <col min="4113" max="4113" width="6.140625" style="9" customWidth="1"/>
    <col min="4114" max="4114" width="7" style="9" customWidth="1"/>
    <col min="4115" max="4115" width="7.5703125" style="9" customWidth="1"/>
    <col min="4116" max="4116" width="3.28515625" style="9" customWidth="1"/>
    <col min="4117" max="4117" width="7.28515625" style="9" customWidth="1"/>
    <col min="4118" max="4118" width="11.5703125" style="9" customWidth="1"/>
    <col min="4119" max="4120" width="11.28515625" style="9" customWidth="1"/>
    <col min="4121" max="4121" width="8.140625" style="9" customWidth="1"/>
    <col min="4122" max="4122" width="5.85546875" style="9" customWidth="1"/>
    <col min="4123" max="4123" width="5" style="9" customWidth="1"/>
    <col min="4124" max="4124" width="8.42578125" style="9" customWidth="1"/>
    <col min="4125" max="4125" width="8.5703125" style="9" customWidth="1"/>
    <col min="4126" max="4126" width="6.42578125" style="9" customWidth="1"/>
    <col min="4127" max="4357" width="9.140625" style="9"/>
    <col min="4358" max="4358" width="3.42578125" style="9" customWidth="1"/>
    <col min="4359" max="4359" width="5.42578125" style="9" customWidth="1"/>
    <col min="4360" max="4360" width="5.5703125" style="9" customWidth="1"/>
    <col min="4361" max="4361" width="6" style="9" customWidth="1"/>
    <col min="4362" max="4362" width="5.42578125" style="9" customWidth="1"/>
    <col min="4363" max="4363" width="10" style="9" customWidth="1"/>
    <col min="4364" max="4364" width="3.140625" style="9" customWidth="1"/>
    <col min="4365" max="4365" width="3.7109375" style="9" customWidth="1"/>
    <col min="4366" max="4366" width="3.42578125" style="9" customWidth="1"/>
    <col min="4367" max="4367" width="6.85546875" style="9" customWidth="1"/>
    <col min="4368" max="4368" width="7.140625" style="9" customWidth="1"/>
    <col min="4369" max="4369" width="6.140625" style="9" customWidth="1"/>
    <col min="4370" max="4370" width="7" style="9" customWidth="1"/>
    <col min="4371" max="4371" width="7.5703125" style="9" customWidth="1"/>
    <col min="4372" max="4372" width="3.28515625" style="9" customWidth="1"/>
    <col min="4373" max="4373" width="7.28515625" style="9" customWidth="1"/>
    <col min="4374" max="4374" width="11.5703125" style="9" customWidth="1"/>
    <col min="4375" max="4376" width="11.28515625" style="9" customWidth="1"/>
    <col min="4377" max="4377" width="8.140625" style="9" customWidth="1"/>
    <col min="4378" max="4378" width="5.85546875" style="9" customWidth="1"/>
    <col min="4379" max="4379" width="5" style="9" customWidth="1"/>
    <col min="4380" max="4380" width="8.42578125" style="9" customWidth="1"/>
    <col min="4381" max="4381" width="8.5703125" style="9" customWidth="1"/>
    <col min="4382" max="4382" width="6.42578125" style="9" customWidth="1"/>
    <col min="4383" max="4613" width="9.140625" style="9"/>
    <col min="4614" max="4614" width="3.42578125" style="9" customWidth="1"/>
    <col min="4615" max="4615" width="5.42578125" style="9" customWidth="1"/>
    <col min="4616" max="4616" width="5.5703125" style="9" customWidth="1"/>
    <col min="4617" max="4617" width="6" style="9" customWidth="1"/>
    <col min="4618" max="4618" width="5.42578125" style="9" customWidth="1"/>
    <col min="4619" max="4619" width="10" style="9" customWidth="1"/>
    <col min="4620" max="4620" width="3.140625" style="9" customWidth="1"/>
    <col min="4621" max="4621" width="3.7109375" style="9" customWidth="1"/>
    <col min="4622" max="4622" width="3.42578125" style="9" customWidth="1"/>
    <col min="4623" max="4623" width="6.85546875" style="9" customWidth="1"/>
    <col min="4624" max="4624" width="7.140625" style="9" customWidth="1"/>
    <col min="4625" max="4625" width="6.140625" style="9" customWidth="1"/>
    <col min="4626" max="4626" width="7" style="9" customWidth="1"/>
    <col min="4627" max="4627" width="7.5703125" style="9" customWidth="1"/>
    <col min="4628" max="4628" width="3.28515625" style="9" customWidth="1"/>
    <col min="4629" max="4629" width="7.28515625" style="9" customWidth="1"/>
    <col min="4630" max="4630" width="11.5703125" style="9" customWidth="1"/>
    <col min="4631" max="4632" width="11.28515625" style="9" customWidth="1"/>
    <col min="4633" max="4633" width="8.140625" style="9" customWidth="1"/>
    <col min="4634" max="4634" width="5.85546875" style="9" customWidth="1"/>
    <col min="4635" max="4635" width="5" style="9" customWidth="1"/>
    <col min="4636" max="4636" width="8.42578125" style="9" customWidth="1"/>
    <col min="4637" max="4637" width="8.5703125" style="9" customWidth="1"/>
    <col min="4638" max="4638" width="6.42578125" style="9" customWidth="1"/>
    <col min="4639" max="4869" width="9.140625" style="9"/>
    <col min="4870" max="4870" width="3.42578125" style="9" customWidth="1"/>
    <col min="4871" max="4871" width="5.42578125" style="9" customWidth="1"/>
    <col min="4872" max="4872" width="5.5703125" style="9" customWidth="1"/>
    <col min="4873" max="4873" width="6" style="9" customWidth="1"/>
    <col min="4874" max="4874" width="5.42578125" style="9" customWidth="1"/>
    <col min="4875" max="4875" width="10" style="9" customWidth="1"/>
    <col min="4876" max="4876" width="3.140625" style="9" customWidth="1"/>
    <col min="4877" max="4877" width="3.7109375" style="9" customWidth="1"/>
    <col min="4878" max="4878" width="3.42578125" style="9" customWidth="1"/>
    <col min="4879" max="4879" width="6.85546875" style="9" customWidth="1"/>
    <col min="4880" max="4880" width="7.140625" style="9" customWidth="1"/>
    <col min="4881" max="4881" width="6.140625" style="9" customWidth="1"/>
    <col min="4882" max="4882" width="7" style="9" customWidth="1"/>
    <col min="4883" max="4883" width="7.5703125" style="9" customWidth="1"/>
    <col min="4884" max="4884" width="3.28515625" style="9" customWidth="1"/>
    <col min="4885" max="4885" width="7.28515625" style="9" customWidth="1"/>
    <col min="4886" max="4886" width="11.5703125" style="9" customWidth="1"/>
    <col min="4887" max="4888" width="11.28515625" style="9" customWidth="1"/>
    <col min="4889" max="4889" width="8.140625" style="9" customWidth="1"/>
    <col min="4890" max="4890" width="5.85546875" style="9" customWidth="1"/>
    <col min="4891" max="4891" width="5" style="9" customWidth="1"/>
    <col min="4892" max="4892" width="8.42578125" style="9" customWidth="1"/>
    <col min="4893" max="4893" width="8.5703125" style="9" customWidth="1"/>
    <col min="4894" max="4894" width="6.42578125" style="9" customWidth="1"/>
    <col min="4895" max="5125" width="9.140625" style="9"/>
    <col min="5126" max="5126" width="3.42578125" style="9" customWidth="1"/>
    <col min="5127" max="5127" width="5.42578125" style="9" customWidth="1"/>
    <col min="5128" max="5128" width="5.5703125" style="9" customWidth="1"/>
    <col min="5129" max="5129" width="6" style="9" customWidth="1"/>
    <col min="5130" max="5130" width="5.42578125" style="9" customWidth="1"/>
    <col min="5131" max="5131" width="10" style="9" customWidth="1"/>
    <col min="5132" max="5132" width="3.140625" style="9" customWidth="1"/>
    <col min="5133" max="5133" width="3.7109375" style="9" customWidth="1"/>
    <col min="5134" max="5134" width="3.42578125" style="9" customWidth="1"/>
    <col min="5135" max="5135" width="6.85546875" style="9" customWidth="1"/>
    <col min="5136" max="5136" width="7.140625" style="9" customWidth="1"/>
    <col min="5137" max="5137" width="6.140625" style="9" customWidth="1"/>
    <col min="5138" max="5138" width="7" style="9" customWidth="1"/>
    <col min="5139" max="5139" width="7.5703125" style="9" customWidth="1"/>
    <col min="5140" max="5140" width="3.28515625" style="9" customWidth="1"/>
    <col min="5141" max="5141" width="7.28515625" style="9" customWidth="1"/>
    <col min="5142" max="5142" width="11.5703125" style="9" customWidth="1"/>
    <col min="5143" max="5144" width="11.28515625" style="9" customWidth="1"/>
    <col min="5145" max="5145" width="8.140625" style="9" customWidth="1"/>
    <col min="5146" max="5146" width="5.85546875" style="9" customWidth="1"/>
    <col min="5147" max="5147" width="5" style="9" customWidth="1"/>
    <col min="5148" max="5148" width="8.42578125" style="9" customWidth="1"/>
    <col min="5149" max="5149" width="8.5703125" style="9" customWidth="1"/>
    <col min="5150" max="5150" width="6.42578125" style="9" customWidth="1"/>
    <col min="5151" max="5381" width="9.140625" style="9"/>
    <col min="5382" max="5382" width="3.42578125" style="9" customWidth="1"/>
    <col min="5383" max="5383" width="5.42578125" style="9" customWidth="1"/>
    <col min="5384" max="5384" width="5.5703125" style="9" customWidth="1"/>
    <col min="5385" max="5385" width="6" style="9" customWidth="1"/>
    <col min="5386" max="5386" width="5.42578125" style="9" customWidth="1"/>
    <col min="5387" max="5387" width="10" style="9" customWidth="1"/>
    <col min="5388" max="5388" width="3.140625" style="9" customWidth="1"/>
    <col min="5389" max="5389" width="3.7109375" style="9" customWidth="1"/>
    <col min="5390" max="5390" width="3.42578125" style="9" customWidth="1"/>
    <col min="5391" max="5391" width="6.85546875" style="9" customWidth="1"/>
    <col min="5392" max="5392" width="7.140625" style="9" customWidth="1"/>
    <col min="5393" max="5393" width="6.140625" style="9" customWidth="1"/>
    <col min="5394" max="5394" width="7" style="9" customWidth="1"/>
    <col min="5395" max="5395" width="7.5703125" style="9" customWidth="1"/>
    <col min="5396" max="5396" width="3.28515625" style="9" customWidth="1"/>
    <col min="5397" max="5397" width="7.28515625" style="9" customWidth="1"/>
    <col min="5398" max="5398" width="11.5703125" style="9" customWidth="1"/>
    <col min="5399" max="5400" width="11.28515625" style="9" customWidth="1"/>
    <col min="5401" max="5401" width="8.140625" style="9" customWidth="1"/>
    <col min="5402" max="5402" width="5.85546875" style="9" customWidth="1"/>
    <col min="5403" max="5403" width="5" style="9" customWidth="1"/>
    <col min="5404" max="5404" width="8.42578125" style="9" customWidth="1"/>
    <col min="5405" max="5405" width="8.5703125" style="9" customWidth="1"/>
    <col min="5406" max="5406" width="6.42578125" style="9" customWidth="1"/>
    <col min="5407" max="5637" width="9.140625" style="9"/>
    <col min="5638" max="5638" width="3.42578125" style="9" customWidth="1"/>
    <col min="5639" max="5639" width="5.42578125" style="9" customWidth="1"/>
    <col min="5640" max="5640" width="5.5703125" style="9" customWidth="1"/>
    <col min="5641" max="5641" width="6" style="9" customWidth="1"/>
    <col min="5642" max="5642" width="5.42578125" style="9" customWidth="1"/>
    <col min="5643" max="5643" width="10" style="9" customWidth="1"/>
    <col min="5644" max="5644" width="3.140625" style="9" customWidth="1"/>
    <col min="5645" max="5645" width="3.7109375" style="9" customWidth="1"/>
    <col min="5646" max="5646" width="3.42578125" style="9" customWidth="1"/>
    <col min="5647" max="5647" width="6.85546875" style="9" customWidth="1"/>
    <col min="5648" max="5648" width="7.140625" style="9" customWidth="1"/>
    <col min="5649" max="5649" width="6.140625" style="9" customWidth="1"/>
    <col min="5650" max="5650" width="7" style="9" customWidth="1"/>
    <col min="5651" max="5651" width="7.5703125" style="9" customWidth="1"/>
    <col min="5652" max="5652" width="3.28515625" style="9" customWidth="1"/>
    <col min="5653" max="5653" width="7.28515625" style="9" customWidth="1"/>
    <col min="5654" max="5654" width="11.5703125" style="9" customWidth="1"/>
    <col min="5655" max="5656" width="11.28515625" style="9" customWidth="1"/>
    <col min="5657" max="5657" width="8.140625" style="9" customWidth="1"/>
    <col min="5658" max="5658" width="5.85546875" style="9" customWidth="1"/>
    <col min="5659" max="5659" width="5" style="9" customWidth="1"/>
    <col min="5660" max="5660" width="8.42578125" style="9" customWidth="1"/>
    <col min="5661" max="5661" width="8.5703125" style="9" customWidth="1"/>
    <col min="5662" max="5662" width="6.42578125" style="9" customWidth="1"/>
    <col min="5663" max="5893" width="9.140625" style="9"/>
    <col min="5894" max="5894" width="3.42578125" style="9" customWidth="1"/>
    <col min="5895" max="5895" width="5.42578125" style="9" customWidth="1"/>
    <col min="5896" max="5896" width="5.5703125" style="9" customWidth="1"/>
    <col min="5897" max="5897" width="6" style="9" customWidth="1"/>
    <col min="5898" max="5898" width="5.42578125" style="9" customWidth="1"/>
    <col min="5899" max="5899" width="10" style="9" customWidth="1"/>
    <col min="5900" max="5900" width="3.140625" style="9" customWidth="1"/>
    <col min="5901" max="5901" width="3.7109375" style="9" customWidth="1"/>
    <col min="5902" max="5902" width="3.42578125" style="9" customWidth="1"/>
    <col min="5903" max="5903" width="6.85546875" style="9" customWidth="1"/>
    <col min="5904" max="5904" width="7.140625" style="9" customWidth="1"/>
    <col min="5905" max="5905" width="6.140625" style="9" customWidth="1"/>
    <col min="5906" max="5906" width="7" style="9" customWidth="1"/>
    <col min="5907" max="5907" width="7.5703125" style="9" customWidth="1"/>
    <col min="5908" max="5908" width="3.28515625" style="9" customWidth="1"/>
    <col min="5909" max="5909" width="7.28515625" style="9" customWidth="1"/>
    <col min="5910" max="5910" width="11.5703125" style="9" customWidth="1"/>
    <col min="5911" max="5912" width="11.28515625" style="9" customWidth="1"/>
    <col min="5913" max="5913" width="8.140625" style="9" customWidth="1"/>
    <col min="5914" max="5914" width="5.85546875" style="9" customWidth="1"/>
    <col min="5915" max="5915" width="5" style="9" customWidth="1"/>
    <col min="5916" max="5916" width="8.42578125" style="9" customWidth="1"/>
    <col min="5917" max="5917" width="8.5703125" style="9" customWidth="1"/>
    <col min="5918" max="5918" width="6.42578125" style="9" customWidth="1"/>
    <col min="5919" max="6149" width="9.140625" style="9"/>
    <col min="6150" max="6150" width="3.42578125" style="9" customWidth="1"/>
    <col min="6151" max="6151" width="5.42578125" style="9" customWidth="1"/>
    <col min="6152" max="6152" width="5.5703125" style="9" customWidth="1"/>
    <col min="6153" max="6153" width="6" style="9" customWidth="1"/>
    <col min="6154" max="6154" width="5.42578125" style="9" customWidth="1"/>
    <col min="6155" max="6155" width="10" style="9" customWidth="1"/>
    <col min="6156" max="6156" width="3.140625" style="9" customWidth="1"/>
    <col min="6157" max="6157" width="3.7109375" style="9" customWidth="1"/>
    <col min="6158" max="6158" width="3.42578125" style="9" customWidth="1"/>
    <col min="6159" max="6159" width="6.85546875" style="9" customWidth="1"/>
    <col min="6160" max="6160" width="7.140625" style="9" customWidth="1"/>
    <col min="6161" max="6161" width="6.140625" style="9" customWidth="1"/>
    <col min="6162" max="6162" width="7" style="9" customWidth="1"/>
    <col min="6163" max="6163" width="7.5703125" style="9" customWidth="1"/>
    <col min="6164" max="6164" width="3.28515625" style="9" customWidth="1"/>
    <col min="6165" max="6165" width="7.28515625" style="9" customWidth="1"/>
    <col min="6166" max="6166" width="11.5703125" style="9" customWidth="1"/>
    <col min="6167" max="6168" width="11.28515625" style="9" customWidth="1"/>
    <col min="6169" max="6169" width="8.140625" style="9" customWidth="1"/>
    <col min="6170" max="6170" width="5.85546875" style="9" customWidth="1"/>
    <col min="6171" max="6171" width="5" style="9" customWidth="1"/>
    <col min="6172" max="6172" width="8.42578125" style="9" customWidth="1"/>
    <col min="6173" max="6173" width="8.5703125" style="9" customWidth="1"/>
    <col min="6174" max="6174" width="6.42578125" style="9" customWidth="1"/>
    <col min="6175" max="6405" width="9.140625" style="9"/>
    <col min="6406" max="6406" width="3.42578125" style="9" customWidth="1"/>
    <col min="6407" max="6407" width="5.42578125" style="9" customWidth="1"/>
    <col min="6408" max="6408" width="5.5703125" style="9" customWidth="1"/>
    <col min="6409" max="6409" width="6" style="9" customWidth="1"/>
    <col min="6410" max="6410" width="5.42578125" style="9" customWidth="1"/>
    <col min="6411" max="6411" width="10" style="9" customWidth="1"/>
    <col min="6412" max="6412" width="3.140625" style="9" customWidth="1"/>
    <col min="6413" max="6413" width="3.7109375" style="9" customWidth="1"/>
    <col min="6414" max="6414" width="3.42578125" style="9" customWidth="1"/>
    <col min="6415" max="6415" width="6.85546875" style="9" customWidth="1"/>
    <col min="6416" max="6416" width="7.140625" style="9" customWidth="1"/>
    <col min="6417" max="6417" width="6.140625" style="9" customWidth="1"/>
    <col min="6418" max="6418" width="7" style="9" customWidth="1"/>
    <col min="6419" max="6419" width="7.5703125" style="9" customWidth="1"/>
    <col min="6420" max="6420" width="3.28515625" style="9" customWidth="1"/>
    <col min="6421" max="6421" width="7.28515625" style="9" customWidth="1"/>
    <col min="6422" max="6422" width="11.5703125" style="9" customWidth="1"/>
    <col min="6423" max="6424" width="11.28515625" style="9" customWidth="1"/>
    <col min="6425" max="6425" width="8.140625" style="9" customWidth="1"/>
    <col min="6426" max="6426" width="5.85546875" style="9" customWidth="1"/>
    <col min="6427" max="6427" width="5" style="9" customWidth="1"/>
    <col min="6428" max="6428" width="8.42578125" style="9" customWidth="1"/>
    <col min="6429" max="6429" width="8.5703125" style="9" customWidth="1"/>
    <col min="6430" max="6430" width="6.42578125" style="9" customWidth="1"/>
    <col min="6431" max="6661" width="9.140625" style="9"/>
    <col min="6662" max="6662" width="3.42578125" style="9" customWidth="1"/>
    <col min="6663" max="6663" width="5.42578125" style="9" customWidth="1"/>
    <col min="6664" max="6664" width="5.5703125" style="9" customWidth="1"/>
    <col min="6665" max="6665" width="6" style="9" customWidth="1"/>
    <col min="6666" max="6666" width="5.42578125" style="9" customWidth="1"/>
    <col min="6667" max="6667" width="10" style="9" customWidth="1"/>
    <col min="6668" max="6668" width="3.140625" style="9" customWidth="1"/>
    <col min="6669" max="6669" width="3.7109375" style="9" customWidth="1"/>
    <col min="6670" max="6670" width="3.42578125" style="9" customWidth="1"/>
    <col min="6671" max="6671" width="6.85546875" style="9" customWidth="1"/>
    <col min="6672" max="6672" width="7.140625" style="9" customWidth="1"/>
    <col min="6673" max="6673" width="6.140625" style="9" customWidth="1"/>
    <col min="6674" max="6674" width="7" style="9" customWidth="1"/>
    <col min="6675" max="6675" width="7.5703125" style="9" customWidth="1"/>
    <col min="6676" max="6676" width="3.28515625" style="9" customWidth="1"/>
    <col min="6677" max="6677" width="7.28515625" style="9" customWidth="1"/>
    <col min="6678" max="6678" width="11.5703125" style="9" customWidth="1"/>
    <col min="6679" max="6680" width="11.28515625" style="9" customWidth="1"/>
    <col min="6681" max="6681" width="8.140625" style="9" customWidth="1"/>
    <col min="6682" max="6682" width="5.85546875" style="9" customWidth="1"/>
    <col min="6683" max="6683" width="5" style="9" customWidth="1"/>
    <col min="6684" max="6684" width="8.42578125" style="9" customWidth="1"/>
    <col min="6685" max="6685" width="8.5703125" style="9" customWidth="1"/>
    <col min="6686" max="6686" width="6.42578125" style="9" customWidth="1"/>
    <col min="6687" max="6917" width="9.140625" style="9"/>
    <col min="6918" max="6918" width="3.42578125" style="9" customWidth="1"/>
    <col min="6919" max="6919" width="5.42578125" style="9" customWidth="1"/>
    <col min="6920" max="6920" width="5.5703125" style="9" customWidth="1"/>
    <col min="6921" max="6921" width="6" style="9" customWidth="1"/>
    <col min="6922" max="6922" width="5.42578125" style="9" customWidth="1"/>
    <col min="6923" max="6923" width="10" style="9" customWidth="1"/>
    <col min="6924" max="6924" width="3.140625" style="9" customWidth="1"/>
    <col min="6925" max="6925" width="3.7109375" style="9" customWidth="1"/>
    <col min="6926" max="6926" width="3.42578125" style="9" customWidth="1"/>
    <col min="6927" max="6927" width="6.85546875" style="9" customWidth="1"/>
    <col min="6928" max="6928" width="7.140625" style="9" customWidth="1"/>
    <col min="6929" max="6929" width="6.140625" style="9" customWidth="1"/>
    <col min="6930" max="6930" width="7" style="9" customWidth="1"/>
    <col min="6931" max="6931" width="7.5703125" style="9" customWidth="1"/>
    <col min="6932" max="6932" width="3.28515625" style="9" customWidth="1"/>
    <col min="6933" max="6933" width="7.28515625" style="9" customWidth="1"/>
    <col min="6934" max="6934" width="11.5703125" style="9" customWidth="1"/>
    <col min="6935" max="6936" width="11.28515625" style="9" customWidth="1"/>
    <col min="6937" max="6937" width="8.140625" style="9" customWidth="1"/>
    <col min="6938" max="6938" width="5.85546875" style="9" customWidth="1"/>
    <col min="6939" max="6939" width="5" style="9" customWidth="1"/>
    <col min="6940" max="6940" width="8.42578125" style="9" customWidth="1"/>
    <col min="6941" max="6941" width="8.5703125" style="9" customWidth="1"/>
    <col min="6942" max="6942" width="6.42578125" style="9" customWidth="1"/>
    <col min="6943" max="7173" width="9.140625" style="9"/>
    <col min="7174" max="7174" width="3.42578125" style="9" customWidth="1"/>
    <col min="7175" max="7175" width="5.42578125" style="9" customWidth="1"/>
    <col min="7176" max="7176" width="5.5703125" style="9" customWidth="1"/>
    <col min="7177" max="7177" width="6" style="9" customWidth="1"/>
    <col min="7178" max="7178" width="5.42578125" style="9" customWidth="1"/>
    <col min="7179" max="7179" width="10" style="9" customWidth="1"/>
    <col min="7180" max="7180" width="3.140625" style="9" customWidth="1"/>
    <col min="7181" max="7181" width="3.7109375" style="9" customWidth="1"/>
    <col min="7182" max="7182" width="3.42578125" style="9" customWidth="1"/>
    <col min="7183" max="7183" width="6.85546875" style="9" customWidth="1"/>
    <col min="7184" max="7184" width="7.140625" style="9" customWidth="1"/>
    <col min="7185" max="7185" width="6.140625" style="9" customWidth="1"/>
    <col min="7186" max="7186" width="7" style="9" customWidth="1"/>
    <col min="7187" max="7187" width="7.5703125" style="9" customWidth="1"/>
    <col min="7188" max="7188" width="3.28515625" style="9" customWidth="1"/>
    <col min="7189" max="7189" width="7.28515625" style="9" customWidth="1"/>
    <col min="7190" max="7190" width="11.5703125" style="9" customWidth="1"/>
    <col min="7191" max="7192" width="11.28515625" style="9" customWidth="1"/>
    <col min="7193" max="7193" width="8.140625" style="9" customWidth="1"/>
    <col min="7194" max="7194" width="5.85546875" style="9" customWidth="1"/>
    <col min="7195" max="7195" width="5" style="9" customWidth="1"/>
    <col min="7196" max="7196" width="8.42578125" style="9" customWidth="1"/>
    <col min="7197" max="7197" width="8.5703125" style="9" customWidth="1"/>
    <col min="7198" max="7198" width="6.42578125" style="9" customWidth="1"/>
    <col min="7199" max="7429" width="9.140625" style="9"/>
    <col min="7430" max="7430" width="3.42578125" style="9" customWidth="1"/>
    <col min="7431" max="7431" width="5.42578125" style="9" customWidth="1"/>
    <col min="7432" max="7432" width="5.5703125" style="9" customWidth="1"/>
    <col min="7433" max="7433" width="6" style="9" customWidth="1"/>
    <col min="7434" max="7434" width="5.42578125" style="9" customWidth="1"/>
    <col min="7435" max="7435" width="10" style="9" customWidth="1"/>
    <col min="7436" max="7436" width="3.140625" style="9" customWidth="1"/>
    <col min="7437" max="7437" width="3.7109375" style="9" customWidth="1"/>
    <col min="7438" max="7438" width="3.42578125" style="9" customWidth="1"/>
    <col min="7439" max="7439" width="6.85546875" style="9" customWidth="1"/>
    <col min="7440" max="7440" width="7.140625" style="9" customWidth="1"/>
    <col min="7441" max="7441" width="6.140625" style="9" customWidth="1"/>
    <col min="7442" max="7442" width="7" style="9" customWidth="1"/>
    <col min="7443" max="7443" width="7.5703125" style="9" customWidth="1"/>
    <col min="7444" max="7444" width="3.28515625" style="9" customWidth="1"/>
    <col min="7445" max="7445" width="7.28515625" style="9" customWidth="1"/>
    <col min="7446" max="7446" width="11.5703125" style="9" customWidth="1"/>
    <col min="7447" max="7448" width="11.28515625" style="9" customWidth="1"/>
    <col min="7449" max="7449" width="8.140625" style="9" customWidth="1"/>
    <col min="7450" max="7450" width="5.85546875" style="9" customWidth="1"/>
    <col min="7451" max="7451" width="5" style="9" customWidth="1"/>
    <col min="7452" max="7452" width="8.42578125" style="9" customWidth="1"/>
    <col min="7453" max="7453" width="8.5703125" style="9" customWidth="1"/>
    <col min="7454" max="7454" width="6.42578125" style="9" customWidth="1"/>
    <col min="7455" max="7685" width="9.140625" style="9"/>
    <col min="7686" max="7686" width="3.42578125" style="9" customWidth="1"/>
    <col min="7687" max="7687" width="5.42578125" style="9" customWidth="1"/>
    <col min="7688" max="7688" width="5.5703125" style="9" customWidth="1"/>
    <col min="7689" max="7689" width="6" style="9" customWidth="1"/>
    <col min="7690" max="7690" width="5.42578125" style="9" customWidth="1"/>
    <col min="7691" max="7691" width="10" style="9" customWidth="1"/>
    <col min="7692" max="7692" width="3.140625" style="9" customWidth="1"/>
    <col min="7693" max="7693" width="3.7109375" style="9" customWidth="1"/>
    <col min="7694" max="7694" width="3.42578125" style="9" customWidth="1"/>
    <col min="7695" max="7695" width="6.85546875" style="9" customWidth="1"/>
    <col min="7696" max="7696" width="7.140625" style="9" customWidth="1"/>
    <col min="7697" max="7697" width="6.140625" style="9" customWidth="1"/>
    <col min="7698" max="7698" width="7" style="9" customWidth="1"/>
    <col min="7699" max="7699" width="7.5703125" style="9" customWidth="1"/>
    <col min="7700" max="7700" width="3.28515625" style="9" customWidth="1"/>
    <col min="7701" max="7701" width="7.28515625" style="9" customWidth="1"/>
    <col min="7702" max="7702" width="11.5703125" style="9" customWidth="1"/>
    <col min="7703" max="7704" width="11.28515625" style="9" customWidth="1"/>
    <col min="7705" max="7705" width="8.140625" style="9" customWidth="1"/>
    <col min="7706" max="7706" width="5.85546875" style="9" customWidth="1"/>
    <col min="7707" max="7707" width="5" style="9" customWidth="1"/>
    <col min="7708" max="7708" width="8.42578125" style="9" customWidth="1"/>
    <col min="7709" max="7709" width="8.5703125" style="9" customWidth="1"/>
    <col min="7710" max="7710" width="6.42578125" style="9" customWidth="1"/>
    <col min="7711" max="7941" width="9.140625" style="9"/>
    <col min="7942" max="7942" width="3.42578125" style="9" customWidth="1"/>
    <col min="7943" max="7943" width="5.42578125" style="9" customWidth="1"/>
    <col min="7944" max="7944" width="5.5703125" style="9" customWidth="1"/>
    <col min="7945" max="7945" width="6" style="9" customWidth="1"/>
    <col min="7946" max="7946" width="5.42578125" style="9" customWidth="1"/>
    <col min="7947" max="7947" width="10" style="9" customWidth="1"/>
    <col min="7948" max="7948" width="3.140625" style="9" customWidth="1"/>
    <col min="7949" max="7949" width="3.7109375" style="9" customWidth="1"/>
    <col min="7950" max="7950" width="3.42578125" style="9" customWidth="1"/>
    <col min="7951" max="7951" width="6.85546875" style="9" customWidth="1"/>
    <col min="7952" max="7952" width="7.140625" style="9" customWidth="1"/>
    <col min="7953" max="7953" width="6.140625" style="9" customWidth="1"/>
    <col min="7954" max="7954" width="7" style="9" customWidth="1"/>
    <col min="7955" max="7955" width="7.5703125" style="9" customWidth="1"/>
    <col min="7956" max="7956" width="3.28515625" style="9" customWidth="1"/>
    <col min="7957" max="7957" width="7.28515625" style="9" customWidth="1"/>
    <col min="7958" max="7958" width="11.5703125" style="9" customWidth="1"/>
    <col min="7959" max="7960" width="11.28515625" style="9" customWidth="1"/>
    <col min="7961" max="7961" width="8.140625" style="9" customWidth="1"/>
    <col min="7962" max="7962" width="5.85546875" style="9" customWidth="1"/>
    <col min="7963" max="7963" width="5" style="9" customWidth="1"/>
    <col min="7964" max="7964" width="8.42578125" style="9" customWidth="1"/>
    <col min="7965" max="7965" width="8.5703125" style="9" customWidth="1"/>
    <col min="7966" max="7966" width="6.42578125" style="9" customWidth="1"/>
    <col min="7967" max="8197" width="9.140625" style="9"/>
    <col min="8198" max="8198" width="3.42578125" style="9" customWidth="1"/>
    <col min="8199" max="8199" width="5.42578125" style="9" customWidth="1"/>
    <col min="8200" max="8200" width="5.5703125" style="9" customWidth="1"/>
    <col min="8201" max="8201" width="6" style="9" customWidth="1"/>
    <col min="8202" max="8202" width="5.42578125" style="9" customWidth="1"/>
    <col min="8203" max="8203" width="10" style="9" customWidth="1"/>
    <col min="8204" max="8204" width="3.140625" style="9" customWidth="1"/>
    <col min="8205" max="8205" width="3.7109375" style="9" customWidth="1"/>
    <col min="8206" max="8206" width="3.42578125" style="9" customWidth="1"/>
    <col min="8207" max="8207" width="6.85546875" style="9" customWidth="1"/>
    <col min="8208" max="8208" width="7.140625" style="9" customWidth="1"/>
    <col min="8209" max="8209" width="6.140625" style="9" customWidth="1"/>
    <col min="8210" max="8210" width="7" style="9" customWidth="1"/>
    <col min="8211" max="8211" width="7.5703125" style="9" customWidth="1"/>
    <col min="8212" max="8212" width="3.28515625" style="9" customWidth="1"/>
    <col min="8213" max="8213" width="7.28515625" style="9" customWidth="1"/>
    <col min="8214" max="8214" width="11.5703125" style="9" customWidth="1"/>
    <col min="8215" max="8216" width="11.28515625" style="9" customWidth="1"/>
    <col min="8217" max="8217" width="8.140625" style="9" customWidth="1"/>
    <col min="8218" max="8218" width="5.85546875" style="9" customWidth="1"/>
    <col min="8219" max="8219" width="5" style="9" customWidth="1"/>
    <col min="8220" max="8220" width="8.42578125" style="9" customWidth="1"/>
    <col min="8221" max="8221" width="8.5703125" style="9" customWidth="1"/>
    <col min="8222" max="8222" width="6.42578125" style="9" customWidth="1"/>
    <col min="8223" max="8453" width="9.140625" style="9"/>
    <col min="8454" max="8454" width="3.42578125" style="9" customWidth="1"/>
    <col min="8455" max="8455" width="5.42578125" style="9" customWidth="1"/>
    <col min="8456" max="8456" width="5.5703125" style="9" customWidth="1"/>
    <col min="8457" max="8457" width="6" style="9" customWidth="1"/>
    <col min="8458" max="8458" width="5.42578125" style="9" customWidth="1"/>
    <col min="8459" max="8459" width="10" style="9" customWidth="1"/>
    <col min="8460" max="8460" width="3.140625" style="9" customWidth="1"/>
    <col min="8461" max="8461" width="3.7109375" style="9" customWidth="1"/>
    <col min="8462" max="8462" width="3.42578125" style="9" customWidth="1"/>
    <col min="8463" max="8463" width="6.85546875" style="9" customWidth="1"/>
    <col min="8464" max="8464" width="7.140625" style="9" customWidth="1"/>
    <col min="8465" max="8465" width="6.140625" style="9" customWidth="1"/>
    <col min="8466" max="8466" width="7" style="9" customWidth="1"/>
    <col min="8467" max="8467" width="7.5703125" style="9" customWidth="1"/>
    <col min="8468" max="8468" width="3.28515625" style="9" customWidth="1"/>
    <col min="8469" max="8469" width="7.28515625" style="9" customWidth="1"/>
    <col min="8470" max="8470" width="11.5703125" style="9" customWidth="1"/>
    <col min="8471" max="8472" width="11.28515625" style="9" customWidth="1"/>
    <col min="8473" max="8473" width="8.140625" style="9" customWidth="1"/>
    <col min="8474" max="8474" width="5.85546875" style="9" customWidth="1"/>
    <col min="8475" max="8475" width="5" style="9" customWidth="1"/>
    <col min="8476" max="8476" width="8.42578125" style="9" customWidth="1"/>
    <col min="8477" max="8477" width="8.5703125" style="9" customWidth="1"/>
    <col min="8478" max="8478" width="6.42578125" style="9" customWidth="1"/>
    <col min="8479" max="8709" width="9.140625" style="9"/>
    <col min="8710" max="8710" width="3.42578125" style="9" customWidth="1"/>
    <col min="8711" max="8711" width="5.42578125" style="9" customWidth="1"/>
    <col min="8712" max="8712" width="5.5703125" style="9" customWidth="1"/>
    <col min="8713" max="8713" width="6" style="9" customWidth="1"/>
    <col min="8714" max="8714" width="5.42578125" style="9" customWidth="1"/>
    <col min="8715" max="8715" width="10" style="9" customWidth="1"/>
    <col min="8716" max="8716" width="3.140625" style="9" customWidth="1"/>
    <col min="8717" max="8717" width="3.7109375" style="9" customWidth="1"/>
    <col min="8718" max="8718" width="3.42578125" style="9" customWidth="1"/>
    <col min="8719" max="8719" width="6.85546875" style="9" customWidth="1"/>
    <col min="8720" max="8720" width="7.140625" style="9" customWidth="1"/>
    <col min="8721" max="8721" width="6.140625" style="9" customWidth="1"/>
    <col min="8722" max="8722" width="7" style="9" customWidth="1"/>
    <col min="8723" max="8723" width="7.5703125" style="9" customWidth="1"/>
    <col min="8724" max="8724" width="3.28515625" style="9" customWidth="1"/>
    <col min="8725" max="8725" width="7.28515625" style="9" customWidth="1"/>
    <col min="8726" max="8726" width="11.5703125" style="9" customWidth="1"/>
    <col min="8727" max="8728" width="11.28515625" style="9" customWidth="1"/>
    <col min="8729" max="8729" width="8.140625" style="9" customWidth="1"/>
    <col min="8730" max="8730" width="5.85546875" style="9" customWidth="1"/>
    <col min="8731" max="8731" width="5" style="9" customWidth="1"/>
    <col min="8732" max="8732" width="8.42578125" style="9" customWidth="1"/>
    <col min="8733" max="8733" width="8.5703125" style="9" customWidth="1"/>
    <col min="8734" max="8734" width="6.42578125" style="9" customWidth="1"/>
    <col min="8735" max="8965" width="9.140625" style="9"/>
    <col min="8966" max="8966" width="3.42578125" style="9" customWidth="1"/>
    <col min="8967" max="8967" width="5.42578125" style="9" customWidth="1"/>
    <col min="8968" max="8968" width="5.5703125" style="9" customWidth="1"/>
    <col min="8969" max="8969" width="6" style="9" customWidth="1"/>
    <col min="8970" max="8970" width="5.42578125" style="9" customWidth="1"/>
    <col min="8971" max="8971" width="10" style="9" customWidth="1"/>
    <col min="8972" max="8972" width="3.140625" style="9" customWidth="1"/>
    <col min="8973" max="8973" width="3.7109375" style="9" customWidth="1"/>
    <col min="8974" max="8974" width="3.42578125" style="9" customWidth="1"/>
    <col min="8975" max="8975" width="6.85546875" style="9" customWidth="1"/>
    <col min="8976" max="8976" width="7.140625" style="9" customWidth="1"/>
    <col min="8977" max="8977" width="6.140625" style="9" customWidth="1"/>
    <col min="8978" max="8978" width="7" style="9" customWidth="1"/>
    <col min="8979" max="8979" width="7.5703125" style="9" customWidth="1"/>
    <col min="8980" max="8980" width="3.28515625" style="9" customWidth="1"/>
    <col min="8981" max="8981" width="7.28515625" style="9" customWidth="1"/>
    <col min="8982" max="8982" width="11.5703125" style="9" customWidth="1"/>
    <col min="8983" max="8984" width="11.28515625" style="9" customWidth="1"/>
    <col min="8985" max="8985" width="8.140625" style="9" customWidth="1"/>
    <col min="8986" max="8986" width="5.85546875" style="9" customWidth="1"/>
    <col min="8987" max="8987" width="5" style="9" customWidth="1"/>
    <col min="8988" max="8988" width="8.42578125" style="9" customWidth="1"/>
    <col min="8989" max="8989" width="8.5703125" style="9" customWidth="1"/>
    <col min="8990" max="8990" width="6.42578125" style="9" customWidth="1"/>
    <col min="8991" max="9221" width="9.140625" style="9"/>
    <col min="9222" max="9222" width="3.42578125" style="9" customWidth="1"/>
    <col min="9223" max="9223" width="5.42578125" style="9" customWidth="1"/>
    <col min="9224" max="9224" width="5.5703125" style="9" customWidth="1"/>
    <col min="9225" max="9225" width="6" style="9" customWidth="1"/>
    <col min="9226" max="9226" width="5.42578125" style="9" customWidth="1"/>
    <col min="9227" max="9227" width="10" style="9" customWidth="1"/>
    <col min="9228" max="9228" width="3.140625" style="9" customWidth="1"/>
    <col min="9229" max="9229" width="3.7109375" style="9" customWidth="1"/>
    <col min="9230" max="9230" width="3.42578125" style="9" customWidth="1"/>
    <col min="9231" max="9231" width="6.85546875" style="9" customWidth="1"/>
    <col min="9232" max="9232" width="7.140625" style="9" customWidth="1"/>
    <col min="9233" max="9233" width="6.140625" style="9" customWidth="1"/>
    <col min="9234" max="9234" width="7" style="9" customWidth="1"/>
    <col min="9235" max="9235" width="7.5703125" style="9" customWidth="1"/>
    <col min="9236" max="9236" width="3.28515625" style="9" customWidth="1"/>
    <col min="9237" max="9237" width="7.28515625" style="9" customWidth="1"/>
    <col min="9238" max="9238" width="11.5703125" style="9" customWidth="1"/>
    <col min="9239" max="9240" width="11.28515625" style="9" customWidth="1"/>
    <col min="9241" max="9241" width="8.140625" style="9" customWidth="1"/>
    <col min="9242" max="9242" width="5.85546875" style="9" customWidth="1"/>
    <col min="9243" max="9243" width="5" style="9" customWidth="1"/>
    <col min="9244" max="9244" width="8.42578125" style="9" customWidth="1"/>
    <col min="9245" max="9245" width="8.5703125" style="9" customWidth="1"/>
    <col min="9246" max="9246" width="6.42578125" style="9" customWidth="1"/>
    <col min="9247" max="9477" width="9.140625" style="9"/>
    <col min="9478" max="9478" width="3.42578125" style="9" customWidth="1"/>
    <col min="9479" max="9479" width="5.42578125" style="9" customWidth="1"/>
    <col min="9480" max="9480" width="5.5703125" style="9" customWidth="1"/>
    <col min="9481" max="9481" width="6" style="9" customWidth="1"/>
    <col min="9482" max="9482" width="5.42578125" style="9" customWidth="1"/>
    <col min="9483" max="9483" width="10" style="9" customWidth="1"/>
    <col min="9484" max="9484" width="3.140625" style="9" customWidth="1"/>
    <col min="9485" max="9485" width="3.7109375" style="9" customWidth="1"/>
    <col min="9486" max="9486" width="3.42578125" style="9" customWidth="1"/>
    <col min="9487" max="9487" width="6.85546875" style="9" customWidth="1"/>
    <col min="9488" max="9488" width="7.140625" style="9" customWidth="1"/>
    <col min="9489" max="9489" width="6.140625" style="9" customWidth="1"/>
    <col min="9490" max="9490" width="7" style="9" customWidth="1"/>
    <col min="9491" max="9491" width="7.5703125" style="9" customWidth="1"/>
    <col min="9492" max="9492" width="3.28515625" style="9" customWidth="1"/>
    <col min="9493" max="9493" width="7.28515625" style="9" customWidth="1"/>
    <col min="9494" max="9494" width="11.5703125" style="9" customWidth="1"/>
    <col min="9495" max="9496" width="11.28515625" style="9" customWidth="1"/>
    <col min="9497" max="9497" width="8.140625" style="9" customWidth="1"/>
    <col min="9498" max="9498" width="5.85546875" style="9" customWidth="1"/>
    <col min="9499" max="9499" width="5" style="9" customWidth="1"/>
    <col min="9500" max="9500" width="8.42578125" style="9" customWidth="1"/>
    <col min="9501" max="9501" width="8.5703125" style="9" customWidth="1"/>
    <col min="9502" max="9502" width="6.42578125" style="9" customWidth="1"/>
    <col min="9503" max="9733" width="9.140625" style="9"/>
    <col min="9734" max="9734" width="3.42578125" style="9" customWidth="1"/>
    <col min="9735" max="9735" width="5.42578125" style="9" customWidth="1"/>
    <col min="9736" max="9736" width="5.5703125" style="9" customWidth="1"/>
    <col min="9737" max="9737" width="6" style="9" customWidth="1"/>
    <col min="9738" max="9738" width="5.42578125" style="9" customWidth="1"/>
    <col min="9739" max="9739" width="10" style="9" customWidth="1"/>
    <col min="9740" max="9740" width="3.140625" style="9" customWidth="1"/>
    <col min="9741" max="9741" width="3.7109375" style="9" customWidth="1"/>
    <col min="9742" max="9742" width="3.42578125" style="9" customWidth="1"/>
    <col min="9743" max="9743" width="6.85546875" style="9" customWidth="1"/>
    <col min="9744" max="9744" width="7.140625" style="9" customWidth="1"/>
    <col min="9745" max="9745" width="6.140625" style="9" customWidth="1"/>
    <col min="9746" max="9746" width="7" style="9" customWidth="1"/>
    <col min="9747" max="9747" width="7.5703125" style="9" customWidth="1"/>
    <col min="9748" max="9748" width="3.28515625" style="9" customWidth="1"/>
    <col min="9749" max="9749" width="7.28515625" style="9" customWidth="1"/>
    <col min="9750" max="9750" width="11.5703125" style="9" customWidth="1"/>
    <col min="9751" max="9752" width="11.28515625" style="9" customWidth="1"/>
    <col min="9753" max="9753" width="8.140625" style="9" customWidth="1"/>
    <col min="9754" max="9754" width="5.85546875" style="9" customWidth="1"/>
    <col min="9755" max="9755" width="5" style="9" customWidth="1"/>
    <col min="9756" max="9756" width="8.42578125" style="9" customWidth="1"/>
    <col min="9757" max="9757" width="8.5703125" style="9" customWidth="1"/>
    <col min="9758" max="9758" width="6.42578125" style="9" customWidth="1"/>
    <col min="9759" max="9989" width="9.140625" style="9"/>
    <col min="9990" max="9990" width="3.42578125" style="9" customWidth="1"/>
    <col min="9991" max="9991" width="5.42578125" style="9" customWidth="1"/>
    <col min="9992" max="9992" width="5.5703125" style="9" customWidth="1"/>
    <col min="9993" max="9993" width="6" style="9" customWidth="1"/>
    <col min="9994" max="9994" width="5.42578125" style="9" customWidth="1"/>
    <col min="9995" max="9995" width="10" style="9" customWidth="1"/>
    <col min="9996" max="9996" width="3.140625" style="9" customWidth="1"/>
    <col min="9997" max="9997" width="3.7109375" style="9" customWidth="1"/>
    <col min="9998" max="9998" width="3.42578125" style="9" customWidth="1"/>
    <col min="9999" max="9999" width="6.85546875" style="9" customWidth="1"/>
    <col min="10000" max="10000" width="7.140625" style="9" customWidth="1"/>
    <col min="10001" max="10001" width="6.140625" style="9" customWidth="1"/>
    <col min="10002" max="10002" width="7" style="9" customWidth="1"/>
    <col min="10003" max="10003" width="7.5703125" style="9" customWidth="1"/>
    <col min="10004" max="10004" width="3.28515625" style="9" customWidth="1"/>
    <col min="10005" max="10005" width="7.28515625" style="9" customWidth="1"/>
    <col min="10006" max="10006" width="11.5703125" style="9" customWidth="1"/>
    <col min="10007" max="10008" width="11.28515625" style="9" customWidth="1"/>
    <col min="10009" max="10009" width="8.140625" style="9" customWidth="1"/>
    <col min="10010" max="10010" width="5.85546875" style="9" customWidth="1"/>
    <col min="10011" max="10011" width="5" style="9" customWidth="1"/>
    <col min="10012" max="10012" width="8.42578125" style="9" customWidth="1"/>
    <col min="10013" max="10013" width="8.5703125" style="9" customWidth="1"/>
    <col min="10014" max="10014" width="6.42578125" style="9" customWidth="1"/>
    <col min="10015" max="10245" width="9.140625" style="9"/>
    <col min="10246" max="10246" width="3.42578125" style="9" customWidth="1"/>
    <col min="10247" max="10247" width="5.42578125" style="9" customWidth="1"/>
    <col min="10248" max="10248" width="5.5703125" style="9" customWidth="1"/>
    <col min="10249" max="10249" width="6" style="9" customWidth="1"/>
    <col min="10250" max="10250" width="5.42578125" style="9" customWidth="1"/>
    <col min="10251" max="10251" width="10" style="9" customWidth="1"/>
    <col min="10252" max="10252" width="3.140625" style="9" customWidth="1"/>
    <col min="10253" max="10253" width="3.7109375" style="9" customWidth="1"/>
    <col min="10254" max="10254" width="3.42578125" style="9" customWidth="1"/>
    <col min="10255" max="10255" width="6.85546875" style="9" customWidth="1"/>
    <col min="10256" max="10256" width="7.140625" style="9" customWidth="1"/>
    <col min="10257" max="10257" width="6.140625" style="9" customWidth="1"/>
    <col min="10258" max="10258" width="7" style="9" customWidth="1"/>
    <col min="10259" max="10259" width="7.5703125" style="9" customWidth="1"/>
    <col min="10260" max="10260" width="3.28515625" style="9" customWidth="1"/>
    <col min="10261" max="10261" width="7.28515625" style="9" customWidth="1"/>
    <col min="10262" max="10262" width="11.5703125" style="9" customWidth="1"/>
    <col min="10263" max="10264" width="11.28515625" style="9" customWidth="1"/>
    <col min="10265" max="10265" width="8.140625" style="9" customWidth="1"/>
    <col min="10266" max="10266" width="5.85546875" style="9" customWidth="1"/>
    <col min="10267" max="10267" width="5" style="9" customWidth="1"/>
    <col min="10268" max="10268" width="8.42578125" style="9" customWidth="1"/>
    <col min="10269" max="10269" width="8.5703125" style="9" customWidth="1"/>
    <col min="10270" max="10270" width="6.42578125" style="9" customWidth="1"/>
    <col min="10271" max="10501" width="9.140625" style="9"/>
    <col min="10502" max="10502" width="3.42578125" style="9" customWidth="1"/>
    <col min="10503" max="10503" width="5.42578125" style="9" customWidth="1"/>
    <col min="10504" max="10504" width="5.5703125" style="9" customWidth="1"/>
    <col min="10505" max="10505" width="6" style="9" customWidth="1"/>
    <col min="10506" max="10506" width="5.42578125" style="9" customWidth="1"/>
    <col min="10507" max="10507" width="10" style="9" customWidth="1"/>
    <col min="10508" max="10508" width="3.140625" style="9" customWidth="1"/>
    <col min="10509" max="10509" width="3.7109375" style="9" customWidth="1"/>
    <col min="10510" max="10510" width="3.42578125" style="9" customWidth="1"/>
    <col min="10511" max="10511" width="6.85546875" style="9" customWidth="1"/>
    <col min="10512" max="10512" width="7.140625" style="9" customWidth="1"/>
    <col min="10513" max="10513" width="6.140625" style="9" customWidth="1"/>
    <col min="10514" max="10514" width="7" style="9" customWidth="1"/>
    <col min="10515" max="10515" width="7.5703125" style="9" customWidth="1"/>
    <col min="10516" max="10516" width="3.28515625" style="9" customWidth="1"/>
    <col min="10517" max="10517" width="7.28515625" style="9" customWidth="1"/>
    <col min="10518" max="10518" width="11.5703125" style="9" customWidth="1"/>
    <col min="10519" max="10520" width="11.28515625" style="9" customWidth="1"/>
    <col min="10521" max="10521" width="8.140625" style="9" customWidth="1"/>
    <col min="10522" max="10522" width="5.85546875" style="9" customWidth="1"/>
    <col min="10523" max="10523" width="5" style="9" customWidth="1"/>
    <col min="10524" max="10524" width="8.42578125" style="9" customWidth="1"/>
    <col min="10525" max="10525" width="8.5703125" style="9" customWidth="1"/>
    <col min="10526" max="10526" width="6.42578125" style="9" customWidth="1"/>
    <col min="10527" max="10757" width="9.140625" style="9"/>
    <col min="10758" max="10758" width="3.42578125" style="9" customWidth="1"/>
    <col min="10759" max="10759" width="5.42578125" style="9" customWidth="1"/>
    <col min="10760" max="10760" width="5.5703125" style="9" customWidth="1"/>
    <col min="10761" max="10761" width="6" style="9" customWidth="1"/>
    <col min="10762" max="10762" width="5.42578125" style="9" customWidth="1"/>
    <col min="10763" max="10763" width="10" style="9" customWidth="1"/>
    <col min="10764" max="10764" width="3.140625" style="9" customWidth="1"/>
    <col min="10765" max="10765" width="3.7109375" style="9" customWidth="1"/>
    <col min="10766" max="10766" width="3.42578125" style="9" customWidth="1"/>
    <col min="10767" max="10767" width="6.85546875" style="9" customWidth="1"/>
    <col min="10768" max="10768" width="7.140625" style="9" customWidth="1"/>
    <col min="10769" max="10769" width="6.140625" style="9" customWidth="1"/>
    <col min="10770" max="10770" width="7" style="9" customWidth="1"/>
    <col min="10771" max="10771" width="7.5703125" style="9" customWidth="1"/>
    <col min="10772" max="10772" width="3.28515625" style="9" customWidth="1"/>
    <col min="10773" max="10773" width="7.28515625" style="9" customWidth="1"/>
    <col min="10774" max="10774" width="11.5703125" style="9" customWidth="1"/>
    <col min="10775" max="10776" width="11.28515625" style="9" customWidth="1"/>
    <col min="10777" max="10777" width="8.140625" style="9" customWidth="1"/>
    <col min="10778" max="10778" width="5.85546875" style="9" customWidth="1"/>
    <col min="10779" max="10779" width="5" style="9" customWidth="1"/>
    <col min="10780" max="10780" width="8.42578125" style="9" customWidth="1"/>
    <col min="10781" max="10781" width="8.5703125" style="9" customWidth="1"/>
    <col min="10782" max="10782" width="6.42578125" style="9" customWidth="1"/>
    <col min="10783" max="11013" width="9.140625" style="9"/>
    <col min="11014" max="11014" width="3.42578125" style="9" customWidth="1"/>
    <col min="11015" max="11015" width="5.42578125" style="9" customWidth="1"/>
    <col min="11016" max="11016" width="5.5703125" style="9" customWidth="1"/>
    <col min="11017" max="11017" width="6" style="9" customWidth="1"/>
    <col min="11018" max="11018" width="5.42578125" style="9" customWidth="1"/>
    <col min="11019" max="11019" width="10" style="9" customWidth="1"/>
    <col min="11020" max="11020" width="3.140625" style="9" customWidth="1"/>
    <col min="11021" max="11021" width="3.7109375" style="9" customWidth="1"/>
    <col min="11022" max="11022" width="3.42578125" style="9" customWidth="1"/>
    <col min="11023" max="11023" width="6.85546875" style="9" customWidth="1"/>
    <col min="11024" max="11024" width="7.140625" style="9" customWidth="1"/>
    <col min="11025" max="11025" width="6.140625" style="9" customWidth="1"/>
    <col min="11026" max="11026" width="7" style="9" customWidth="1"/>
    <col min="11027" max="11027" width="7.5703125" style="9" customWidth="1"/>
    <col min="11028" max="11028" width="3.28515625" style="9" customWidth="1"/>
    <col min="11029" max="11029" width="7.28515625" style="9" customWidth="1"/>
    <col min="11030" max="11030" width="11.5703125" style="9" customWidth="1"/>
    <col min="11031" max="11032" width="11.28515625" style="9" customWidth="1"/>
    <col min="11033" max="11033" width="8.140625" style="9" customWidth="1"/>
    <col min="11034" max="11034" width="5.85546875" style="9" customWidth="1"/>
    <col min="11035" max="11035" width="5" style="9" customWidth="1"/>
    <col min="11036" max="11036" width="8.42578125" style="9" customWidth="1"/>
    <col min="11037" max="11037" width="8.5703125" style="9" customWidth="1"/>
    <col min="11038" max="11038" width="6.42578125" style="9" customWidth="1"/>
    <col min="11039" max="11269" width="9.140625" style="9"/>
    <col min="11270" max="11270" width="3.42578125" style="9" customWidth="1"/>
    <col min="11271" max="11271" width="5.42578125" style="9" customWidth="1"/>
    <col min="11272" max="11272" width="5.5703125" style="9" customWidth="1"/>
    <col min="11273" max="11273" width="6" style="9" customWidth="1"/>
    <col min="11274" max="11274" width="5.42578125" style="9" customWidth="1"/>
    <col min="11275" max="11275" width="10" style="9" customWidth="1"/>
    <col min="11276" max="11276" width="3.140625" style="9" customWidth="1"/>
    <col min="11277" max="11277" width="3.7109375" style="9" customWidth="1"/>
    <col min="11278" max="11278" width="3.42578125" style="9" customWidth="1"/>
    <col min="11279" max="11279" width="6.85546875" style="9" customWidth="1"/>
    <col min="11280" max="11280" width="7.140625" style="9" customWidth="1"/>
    <col min="11281" max="11281" width="6.140625" style="9" customWidth="1"/>
    <col min="11282" max="11282" width="7" style="9" customWidth="1"/>
    <col min="11283" max="11283" width="7.5703125" style="9" customWidth="1"/>
    <col min="11284" max="11284" width="3.28515625" style="9" customWidth="1"/>
    <col min="11285" max="11285" width="7.28515625" style="9" customWidth="1"/>
    <col min="11286" max="11286" width="11.5703125" style="9" customWidth="1"/>
    <col min="11287" max="11288" width="11.28515625" style="9" customWidth="1"/>
    <col min="11289" max="11289" width="8.140625" style="9" customWidth="1"/>
    <col min="11290" max="11290" width="5.85546875" style="9" customWidth="1"/>
    <col min="11291" max="11291" width="5" style="9" customWidth="1"/>
    <col min="11292" max="11292" width="8.42578125" style="9" customWidth="1"/>
    <col min="11293" max="11293" width="8.5703125" style="9" customWidth="1"/>
    <col min="11294" max="11294" width="6.42578125" style="9" customWidth="1"/>
    <col min="11295" max="11525" width="9.140625" style="9"/>
    <col min="11526" max="11526" width="3.42578125" style="9" customWidth="1"/>
    <col min="11527" max="11527" width="5.42578125" style="9" customWidth="1"/>
    <col min="11528" max="11528" width="5.5703125" style="9" customWidth="1"/>
    <col min="11529" max="11529" width="6" style="9" customWidth="1"/>
    <col min="11530" max="11530" width="5.42578125" style="9" customWidth="1"/>
    <col min="11531" max="11531" width="10" style="9" customWidth="1"/>
    <col min="11532" max="11532" width="3.140625" style="9" customWidth="1"/>
    <col min="11533" max="11533" width="3.7109375" style="9" customWidth="1"/>
    <col min="11534" max="11534" width="3.42578125" style="9" customWidth="1"/>
    <col min="11535" max="11535" width="6.85546875" style="9" customWidth="1"/>
    <col min="11536" max="11536" width="7.140625" style="9" customWidth="1"/>
    <col min="11537" max="11537" width="6.140625" style="9" customWidth="1"/>
    <col min="11538" max="11538" width="7" style="9" customWidth="1"/>
    <col min="11539" max="11539" width="7.5703125" style="9" customWidth="1"/>
    <col min="11540" max="11540" width="3.28515625" style="9" customWidth="1"/>
    <col min="11541" max="11541" width="7.28515625" style="9" customWidth="1"/>
    <col min="11542" max="11542" width="11.5703125" style="9" customWidth="1"/>
    <col min="11543" max="11544" width="11.28515625" style="9" customWidth="1"/>
    <col min="11545" max="11545" width="8.140625" style="9" customWidth="1"/>
    <col min="11546" max="11546" width="5.85546875" style="9" customWidth="1"/>
    <col min="11547" max="11547" width="5" style="9" customWidth="1"/>
    <col min="11548" max="11548" width="8.42578125" style="9" customWidth="1"/>
    <col min="11549" max="11549" width="8.5703125" style="9" customWidth="1"/>
    <col min="11550" max="11550" width="6.42578125" style="9" customWidth="1"/>
    <col min="11551" max="11781" width="9.140625" style="9"/>
    <col min="11782" max="11782" width="3.42578125" style="9" customWidth="1"/>
    <col min="11783" max="11783" width="5.42578125" style="9" customWidth="1"/>
    <col min="11784" max="11784" width="5.5703125" style="9" customWidth="1"/>
    <col min="11785" max="11785" width="6" style="9" customWidth="1"/>
    <col min="11786" max="11786" width="5.42578125" style="9" customWidth="1"/>
    <col min="11787" max="11787" width="10" style="9" customWidth="1"/>
    <col min="11788" max="11788" width="3.140625" style="9" customWidth="1"/>
    <col min="11789" max="11789" width="3.7109375" style="9" customWidth="1"/>
    <col min="11790" max="11790" width="3.42578125" style="9" customWidth="1"/>
    <col min="11791" max="11791" width="6.85546875" style="9" customWidth="1"/>
    <col min="11792" max="11792" width="7.140625" style="9" customWidth="1"/>
    <col min="11793" max="11793" width="6.140625" style="9" customWidth="1"/>
    <col min="11794" max="11794" width="7" style="9" customWidth="1"/>
    <col min="11795" max="11795" width="7.5703125" style="9" customWidth="1"/>
    <col min="11796" max="11796" width="3.28515625" style="9" customWidth="1"/>
    <col min="11797" max="11797" width="7.28515625" style="9" customWidth="1"/>
    <col min="11798" max="11798" width="11.5703125" style="9" customWidth="1"/>
    <col min="11799" max="11800" width="11.28515625" style="9" customWidth="1"/>
    <col min="11801" max="11801" width="8.140625" style="9" customWidth="1"/>
    <col min="11802" max="11802" width="5.85546875" style="9" customWidth="1"/>
    <col min="11803" max="11803" width="5" style="9" customWidth="1"/>
    <col min="11804" max="11804" width="8.42578125" style="9" customWidth="1"/>
    <col min="11805" max="11805" width="8.5703125" style="9" customWidth="1"/>
    <col min="11806" max="11806" width="6.42578125" style="9" customWidth="1"/>
    <col min="11807" max="12037" width="9.140625" style="9"/>
    <col min="12038" max="12038" width="3.42578125" style="9" customWidth="1"/>
    <col min="12039" max="12039" width="5.42578125" style="9" customWidth="1"/>
    <col min="12040" max="12040" width="5.5703125" style="9" customWidth="1"/>
    <col min="12041" max="12041" width="6" style="9" customWidth="1"/>
    <col min="12042" max="12042" width="5.42578125" style="9" customWidth="1"/>
    <col min="12043" max="12043" width="10" style="9" customWidth="1"/>
    <col min="12044" max="12044" width="3.140625" style="9" customWidth="1"/>
    <col min="12045" max="12045" width="3.7109375" style="9" customWidth="1"/>
    <col min="12046" max="12046" width="3.42578125" style="9" customWidth="1"/>
    <col min="12047" max="12047" width="6.85546875" style="9" customWidth="1"/>
    <col min="12048" max="12048" width="7.140625" style="9" customWidth="1"/>
    <col min="12049" max="12049" width="6.140625" style="9" customWidth="1"/>
    <col min="12050" max="12050" width="7" style="9" customWidth="1"/>
    <col min="12051" max="12051" width="7.5703125" style="9" customWidth="1"/>
    <col min="12052" max="12052" width="3.28515625" style="9" customWidth="1"/>
    <col min="12053" max="12053" width="7.28515625" style="9" customWidth="1"/>
    <col min="12054" max="12054" width="11.5703125" style="9" customWidth="1"/>
    <col min="12055" max="12056" width="11.28515625" style="9" customWidth="1"/>
    <col min="12057" max="12057" width="8.140625" style="9" customWidth="1"/>
    <col min="12058" max="12058" width="5.85546875" style="9" customWidth="1"/>
    <col min="12059" max="12059" width="5" style="9" customWidth="1"/>
    <col min="12060" max="12060" width="8.42578125" style="9" customWidth="1"/>
    <col min="12061" max="12061" width="8.5703125" style="9" customWidth="1"/>
    <col min="12062" max="12062" width="6.42578125" style="9" customWidth="1"/>
    <col min="12063" max="12293" width="9.140625" style="9"/>
    <col min="12294" max="12294" width="3.42578125" style="9" customWidth="1"/>
    <col min="12295" max="12295" width="5.42578125" style="9" customWidth="1"/>
    <col min="12296" max="12296" width="5.5703125" style="9" customWidth="1"/>
    <col min="12297" max="12297" width="6" style="9" customWidth="1"/>
    <col min="12298" max="12298" width="5.42578125" style="9" customWidth="1"/>
    <col min="12299" max="12299" width="10" style="9" customWidth="1"/>
    <col min="12300" max="12300" width="3.140625" style="9" customWidth="1"/>
    <col min="12301" max="12301" width="3.7109375" style="9" customWidth="1"/>
    <col min="12302" max="12302" width="3.42578125" style="9" customWidth="1"/>
    <col min="12303" max="12303" width="6.85546875" style="9" customWidth="1"/>
    <col min="12304" max="12304" width="7.140625" style="9" customWidth="1"/>
    <col min="12305" max="12305" width="6.140625" style="9" customWidth="1"/>
    <col min="12306" max="12306" width="7" style="9" customWidth="1"/>
    <col min="12307" max="12307" width="7.5703125" style="9" customWidth="1"/>
    <col min="12308" max="12308" width="3.28515625" style="9" customWidth="1"/>
    <col min="12309" max="12309" width="7.28515625" style="9" customWidth="1"/>
    <col min="12310" max="12310" width="11.5703125" style="9" customWidth="1"/>
    <col min="12311" max="12312" width="11.28515625" style="9" customWidth="1"/>
    <col min="12313" max="12313" width="8.140625" style="9" customWidth="1"/>
    <col min="12314" max="12314" width="5.85546875" style="9" customWidth="1"/>
    <col min="12315" max="12315" width="5" style="9" customWidth="1"/>
    <col min="12316" max="12316" width="8.42578125" style="9" customWidth="1"/>
    <col min="12317" max="12317" width="8.5703125" style="9" customWidth="1"/>
    <col min="12318" max="12318" width="6.42578125" style="9" customWidth="1"/>
    <col min="12319" max="12549" width="9.140625" style="9"/>
    <col min="12550" max="12550" width="3.42578125" style="9" customWidth="1"/>
    <col min="12551" max="12551" width="5.42578125" style="9" customWidth="1"/>
    <col min="12552" max="12552" width="5.5703125" style="9" customWidth="1"/>
    <col min="12553" max="12553" width="6" style="9" customWidth="1"/>
    <col min="12554" max="12554" width="5.42578125" style="9" customWidth="1"/>
    <col min="12555" max="12555" width="10" style="9" customWidth="1"/>
    <col min="12556" max="12556" width="3.140625" style="9" customWidth="1"/>
    <col min="12557" max="12557" width="3.7109375" style="9" customWidth="1"/>
    <col min="12558" max="12558" width="3.42578125" style="9" customWidth="1"/>
    <col min="12559" max="12559" width="6.85546875" style="9" customWidth="1"/>
    <col min="12560" max="12560" width="7.140625" style="9" customWidth="1"/>
    <col min="12561" max="12561" width="6.140625" style="9" customWidth="1"/>
    <col min="12562" max="12562" width="7" style="9" customWidth="1"/>
    <col min="12563" max="12563" width="7.5703125" style="9" customWidth="1"/>
    <col min="12564" max="12564" width="3.28515625" style="9" customWidth="1"/>
    <col min="12565" max="12565" width="7.28515625" style="9" customWidth="1"/>
    <col min="12566" max="12566" width="11.5703125" style="9" customWidth="1"/>
    <col min="12567" max="12568" width="11.28515625" style="9" customWidth="1"/>
    <col min="12569" max="12569" width="8.140625" style="9" customWidth="1"/>
    <col min="12570" max="12570" width="5.85546875" style="9" customWidth="1"/>
    <col min="12571" max="12571" width="5" style="9" customWidth="1"/>
    <col min="12572" max="12572" width="8.42578125" style="9" customWidth="1"/>
    <col min="12573" max="12573" width="8.5703125" style="9" customWidth="1"/>
    <col min="12574" max="12574" width="6.42578125" style="9" customWidth="1"/>
    <col min="12575" max="12805" width="9.140625" style="9"/>
    <col min="12806" max="12806" width="3.42578125" style="9" customWidth="1"/>
    <col min="12807" max="12807" width="5.42578125" style="9" customWidth="1"/>
    <col min="12808" max="12808" width="5.5703125" style="9" customWidth="1"/>
    <col min="12809" max="12809" width="6" style="9" customWidth="1"/>
    <col min="12810" max="12810" width="5.42578125" style="9" customWidth="1"/>
    <col min="12811" max="12811" width="10" style="9" customWidth="1"/>
    <col min="12812" max="12812" width="3.140625" style="9" customWidth="1"/>
    <col min="12813" max="12813" width="3.7109375" style="9" customWidth="1"/>
    <col min="12814" max="12814" width="3.42578125" style="9" customWidth="1"/>
    <col min="12815" max="12815" width="6.85546875" style="9" customWidth="1"/>
    <col min="12816" max="12816" width="7.140625" style="9" customWidth="1"/>
    <col min="12817" max="12817" width="6.140625" style="9" customWidth="1"/>
    <col min="12818" max="12818" width="7" style="9" customWidth="1"/>
    <col min="12819" max="12819" width="7.5703125" style="9" customWidth="1"/>
    <col min="12820" max="12820" width="3.28515625" style="9" customWidth="1"/>
    <col min="12821" max="12821" width="7.28515625" style="9" customWidth="1"/>
    <col min="12822" max="12822" width="11.5703125" style="9" customWidth="1"/>
    <col min="12823" max="12824" width="11.28515625" style="9" customWidth="1"/>
    <col min="12825" max="12825" width="8.140625" style="9" customWidth="1"/>
    <col min="12826" max="12826" width="5.85546875" style="9" customWidth="1"/>
    <col min="12827" max="12827" width="5" style="9" customWidth="1"/>
    <col min="12828" max="12828" width="8.42578125" style="9" customWidth="1"/>
    <col min="12829" max="12829" width="8.5703125" style="9" customWidth="1"/>
    <col min="12830" max="12830" width="6.42578125" style="9" customWidth="1"/>
    <col min="12831" max="13061" width="9.140625" style="9"/>
    <col min="13062" max="13062" width="3.42578125" style="9" customWidth="1"/>
    <col min="13063" max="13063" width="5.42578125" style="9" customWidth="1"/>
    <col min="13064" max="13064" width="5.5703125" style="9" customWidth="1"/>
    <col min="13065" max="13065" width="6" style="9" customWidth="1"/>
    <col min="13066" max="13066" width="5.42578125" style="9" customWidth="1"/>
    <col min="13067" max="13067" width="10" style="9" customWidth="1"/>
    <col min="13068" max="13068" width="3.140625" style="9" customWidth="1"/>
    <col min="13069" max="13069" width="3.7109375" style="9" customWidth="1"/>
    <col min="13070" max="13070" width="3.42578125" style="9" customWidth="1"/>
    <col min="13071" max="13071" width="6.85546875" style="9" customWidth="1"/>
    <col min="13072" max="13072" width="7.140625" style="9" customWidth="1"/>
    <col min="13073" max="13073" width="6.140625" style="9" customWidth="1"/>
    <col min="13074" max="13074" width="7" style="9" customWidth="1"/>
    <col min="13075" max="13075" width="7.5703125" style="9" customWidth="1"/>
    <col min="13076" max="13076" width="3.28515625" style="9" customWidth="1"/>
    <col min="13077" max="13077" width="7.28515625" style="9" customWidth="1"/>
    <col min="13078" max="13078" width="11.5703125" style="9" customWidth="1"/>
    <col min="13079" max="13080" width="11.28515625" style="9" customWidth="1"/>
    <col min="13081" max="13081" width="8.140625" style="9" customWidth="1"/>
    <col min="13082" max="13082" width="5.85546875" style="9" customWidth="1"/>
    <col min="13083" max="13083" width="5" style="9" customWidth="1"/>
    <col min="13084" max="13084" width="8.42578125" style="9" customWidth="1"/>
    <col min="13085" max="13085" width="8.5703125" style="9" customWidth="1"/>
    <col min="13086" max="13086" width="6.42578125" style="9" customWidth="1"/>
    <col min="13087" max="13317" width="9.140625" style="9"/>
    <col min="13318" max="13318" width="3.42578125" style="9" customWidth="1"/>
    <col min="13319" max="13319" width="5.42578125" style="9" customWidth="1"/>
    <col min="13320" max="13320" width="5.5703125" style="9" customWidth="1"/>
    <col min="13321" max="13321" width="6" style="9" customWidth="1"/>
    <col min="13322" max="13322" width="5.42578125" style="9" customWidth="1"/>
    <col min="13323" max="13323" width="10" style="9" customWidth="1"/>
    <col min="13324" max="13324" width="3.140625" style="9" customWidth="1"/>
    <col min="13325" max="13325" width="3.7109375" style="9" customWidth="1"/>
    <col min="13326" max="13326" width="3.42578125" style="9" customWidth="1"/>
    <col min="13327" max="13327" width="6.85546875" style="9" customWidth="1"/>
    <col min="13328" max="13328" width="7.140625" style="9" customWidth="1"/>
    <col min="13329" max="13329" width="6.140625" style="9" customWidth="1"/>
    <col min="13330" max="13330" width="7" style="9" customWidth="1"/>
    <col min="13331" max="13331" width="7.5703125" style="9" customWidth="1"/>
    <col min="13332" max="13332" width="3.28515625" style="9" customWidth="1"/>
    <col min="13333" max="13333" width="7.28515625" style="9" customWidth="1"/>
    <col min="13334" max="13334" width="11.5703125" style="9" customWidth="1"/>
    <col min="13335" max="13336" width="11.28515625" style="9" customWidth="1"/>
    <col min="13337" max="13337" width="8.140625" style="9" customWidth="1"/>
    <col min="13338" max="13338" width="5.85546875" style="9" customWidth="1"/>
    <col min="13339" max="13339" width="5" style="9" customWidth="1"/>
    <col min="13340" max="13340" width="8.42578125" style="9" customWidth="1"/>
    <col min="13341" max="13341" width="8.5703125" style="9" customWidth="1"/>
    <col min="13342" max="13342" width="6.42578125" style="9" customWidth="1"/>
    <col min="13343" max="13573" width="9.140625" style="9"/>
    <col min="13574" max="13574" width="3.42578125" style="9" customWidth="1"/>
    <col min="13575" max="13575" width="5.42578125" style="9" customWidth="1"/>
    <col min="13576" max="13576" width="5.5703125" style="9" customWidth="1"/>
    <col min="13577" max="13577" width="6" style="9" customWidth="1"/>
    <col min="13578" max="13578" width="5.42578125" style="9" customWidth="1"/>
    <col min="13579" max="13579" width="10" style="9" customWidth="1"/>
    <col min="13580" max="13580" width="3.140625" style="9" customWidth="1"/>
    <col min="13581" max="13581" width="3.7109375" style="9" customWidth="1"/>
    <col min="13582" max="13582" width="3.42578125" style="9" customWidth="1"/>
    <col min="13583" max="13583" width="6.85546875" style="9" customWidth="1"/>
    <col min="13584" max="13584" width="7.140625" style="9" customWidth="1"/>
    <col min="13585" max="13585" width="6.140625" style="9" customWidth="1"/>
    <col min="13586" max="13586" width="7" style="9" customWidth="1"/>
    <col min="13587" max="13587" width="7.5703125" style="9" customWidth="1"/>
    <col min="13588" max="13588" width="3.28515625" style="9" customWidth="1"/>
    <col min="13589" max="13589" width="7.28515625" style="9" customWidth="1"/>
    <col min="13590" max="13590" width="11.5703125" style="9" customWidth="1"/>
    <col min="13591" max="13592" width="11.28515625" style="9" customWidth="1"/>
    <col min="13593" max="13593" width="8.140625" style="9" customWidth="1"/>
    <col min="13594" max="13594" width="5.85546875" style="9" customWidth="1"/>
    <col min="13595" max="13595" width="5" style="9" customWidth="1"/>
    <col min="13596" max="13596" width="8.42578125" style="9" customWidth="1"/>
    <col min="13597" max="13597" width="8.5703125" style="9" customWidth="1"/>
    <col min="13598" max="13598" width="6.42578125" style="9" customWidth="1"/>
    <col min="13599" max="13829" width="9.140625" style="9"/>
    <col min="13830" max="13830" width="3.42578125" style="9" customWidth="1"/>
    <col min="13831" max="13831" width="5.42578125" style="9" customWidth="1"/>
    <col min="13832" max="13832" width="5.5703125" style="9" customWidth="1"/>
    <col min="13833" max="13833" width="6" style="9" customWidth="1"/>
    <col min="13834" max="13834" width="5.42578125" style="9" customWidth="1"/>
    <col min="13835" max="13835" width="10" style="9" customWidth="1"/>
    <col min="13836" max="13836" width="3.140625" style="9" customWidth="1"/>
    <col min="13837" max="13837" width="3.7109375" style="9" customWidth="1"/>
    <col min="13838" max="13838" width="3.42578125" style="9" customWidth="1"/>
    <col min="13839" max="13839" width="6.85546875" style="9" customWidth="1"/>
    <col min="13840" max="13840" width="7.140625" style="9" customWidth="1"/>
    <col min="13841" max="13841" width="6.140625" style="9" customWidth="1"/>
    <col min="13842" max="13842" width="7" style="9" customWidth="1"/>
    <col min="13843" max="13843" width="7.5703125" style="9" customWidth="1"/>
    <col min="13844" max="13844" width="3.28515625" style="9" customWidth="1"/>
    <col min="13845" max="13845" width="7.28515625" style="9" customWidth="1"/>
    <col min="13846" max="13846" width="11.5703125" style="9" customWidth="1"/>
    <col min="13847" max="13848" width="11.28515625" style="9" customWidth="1"/>
    <col min="13849" max="13849" width="8.140625" style="9" customWidth="1"/>
    <col min="13850" max="13850" width="5.85546875" style="9" customWidth="1"/>
    <col min="13851" max="13851" width="5" style="9" customWidth="1"/>
    <col min="13852" max="13852" width="8.42578125" style="9" customWidth="1"/>
    <col min="13853" max="13853" width="8.5703125" style="9" customWidth="1"/>
    <col min="13854" max="13854" width="6.42578125" style="9" customWidth="1"/>
    <col min="13855" max="14085" width="9.140625" style="9"/>
    <col min="14086" max="14086" width="3.42578125" style="9" customWidth="1"/>
    <col min="14087" max="14087" width="5.42578125" style="9" customWidth="1"/>
    <col min="14088" max="14088" width="5.5703125" style="9" customWidth="1"/>
    <col min="14089" max="14089" width="6" style="9" customWidth="1"/>
    <col min="14090" max="14090" width="5.42578125" style="9" customWidth="1"/>
    <col min="14091" max="14091" width="10" style="9" customWidth="1"/>
    <col min="14092" max="14092" width="3.140625" style="9" customWidth="1"/>
    <col min="14093" max="14093" width="3.7109375" style="9" customWidth="1"/>
    <col min="14094" max="14094" width="3.42578125" style="9" customWidth="1"/>
    <col min="14095" max="14095" width="6.85546875" style="9" customWidth="1"/>
    <col min="14096" max="14096" width="7.140625" style="9" customWidth="1"/>
    <col min="14097" max="14097" width="6.140625" style="9" customWidth="1"/>
    <col min="14098" max="14098" width="7" style="9" customWidth="1"/>
    <col min="14099" max="14099" width="7.5703125" style="9" customWidth="1"/>
    <col min="14100" max="14100" width="3.28515625" style="9" customWidth="1"/>
    <col min="14101" max="14101" width="7.28515625" style="9" customWidth="1"/>
    <col min="14102" max="14102" width="11.5703125" style="9" customWidth="1"/>
    <col min="14103" max="14104" width="11.28515625" style="9" customWidth="1"/>
    <col min="14105" max="14105" width="8.140625" style="9" customWidth="1"/>
    <col min="14106" max="14106" width="5.85546875" style="9" customWidth="1"/>
    <col min="14107" max="14107" width="5" style="9" customWidth="1"/>
    <col min="14108" max="14108" width="8.42578125" style="9" customWidth="1"/>
    <col min="14109" max="14109" width="8.5703125" style="9" customWidth="1"/>
    <col min="14110" max="14110" width="6.42578125" style="9" customWidth="1"/>
    <col min="14111" max="14341" width="9.140625" style="9"/>
    <col min="14342" max="14342" width="3.42578125" style="9" customWidth="1"/>
    <col min="14343" max="14343" width="5.42578125" style="9" customWidth="1"/>
    <col min="14344" max="14344" width="5.5703125" style="9" customWidth="1"/>
    <col min="14345" max="14345" width="6" style="9" customWidth="1"/>
    <col min="14346" max="14346" width="5.42578125" style="9" customWidth="1"/>
    <col min="14347" max="14347" width="10" style="9" customWidth="1"/>
    <col min="14348" max="14348" width="3.140625" style="9" customWidth="1"/>
    <col min="14349" max="14349" width="3.7109375" style="9" customWidth="1"/>
    <col min="14350" max="14350" width="3.42578125" style="9" customWidth="1"/>
    <col min="14351" max="14351" width="6.85546875" style="9" customWidth="1"/>
    <col min="14352" max="14352" width="7.140625" style="9" customWidth="1"/>
    <col min="14353" max="14353" width="6.140625" style="9" customWidth="1"/>
    <col min="14354" max="14354" width="7" style="9" customWidth="1"/>
    <col min="14355" max="14355" width="7.5703125" style="9" customWidth="1"/>
    <col min="14356" max="14356" width="3.28515625" style="9" customWidth="1"/>
    <col min="14357" max="14357" width="7.28515625" style="9" customWidth="1"/>
    <col min="14358" max="14358" width="11.5703125" style="9" customWidth="1"/>
    <col min="14359" max="14360" width="11.28515625" style="9" customWidth="1"/>
    <col min="14361" max="14361" width="8.140625" style="9" customWidth="1"/>
    <col min="14362" max="14362" width="5.85546875" style="9" customWidth="1"/>
    <col min="14363" max="14363" width="5" style="9" customWidth="1"/>
    <col min="14364" max="14364" width="8.42578125" style="9" customWidth="1"/>
    <col min="14365" max="14365" width="8.5703125" style="9" customWidth="1"/>
    <col min="14366" max="14366" width="6.42578125" style="9" customWidth="1"/>
    <col min="14367" max="14597" width="9.140625" style="9"/>
    <col min="14598" max="14598" width="3.42578125" style="9" customWidth="1"/>
    <col min="14599" max="14599" width="5.42578125" style="9" customWidth="1"/>
    <col min="14600" max="14600" width="5.5703125" style="9" customWidth="1"/>
    <col min="14601" max="14601" width="6" style="9" customWidth="1"/>
    <col min="14602" max="14602" width="5.42578125" style="9" customWidth="1"/>
    <col min="14603" max="14603" width="10" style="9" customWidth="1"/>
    <col min="14604" max="14604" width="3.140625" style="9" customWidth="1"/>
    <col min="14605" max="14605" width="3.7109375" style="9" customWidth="1"/>
    <col min="14606" max="14606" width="3.42578125" style="9" customWidth="1"/>
    <col min="14607" max="14607" width="6.85546875" style="9" customWidth="1"/>
    <col min="14608" max="14608" width="7.140625" style="9" customWidth="1"/>
    <col min="14609" max="14609" width="6.140625" style="9" customWidth="1"/>
    <col min="14610" max="14610" width="7" style="9" customWidth="1"/>
    <col min="14611" max="14611" width="7.5703125" style="9" customWidth="1"/>
    <col min="14612" max="14612" width="3.28515625" style="9" customWidth="1"/>
    <col min="14613" max="14613" width="7.28515625" style="9" customWidth="1"/>
    <col min="14614" max="14614" width="11.5703125" style="9" customWidth="1"/>
    <col min="14615" max="14616" width="11.28515625" style="9" customWidth="1"/>
    <col min="14617" max="14617" width="8.140625" style="9" customWidth="1"/>
    <col min="14618" max="14618" width="5.85546875" style="9" customWidth="1"/>
    <col min="14619" max="14619" width="5" style="9" customWidth="1"/>
    <col min="14620" max="14620" width="8.42578125" style="9" customWidth="1"/>
    <col min="14621" max="14621" width="8.5703125" style="9" customWidth="1"/>
    <col min="14622" max="14622" width="6.42578125" style="9" customWidth="1"/>
    <col min="14623" max="14853" width="9.140625" style="9"/>
    <col min="14854" max="14854" width="3.42578125" style="9" customWidth="1"/>
    <col min="14855" max="14855" width="5.42578125" style="9" customWidth="1"/>
    <col min="14856" max="14856" width="5.5703125" style="9" customWidth="1"/>
    <col min="14857" max="14857" width="6" style="9" customWidth="1"/>
    <col min="14858" max="14858" width="5.42578125" style="9" customWidth="1"/>
    <col min="14859" max="14859" width="10" style="9" customWidth="1"/>
    <col min="14860" max="14860" width="3.140625" style="9" customWidth="1"/>
    <col min="14861" max="14861" width="3.7109375" style="9" customWidth="1"/>
    <col min="14862" max="14862" width="3.42578125" style="9" customWidth="1"/>
    <col min="14863" max="14863" width="6.85546875" style="9" customWidth="1"/>
    <col min="14864" max="14864" width="7.140625" style="9" customWidth="1"/>
    <col min="14865" max="14865" width="6.140625" style="9" customWidth="1"/>
    <col min="14866" max="14866" width="7" style="9" customWidth="1"/>
    <col min="14867" max="14867" width="7.5703125" style="9" customWidth="1"/>
    <col min="14868" max="14868" width="3.28515625" style="9" customWidth="1"/>
    <col min="14869" max="14869" width="7.28515625" style="9" customWidth="1"/>
    <col min="14870" max="14870" width="11.5703125" style="9" customWidth="1"/>
    <col min="14871" max="14872" width="11.28515625" style="9" customWidth="1"/>
    <col min="14873" max="14873" width="8.140625" style="9" customWidth="1"/>
    <col min="14874" max="14874" width="5.85546875" style="9" customWidth="1"/>
    <col min="14875" max="14875" width="5" style="9" customWidth="1"/>
    <col min="14876" max="14876" width="8.42578125" style="9" customWidth="1"/>
    <col min="14877" max="14877" width="8.5703125" style="9" customWidth="1"/>
    <col min="14878" max="14878" width="6.42578125" style="9" customWidth="1"/>
    <col min="14879" max="15109" width="9.140625" style="9"/>
    <col min="15110" max="15110" width="3.42578125" style="9" customWidth="1"/>
    <col min="15111" max="15111" width="5.42578125" style="9" customWidth="1"/>
    <col min="15112" max="15112" width="5.5703125" style="9" customWidth="1"/>
    <col min="15113" max="15113" width="6" style="9" customWidth="1"/>
    <col min="15114" max="15114" width="5.42578125" style="9" customWidth="1"/>
    <col min="15115" max="15115" width="10" style="9" customWidth="1"/>
    <col min="15116" max="15116" width="3.140625" style="9" customWidth="1"/>
    <col min="15117" max="15117" width="3.7109375" style="9" customWidth="1"/>
    <col min="15118" max="15118" width="3.42578125" style="9" customWidth="1"/>
    <col min="15119" max="15119" width="6.85546875" style="9" customWidth="1"/>
    <col min="15120" max="15120" width="7.140625" style="9" customWidth="1"/>
    <col min="15121" max="15121" width="6.140625" style="9" customWidth="1"/>
    <col min="15122" max="15122" width="7" style="9" customWidth="1"/>
    <col min="15123" max="15123" width="7.5703125" style="9" customWidth="1"/>
    <col min="15124" max="15124" width="3.28515625" style="9" customWidth="1"/>
    <col min="15125" max="15125" width="7.28515625" style="9" customWidth="1"/>
    <col min="15126" max="15126" width="11.5703125" style="9" customWidth="1"/>
    <col min="15127" max="15128" width="11.28515625" style="9" customWidth="1"/>
    <col min="15129" max="15129" width="8.140625" style="9" customWidth="1"/>
    <col min="15130" max="15130" width="5.85546875" style="9" customWidth="1"/>
    <col min="15131" max="15131" width="5" style="9" customWidth="1"/>
    <col min="15132" max="15132" width="8.42578125" style="9" customWidth="1"/>
    <col min="15133" max="15133" width="8.5703125" style="9" customWidth="1"/>
    <col min="15134" max="15134" width="6.42578125" style="9" customWidth="1"/>
    <col min="15135" max="15365" width="9.140625" style="9"/>
    <col min="15366" max="15366" width="3.42578125" style="9" customWidth="1"/>
    <col min="15367" max="15367" width="5.42578125" style="9" customWidth="1"/>
    <col min="15368" max="15368" width="5.5703125" style="9" customWidth="1"/>
    <col min="15369" max="15369" width="6" style="9" customWidth="1"/>
    <col min="15370" max="15370" width="5.42578125" style="9" customWidth="1"/>
    <col min="15371" max="15371" width="10" style="9" customWidth="1"/>
    <col min="15372" max="15372" width="3.140625" style="9" customWidth="1"/>
    <col min="15373" max="15373" width="3.7109375" style="9" customWidth="1"/>
    <col min="15374" max="15374" width="3.42578125" style="9" customWidth="1"/>
    <col min="15375" max="15375" width="6.85546875" style="9" customWidth="1"/>
    <col min="15376" max="15376" width="7.140625" style="9" customWidth="1"/>
    <col min="15377" max="15377" width="6.140625" style="9" customWidth="1"/>
    <col min="15378" max="15378" width="7" style="9" customWidth="1"/>
    <col min="15379" max="15379" width="7.5703125" style="9" customWidth="1"/>
    <col min="15380" max="15380" width="3.28515625" style="9" customWidth="1"/>
    <col min="15381" max="15381" width="7.28515625" style="9" customWidth="1"/>
    <col min="15382" max="15382" width="11.5703125" style="9" customWidth="1"/>
    <col min="15383" max="15384" width="11.28515625" style="9" customWidth="1"/>
    <col min="15385" max="15385" width="8.140625" style="9" customWidth="1"/>
    <col min="15386" max="15386" width="5.85546875" style="9" customWidth="1"/>
    <col min="15387" max="15387" width="5" style="9" customWidth="1"/>
    <col min="15388" max="15388" width="8.42578125" style="9" customWidth="1"/>
    <col min="15389" max="15389" width="8.5703125" style="9" customWidth="1"/>
    <col min="15390" max="15390" width="6.42578125" style="9" customWidth="1"/>
    <col min="15391" max="15621" width="9.140625" style="9"/>
    <col min="15622" max="15622" width="3.42578125" style="9" customWidth="1"/>
    <col min="15623" max="15623" width="5.42578125" style="9" customWidth="1"/>
    <col min="15624" max="15624" width="5.5703125" style="9" customWidth="1"/>
    <col min="15625" max="15625" width="6" style="9" customWidth="1"/>
    <col min="15626" max="15626" width="5.42578125" style="9" customWidth="1"/>
    <col min="15627" max="15627" width="10" style="9" customWidth="1"/>
    <col min="15628" max="15628" width="3.140625" style="9" customWidth="1"/>
    <col min="15629" max="15629" width="3.7109375" style="9" customWidth="1"/>
    <col min="15630" max="15630" width="3.42578125" style="9" customWidth="1"/>
    <col min="15631" max="15631" width="6.85546875" style="9" customWidth="1"/>
    <col min="15632" max="15632" width="7.140625" style="9" customWidth="1"/>
    <col min="15633" max="15633" width="6.140625" style="9" customWidth="1"/>
    <col min="15634" max="15634" width="7" style="9" customWidth="1"/>
    <col min="15635" max="15635" width="7.5703125" style="9" customWidth="1"/>
    <col min="15636" max="15636" width="3.28515625" style="9" customWidth="1"/>
    <col min="15637" max="15637" width="7.28515625" style="9" customWidth="1"/>
    <col min="15638" max="15638" width="11.5703125" style="9" customWidth="1"/>
    <col min="15639" max="15640" width="11.28515625" style="9" customWidth="1"/>
    <col min="15641" max="15641" width="8.140625" style="9" customWidth="1"/>
    <col min="15642" max="15642" width="5.85546875" style="9" customWidth="1"/>
    <col min="15643" max="15643" width="5" style="9" customWidth="1"/>
    <col min="15644" max="15644" width="8.42578125" style="9" customWidth="1"/>
    <col min="15645" max="15645" width="8.5703125" style="9" customWidth="1"/>
    <col min="15646" max="15646" width="6.42578125" style="9" customWidth="1"/>
    <col min="15647" max="15877" width="9.140625" style="9"/>
    <col min="15878" max="15878" width="3.42578125" style="9" customWidth="1"/>
    <col min="15879" max="15879" width="5.42578125" style="9" customWidth="1"/>
    <col min="15880" max="15880" width="5.5703125" style="9" customWidth="1"/>
    <col min="15881" max="15881" width="6" style="9" customWidth="1"/>
    <col min="15882" max="15882" width="5.42578125" style="9" customWidth="1"/>
    <col min="15883" max="15883" width="10" style="9" customWidth="1"/>
    <col min="15884" max="15884" width="3.140625" style="9" customWidth="1"/>
    <col min="15885" max="15885" width="3.7109375" style="9" customWidth="1"/>
    <col min="15886" max="15886" width="3.42578125" style="9" customWidth="1"/>
    <col min="15887" max="15887" width="6.85546875" style="9" customWidth="1"/>
    <col min="15888" max="15888" width="7.140625" style="9" customWidth="1"/>
    <col min="15889" max="15889" width="6.140625" style="9" customWidth="1"/>
    <col min="15890" max="15890" width="7" style="9" customWidth="1"/>
    <col min="15891" max="15891" width="7.5703125" style="9" customWidth="1"/>
    <col min="15892" max="15892" width="3.28515625" style="9" customWidth="1"/>
    <col min="15893" max="15893" width="7.28515625" style="9" customWidth="1"/>
    <col min="15894" max="15894" width="11.5703125" style="9" customWidth="1"/>
    <col min="15895" max="15896" width="11.28515625" style="9" customWidth="1"/>
    <col min="15897" max="15897" width="8.140625" style="9" customWidth="1"/>
    <col min="15898" max="15898" width="5.85546875" style="9" customWidth="1"/>
    <col min="15899" max="15899" width="5" style="9" customWidth="1"/>
    <col min="15900" max="15900" width="8.42578125" style="9" customWidth="1"/>
    <col min="15901" max="15901" width="8.5703125" style="9" customWidth="1"/>
    <col min="15902" max="15902" width="6.42578125" style="9" customWidth="1"/>
    <col min="15903" max="16133" width="9.140625" style="9"/>
    <col min="16134" max="16134" width="3.42578125" style="9" customWidth="1"/>
    <col min="16135" max="16135" width="5.42578125" style="9" customWidth="1"/>
    <col min="16136" max="16136" width="5.5703125" style="9" customWidth="1"/>
    <col min="16137" max="16137" width="6" style="9" customWidth="1"/>
    <col min="16138" max="16138" width="5.42578125" style="9" customWidth="1"/>
    <col min="16139" max="16139" width="10" style="9" customWidth="1"/>
    <col min="16140" max="16140" width="3.140625" style="9" customWidth="1"/>
    <col min="16141" max="16141" width="3.7109375" style="9" customWidth="1"/>
    <col min="16142" max="16142" width="3.42578125" style="9" customWidth="1"/>
    <col min="16143" max="16143" width="6.85546875" style="9" customWidth="1"/>
    <col min="16144" max="16144" width="7.140625" style="9" customWidth="1"/>
    <col min="16145" max="16145" width="6.140625" style="9" customWidth="1"/>
    <col min="16146" max="16146" width="7" style="9" customWidth="1"/>
    <col min="16147" max="16147" width="7.5703125" style="9" customWidth="1"/>
    <col min="16148" max="16148" width="3.28515625" style="9" customWidth="1"/>
    <col min="16149" max="16149" width="7.28515625" style="9" customWidth="1"/>
    <col min="16150" max="16150" width="11.5703125" style="9" customWidth="1"/>
    <col min="16151" max="16152" width="11.28515625" style="9" customWidth="1"/>
    <col min="16153" max="16153" width="8.140625" style="9" customWidth="1"/>
    <col min="16154" max="16154" width="5.85546875" style="9" customWidth="1"/>
    <col min="16155" max="16155" width="5" style="9" customWidth="1"/>
    <col min="16156" max="16156" width="8.42578125" style="9" customWidth="1"/>
    <col min="16157" max="16157" width="8.5703125" style="9" customWidth="1"/>
    <col min="16158" max="16158" width="6.42578125" style="9" customWidth="1"/>
    <col min="16159" max="16381" width="9.140625" style="9"/>
    <col min="16382" max="16382" width="9.140625" style="9" customWidth="1"/>
    <col min="16383" max="16384" width="9.140625" style="9"/>
  </cols>
  <sheetData>
    <row r="1" spans="1:44" s="4" customFormat="1" ht="26.25" customHeight="1">
      <c r="A1" s="171"/>
      <c r="B1" s="121"/>
      <c r="C1" s="106"/>
      <c r="D1" s="107"/>
      <c r="E1" s="36"/>
      <c r="F1" s="36"/>
      <c r="G1" s="36"/>
      <c r="H1" s="108"/>
      <c r="I1" s="36"/>
      <c r="J1" s="109"/>
      <c r="K1" s="110"/>
      <c r="L1" s="107"/>
      <c r="M1" s="36"/>
      <c r="N1" s="121"/>
      <c r="O1" s="44"/>
      <c r="P1" s="138"/>
      <c r="Q1" s="41"/>
      <c r="R1" s="41"/>
      <c r="S1" s="175"/>
      <c r="W1" s="61"/>
      <c r="X1" s="121"/>
      <c r="Y1" s="121"/>
      <c r="Z1" s="685" t="s">
        <v>2395</v>
      </c>
      <c r="AA1" s="685"/>
      <c r="AB1" s="192"/>
      <c r="AC1" s="192"/>
      <c r="AD1" s="194"/>
      <c r="AG1" s="121"/>
      <c r="AH1" s="8"/>
      <c r="AI1" s="121"/>
    </row>
    <row r="2" spans="1:44" ht="33.75" customHeight="1">
      <c r="A2" s="682" t="s">
        <v>2396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62"/>
      <c r="AC2" s="193"/>
      <c r="AH2" s="121"/>
    </row>
    <row r="3" spans="1:44" s="4" customFormat="1" ht="23.25">
      <c r="A3" s="681" t="s">
        <v>2394</v>
      </c>
      <c r="B3" s="681"/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681"/>
      <c r="V3" s="681"/>
      <c r="W3" s="681"/>
      <c r="X3" s="681"/>
      <c r="Y3" s="681"/>
      <c r="Z3" s="681"/>
      <c r="AA3" s="681"/>
      <c r="AB3" s="661"/>
      <c r="AC3" s="195"/>
      <c r="AF3" s="494"/>
      <c r="AG3" s="121"/>
      <c r="AH3" s="121"/>
      <c r="AI3" s="121"/>
    </row>
    <row r="4" spans="1:44" ht="20.100000000000001" customHeight="1">
      <c r="A4" s="686" t="s">
        <v>2045</v>
      </c>
      <c r="B4" s="687"/>
      <c r="C4" s="687"/>
      <c r="D4" s="687"/>
      <c r="E4" s="687"/>
      <c r="F4" s="687"/>
      <c r="G4" s="687"/>
      <c r="H4" s="687"/>
      <c r="I4" s="687"/>
      <c r="J4" s="687"/>
      <c r="K4" s="688"/>
      <c r="L4" s="689" t="s">
        <v>2046</v>
      </c>
      <c r="M4" s="690"/>
      <c r="N4" s="690"/>
      <c r="O4" s="690"/>
      <c r="P4" s="690"/>
      <c r="Q4" s="690"/>
      <c r="R4" s="690"/>
      <c r="S4" s="690"/>
      <c r="T4" s="690"/>
      <c r="U4" s="690"/>
      <c r="V4" s="691"/>
      <c r="W4" s="692" t="s">
        <v>2060</v>
      </c>
      <c r="X4" s="695" t="s">
        <v>2061</v>
      </c>
      <c r="Y4" s="698" t="s">
        <v>2147</v>
      </c>
      <c r="Z4" s="701" t="s">
        <v>2062</v>
      </c>
      <c r="AA4" s="730" t="s">
        <v>2063</v>
      </c>
      <c r="AB4" s="751" t="s">
        <v>2133</v>
      </c>
      <c r="AC4" s="196"/>
      <c r="AD4" s="749" t="s">
        <v>9</v>
      </c>
      <c r="AF4" s="495"/>
      <c r="AH4" s="121"/>
    </row>
    <row r="5" spans="1:44" ht="20.100000000000001" customHeight="1">
      <c r="A5" s="695" t="s">
        <v>0</v>
      </c>
      <c r="B5" s="698" t="s">
        <v>642</v>
      </c>
      <c r="C5" s="704" t="s">
        <v>1</v>
      </c>
      <c r="D5" s="695" t="s">
        <v>2</v>
      </c>
      <c r="E5" s="709" t="s">
        <v>3</v>
      </c>
      <c r="F5" s="710"/>
      <c r="G5" s="711"/>
      <c r="H5" s="733" t="s">
        <v>2047</v>
      </c>
      <c r="I5" s="736" t="s">
        <v>2048</v>
      </c>
      <c r="J5" s="736" t="s">
        <v>2049</v>
      </c>
      <c r="K5" s="739" t="s">
        <v>2050</v>
      </c>
      <c r="L5" s="718" t="s">
        <v>0</v>
      </c>
      <c r="M5" s="721" t="s">
        <v>4</v>
      </c>
      <c r="N5" s="721" t="s">
        <v>5</v>
      </c>
      <c r="O5" s="724" t="s">
        <v>2051</v>
      </c>
      <c r="P5" s="727" t="s">
        <v>2056</v>
      </c>
      <c r="Q5" s="730" t="s">
        <v>2057</v>
      </c>
      <c r="R5" s="730" t="s">
        <v>2058</v>
      </c>
      <c r="S5" s="744" t="s">
        <v>2059</v>
      </c>
      <c r="T5" s="747" t="s">
        <v>2052</v>
      </c>
      <c r="U5" s="748"/>
      <c r="V5" s="698" t="s">
        <v>2055</v>
      </c>
      <c r="W5" s="693"/>
      <c r="X5" s="696"/>
      <c r="Y5" s="699"/>
      <c r="Z5" s="702"/>
      <c r="AA5" s="731"/>
      <c r="AB5" s="752"/>
      <c r="AC5" s="197"/>
      <c r="AD5" s="750"/>
      <c r="AF5" s="495"/>
      <c r="AH5" s="121"/>
    </row>
    <row r="6" spans="1:44" ht="20.100000000000001" customHeight="1">
      <c r="A6" s="696"/>
      <c r="B6" s="699"/>
      <c r="C6" s="705"/>
      <c r="D6" s="707"/>
      <c r="E6" s="712" t="s">
        <v>6</v>
      </c>
      <c r="F6" s="712" t="s">
        <v>7</v>
      </c>
      <c r="G6" s="712" t="s">
        <v>8</v>
      </c>
      <c r="H6" s="734"/>
      <c r="I6" s="737"/>
      <c r="J6" s="737"/>
      <c r="K6" s="740"/>
      <c r="L6" s="719"/>
      <c r="M6" s="722"/>
      <c r="N6" s="722"/>
      <c r="O6" s="725"/>
      <c r="P6" s="728"/>
      <c r="Q6" s="731"/>
      <c r="R6" s="731"/>
      <c r="S6" s="745"/>
      <c r="T6" s="715" t="s">
        <v>2053</v>
      </c>
      <c r="U6" s="698" t="s">
        <v>2054</v>
      </c>
      <c r="V6" s="699"/>
      <c r="W6" s="693"/>
      <c r="X6" s="696"/>
      <c r="Y6" s="699"/>
      <c r="Z6" s="702"/>
      <c r="AA6" s="731"/>
      <c r="AB6" s="752"/>
      <c r="AC6" s="197" t="s">
        <v>2260</v>
      </c>
      <c r="AD6" s="750"/>
      <c r="AF6" s="495"/>
      <c r="AH6" s="121"/>
    </row>
    <row r="7" spans="1:44" ht="20.100000000000001" customHeight="1">
      <c r="A7" s="696"/>
      <c r="B7" s="699"/>
      <c r="C7" s="705"/>
      <c r="D7" s="707"/>
      <c r="E7" s="713"/>
      <c r="F7" s="713"/>
      <c r="G7" s="713"/>
      <c r="H7" s="734"/>
      <c r="I7" s="737"/>
      <c r="J7" s="737"/>
      <c r="K7" s="740"/>
      <c r="L7" s="719"/>
      <c r="M7" s="722"/>
      <c r="N7" s="722"/>
      <c r="O7" s="725"/>
      <c r="P7" s="728"/>
      <c r="Q7" s="731"/>
      <c r="R7" s="731"/>
      <c r="S7" s="745"/>
      <c r="T7" s="716"/>
      <c r="U7" s="699"/>
      <c r="V7" s="699"/>
      <c r="W7" s="693"/>
      <c r="X7" s="696"/>
      <c r="Y7" s="699"/>
      <c r="Z7" s="702"/>
      <c r="AA7" s="731"/>
      <c r="AB7" s="752"/>
      <c r="AC7" s="197"/>
      <c r="AD7" s="750"/>
      <c r="AF7" s="495"/>
      <c r="AH7" s="121"/>
    </row>
    <row r="8" spans="1:44" ht="48.75" customHeight="1">
      <c r="A8" s="697"/>
      <c r="B8" s="700"/>
      <c r="C8" s="706"/>
      <c r="D8" s="708"/>
      <c r="E8" s="714"/>
      <c r="F8" s="714"/>
      <c r="G8" s="714"/>
      <c r="H8" s="735"/>
      <c r="I8" s="738"/>
      <c r="J8" s="738"/>
      <c r="K8" s="741"/>
      <c r="L8" s="720"/>
      <c r="M8" s="723"/>
      <c r="N8" s="723"/>
      <c r="O8" s="726"/>
      <c r="P8" s="729"/>
      <c r="Q8" s="732"/>
      <c r="R8" s="732"/>
      <c r="S8" s="746"/>
      <c r="T8" s="717"/>
      <c r="U8" s="700"/>
      <c r="V8" s="700"/>
      <c r="W8" s="694"/>
      <c r="X8" s="697"/>
      <c r="Y8" s="700"/>
      <c r="Z8" s="703"/>
      <c r="AA8" s="732"/>
      <c r="AB8" s="753"/>
      <c r="AC8" s="198"/>
      <c r="AD8" s="750"/>
      <c r="AH8" s="121"/>
    </row>
    <row r="9" spans="1:44" ht="20.100000000000001" customHeight="1">
      <c r="A9" s="256">
        <v>1</v>
      </c>
      <c r="B9" s="257" t="s">
        <v>656</v>
      </c>
      <c r="C9" s="258" t="s">
        <v>1132</v>
      </c>
      <c r="D9" s="259" t="s">
        <v>14</v>
      </c>
      <c r="E9" s="260">
        <v>0</v>
      </c>
      <c r="F9" s="260">
        <v>2</v>
      </c>
      <c r="G9" s="260">
        <v>50</v>
      </c>
      <c r="H9" s="247">
        <v>1</v>
      </c>
      <c r="I9" s="65">
        <f t="shared" ref="I9:I22" si="0">E9*400+F9*100+G9</f>
        <v>250</v>
      </c>
      <c r="J9" s="95">
        <v>250</v>
      </c>
      <c r="K9" s="80">
        <f>I9*J9</f>
        <v>62500</v>
      </c>
      <c r="L9" s="245"/>
      <c r="M9" s="248"/>
      <c r="N9" s="249"/>
      <c r="O9" s="45"/>
      <c r="P9" s="139"/>
      <c r="Q9" s="250"/>
      <c r="R9" s="250"/>
      <c r="S9" s="251"/>
      <c r="T9" s="249"/>
      <c r="U9" s="252"/>
      <c r="V9" s="249"/>
      <c r="W9" s="253"/>
      <c r="X9" s="243"/>
      <c r="Y9" s="243"/>
      <c r="Z9" s="125">
        <f>K9</f>
        <v>62500</v>
      </c>
      <c r="AA9" s="254">
        <v>0.01</v>
      </c>
      <c r="AB9" s="83">
        <f>+Z9*AA9/100</f>
        <v>6.25</v>
      </c>
      <c r="AC9" s="261">
        <f>+AB9*0.85</f>
        <v>5.3125</v>
      </c>
      <c r="AD9" s="496" t="s">
        <v>10</v>
      </c>
      <c r="AE9" s="497" t="s">
        <v>724</v>
      </c>
      <c r="AF9" s="489" t="s">
        <v>160</v>
      </c>
      <c r="AG9" s="498" t="s">
        <v>1104</v>
      </c>
      <c r="AH9" s="498" t="s">
        <v>1124</v>
      </c>
      <c r="AI9" s="12" t="s">
        <v>14</v>
      </c>
      <c r="AJ9" s="6" t="s">
        <v>36</v>
      </c>
      <c r="AK9" s="11" t="s">
        <v>15</v>
      </c>
      <c r="AL9" s="11" t="s">
        <v>16</v>
      </c>
      <c r="AM9" s="11" t="s">
        <v>17</v>
      </c>
      <c r="AN9" s="11" t="s">
        <v>91</v>
      </c>
      <c r="AO9" s="11" t="s">
        <v>626</v>
      </c>
      <c r="AP9" s="11">
        <v>1</v>
      </c>
      <c r="AQ9" s="11">
        <v>1</v>
      </c>
      <c r="AR9" s="11">
        <v>26</v>
      </c>
    </row>
    <row r="10" spans="1:44">
      <c r="A10" s="256">
        <v>2</v>
      </c>
      <c r="B10" s="257" t="s">
        <v>1322</v>
      </c>
      <c r="C10" s="262">
        <v>23933</v>
      </c>
      <c r="D10" s="245">
        <v>4</v>
      </c>
      <c r="E10" s="248">
        <v>3</v>
      </c>
      <c r="F10" s="248">
        <v>2</v>
      </c>
      <c r="G10" s="248">
        <v>27</v>
      </c>
      <c r="H10" s="247">
        <v>1</v>
      </c>
      <c r="I10" s="84">
        <f t="shared" si="0"/>
        <v>1427</v>
      </c>
      <c r="J10" s="95">
        <v>250</v>
      </c>
      <c r="K10" s="80">
        <f>I10*J10</f>
        <v>356750</v>
      </c>
      <c r="L10" s="245"/>
      <c r="M10" s="248"/>
      <c r="N10" s="245"/>
      <c r="O10" s="48"/>
      <c r="P10" s="140"/>
      <c r="Q10" s="251"/>
      <c r="R10" s="251"/>
      <c r="S10" s="251"/>
      <c r="T10" s="245"/>
      <c r="U10" s="248"/>
      <c r="V10" s="245"/>
      <c r="W10" s="253"/>
      <c r="X10" s="243"/>
      <c r="Y10" s="243"/>
      <c r="Z10" s="125">
        <f t="shared" ref="Z10:Z29" si="1">K10</f>
        <v>356750</v>
      </c>
      <c r="AA10" s="254">
        <v>0.01</v>
      </c>
      <c r="AB10" s="83">
        <f>+Z10*AA10/100</f>
        <v>35.674999999999997</v>
      </c>
      <c r="AC10" s="166">
        <f t="shared" ref="AC10:AC76" si="2">+AB10*0.85</f>
        <v>30.323749999999997</v>
      </c>
      <c r="AD10" s="499" t="s">
        <v>20</v>
      </c>
      <c r="AE10" s="482" t="s">
        <v>1438</v>
      </c>
      <c r="AF10" s="4" t="s">
        <v>527</v>
      </c>
      <c r="AG10" s="121">
        <v>3350500096424</v>
      </c>
      <c r="AH10" s="8" t="s">
        <v>1572</v>
      </c>
      <c r="AI10" s="35" t="s">
        <v>195</v>
      </c>
    </row>
    <row r="11" spans="1:44">
      <c r="A11" s="256">
        <v>3</v>
      </c>
      <c r="B11" s="245" t="s">
        <v>1723</v>
      </c>
      <c r="C11" s="263"/>
      <c r="D11" s="245">
        <v>6</v>
      </c>
      <c r="E11" s="248">
        <v>0</v>
      </c>
      <c r="F11" s="248">
        <v>0</v>
      </c>
      <c r="G11" s="248">
        <v>80</v>
      </c>
      <c r="H11" s="247">
        <v>4</v>
      </c>
      <c r="I11" s="65">
        <f t="shared" si="0"/>
        <v>80</v>
      </c>
      <c r="J11" s="95">
        <v>250</v>
      </c>
      <c r="K11" s="80">
        <f>I11*J11</f>
        <v>20000</v>
      </c>
      <c r="L11" s="245">
        <v>1</v>
      </c>
      <c r="M11" s="248"/>
      <c r="N11" s="245"/>
      <c r="O11" s="66" t="s">
        <v>2131</v>
      </c>
      <c r="P11" s="140"/>
      <c r="Q11" s="251"/>
      <c r="R11" s="251"/>
      <c r="S11" s="251"/>
      <c r="T11" s="245"/>
      <c r="U11" s="248"/>
      <c r="V11" s="245"/>
      <c r="W11" s="253"/>
      <c r="X11" s="243"/>
      <c r="Y11" s="243"/>
      <c r="Z11" s="125">
        <f t="shared" si="1"/>
        <v>20000</v>
      </c>
      <c r="AA11" s="254">
        <v>0.02</v>
      </c>
      <c r="AB11" s="83">
        <f t="shared" ref="AB11:AB13" si="3">+Z11*AA11/100</f>
        <v>4</v>
      </c>
      <c r="AC11" s="82">
        <f t="shared" si="2"/>
        <v>3.4</v>
      </c>
      <c r="AD11" s="499" t="s">
        <v>20</v>
      </c>
      <c r="AE11" s="482" t="s">
        <v>1588</v>
      </c>
      <c r="AF11" s="4" t="s">
        <v>1589</v>
      </c>
      <c r="AG11" s="121">
        <v>3350400195226</v>
      </c>
      <c r="AH11" s="8" t="s">
        <v>1590</v>
      </c>
    </row>
    <row r="12" spans="1:44">
      <c r="A12" s="256"/>
      <c r="B12" s="245" t="s">
        <v>1723</v>
      </c>
      <c r="C12" s="263"/>
      <c r="D12" s="245">
        <v>6</v>
      </c>
      <c r="E12" s="248">
        <v>3</v>
      </c>
      <c r="F12" s="248">
        <v>2</v>
      </c>
      <c r="G12" s="248">
        <v>51</v>
      </c>
      <c r="H12" s="247">
        <v>1</v>
      </c>
      <c r="I12" s="84">
        <f t="shared" si="0"/>
        <v>1451</v>
      </c>
      <c r="J12" s="95">
        <v>250</v>
      </c>
      <c r="K12" s="80">
        <f t="shared" ref="K12:K22" si="4">I12*J12</f>
        <v>362750</v>
      </c>
      <c r="L12" s="245">
        <v>1</v>
      </c>
      <c r="M12" s="248"/>
      <c r="N12" s="245"/>
      <c r="O12" s="48"/>
      <c r="P12" s="140"/>
      <c r="Q12" s="251"/>
      <c r="R12" s="251"/>
      <c r="S12" s="251"/>
      <c r="T12" s="245"/>
      <c r="U12" s="248"/>
      <c r="V12" s="245"/>
      <c r="W12" s="253"/>
      <c r="X12" s="243"/>
      <c r="Y12" s="243"/>
      <c r="Z12" s="125">
        <f t="shared" si="1"/>
        <v>362750</v>
      </c>
      <c r="AA12" s="254">
        <v>0.01</v>
      </c>
      <c r="AB12" s="83">
        <f t="shared" si="3"/>
        <v>36.274999999999999</v>
      </c>
      <c r="AC12" s="83">
        <f t="shared" si="2"/>
        <v>30.833749999999998</v>
      </c>
      <c r="AD12" s="500" t="s">
        <v>20</v>
      </c>
      <c r="AE12" s="4" t="s">
        <v>1588</v>
      </c>
      <c r="AF12" s="4" t="s">
        <v>1589</v>
      </c>
      <c r="AG12" s="121">
        <v>3350400195226</v>
      </c>
      <c r="AH12" s="8" t="s">
        <v>1590</v>
      </c>
    </row>
    <row r="13" spans="1:44">
      <c r="A13" s="256"/>
      <c r="B13" s="245" t="s">
        <v>1723</v>
      </c>
      <c r="C13" s="263"/>
      <c r="D13" s="245">
        <v>6</v>
      </c>
      <c r="E13" s="248">
        <v>0</v>
      </c>
      <c r="F13" s="248">
        <v>0</v>
      </c>
      <c r="G13" s="248">
        <v>94</v>
      </c>
      <c r="H13" s="247">
        <v>2</v>
      </c>
      <c r="I13" s="65">
        <f t="shared" si="0"/>
        <v>94</v>
      </c>
      <c r="J13" s="95">
        <v>250</v>
      </c>
      <c r="K13" s="80">
        <f t="shared" si="4"/>
        <v>23500</v>
      </c>
      <c r="L13" s="245">
        <v>1</v>
      </c>
      <c r="M13" s="248" t="s">
        <v>1592</v>
      </c>
      <c r="N13" s="245" t="s">
        <v>1594</v>
      </c>
      <c r="O13" s="48"/>
      <c r="P13" s="140">
        <v>206</v>
      </c>
      <c r="Q13" s="251"/>
      <c r="R13" s="251"/>
      <c r="S13" s="251"/>
      <c r="T13" s="245">
        <v>33</v>
      </c>
      <c r="U13" s="248"/>
      <c r="V13" s="245"/>
      <c r="W13" s="253"/>
      <c r="X13" s="243"/>
      <c r="Y13" s="243"/>
      <c r="Z13" s="125">
        <f t="shared" si="1"/>
        <v>23500</v>
      </c>
      <c r="AA13" s="254">
        <v>0.02</v>
      </c>
      <c r="AB13" s="83">
        <f t="shared" si="3"/>
        <v>4.7</v>
      </c>
      <c r="AC13" s="83">
        <f t="shared" si="2"/>
        <v>3.9950000000000001</v>
      </c>
      <c r="AD13" s="500" t="s">
        <v>20</v>
      </c>
      <c r="AE13" s="4" t="s">
        <v>1588</v>
      </c>
      <c r="AF13" s="4" t="s">
        <v>1589</v>
      </c>
      <c r="AG13" s="121">
        <v>3350400195227</v>
      </c>
      <c r="AH13" s="8" t="s">
        <v>1591</v>
      </c>
    </row>
    <row r="14" spans="1:44">
      <c r="A14" s="256"/>
      <c r="B14" s="245"/>
      <c r="C14" s="245"/>
      <c r="D14" s="245"/>
      <c r="E14" s="248"/>
      <c r="F14" s="248"/>
      <c r="G14" s="248"/>
      <c r="H14" s="247">
        <v>1</v>
      </c>
      <c r="I14" s="65">
        <f t="shared" si="0"/>
        <v>0</v>
      </c>
      <c r="J14" s="65"/>
      <c r="K14" s="80">
        <f t="shared" si="4"/>
        <v>0</v>
      </c>
      <c r="L14" s="245">
        <v>2</v>
      </c>
      <c r="M14" s="248" t="s">
        <v>1593</v>
      </c>
      <c r="N14" s="245" t="s">
        <v>1595</v>
      </c>
      <c r="O14" s="48"/>
      <c r="P14" s="58">
        <v>25</v>
      </c>
      <c r="Q14" s="251"/>
      <c r="R14" s="251"/>
      <c r="S14" s="251"/>
      <c r="T14" s="245">
        <v>9</v>
      </c>
      <c r="U14" s="248"/>
      <c r="V14" s="245"/>
      <c r="W14" s="253"/>
      <c r="X14" s="243"/>
      <c r="Y14" s="243"/>
      <c r="Z14" s="125"/>
      <c r="AA14" s="254"/>
      <c r="AB14" s="83"/>
      <c r="AC14" s="83">
        <f t="shared" si="2"/>
        <v>0</v>
      </c>
      <c r="AD14" s="500"/>
    </row>
    <row r="15" spans="1:44">
      <c r="A15" s="256">
        <v>4</v>
      </c>
      <c r="B15" s="257" t="s">
        <v>1759</v>
      </c>
      <c r="C15" s="245"/>
      <c r="D15" s="245"/>
      <c r="E15" s="248">
        <v>12</v>
      </c>
      <c r="F15" s="248">
        <v>0</v>
      </c>
      <c r="G15" s="248">
        <v>0</v>
      </c>
      <c r="H15" s="247">
        <v>1</v>
      </c>
      <c r="I15" s="65">
        <f t="shared" si="0"/>
        <v>4800</v>
      </c>
      <c r="J15" s="65">
        <v>250</v>
      </c>
      <c r="K15" s="80">
        <f t="shared" si="4"/>
        <v>1200000</v>
      </c>
      <c r="L15" s="245"/>
      <c r="M15" s="248"/>
      <c r="N15" s="245"/>
      <c r="O15" s="48"/>
      <c r="P15" s="58"/>
      <c r="Q15" s="251"/>
      <c r="R15" s="251"/>
      <c r="S15" s="251"/>
      <c r="T15" s="245"/>
      <c r="U15" s="248"/>
      <c r="V15" s="245"/>
      <c r="W15" s="253"/>
      <c r="X15" s="243"/>
      <c r="Y15" s="243"/>
      <c r="Z15" s="125">
        <f>+K15</f>
        <v>1200000</v>
      </c>
      <c r="AA15" s="254">
        <v>0.01</v>
      </c>
      <c r="AB15" s="83">
        <f>+Z15*0.01/100</f>
        <v>120</v>
      </c>
      <c r="AC15" s="83"/>
      <c r="AD15" s="500" t="s">
        <v>20</v>
      </c>
      <c r="AE15" s="4" t="s">
        <v>2357</v>
      </c>
      <c r="AF15" s="4" t="s">
        <v>370</v>
      </c>
    </row>
    <row r="16" spans="1:44" ht="20.100000000000001" customHeight="1">
      <c r="A16" s="256">
        <v>5</v>
      </c>
      <c r="B16" s="257" t="s">
        <v>656</v>
      </c>
      <c r="C16" s="258">
        <v>340</v>
      </c>
      <c r="D16" s="259" t="s">
        <v>32</v>
      </c>
      <c r="E16" s="260">
        <v>2</v>
      </c>
      <c r="F16" s="260">
        <v>0</v>
      </c>
      <c r="G16" s="260">
        <v>45</v>
      </c>
      <c r="H16" s="264">
        <v>1</v>
      </c>
      <c r="I16" s="65">
        <f t="shared" si="0"/>
        <v>845</v>
      </c>
      <c r="J16" s="84">
        <v>250</v>
      </c>
      <c r="K16" s="80">
        <f t="shared" si="4"/>
        <v>211250</v>
      </c>
      <c r="L16" s="245"/>
      <c r="M16" s="248"/>
      <c r="N16" s="245"/>
      <c r="O16" s="48"/>
      <c r="P16" s="58"/>
      <c r="Q16" s="251"/>
      <c r="R16" s="251"/>
      <c r="S16" s="251"/>
      <c r="T16" s="245"/>
      <c r="U16" s="248"/>
      <c r="V16" s="245"/>
      <c r="W16" s="253"/>
      <c r="X16" s="243"/>
      <c r="Y16" s="243"/>
      <c r="Z16" s="125">
        <f t="shared" si="1"/>
        <v>211250</v>
      </c>
      <c r="AA16" s="254">
        <v>0.01</v>
      </c>
      <c r="AB16" s="82">
        <f>+Z16*AA16/100</f>
        <v>21.125</v>
      </c>
      <c r="AC16" s="83">
        <f t="shared" si="2"/>
        <v>17.956250000000001</v>
      </c>
      <c r="AD16" s="489" t="s">
        <v>10</v>
      </c>
      <c r="AE16" s="501" t="s">
        <v>496</v>
      </c>
      <c r="AF16" s="489" t="s">
        <v>34</v>
      </c>
      <c r="AG16" s="498" t="s">
        <v>775</v>
      </c>
      <c r="AH16" s="498" t="s">
        <v>250</v>
      </c>
      <c r="AI16" s="12" t="s">
        <v>32</v>
      </c>
      <c r="AJ16" s="6" t="s">
        <v>36</v>
      </c>
      <c r="AK16" s="11" t="s">
        <v>15</v>
      </c>
      <c r="AL16" s="11" t="s">
        <v>16</v>
      </c>
      <c r="AM16" s="11" t="s">
        <v>17</v>
      </c>
      <c r="AN16" s="11" t="s">
        <v>152</v>
      </c>
      <c r="AO16" s="11" t="s">
        <v>76</v>
      </c>
      <c r="AP16" s="11">
        <v>3</v>
      </c>
      <c r="AQ16" s="11">
        <v>1</v>
      </c>
      <c r="AR16" s="11">
        <v>89</v>
      </c>
    </row>
    <row r="17" spans="1:44" ht="20.100000000000001" customHeight="1">
      <c r="A17" s="256"/>
      <c r="B17" s="257" t="s">
        <v>656</v>
      </c>
      <c r="C17" s="258">
        <v>340</v>
      </c>
      <c r="D17" s="259" t="s">
        <v>32</v>
      </c>
      <c r="E17" s="260">
        <v>6</v>
      </c>
      <c r="F17" s="260">
        <v>0</v>
      </c>
      <c r="G17" s="260">
        <v>1</v>
      </c>
      <c r="H17" s="264">
        <v>1</v>
      </c>
      <c r="I17" s="84">
        <f t="shared" si="0"/>
        <v>2401</v>
      </c>
      <c r="J17" s="84">
        <v>250</v>
      </c>
      <c r="K17" s="80">
        <f t="shared" si="4"/>
        <v>600250</v>
      </c>
      <c r="L17" s="245"/>
      <c r="M17" s="248"/>
      <c r="N17" s="249"/>
      <c r="O17" s="45"/>
      <c r="P17" s="139"/>
      <c r="Q17" s="250"/>
      <c r="R17" s="250"/>
      <c r="S17" s="251"/>
      <c r="T17" s="249"/>
      <c r="U17" s="252"/>
      <c r="V17" s="249"/>
      <c r="W17" s="253"/>
      <c r="X17" s="243"/>
      <c r="Y17" s="243"/>
      <c r="Z17" s="125">
        <f t="shared" si="1"/>
        <v>600250</v>
      </c>
      <c r="AA17" s="254">
        <v>0.01</v>
      </c>
      <c r="AB17" s="82">
        <f>+Z17*AA17/100</f>
        <v>60.024999999999999</v>
      </c>
      <c r="AC17" s="83">
        <f t="shared" si="2"/>
        <v>51.021249999999995</v>
      </c>
      <c r="AD17" s="501" t="s">
        <v>10</v>
      </c>
      <c r="AE17" s="489" t="s">
        <v>496</v>
      </c>
      <c r="AF17" s="489" t="s">
        <v>34</v>
      </c>
      <c r="AG17" s="498" t="s">
        <v>775</v>
      </c>
      <c r="AH17" s="498"/>
      <c r="AI17" s="12"/>
      <c r="AJ17" s="6"/>
      <c r="AK17" s="11"/>
      <c r="AL17" s="11"/>
      <c r="AM17" s="11" t="s">
        <v>17</v>
      </c>
      <c r="AN17" s="11" t="s">
        <v>68</v>
      </c>
      <c r="AO17" s="11" t="s">
        <v>76</v>
      </c>
      <c r="AP17" s="11">
        <v>0</v>
      </c>
      <c r="AQ17" s="11">
        <v>1</v>
      </c>
      <c r="AR17" s="11">
        <v>17</v>
      </c>
    </row>
    <row r="18" spans="1:44">
      <c r="A18" s="256"/>
      <c r="B18" s="245" t="s">
        <v>1319</v>
      </c>
      <c r="C18" s="263">
        <v>45918</v>
      </c>
      <c r="D18" s="245">
        <v>5</v>
      </c>
      <c r="E18" s="248">
        <v>0</v>
      </c>
      <c r="F18" s="248">
        <v>1</v>
      </c>
      <c r="G18" s="248">
        <v>14</v>
      </c>
      <c r="H18" s="265">
        <v>2</v>
      </c>
      <c r="I18" s="65">
        <f t="shared" si="0"/>
        <v>114</v>
      </c>
      <c r="J18" s="84">
        <v>250</v>
      </c>
      <c r="K18" s="80">
        <f t="shared" si="4"/>
        <v>28500</v>
      </c>
      <c r="L18" s="245">
        <v>1</v>
      </c>
      <c r="M18" s="266" t="s">
        <v>1592</v>
      </c>
      <c r="N18" s="245" t="s">
        <v>1621</v>
      </c>
      <c r="O18" s="45"/>
      <c r="P18" s="141">
        <v>142</v>
      </c>
      <c r="Q18" s="249"/>
      <c r="R18" s="250"/>
      <c r="S18" s="245"/>
      <c r="T18" s="249"/>
      <c r="U18" s="252"/>
      <c r="V18" s="249"/>
      <c r="W18" s="253"/>
      <c r="X18" s="243"/>
      <c r="Y18" s="243"/>
      <c r="Z18" s="125">
        <f t="shared" si="1"/>
        <v>28500</v>
      </c>
      <c r="AA18" s="254">
        <v>0.02</v>
      </c>
      <c r="AB18" s="82">
        <f>+Z18*AA18/100</f>
        <v>5.7</v>
      </c>
      <c r="AC18" s="83">
        <f t="shared" si="2"/>
        <v>4.8449999999999998</v>
      </c>
      <c r="AD18" s="501" t="s">
        <v>10</v>
      </c>
      <c r="AE18" s="489" t="s">
        <v>496</v>
      </c>
      <c r="AF18" s="489" t="s">
        <v>34</v>
      </c>
      <c r="AG18" s="498" t="s">
        <v>775</v>
      </c>
      <c r="AH18" s="498"/>
      <c r="AI18" s="12"/>
      <c r="AJ18" s="6"/>
      <c r="AK18" s="11"/>
      <c r="AL18" s="11"/>
    </row>
    <row r="19" spans="1:44" ht="20.100000000000001" customHeight="1">
      <c r="A19" s="256">
        <v>6</v>
      </c>
      <c r="B19" s="257" t="s">
        <v>656</v>
      </c>
      <c r="C19" s="258">
        <v>674</v>
      </c>
      <c r="D19" s="259" t="s">
        <v>32</v>
      </c>
      <c r="E19" s="260">
        <v>6</v>
      </c>
      <c r="F19" s="260">
        <v>3</v>
      </c>
      <c r="G19" s="260">
        <v>19</v>
      </c>
      <c r="H19" s="247">
        <v>1</v>
      </c>
      <c r="I19" s="84">
        <f t="shared" si="0"/>
        <v>2719</v>
      </c>
      <c r="J19" s="84">
        <v>250</v>
      </c>
      <c r="K19" s="80">
        <f t="shared" si="4"/>
        <v>679750</v>
      </c>
      <c r="L19" s="245"/>
      <c r="M19" s="248"/>
      <c r="N19" s="249"/>
      <c r="O19" s="45"/>
      <c r="P19" s="139"/>
      <c r="Q19" s="250"/>
      <c r="R19" s="250"/>
      <c r="S19" s="251"/>
      <c r="T19" s="249"/>
      <c r="U19" s="252"/>
      <c r="V19" s="249"/>
      <c r="W19" s="253"/>
      <c r="X19" s="243"/>
      <c r="Y19" s="243"/>
      <c r="Z19" s="125">
        <f t="shared" si="1"/>
        <v>679750</v>
      </c>
      <c r="AA19" s="254">
        <v>0.01</v>
      </c>
      <c r="AB19" s="82">
        <f t="shared" ref="AB19:AB22" si="5">+Z19*AA19/100</f>
        <v>67.974999999999994</v>
      </c>
      <c r="AC19" s="83">
        <f t="shared" si="2"/>
        <v>57.778749999999995</v>
      </c>
      <c r="AD19" s="501" t="s">
        <v>10</v>
      </c>
      <c r="AE19" s="489" t="s">
        <v>286</v>
      </c>
      <c r="AF19" s="489" t="s">
        <v>287</v>
      </c>
      <c r="AG19" s="498" t="s">
        <v>964</v>
      </c>
      <c r="AH19" s="498" t="s">
        <v>147</v>
      </c>
      <c r="AI19" s="12" t="s">
        <v>32</v>
      </c>
      <c r="AJ19" s="6" t="s">
        <v>36</v>
      </c>
      <c r="AK19" s="11" t="s">
        <v>195</v>
      </c>
      <c r="AL19" s="11" t="s">
        <v>196</v>
      </c>
      <c r="AM19" s="11" t="s">
        <v>17</v>
      </c>
      <c r="AN19" s="11" t="s">
        <v>18</v>
      </c>
      <c r="AO19" s="11" t="s">
        <v>462</v>
      </c>
      <c r="AP19" s="11">
        <v>11</v>
      </c>
      <c r="AQ19" s="11">
        <v>3</v>
      </c>
      <c r="AR19" s="11">
        <v>78</v>
      </c>
    </row>
    <row r="20" spans="1:44" ht="20.100000000000001" customHeight="1">
      <c r="A20" s="256"/>
      <c r="B20" s="257" t="s">
        <v>656</v>
      </c>
      <c r="C20" s="258">
        <v>1989</v>
      </c>
      <c r="D20" s="259" t="s">
        <v>32</v>
      </c>
      <c r="E20" s="260">
        <v>8</v>
      </c>
      <c r="F20" s="260">
        <v>1</v>
      </c>
      <c r="G20" s="260">
        <v>22</v>
      </c>
      <c r="H20" s="247">
        <v>1</v>
      </c>
      <c r="I20" s="84">
        <f t="shared" si="0"/>
        <v>3322</v>
      </c>
      <c r="J20" s="84">
        <v>250</v>
      </c>
      <c r="K20" s="80">
        <f t="shared" si="4"/>
        <v>830500</v>
      </c>
      <c r="L20" s="245"/>
      <c r="M20" s="248"/>
      <c r="N20" s="249"/>
      <c r="O20" s="45"/>
      <c r="P20" s="139"/>
      <c r="Q20" s="250"/>
      <c r="R20" s="250"/>
      <c r="S20" s="251"/>
      <c r="T20" s="249"/>
      <c r="U20" s="252"/>
      <c r="V20" s="249"/>
      <c r="W20" s="253"/>
      <c r="X20" s="243"/>
      <c r="Y20" s="243"/>
      <c r="Z20" s="125">
        <f t="shared" si="1"/>
        <v>830500</v>
      </c>
      <c r="AA20" s="254">
        <v>0.01</v>
      </c>
      <c r="AB20" s="82">
        <f t="shared" si="5"/>
        <v>83.05</v>
      </c>
      <c r="AC20" s="83">
        <f t="shared" si="2"/>
        <v>70.592500000000001</v>
      </c>
      <c r="AD20" s="501" t="s">
        <v>10</v>
      </c>
      <c r="AE20" s="489" t="s">
        <v>286</v>
      </c>
      <c r="AF20" s="489" t="s">
        <v>287</v>
      </c>
      <c r="AG20" s="498" t="s">
        <v>964</v>
      </c>
      <c r="AH20" s="498" t="s">
        <v>147</v>
      </c>
      <c r="AI20" s="12" t="s">
        <v>32</v>
      </c>
      <c r="AJ20" s="6"/>
      <c r="AK20" s="11" t="s">
        <v>15</v>
      </c>
      <c r="AL20" s="11" t="s">
        <v>16</v>
      </c>
      <c r="AM20" s="11" t="s">
        <v>17</v>
      </c>
      <c r="AN20" s="11" t="s">
        <v>18</v>
      </c>
      <c r="AO20" s="11" t="s">
        <v>561</v>
      </c>
      <c r="AP20" s="11">
        <v>2</v>
      </c>
      <c r="AQ20" s="11">
        <v>3</v>
      </c>
      <c r="AR20" s="11">
        <v>11</v>
      </c>
    </row>
    <row r="21" spans="1:44" ht="20.100000000000001" customHeight="1">
      <c r="A21" s="242">
        <v>7</v>
      </c>
      <c r="B21" s="257" t="s">
        <v>1759</v>
      </c>
      <c r="C21" s="258"/>
      <c r="D21" s="259"/>
      <c r="E21" s="260">
        <v>2</v>
      </c>
      <c r="F21" s="260">
        <v>0</v>
      </c>
      <c r="G21" s="260">
        <v>0</v>
      </c>
      <c r="H21" s="247">
        <v>1</v>
      </c>
      <c r="I21" s="84">
        <f t="shared" si="0"/>
        <v>800</v>
      </c>
      <c r="J21" s="84">
        <v>250</v>
      </c>
      <c r="K21" s="80">
        <f t="shared" si="4"/>
        <v>200000</v>
      </c>
      <c r="L21" s="245"/>
      <c r="M21" s="248"/>
      <c r="N21" s="249"/>
      <c r="O21" s="45"/>
      <c r="P21" s="139"/>
      <c r="Q21" s="250"/>
      <c r="R21" s="250"/>
      <c r="S21" s="251"/>
      <c r="T21" s="249"/>
      <c r="U21" s="252"/>
      <c r="V21" s="249"/>
      <c r="W21" s="253"/>
      <c r="X21" s="243"/>
      <c r="Y21" s="243"/>
      <c r="Z21" s="125">
        <f t="shared" si="1"/>
        <v>200000</v>
      </c>
      <c r="AA21" s="254">
        <v>0.01</v>
      </c>
      <c r="AB21" s="82">
        <f t="shared" si="5"/>
        <v>20</v>
      </c>
      <c r="AC21" s="83">
        <f t="shared" si="2"/>
        <v>17</v>
      </c>
      <c r="AD21" s="502"/>
      <c r="AE21" s="503" t="s">
        <v>2241</v>
      </c>
      <c r="AF21" s="488"/>
      <c r="AG21" s="504"/>
      <c r="AH21" s="504"/>
      <c r="AI21" s="67"/>
      <c r="AJ21" s="64"/>
      <c r="AK21" s="11"/>
      <c r="AL21" s="11"/>
      <c r="AM21" s="11"/>
      <c r="AN21" s="11"/>
      <c r="AO21" s="11"/>
      <c r="AP21" s="11"/>
      <c r="AQ21" s="11"/>
      <c r="AR21" s="11"/>
    </row>
    <row r="22" spans="1:44">
      <c r="A22" s="256">
        <v>8</v>
      </c>
      <c r="B22" s="245" t="s">
        <v>1723</v>
      </c>
      <c r="C22" s="245"/>
      <c r="D22" s="245">
        <v>6</v>
      </c>
      <c r="E22" s="248">
        <v>0</v>
      </c>
      <c r="F22" s="248">
        <v>1</v>
      </c>
      <c r="G22" s="248">
        <v>80</v>
      </c>
      <c r="H22" s="247">
        <v>2</v>
      </c>
      <c r="I22" s="65">
        <f t="shared" si="0"/>
        <v>180</v>
      </c>
      <c r="J22" s="84">
        <v>250</v>
      </c>
      <c r="K22" s="87">
        <f t="shared" si="4"/>
        <v>45000</v>
      </c>
      <c r="L22" s="263">
        <v>1</v>
      </c>
      <c r="M22" s="267" t="s">
        <v>1592</v>
      </c>
      <c r="N22" s="263" t="s">
        <v>1621</v>
      </c>
      <c r="O22" s="52"/>
      <c r="P22" s="142">
        <v>274</v>
      </c>
      <c r="Q22" s="249"/>
      <c r="R22" s="250"/>
      <c r="S22" s="245"/>
      <c r="T22" s="249">
        <v>30</v>
      </c>
      <c r="U22" s="252"/>
      <c r="V22" s="249"/>
      <c r="W22" s="253"/>
      <c r="X22" s="243"/>
      <c r="Y22" s="243"/>
      <c r="Z22" s="125">
        <f t="shared" si="1"/>
        <v>45000</v>
      </c>
      <c r="AA22" s="254">
        <v>0.02</v>
      </c>
      <c r="AB22" s="82">
        <f t="shared" si="5"/>
        <v>9</v>
      </c>
      <c r="AC22" s="83">
        <f t="shared" si="2"/>
        <v>7.6499999999999995</v>
      </c>
      <c r="AD22" s="4" t="s">
        <v>10</v>
      </c>
      <c r="AE22" s="483" t="s">
        <v>2275</v>
      </c>
      <c r="AF22" s="4" t="s">
        <v>160</v>
      </c>
      <c r="AG22" s="121">
        <v>3350400239321</v>
      </c>
      <c r="AH22" s="8" t="s">
        <v>1783</v>
      </c>
    </row>
    <row r="23" spans="1:44">
      <c r="A23" s="256"/>
      <c r="B23" s="245"/>
      <c r="C23" s="245"/>
      <c r="D23" s="245"/>
      <c r="E23" s="248"/>
      <c r="F23" s="248"/>
      <c r="G23" s="248"/>
      <c r="H23" s="247"/>
      <c r="I23" s="65"/>
      <c r="J23" s="65"/>
      <c r="K23" s="80"/>
      <c r="L23" s="245">
        <v>2</v>
      </c>
      <c r="M23" s="266" t="s">
        <v>1592</v>
      </c>
      <c r="N23" s="245" t="s">
        <v>1613</v>
      </c>
      <c r="O23" s="45"/>
      <c r="P23" s="58">
        <v>124</v>
      </c>
      <c r="Q23" s="249"/>
      <c r="R23" s="250"/>
      <c r="S23" s="245"/>
      <c r="T23" s="249">
        <v>10</v>
      </c>
      <c r="U23" s="252"/>
      <c r="V23" s="249"/>
      <c r="W23" s="253"/>
      <c r="X23" s="243"/>
      <c r="Y23" s="243"/>
      <c r="Z23" s="125"/>
      <c r="AA23" s="254"/>
      <c r="AB23" s="82"/>
      <c r="AC23" s="83">
        <f t="shared" si="2"/>
        <v>0</v>
      </c>
      <c r="AD23" s="4" t="s">
        <v>10</v>
      </c>
      <c r="AE23" s="4" t="s">
        <v>1784</v>
      </c>
      <c r="AF23" s="4" t="s">
        <v>160</v>
      </c>
      <c r="AG23" s="121">
        <v>1350400082719</v>
      </c>
      <c r="AH23" s="8" t="s">
        <v>1785</v>
      </c>
    </row>
    <row r="24" spans="1:44" ht="20.100000000000001" customHeight="1">
      <c r="A24" s="256">
        <v>9</v>
      </c>
      <c r="B24" s="257" t="s">
        <v>656</v>
      </c>
      <c r="C24" s="258">
        <v>1989</v>
      </c>
      <c r="D24" s="259" t="s">
        <v>32</v>
      </c>
      <c r="E24" s="260">
        <v>1</v>
      </c>
      <c r="F24" s="260">
        <v>0</v>
      </c>
      <c r="G24" s="260">
        <v>34</v>
      </c>
      <c r="H24" s="247">
        <v>1</v>
      </c>
      <c r="I24" s="65">
        <f t="shared" ref="I24:I29" si="6">E24*400+F24*100+G24</f>
        <v>434</v>
      </c>
      <c r="J24" s="84">
        <v>250</v>
      </c>
      <c r="K24" s="80">
        <f t="shared" ref="K24:K35" si="7">I24*J24</f>
        <v>108500</v>
      </c>
      <c r="L24" s="245"/>
      <c r="M24" s="248"/>
      <c r="N24" s="249"/>
      <c r="O24" s="45"/>
      <c r="P24" s="139"/>
      <c r="Q24" s="250"/>
      <c r="R24" s="250"/>
      <c r="S24" s="251"/>
      <c r="T24" s="249"/>
      <c r="U24" s="252"/>
      <c r="V24" s="249"/>
      <c r="W24" s="253"/>
      <c r="X24" s="243"/>
      <c r="Y24" s="243"/>
      <c r="Z24" s="125">
        <f t="shared" si="1"/>
        <v>108500</v>
      </c>
      <c r="AA24" s="254">
        <v>0.01</v>
      </c>
      <c r="AB24" s="82">
        <f t="shared" ref="AB24:AB29" si="8">+Z24*AA24/100</f>
        <v>10.85</v>
      </c>
      <c r="AC24" s="83">
        <f t="shared" si="2"/>
        <v>9.2225000000000001</v>
      </c>
      <c r="AD24" s="501" t="s">
        <v>10</v>
      </c>
      <c r="AE24" s="489" t="s">
        <v>52</v>
      </c>
      <c r="AF24" s="489" t="s">
        <v>53</v>
      </c>
      <c r="AG24" s="498" t="s">
        <v>1033</v>
      </c>
      <c r="AH24" s="498" t="s">
        <v>126</v>
      </c>
      <c r="AI24" s="12" t="s">
        <v>32</v>
      </c>
      <c r="AJ24" s="6" t="s">
        <v>36</v>
      </c>
      <c r="AK24" s="11" t="s">
        <v>15</v>
      </c>
      <c r="AL24" s="11" t="s">
        <v>16</v>
      </c>
      <c r="AM24" s="11" t="s">
        <v>17</v>
      </c>
      <c r="AN24" s="11" t="s">
        <v>149</v>
      </c>
      <c r="AO24" s="11" t="s">
        <v>525</v>
      </c>
      <c r="AP24" s="11">
        <v>3</v>
      </c>
      <c r="AQ24" s="11">
        <v>1</v>
      </c>
      <c r="AR24" s="11">
        <v>61</v>
      </c>
    </row>
    <row r="25" spans="1:44">
      <c r="A25" s="256">
        <v>10</v>
      </c>
      <c r="B25" s="243" t="s">
        <v>1322</v>
      </c>
      <c r="C25" s="262">
        <v>23933</v>
      </c>
      <c r="D25" s="245">
        <v>4</v>
      </c>
      <c r="E25" s="267">
        <v>8</v>
      </c>
      <c r="F25" s="267">
        <v>1</v>
      </c>
      <c r="G25" s="267">
        <v>25</v>
      </c>
      <c r="H25" s="247">
        <v>1</v>
      </c>
      <c r="I25" s="84">
        <f t="shared" si="6"/>
        <v>3325</v>
      </c>
      <c r="J25" s="84">
        <v>250</v>
      </c>
      <c r="K25" s="80">
        <f t="shared" si="7"/>
        <v>831250</v>
      </c>
      <c r="L25" s="245"/>
      <c r="M25" s="248"/>
      <c r="N25" s="249"/>
      <c r="O25" s="45"/>
      <c r="P25" s="139"/>
      <c r="Q25" s="250"/>
      <c r="R25" s="250"/>
      <c r="S25" s="251"/>
      <c r="T25" s="249"/>
      <c r="U25" s="252"/>
      <c r="V25" s="249"/>
      <c r="W25" s="253"/>
      <c r="X25" s="243"/>
      <c r="Y25" s="243"/>
      <c r="Z25" s="125">
        <f t="shared" si="1"/>
        <v>831250</v>
      </c>
      <c r="AA25" s="254">
        <v>0.01</v>
      </c>
      <c r="AB25" s="82">
        <f t="shared" si="8"/>
        <v>83.125</v>
      </c>
      <c r="AC25" s="83">
        <f t="shared" si="2"/>
        <v>70.65625</v>
      </c>
      <c r="AD25" s="4" t="s">
        <v>10</v>
      </c>
      <c r="AE25" s="4" t="s">
        <v>1440</v>
      </c>
      <c r="AF25" s="4" t="s">
        <v>240</v>
      </c>
      <c r="AG25" s="121">
        <v>3350400138264</v>
      </c>
      <c r="AH25" s="8" t="s">
        <v>1573</v>
      </c>
      <c r="AI25" s="35" t="s">
        <v>195</v>
      </c>
    </row>
    <row r="26" spans="1:44">
      <c r="A26" s="256"/>
      <c r="B26" s="243" t="s">
        <v>1322</v>
      </c>
      <c r="C26" s="262">
        <v>23933</v>
      </c>
      <c r="D26" s="245">
        <v>4</v>
      </c>
      <c r="E26" s="267">
        <v>5</v>
      </c>
      <c r="F26" s="267">
        <v>1</v>
      </c>
      <c r="G26" s="267">
        <v>47</v>
      </c>
      <c r="H26" s="247">
        <v>1</v>
      </c>
      <c r="I26" s="84">
        <f t="shared" si="6"/>
        <v>2147</v>
      </c>
      <c r="J26" s="84">
        <v>250</v>
      </c>
      <c r="K26" s="80">
        <f t="shared" si="7"/>
        <v>536750</v>
      </c>
      <c r="L26" s="245"/>
      <c r="M26" s="248"/>
      <c r="N26" s="249"/>
      <c r="O26" s="45"/>
      <c r="P26" s="139"/>
      <c r="Q26" s="250"/>
      <c r="R26" s="250"/>
      <c r="S26" s="251"/>
      <c r="T26" s="249"/>
      <c r="U26" s="252"/>
      <c r="V26" s="249"/>
      <c r="W26" s="253"/>
      <c r="X26" s="243"/>
      <c r="Y26" s="243"/>
      <c r="Z26" s="125">
        <f t="shared" si="1"/>
        <v>536750</v>
      </c>
      <c r="AA26" s="254">
        <v>0.01</v>
      </c>
      <c r="AB26" s="82">
        <f t="shared" si="8"/>
        <v>53.674999999999997</v>
      </c>
      <c r="AC26" s="83">
        <f t="shared" si="2"/>
        <v>45.623749999999994</v>
      </c>
      <c r="AD26" s="4" t="s">
        <v>10</v>
      </c>
      <c r="AE26" s="4" t="s">
        <v>1440</v>
      </c>
      <c r="AF26" s="4" t="s">
        <v>240</v>
      </c>
      <c r="AG26" s="121">
        <v>3350500096432</v>
      </c>
      <c r="AH26" s="8" t="s">
        <v>1573</v>
      </c>
      <c r="AI26" s="35" t="s">
        <v>195</v>
      </c>
    </row>
    <row r="27" spans="1:44" ht="20.100000000000001" customHeight="1">
      <c r="A27" s="256">
        <v>11</v>
      </c>
      <c r="B27" s="243" t="s">
        <v>656</v>
      </c>
      <c r="C27" s="258">
        <v>747</v>
      </c>
      <c r="D27" s="259" t="s">
        <v>32</v>
      </c>
      <c r="E27" s="260">
        <v>2</v>
      </c>
      <c r="F27" s="260">
        <v>2</v>
      </c>
      <c r="G27" s="260">
        <v>17</v>
      </c>
      <c r="H27" s="247">
        <v>1</v>
      </c>
      <c r="I27" s="84">
        <f t="shared" si="6"/>
        <v>1017</v>
      </c>
      <c r="J27" s="84">
        <v>250</v>
      </c>
      <c r="K27" s="80">
        <v>254400</v>
      </c>
      <c r="L27" s="245"/>
      <c r="M27" s="248"/>
      <c r="N27" s="249"/>
      <c r="O27" s="45"/>
      <c r="P27" s="139"/>
      <c r="Q27" s="250"/>
      <c r="R27" s="250"/>
      <c r="S27" s="251"/>
      <c r="T27" s="249"/>
      <c r="U27" s="252"/>
      <c r="V27" s="249"/>
      <c r="W27" s="253"/>
      <c r="X27" s="243"/>
      <c r="Y27" s="243"/>
      <c r="Z27" s="125">
        <v>254400</v>
      </c>
      <c r="AA27" s="254">
        <v>0.01</v>
      </c>
      <c r="AB27" s="82">
        <f t="shared" si="8"/>
        <v>25.44</v>
      </c>
      <c r="AC27" s="83">
        <f t="shared" si="2"/>
        <v>21.623999999999999</v>
      </c>
      <c r="AD27" s="501" t="s">
        <v>10</v>
      </c>
      <c r="AE27" s="492" t="s">
        <v>2356</v>
      </c>
      <c r="AF27" s="489" t="s">
        <v>160</v>
      </c>
      <c r="AG27" s="498" t="s">
        <v>1080</v>
      </c>
      <c r="AH27" s="498" t="s">
        <v>120</v>
      </c>
      <c r="AI27" s="12" t="s">
        <v>24</v>
      </c>
      <c r="AJ27" s="6" t="s">
        <v>321</v>
      </c>
      <c r="AK27" s="11" t="s">
        <v>15</v>
      </c>
      <c r="AL27" s="11" t="s">
        <v>16</v>
      </c>
      <c r="AM27" s="11" t="s">
        <v>17</v>
      </c>
      <c r="AN27" s="11" t="s">
        <v>75</v>
      </c>
      <c r="AO27" s="11" t="s">
        <v>595</v>
      </c>
      <c r="AP27" s="11">
        <v>9</v>
      </c>
      <c r="AQ27" s="11">
        <v>3</v>
      </c>
      <c r="AR27" s="11">
        <v>81</v>
      </c>
    </row>
    <row r="28" spans="1:44" ht="20.100000000000001" customHeight="1">
      <c r="A28" s="256">
        <v>12</v>
      </c>
      <c r="B28" s="243" t="s">
        <v>1320</v>
      </c>
      <c r="C28" s="258"/>
      <c r="D28" s="259"/>
      <c r="E28" s="260">
        <v>6</v>
      </c>
      <c r="F28" s="260">
        <v>2</v>
      </c>
      <c r="G28" s="260">
        <v>0</v>
      </c>
      <c r="H28" s="247">
        <v>1</v>
      </c>
      <c r="I28" s="84">
        <f t="shared" si="6"/>
        <v>2600</v>
      </c>
      <c r="J28" s="84">
        <v>250</v>
      </c>
      <c r="K28" s="80">
        <f>+I28*J28</f>
        <v>650000</v>
      </c>
      <c r="L28" s="245"/>
      <c r="M28" s="248"/>
      <c r="N28" s="249"/>
      <c r="O28" s="45"/>
      <c r="P28" s="139"/>
      <c r="Q28" s="250"/>
      <c r="R28" s="250"/>
      <c r="S28" s="251"/>
      <c r="T28" s="249"/>
      <c r="U28" s="252"/>
      <c r="V28" s="249"/>
      <c r="W28" s="253"/>
      <c r="X28" s="243"/>
      <c r="Y28" s="243"/>
      <c r="Z28" s="125">
        <f>+K28</f>
        <v>650000</v>
      </c>
      <c r="AA28" s="254">
        <v>0.01</v>
      </c>
      <c r="AB28" s="82">
        <f t="shared" si="8"/>
        <v>65</v>
      </c>
      <c r="AC28" s="83">
        <f t="shared" si="2"/>
        <v>55.25</v>
      </c>
      <c r="AD28" s="505" t="s">
        <v>10</v>
      </c>
      <c r="AE28" s="506" t="s">
        <v>2358</v>
      </c>
      <c r="AF28" s="505" t="s">
        <v>34</v>
      </c>
      <c r="AG28" s="507"/>
      <c r="AH28" s="507" t="s">
        <v>2359</v>
      </c>
      <c r="AI28" s="240"/>
      <c r="AJ28" s="241"/>
      <c r="AK28" s="11"/>
      <c r="AL28" s="11"/>
      <c r="AM28" s="11"/>
      <c r="AN28" s="11"/>
      <c r="AO28" s="11"/>
      <c r="AP28" s="11"/>
      <c r="AQ28" s="11"/>
      <c r="AR28" s="11"/>
    </row>
    <row r="29" spans="1:44">
      <c r="A29" s="256">
        <v>13</v>
      </c>
      <c r="B29" s="249" t="s">
        <v>1319</v>
      </c>
      <c r="C29" s="263">
        <v>45724</v>
      </c>
      <c r="D29" s="245">
        <v>4</v>
      </c>
      <c r="E29" s="248">
        <v>0</v>
      </c>
      <c r="F29" s="248">
        <v>2</v>
      </c>
      <c r="G29" s="248">
        <v>30</v>
      </c>
      <c r="H29" s="247">
        <v>2</v>
      </c>
      <c r="I29" s="65">
        <f t="shared" si="6"/>
        <v>230</v>
      </c>
      <c r="J29" s="84">
        <v>130</v>
      </c>
      <c r="K29" s="80">
        <f t="shared" si="7"/>
        <v>29900</v>
      </c>
      <c r="L29" s="245">
        <v>1</v>
      </c>
      <c r="M29" s="266" t="s">
        <v>1592</v>
      </c>
      <c r="N29" s="245" t="s">
        <v>1595</v>
      </c>
      <c r="O29" s="48"/>
      <c r="P29" s="58">
        <v>188</v>
      </c>
      <c r="Q29" s="245"/>
      <c r="R29" s="251"/>
      <c r="S29" s="245"/>
      <c r="T29" s="249">
        <v>10</v>
      </c>
      <c r="U29" s="252"/>
      <c r="V29" s="249"/>
      <c r="W29" s="253"/>
      <c r="X29" s="243"/>
      <c r="Y29" s="243"/>
      <c r="Z29" s="125">
        <f t="shared" si="1"/>
        <v>29900</v>
      </c>
      <c r="AA29" s="254">
        <v>0.02</v>
      </c>
      <c r="AB29" s="82">
        <f t="shared" si="8"/>
        <v>5.98</v>
      </c>
      <c r="AC29" s="83">
        <f t="shared" si="2"/>
        <v>5.0830000000000002</v>
      </c>
      <c r="AD29" s="4" t="s">
        <v>10</v>
      </c>
      <c r="AE29" s="4" t="s">
        <v>1720</v>
      </c>
      <c r="AF29" s="4" t="s">
        <v>81</v>
      </c>
      <c r="AG29" s="121">
        <v>5350400056214</v>
      </c>
      <c r="AH29" s="8" t="s">
        <v>1719</v>
      </c>
    </row>
    <row r="30" spans="1:44">
      <c r="A30" s="256"/>
      <c r="B30" s="249"/>
      <c r="C30" s="245"/>
      <c r="D30" s="245"/>
      <c r="E30" s="248"/>
      <c r="F30" s="248"/>
      <c r="G30" s="248"/>
      <c r="H30" s="247"/>
      <c r="I30" s="65"/>
      <c r="J30" s="65"/>
      <c r="K30" s="80">
        <f t="shared" si="7"/>
        <v>0</v>
      </c>
      <c r="L30" s="245">
        <v>2</v>
      </c>
      <c r="M30" s="266" t="s">
        <v>1630</v>
      </c>
      <c r="N30" s="245" t="s">
        <v>1595</v>
      </c>
      <c r="O30" s="48"/>
      <c r="P30" s="58">
        <v>30</v>
      </c>
      <c r="Q30" s="245"/>
      <c r="R30" s="251"/>
      <c r="S30" s="245"/>
      <c r="T30" s="249">
        <v>10</v>
      </c>
      <c r="U30" s="252"/>
      <c r="V30" s="249"/>
      <c r="W30" s="253"/>
      <c r="X30" s="243"/>
      <c r="Y30" s="243"/>
      <c r="Z30" s="125"/>
      <c r="AA30" s="254"/>
      <c r="AB30" s="82"/>
      <c r="AC30" s="83">
        <f t="shared" si="2"/>
        <v>0</v>
      </c>
    </row>
    <row r="31" spans="1:44">
      <c r="A31" s="256"/>
      <c r="B31" s="249"/>
      <c r="C31" s="245"/>
      <c r="D31" s="245"/>
      <c r="E31" s="248"/>
      <c r="F31" s="248"/>
      <c r="G31" s="248"/>
      <c r="H31" s="247"/>
      <c r="I31" s="65"/>
      <c r="J31" s="65"/>
      <c r="K31" s="80">
        <f t="shared" si="7"/>
        <v>0</v>
      </c>
      <c r="L31" s="245">
        <v>3</v>
      </c>
      <c r="M31" s="266" t="s">
        <v>1639</v>
      </c>
      <c r="N31" s="245" t="s">
        <v>1595</v>
      </c>
      <c r="O31" s="48"/>
      <c r="P31" s="58">
        <v>73</v>
      </c>
      <c r="Q31" s="245"/>
      <c r="R31" s="251"/>
      <c r="S31" s="245"/>
      <c r="T31" s="249">
        <v>10</v>
      </c>
      <c r="U31" s="252"/>
      <c r="V31" s="249"/>
      <c r="W31" s="253"/>
      <c r="X31" s="243"/>
      <c r="Y31" s="243"/>
      <c r="Z31" s="125"/>
      <c r="AA31" s="254"/>
      <c r="AB31" s="82"/>
      <c r="AC31" s="83">
        <f t="shared" si="2"/>
        <v>0</v>
      </c>
    </row>
    <row r="32" spans="1:44">
      <c r="A32" s="256"/>
      <c r="B32" s="249"/>
      <c r="C32" s="245"/>
      <c r="D32" s="245"/>
      <c r="E32" s="248"/>
      <c r="F32" s="248"/>
      <c r="G32" s="248"/>
      <c r="H32" s="247"/>
      <c r="I32" s="65"/>
      <c r="J32" s="65"/>
      <c r="K32" s="80">
        <f t="shared" si="7"/>
        <v>0</v>
      </c>
      <c r="L32" s="245">
        <v>4</v>
      </c>
      <c r="M32" s="266" t="s">
        <v>1620</v>
      </c>
      <c r="N32" s="245" t="s">
        <v>1613</v>
      </c>
      <c r="O32" s="45"/>
      <c r="P32" s="139">
        <v>16</v>
      </c>
      <c r="Q32" s="249"/>
      <c r="R32" s="250"/>
      <c r="S32" s="245"/>
      <c r="T32" s="249">
        <v>10</v>
      </c>
      <c r="U32" s="252"/>
      <c r="V32" s="249"/>
      <c r="W32" s="253"/>
      <c r="X32" s="243"/>
      <c r="Y32" s="243"/>
      <c r="Z32" s="125"/>
      <c r="AA32" s="254"/>
      <c r="AB32" s="82"/>
      <c r="AC32" s="83">
        <f t="shared" si="2"/>
        <v>0</v>
      </c>
    </row>
    <row r="33" spans="1:44">
      <c r="A33" s="256"/>
      <c r="B33" s="249"/>
      <c r="C33" s="245"/>
      <c r="D33" s="245"/>
      <c r="E33" s="248"/>
      <c r="F33" s="248"/>
      <c r="G33" s="248"/>
      <c r="H33" s="247"/>
      <c r="I33" s="65"/>
      <c r="J33" s="65"/>
      <c r="K33" s="80">
        <f t="shared" si="7"/>
        <v>0</v>
      </c>
      <c r="L33" s="245">
        <v>5</v>
      </c>
      <c r="M33" s="266" t="s">
        <v>1668</v>
      </c>
      <c r="N33" s="245" t="s">
        <v>1595</v>
      </c>
      <c r="O33" s="48"/>
      <c r="P33" s="58">
        <v>16</v>
      </c>
      <c r="Q33" s="245"/>
      <c r="R33" s="251"/>
      <c r="S33" s="245"/>
      <c r="T33" s="249">
        <v>10</v>
      </c>
      <c r="U33" s="252"/>
      <c r="V33" s="249"/>
      <c r="W33" s="253"/>
      <c r="X33" s="243"/>
      <c r="Y33" s="243"/>
      <c r="Z33" s="125"/>
      <c r="AA33" s="254"/>
      <c r="AB33" s="82"/>
      <c r="AC33" s="83">
        <f t="shared" si="2"/>
        <v>0</v>
      </c>
    </row>
    <row r="34" spans="1:44" s="217" customFormat="1">
      <c r="A34" s="256">
        <v>14</v>
      </c>
      <c r="B34" s="249" t="s">
        <v>1319</v>
      </c>
      <c r="C34" s="245">
        <v>44927</v>
      </c>
      <c r="D34" s="245"/>
      <c r="E34" s="248">
        <v>0</v>
      </c>
      <c r="F34" s="248">
        <v>1</v>
      </c>
      <c r="G34" s="248">
        <v>14</v>
      </c>
      <c r="H34" s="268">
        <v>1</v>
      </c>
      <c r="I34" s="65">
        <f>E34*400+F34*100+G34</f>
        <v>114</v>
      </c>
      <c r="J34" s="84">
        <v>500</v>
      </c>
      <c r="K34" s="255">
        <f t="shared" si="7"/>
        <v>57000</v>
      </c>
      <c r="L34" s="245"/>
      <c r="M34" s="266"/>
      <c r="N34" s="245"/>
      <c r="O34" s="48"/>
      <c r="P34" s="58"/>
      <c r="Q34" s="245"/>
      <c r="R34" s="251"/>
      <c r="S34" s="245"/>
      <c r="T34" s="249"/>
      <c r="U34" s="252"/>
      <c r="V34" s="249"/>
      <c r="W34" s="243"/>
      <c r="X34" s="243"/>
      <c r="Y34" s="243"/>
      <c r="Z34" s="125"/>
      <c r="AA34" s="254"/>
      <c r="AB34" s="82"/>
      <c r="AC34" s="269">
        <f t="shared" si="2"/>
        <v>0</v>
      </c>
      <c r="AD34" s="214" t="s">
        <v>20</v>
      </c>
      <c r="AE34" s="214" t="s">
        <v>125</v>
      </c>
      <c r="AF34" s="214" t="s">
        <v>370</v>
      </c>
      <c r="AG34" s="215"/>
      <c r="AH34" s="216" t="s">
        <v>2287</v>
      </c>
      <c r="AI34" s="215"/>
    </row>
    <row r="35" spans="1:44" s="217" customFormat="1">
      <c r="A35" s="270"/>
      <c r="B35" s="271"/>
      <c r="C35" s="272"/>
      <c r="D35" s="272"/>
      <c r="E35" s="273"/>
      <c r="F35" s="273"/>
      <c r="G35" s="273"/>
      <c r="H35" s="274"/>
      <c r="I35" s="65">
        <v>8</v>
      </c>
      <c r="J35" s="84">
        <v>500</v>
      </c>
      <c r="K35" s="255">
        <f t="shared" si="7"/>
        <v>4000</v>
      </c>
      <c r="L35" s="245">
        <v>1</v>
      </c>
      <c r="M35" s="266" t="s">
        <v>1586</v>
      </c>
      <c r="N35" s="245" t="s">
        <v>1595</v>
      </c>
      <c r="O35" s="48">
        <v>3</v>
      </c>
      <c r="P35" s="58">
        <v>32.01</v>
      </c>
      <c r="Q35" s="245">
        <v>100</v>
      </c>
      <c r="R35" s="251">
        <v>2600</v>
      </c>
      <c r="S35" s="245">
        <f>+R35*P35</f>
        <v>83226</v>
      </c>
      <c r="T35" s="249">
        <v>2</v>
      </c>
      <c r="U35" s="252">
        <v>6</v>
      </c>
      <c r="V35" s="249">
        <f>+S35*0.94</f>
        <v>78232.44</v>
      </c>
      <c r="W35" s="243">
        <f>+V35+K35</f>
        <v>82232.44</v>
      </c>
      <c r="X35" s="243">
        <f>+W35</f>
        <v>82232.44</v>
      </c>
      <c r="Y35" s="243"/>
      <c r="Z35" s="125">
        <f>+X35</f>
        <v>82232.44</v>
      </c>
      <c r="AA35" s="254">
        <v>0.3</v>
      </c>
      <c r="AB35" s="82">
        <f>+Z35*AA35/100</f>
        <v>246.69731999999999</v>
      </c>
      <c r="AC35" s="269"/>
      <c r="AD35" s="214"/>
      <c r="AE35" s="214"/>
      <c r="AF35" s="214"/>
      <c r="AG35" s="215"/>
      <c r="AH35" s="216"/>
      <c r="AI35" s="215"/>
    </row>
    <row r="36" spans="1:44" s="217" customFormat="1">
      <c r="A36" s="270"/>
      <c r="B36" s="271"/>
      <c r="C36" s="272"/>
      <c r="D36" s="272"/>
      <c r="E36" s="273"/>
      <c r="F36" s="273"/>
      <c r="G36" s="273"/>
      <c r="H36" s="274"/>
      <c r="I36" s="65"/>
      <c r="J36" s="84"/>
      <c r="K36" s="255"/>
      <c r="L36" s="245"/>
      <c r="M36" s="266"/>
      <c r="N36" s="245"/>
      <c r="O36" s="48"/>
      <c r="P36" s="58"/>
      <c r="Q36" s="245"/>
      <c r="R36" s="251"/>
      <c r="S36" s="245"/>
      <c r="T36" s="249"/>
      <c r="U36" s="252"/>
      <c r="V36" s="249"/>
      <c r="W36" s="243"/>
      <c r="X36" s="243"/>
      <c r="Y36" s="243"/>
      <c r="Z36" s="125"/>
      <c r="AA36" s="254"/>
      <c r="AB36" s="82"/>
      <c r="AC36" s="269"/>
      <c r="AD36" s="214"/>
      <c r="AE36" s="214"/>
      <c r="AF36" s="214"/>
      <c r="AG36" s="215"/>
      <c r="AH36" s="216"/>
      <c r="AI36" s="215"/>
    </row>
    <row r="37" spans="1:44">
      <c r="A37" s="256">
        <v>15</v>
      </c>
      <c r="B37" s="249" t="s">
        <v>1319</v>
      </c>
      <c r="C37" s="263">
        <v>45916</v>
      </c>
      <c r="D37" s="245">
        <v>5</v>
      </c>
      <c r="E37" s="248">
        <v>0</v>
      </c>
      <c r="F37" s="248">
        <v>2</v>
      </c>
      <c r="G37" s="248">
        <v>28</v>
      </c>
      <c r="H37" s="247">
        <v>2</v>
      </c>
      <c r="I37" s="65">
        <f>E37*400+F37*100+G37</f>
        <v>228</v>
      </c>
      <c r="J37" s="84">
        <v>250</v>
      </c>
      <c r="K37" s="80">
        <f>I37*J37</f>
        <v>57000</v>
      </c>
      <c r="L37" s="245">
        <v>1</v>
      </c>
      <c r="M37" s="266" t="s">
        <v>1592</v>
      </c>
      <c r="N37" s="245" t="s">
        <v>1621</v>
      </c>
      <c r="O37" s="45"/>
      <c r="P37" s="144">
        <v>222</v>
      </c>
      <c r="Q37" s="249"/>
      <c r="R37" s="250"/>
      <c r="S37" s="245"/>
      <c r="T37" s="249">
        <v>10</v>
      </c>
      <c r="U37" s="252"/>
      <c r="V37" s="249"/>
      <c r="W37" s="253"/>
      <c r="X37" s="243"/>
      <c r="Y37" s="243"/>
      <c r="Z37" s="125">
        <f>K37</f>
        <v>57000</v>
      </c>
      <c r="AA37" s="254">
        <v>0.02</v>
      </c>
      <c r="AB37" s="82">
        <f>+Z37*AA37/100</f>
        <v>11.4</v>
      </c>
      <c r="AC37" s="83">
        <f t="shared" si="2"/>
        <v>9.69</v>
      </c>
      <c r="AD37" s="4" t="s">
        <v>10</v>
      </c>
      <c r="AE37" s="4" t="s">
        <v>1865</v>
      </c>
      <c r="AF37" s="4" t="s">
        <v>1866</v>
      </c>
      <c r="AG37" s="121">
        <v>3350400256951</v>
      </c>
      <c r="AH37" s="8" t="s">
        <v>1864</v>
      </c>
    </row>
    <row r="38" spans="1:44">
      <c r="A38" s="256"/>
      <c r="B38" s="249"/>
      <c r="C38" s="245"/>
      <c r="D38" s="245"/>
      <c r="E38" s="248"/>
      <c r="F38" s="248"/>
      <c r="G38" s="248"/>
      <c r="H38" s="247"/>
      <c r="I38" s="65"/>
      <c r="J38" s="65"/>
      <c r="K38" s="80"/>
      <c r="L38" s="245">
        <v>2</v>
      </c>
      <c r="M38" s="266" t="s">
        <v>1620</v>
      </c>
      <c r="N38" s="245" t="s">
        <v>1613</v>
      </c>
      <c r="O38" s="45"/>
      <c r="P38" s="139">
        <v>30</v>
      </c>
      <c r="Q38" s="249"/>
      <c r="R38" s="250"/>
      <c r="S38" s="245"/>
      <c r="T38" s="249">
        <v>10</v>
      </c>
      <c r="U38" s="252"/>
      <c r="V38" s="249"/>
      <c r="W38" s="253"/>
      <c r="X38" s="243"/>
      <c r="Y38" s="243"/>
      <c r="Z38" s="125"/>
      <c r="AA38" s="254"/>
      <c r="AB38" s="82"/>
      <c r="AC38" s="83">
        <f t="shared" si="2"/>
        <v>0</v>
      </c>
    </row>
    <row r="39" spans="1:44">
      <c r="A39" s="256"/>
      <c r="B39" s="249"/>
      <c r="C39" s="245"/>
      <c r="D39" s="245"/>
      <c r="E39" s="248"/>
      <c r="F39" s="248"/>
      <c r="G39" s="248"/>
      <c r="H39" s="247"/>
      <c r="I39" s="65"/>
      <c r="J39" s="65"/>
      <c r="K39" s="80"/>
      <c r="L39" s="245">
        <v>3</v>
      </c>
      <c r="M39" s="266" t="s">
        <v>1630</v>
      </c>
      <c r="N39" s="245" t="s">
        <v>1595</v>
      </c>
      <c r="O39" s="45"/>
      <c r="P39" s="139">
        <v>30</v>
      </c>
      <c r="Q39" s="249"/>
      <c r="R39" s="250"/>
      <c r="S39" s="245"/>
      <c r="T39" s="249">
        <v>10</v>
      </c>
      <c r="U39" s="252"/>
      <c r="V39" s="249"/>
      <c r="W39" s="253"/>
      <c r="X39" s="243"/>
      <c r="Y39" s="243"/>
      <c r="Z39" s="125"/>
      <c r="AA39" s="254"/>
      <c r="AB39" s="82"/>
      <c r="AC39" s="83">
        <f t="shared" si="2"/>
        <v>0</v>
      </c>
    </row>
    <row r="40" spans="1:44" ht="20.100000000000001" customHeight="1">
      <c r="A40" s="256">
        <v>16</v>
      </c>
      <c r="B40" s="243" t="s">
        <v>656</v>
      </c>
      <c r="C40" s="258">
        <v>340</v>
      </c>
      <c r="D40" s="259" t="s">
        <v>32</v>
      </c>
      <c r="E40" s="260">
        <v>6</v>
      </c>
      <c r="F40" s="260">
        <v>3</v>
      </c>
      <c r="G40" s="260">
        <v>50</v>
      </c>
      <c r="H40" s="247">
        <v>1</v>
      </c>
      <c r="I40" s="84">
        <f t="shared" ref="I40:I44" si="9">E40*400+F40*100+G40</f>
        <v>2750</v>
      </c>
      <c r="J40" s="84">
        <v>250</v>
      </c>
      <c r="K40" s="80">
        <f t="shared" ref="K40:K43" si="10">I40*J40</f>
        <v>687500</v>
      </c>
      <c r="L40" s="245"/>
      <c r="M40" s="248"/>
      <c r="N40" s="249"/>
      <c r="O40" s="45"/>
      <c r="P40" s="139"/>
      <c r="Q40" s="250"/>
      <c r="R40" s="250"/>
      <c r="S40" s="251"/>
      <c r="T40" s="249"/>
      <c r="U40" s="252"/>
      <c r="V40" s="249"/>
      <c r="W40" s="253"/>
      <c r="X40" s="243"/>
      <c r="Y40" s="243"/>
      <c r="Z40" s="125">
        <f>K40</f>
        <v>687500</v>
      </c>
      <c r="AA40" s="254">
        <v>0.01</v>
      </c>
      <c r="AB40" s="82">
        <f>+Z40*AA40/100</f>
        <v>68.75</v>
      </c>
      <c r="AC40" s="83">
        <f t="shared" si="2"/>
        <v>58.4375</v>
      </c>
      <c r="AD40" s="501" t="s">
        <v>10</v>
      </c>
      <c r="AE40" s="492" t="s">
        <v>2277</v>
      </c>
      <c r="AF40" s="489"/>
      <c r="AG40" s="498" t="s">
        <v>917</v>
      </c>
      <c r="AH40" s="498" t="s">
        <v>161</v>
      </c>
      <c r="AI40" s="12" t="s">
        <v>95</v>
      </c>
      <c r="AJ40" s="6" t="s">
        <v>123</v>
      </c>
      <c r="AK40" s="11"/>
      <c r="AL40" s="11" t="s">
        <v>16</v>
      </c>
      <c r="AM40" s="11" t="s">
        <v>17</v>
      </c>
      <c r="AN40" s="11" t="s">
        <v>18</v>
      </c>
      <c r="AO40" s="11" t="s">
        <v>413</v>
      </c>
      <c r="AP40" s="11">
        <v>17</v>
      </c>
      <c r="AQ40" s="11">
        <v>1</v>
      </c>
      <c r="AR40" s="11">
        <v>44</v>
      </c>
    </row>
    <row r="41" spans="1:44" ht="20.100000000000001" customHeight="1">
      <c r="A41" s="256">
        <v>17</v>
      </c>
      <c r="B41" s="243" t="s">
        <v>656</v>
      </c>
      <c r="C41" s="258">
        <v>1989</v>
      </c>
      <c r="D41" s="259" t="s">
        <v>32</v>
      </c>
      <c r="E41" s="260">
        <v>0</v>
      </c>
      <c r="F41" s="260">
        <v>1</v>
      </c>
      <c r="G41" s="260">
        <v>0</v>
      </c>
      <c r="H41" s="247">
        <v>1</v>
      </c>
      <c r="I41" s="65">
        <f t="shared" si="9"/>
        <v>100</v>
      </c>
      <c r="J41" s="84">
        <v>250</v>
      </c>
      <c r="K41" s="80">
        <f t="shared" si="10"/>
        <v>25000</v>
      </c>
      <c r="L41" s="245"/>
      <c r="M41" s="248"/>
      <c r="N41" s="249"/>
      <c r="O41" s="45"/>
      <c r="P41" s="139"/>
      <c r="Q41" s="250"/>
      <c r="R41" s="250"/>
      <c r="S41" s="251"/>
      <c r="T41" s="249"/>
      <c r="U41" s="252"/>
      <c r="V41" s="249"/>
      <c r="W41" s="253"/>
      <c r="X41" s="243"/>
      <c r="Y41" s="243"/>
      <c r="Z41" s="125">
        <f t="shared" ref="Z41:Z44" si="11">K41</f>
        <v>25000</v>
      </c>
      <c r="AA41" s="254">
        <v>0.01</v>
      </c>
      <c r="AB41" s="82">
        <f t="shared" ref="AB41:AB44" si="12">+Z41*AA41/100</f>
        <v>2.5</v>
      </c>
      <c r="AC41" s="83">
        <f t="shared" si="2"/>
        <v>2.125</v>
      </c>
      <c r="AD41" s="501" t="s">
        <v>20</v>
      </c>
      <c r="AE41" s="489" t="s">
        <v>686</v>
      </c>
      <c r="AF41" s="489" t="s">
        <v>264</v>
      </c>
      <c r="AG41" s="498" t="s">
        <v>1008</v>
      </c>
      <c r="AH41" s="498" t="s">
        <v>184</v>
      </c>
      <c r="AI41" s="12" t="s">
        <v>32</v>
      </c>
      <c r="AJ41" s="6" t="s">
        <v>36</v>
      </c>
      <c r="AK41" s="11" t="s">
        <v>15</v>
      </c>
      <c r="AL41" s="11" t="s">
        <v>16</v>
      </c>
      <c r="AM41" s="11" t="s">
        <v>17</v>
      </c>
      <c r="AN41" s="11" t="s">
        <v>65</v>
      </c>
      <c r="AO41" s="11" t="s">
        <v>485</v>
      </c>
      <c r="AP41" s="11">
        <v>1</v>
      </c>
      <c r="AQ41" s="11">
        <v>2</v>
      </c>
      <c r="AR41" s="11">
        <v>30</v>
      </c>
    </row>
    <row r="42" spans="1:44" ht="20.100000000000001" customHeight="1">
      <c r="A42" s="242">
        <v>18</v>
      </c>
      <c r="B42" s="243" t="s">
        <v>1759</v>
      </c>
      <c r="C42" s="258"/>
      <c r="D42" s="259"/>
      <c r="E42" s="260">
        <v>2</v>
      </c>
      <c r="F42" s="260">
        <v>0</v>
      </c>
      <c r="G42" s="260">
        <v>0</v>
      </c>
      <c r="H42" s="247">
        <v>1</v>
      </c>
      <c r="I42" s="84">
        <f t="shared" ref="I42" si="13">E42*400+F42*100+G42</f>
        <v>800</v>
      </c>
      <c r="J42" s="84">
        <v>250</v>
      </c>
      <c r="K42" s="80">
        <f t="shared" ref="K42" si="14">I42*J42</f>
        <v>200000</v>
      </c>
      <c r="L42" s="245"/>
      <c r="M42" s="248"/>
      <c r="N42" s="249"/>
      <c r="O42" s="45"/>
      <c r="P42" s="139"/>
      <c r="Q42" s="250"/>
      <c r="R42" s="250"/>
      <c r="S42" s="251"/>
      <c r="T42" s="249"/>
      <c r="U42" s="252"/>
      <c r="V42" s="249"/>
      <c r="W42" s="253"/>
      <c r="X42" s="243"/>
      <c r="Y42" s="243"/>
      <c r="Z42" s="125">
        <f t="shared" ref="Z42" si="15">K42</f>
        <v>200000</v>
      </c>
      <c r="AA42" s="254">
        <v>0.01</v>
      </c>
      <c r="AB42" s="82">
        <f t="shared" ref="AB42" si="16">+Z42*AA42/100</f>
        <v>20</v>
      </c>
      <c r="AC42" s="83">
        <f t="shared" si="2"/>
        <v>17</v>
      </c>
      <c r="AD42" s="501"/>
      <c r="AE42" s="492" t="s">
        <v>2240</v>
      </c>
      <c r="AF42" s="489"/>
      <c r="AG42" s="498"/>
      <c r="AH42" s="498"/>
      <c r="AI42" s="12"/>
      <c r="AJ42" s="6"/>
      <c r="AK42" s="11"/>
      <c r="AL42" s="11"/>
      <c r="AM42" s="11"/>
      <c r="AN42" s="11"/>
      <c r="AO42" s="11"/>
      <c r="AP42" s="11"/>
      <c r="AQ42" s="11"/>
      <c r="AR42" s="11"/>
    </row>
    <row r="43" spans="1:44" ht="20.100000000000001" customHeight="1">
      <c r="A43" s="256">
        <v>19</v>
      </c>
      <c r="B43" s="243" t="s">
        <v>656</v>
      </c>
      <c r="C43" s="258">
        <v>338</v>
      </c>
      <c r="D43" s="259" t="s">
        <v>95</v>
      </c>
      <c r="E43" s="260">
        <v>2</v>
      </c>
      <c r="F43" s="260">
        <v>2</v>
      </c>
      <c r="G43" s="260">
        <v>69</v>
      </c>
      <c r="H43" s="247">
        <v>1</v>
      </c>
      <c r="I43" s="84">
        <f t="shared" si="9"/>
        <v>1069</v>
      </c>
      <c r="J43" s="84">
        <v>250</v>
      </c>
      <c r="K43" s="80">
        <f t="shared" si="10"/>
        <v>267250</v>
      </c>
      <c r="L43" s="245"/>
      <c r="M43" s="248"/>
      <c r="N43" s="249"/>
      <c r="O43" s="45"/>
      <c r="P43" s="139"/>
      <c r="Q43" s="250"/>
      <c r="R43" s="250"/>
      <c r="S43" s="251"/>
      <c r="T43" s="249"/>
      <c r="U43" s="252"/>
      <c r="V43" s="249"/>
      <c r="W43" s="253"/>
      <c r="X43" s="243"/>
      <c r="Y43" s="243"/>
      <c r="Z43" s="125">
        <f t="shared" si="11"/>
        <v>267250</v>
      </c>
      <c r="AA43" s="254">
        <v>0.01</v>
      </c>
      <c r="AB43" s="82">
        <f t="shared" si="12"/>
        <v>26.725000000000001</v>
      </c>
      <c r="AC43" s="83">
        <f t="shared" si="2"/>
        <v>22.716250000000002</v>
      </c>
      <c r="AD43" s="501" t="s">
        <v>44</v>
      </c>
      <c r="AE43" s="489" t="s">
        <v>421</v>
      </c>
      <c r="AF43" s="489" t="s">
        <v>63</v>
      </c>
      <c r="AG43" s="498" t="s">
        <v>955</v>
      </c>
      <c r="AH43" s="498" t="s">
        <v>40</v>
      </c>
      <c r="AI43" s="12" t="s">
        <v>95</v>
      </c>
      <c r="AJ43" s="6" t="s">
        <v>123</v>
      </c>
      <c r="AK43" s="11" t="s">
        <v>15</v>
      </c>
      <c r="AL43" s="11" t="s">
        <v>16</v>
      </c>
      <c r="AM43" s="11" t="s">
        <v>17</v>
      </c>
      <c r="AN43" s="11" t="s">
        <v>47</v>
      </c>
      <c r="AO43" s="11" t="s">
        <v>445</v>
      </c>
      <c r="AP43" s="11">
        <v>11</v>
      </c>
      <c r="AQ43" s="11">
        <v>0</v>
      </c>
      <c r="AR43" s="11">
        <v>44</v>
      </c>
    </row>
    <row r="44" spans="1:44" ht="17.25">
      <c r="A44" s="256">
        <v>20</v>
      </c>
      <c r="B44" s="249" t="s">
        <v>1139</v>
      </c>
      <c r="C44" s="275">
        <v>582</v>
      </c>
      <c r="D44" s="245"/>
      <c r="E44" s="246">
        <v>7</v>
      </c>
      <c r="F44" s="246">
        <v>1</v>
      </c>
      <c r="G44" s="246">
        <v>89</v>
      </c>
      <c r="H44" s="247">
        <v>1</v>
      </c>
      <c r="I44" s="84">
        <f t="shared" si="9"/>
        <v>2989</v>
      </c>
      <c r="J44" s="84">
        <v>100</v>
      </c>
      <c r="K44" s="80">
        <f>I44*J44</f>
        <v>298900</v>
      </c>
      <c r="L44" s="245"/>
      <c r="M44" s="248"/>
      <c r="N44" s="249"/>
      <c r="O44" s="45"/>
      <c r="P44" s="139"/>
      <c r="Q44" s="250"/>
      <c r="R44" s="250"/>
      <c r="S44" s="251"/>
      <c r="T44" s="249"/>
      <c r="U44" s="252"/>
      <c r="V44" s="249"/>
      <c r="W44" s="253"/>
      <c r="X44" s="243"/>
      <c r="Y44" s="243"/>
      <c r="Z44" s="125">
        <f t="shared" si="11"/>
        <v>298900</v>
      </c>
      <c r="AA44" s="254">
        <v>0.01</v>
      </c>
      <c r="AB44" s="82">
        <f t="shared" si="12"/>
        <v>29.89</v>
      </c>
      <c r="AC44" s="83">
        <f t="shared" si="2"/>
        <v>25.406500000000001</v>
      </c>
      <c r="AD44" s="484" t="s">
        <v>644</v>
      </c>
      <c r="AE44" s="484" t="s">
        <v>421</v>
      </c>
      <c r="AF44" s="484" t="s">
        <v>59</v>
      </c>
      <c r="AG44" s="484" t="s">
        <v>1183</v>
      </c>
      <c r="AH44" s="484">
        <v>209</v>
      </c>
      <c r="AI44" s="14">
        <v>5</v>
      </c>
      <c r="AJ44" s="14" t="s">
        <v>1160</v>
      </c>
      <c r="AK44" s="14" t="s">
        <v>1161</v>
      </c>
      <c r="AL44" s="14" t="s">
        <v>17</v>
      </c>
    </row>
    <row r="45" spans="1:44" ht="17.25">
      <c r="A45" s="276"/>
      <c r="B45" s="245" t="s">
        <v>1139</v>
      </c>
      <c r="C45" s="275">
        <v>2492</v>
      </c>
      <c r="D45" s="245"/>
      <c r="E45" s="246">
        <v>2</v>
      </c>
      <c r="F45" s="246">
        <v>2</v>
      </c>
      <c r="G45" s="246">
        <v>28</v>
      </c>
      <c r="H45" s="247">
        <v>1</v>
      </c>
      <c r="I45" s="84">
        <f>E45*400+F45*100+G45</f>
        <v>1028</v>
      </c>
      <c r="J45" s="65">
        <v>250</v>
      </c>
      <c r="K45" s="80">
        <f>I45*J45</f>
        <v>257000</v>
      </c>
      <c r="L45" s="245"/>
      <c r="M45" s="248"/>
      <c r="N45" s="245"/>
      <c r="O45" s="48"/>
      <c r="P45" s="58"/>
      <c r="Q45" s="251"/>
      <c r="R45" s="251"/>
      <c r="S45" s="251"/>
      <c r="T45" s="245"/>
      <c r="U45" s="248"/>
      <c r="V45" s="245"/>
      <c r="W45" s="253"/>
      <c r="X45" s="257"/>
      <c r="Y45" s="257"/>
      <c r="Z45" s="125">
        <f>K45</f>
        <v>257000</v>
      </c>
      <c r="AA45" s="254">
        <v>0.01</v>
      </c>
      <c r="AB45" s="82">
        <f>+Z45*AA45/100</f>
        <v>25.7</v>
      </c>
      <c r="AC45" s="83">
        <f t="shared" si="2"/>
        <v>21.844999999999999</v>
      </c>
      <c r="AD45" s="485" t="s">
        <v>644</v>
      </c>
      <c r="AE45" s="486" t="s">
        <v>421</v>
      </c>
      <c r="AF45" s="486" t="s">
        <v>59</v>
      </c>
      <c r="AG45" s="486"/>
      <c r="AH45" s="486">
        <v>209</v>
      </c>
      <c r="AI45" s="3">
        <v>5</v>
      </c>
      <c r="AJ45" s="3" t="s">
        <v>15</v>
      </c>
      <c r="AN45" s="3" t="s">
        <v>16</v>
      </c>
      <c r="AO45" s="3" t="s">
        <v>17</v>
      </c>
    </row>
    <row r="46" spans="1:44">
      <c r="A46" s="256"/>
      <c r="B46" s="249" t="s">
        <v>1319</v>
      </c>
      <c r="C46" s="263">
        <v>45922</v>
      </c>
      <c r="D46" s="245">
        <v>5</v>
      </c>
      <c r="E46" s="248">
        <v>0</v>
      </c>
      <c r="F46" s="248">
        <v>1</v>
      </c>
      <c r="G46" s="248">
        <v>67</v>
      </c>
      <c r="H46" s="247">
        <v>2</v>
      </c>
      <c r="I46" s="60">
        <v>34</v>
      </c>
      <c r="J46" s="84">
        <v>500</v>
      </c>
      <c r="K46" s="80">
        <f>+J46*I46</f>
        <v>17000</v>
      </c>
      <c r="L46" s="245">
        <v>1</v>
      </c>
      <c r="M46" s="266" t="s">
        <v>1592</v>
      </c>
      <c r="N46" s="245" t="s">
        <v>1595</v>
      </c>
      <c r="O46" s="45">
        <v>2</v>
      </c>
      <c r="P46" s="141">
        <v>137</v>
      </c>
      <c r="Q46" s="249">
        <v>100</v>
      </c>
      <c r="R46" s="250">
        <v>6350</v>
      </c>
      <c r="S46" s="58">
        <f>+R46*P46</f>
        <v>869950</v>
      </c>
      <c r="T46" s="249">
        <v>9</v>
      </c>
      <c r="U46" s="252">
        <v>20</v>
      </c>
      <c r="V46" s="139">
        <f>+S46*0.8</f>
        <v>695960</v>
      </c>
      <c r="W46" s="162">
        <f>+K46+V46</f>
        <v>712960</v>
      </c>
      <c r="X46" s="71">
        <f>+W46</f>
        <v>712960</v>
      </c>
      <c r="Y46" s="243">
        <v>10</v>
      </c>
      <c r="Z46" s="125">
        <f>K46</f>
        <v>17000</v>
      </c>
      <c r="AA46" s="254">
        <v>0.02</v>
      </c>
      <c r="AB46" s="82">
        <f>+Z46*AA46/100</f>
        <v>3.4</v>
      </c>
      <c r="AC46" s="83">
        <f t="shared" si="2"/>
        <v>2.8899999999999997</v>
      </c>
      <c r="AD46" s="4" t="s">
        <v>644</v>
      </c>
      <c r="AE46" s="4" t="s">
        <v>1835</v>
      </c>
      <c r="AF46" s="4" t="s">
        <v>59</v>
      </c>
      <c r="AG46" s="121">
        <v>3350400255628</v>
      </c>
      <c r="AH46" s="8" t="s">
        <v>1834</v>
      </c>
    </row>
    <row r="47" spans="1:44">
      <c r="A47" s="256"/>
      <c r="B47" s="249"/>
      <c r="C47" s="263"/>
      <c r="D47" s="245"/>
      <c r="E47" s="248"/>
      <c r="F47" s="248"/>
      <c r="G47" s="248"/>
      <c r="H47" s="247">
        <v>2</v>
      </c>
      <c r="I47" s="60">
        <v>37.5</v>
      </c>
      <c r="J47" s="84">
        <v>500</v>
      </c>
      <c r="K47" s="80">
        <f>+J47*I47</f>
        <v>18750</v>
      </c>
      <c r="L47" s="245">
        <v>2</v>
      </c>
      <c r="M47" s="266" t="s">
        <v>1592</v>
      </c>
      <c r="N47" s="245" t="s">
        <v>1641</v>
      </c>
      <c r="O47" s="45">
        <v>2</v>
      </c>
      <c r="P47" s="55">
        <v>150</v>
      </c>
      <c r="Q47" s="249">
        <v>100</v>
      </c>
      <c r="R47" s="250">
        <v>6350</v>
      </c>
      <c r="S47" s="58">
        <f t="shared" ref="S47:S50" si="17">+R47*P47</f>
        <v>952500</v>
      </c>
      <c r="T47" s="249">
        <v>41</v>
      </c>
      <c r="U47" s="252">
        <v>66</v>
      </c>
      <c r="V47" s="139">
        <f>+S47*0.26</f>
        <v>247650</v>
      </c>
      <c r="W47" s="162">
        <f t="shared" ref="W47:W50" si="18">+K47+V47</f>
        <v>266400</v>
      </c>
      <c r="X47" s="71">
        <f t="shared" ref="X47:X50" si="19">+W47</f>
        <v>266400</v>
      </c>
      <c r="Y47" s="243">
        <v>50</v>
      </c>
      <c r="Z47" s="125"/>
      <c r="AA47" s="254"/>
      <c r="AB47" s="82"/>
      <c r="AC47" s="83">
        <f t="shared" si="2"/>
        <v>0</v>
      </c>
      <c r="AD47" s="4" t="s">
        <v>644</v>
      </c>
      <c r="AE47" s="4" t="s">
        <v>421</v>
      </c>
      <c r="AF47" s="4" t="s">
        <v>59</v>
      </c>
    </row>
    <row r="48" spans="1:44">
      <c r="A48" s="256"/>
      <c r="B48" s="249"/>
      <c r="C48" s="245"/>
      <c r="D48" s="245"/>
      <c r="E48" s="248"/>
      <c r="F48" s="248"/>
      <c r="G48" s="248"/>
      <c r="H48" s="247">
        <v>2</v>
      </c>
      <c r="I48" s="60">
        <f>167-I46-I47</f>
        <v>95.5</v>
      </c>
      <c r="J48" s="84">
        <v>500</v>
      </c>
      <c r="K48" s="80">
        <f>+J48*I48</f>
        <v>47750</v>
      </c>
      <c r="L48" s="245">
        <v>3</v>
      </c>
      <c r="M48" s="266" t="s">
        <v>1639</v>
      </c>
      <c r="N48" s="245" t="s">
        <v>1595</v>
      </c>
      <c r="O48" s="45">
        <v>1</v>
      </c>
      <c r="P48" s="139">
        <v>60</v>
      </c>
      <c r="Q48" s="249">
        <v>100</v>
      </c>
      <c r="R48" s="250">
        <v>2500</v>
      </c>
      <c r="S48" s="58">
        <f t="shared" si="17"/>
        <v>150000</v>
      </c>
      <c r="T48" s="249">
        <v>26</v>
      </c>
      <c r="U48" s="252">
        <v>93</v>
      </c>
      <c r="V48" s="139">
        <f>+S48*0.07</f>
        <v>10500.000000000002</v>
      </c>
      <c r="W48" s="162">
        <f t="shared" si="18"/>
        <v>58250</v>
      </c>
      <c r="X48" s="71">
        <f t="shared" si="19"/>
        <v>58250</v>
      </c>
      <c r="Y48" s="243">
        <v>50</v>
      </c>
      <c r="Z48" s="125"/>
      <c r="AA48" s="254"/>
      <c r="AB48" s="82"/>
      <c r="AC48" s="83">
        <f t="shared" si="2"/>
        <v>0</v>
      </c>
    </row>
    <row r="49" spans="1:44">
      <c r="A49" s="256"/>
      <c r="B49" s="249"/>
      <c r="C49" s="245"/>
      <c r="D49" s="245"/>
      <c r="E49" s="248"/>
      <c r="F49" s="248"/>
      <c r="G49" s="248"/>
      <c r="H49" s="247"/>
      <c r="I49" s="60">
        <v>8</v>
      </c>
      <c r="J49" s="84">
        <v>500</v>
      </c>
      <c r="K49" s="80">
        <f>+J49*I49</f>
        <v>4000</v>
      </c>
      <c r="L49" s="245">
        <v>4</v>
      </c>
      <c r="M49" s="248" t="s">
        <v>2108</v>
      </c>
      <c r="N49" s="245" t="s">
        <v>1595</v>
      </c>
      <c r="O49" s="45">
        <v>3</v>
      </c>
      <c r="P49" s="139">
        <v>32</v>
      </c>
      <c r="Q49" s="249">
        <v>100</v>
      </c>
      <c r="R49" s="250">
        <v>2500</v>
      </c>
      <c r="S49" s="58">
        <f>+R49*P49</f>
        <v>80000</v>
      </c>
      <c r="T49" s="249">
        <v>14</v>
      </c>
      <c r="U49" s="252">
        <v>45</v>
      </c>
      <c r="V49" s="139">
        <f>+S49*0.55</f>
        <v>44000</v>
      </c>
      <c r="W49" s="162">
        <f>+K49+V49</f>
        <v>48000</v>
      </c>
      <c r="X49" s="71">
        <f t="shared" si="19"/>
        <v>48000</v>
      </c>
      <c r="Y49" s="243"/>
      <c r="Z49" s="125">
        <f>+X49</f>
        <v>48000</v>
      </c>
      <c r="AA49" s="254">
        <v>0.3</v>
      </c>
      <c r="AB49" s="82">
        <f>+Z49*AA49/100</f>
        <v>144</v>
      </c>
      <c r="AC49" s="83">
        <f t="shared" si="2"/>
        <v>122.39999999999999</v>
      </c>
    </row>
    <row r="50" spans="1:44">
      <c r="A50" s="256"/>
      <c r="B50" s="249"/>
      <c r="C50" s="245"/>
      <c r="D50" s="245"/>
      <c r="E50" s="248"/>
      <c r="F50" s="248"/>
      <c r="G50" s="248"/>
      <c r="H50" s="247"/>
      <c r="I50" s="65"/>
      <c r="J50" s="65"/>
      <c r="K50" s="80"/>
      <c r="L50" s="245">
        <v>5</v>
      </c>
      <c r="M50" s="266" t="s">
        <v>1630</v>
      </c>
      <c r="N50" s="245" t="s">
        <v>1595</v>
      </c>
      <c r="O50" s="45">
        <v>2</v>
      </c>
      <c r="P50" s="139">
        <v>29</v>
      </c>
      <c r="Q50" s="249"/>
      <c r="R50" s="250">
        <v>6350</v>
      </c>
      <c r="S50" s="58">
        <f t="shared" si="17"/>
        <v>184150</v>
      </c>
      <c r="T50" s="249">
        <v>41</v>
      </c>
      <c r="U50" s="252">
        <v>93</v>
      </c>
      <c r="V50" s="139">
        <f>+S50*0.07</f>
        <v>12890.500000000002</v>
      </c>
      <c r="W50" s="162">
        <f t="shared" si="18"/>
        <v>12890.500000000002</v>
      </c>
      <c r="X50" s="71">
        <f t="shared" si="19"/>
        <v>12890.500000000002</v>
      </c>
      <c r="Y50" s="243">
        <v>50</v>
      </c>
      <c r="Z50" s="125"/>
      <c r="AA50" s="254"/>
      <c r="AB50" s="82"/>
      <c r="AC50" s="83">
        <f t="shared" si="2"/>
        <v>0</v>
      </c>
    </row>
    <row r="51" spans="1:44">
      <c r="A51" s="256">
        <v>21</v>
      </c>
      <c r="B51" s="243" t="s">
        <v>1322</v>
      </c>
      <c r="C51" s="262">
        <v>23933</v>
      </c>
      <c r="D51" s="245">
        <v>4</v>
      </c>
      <c r="E51" s="267">
        <v>2</v>
      </c>
      <c r="F51" s="267">
        <v>3</v>
      </c>
      <c r="G51" s="267">
        <v>25</v>
      </c>
      <c r="H51" s="247">
        <v>1</v>
      </c>
      <c r="I51" s="84">
        <f t="shared" ref="I51:I62" si="20">E51*400+F51*100+G51</f>
        <v>1125</v>
      </c>
      <c r="J51" s="84">
        <v>400</v>
      </c>
      <c r="K51" s="80">
        <f>I51*J51</f>
        <v>450000</v>
      </c>
      <c r="L51" s="245"/>
      <c r="M51" s="248"/>
      <c r="N51" s="249"/>
      <c r="O51" s="45"/>
      <c r="P51" s="139"/>
      <c r="Q51" s="250"/>
      <c r="R51" s="250"/>
      <c r="S51" s="251"/>
      <c r="T51" s="249"/>
      <c r="U51" s="252"/>
      <c r="V51" s="249"/>
      <c r="W51" s="253"/>
      <c r="X51" s="243"/>
      <c r="Y51" s="243"/>
      <c r="Z51" s="125">
        <f t="shared" ref="Z51:Z56" si="21">K51</f>
        <v>450000</v>
      </c>
      <c r="AA51" s="254">
        <v>0.01</v>
      </c>
      <c r="AB51" s="82">
        <f>+Z51*AA51/100</f>
        <v>45</v>
      </c>
      <c r="AC51" s="83">
        <f t="shared" si="2"/>
        <v>38.25</v>
      </c>
      <c r="AD51" s="4" t="s">
        <v>2272</v>
      </c>
      <c r="AE51" s="4" t="s">
        <v>2273</v>
      </c>
      <c r="AF51" s="4" t="s">
        <v>365</v>
      </c>
      <c r="AG51" s="121">
        <v>3350500173224</v>
      </c>
      <c r="AH51" s="8">
        <v>149</v>
      </c>
      <c r="AI51" s="35">
        <v>4</v>
      </c>
      <c r="AJ51" s="9" t="s">
        <v>195</v>
      </c>
    </row>
    <row r="52" spans="1:44">
      <c r="A52" s="277">
        <v>22</v>
      </c>
      <c r="B52" s="245" t="s">
        <v>1723</v>
      </c>
      <c r="C52" s="245"/>
      <c r="D52" s="245">
        <v>9</v>
      </c>
      <c r="E52" s="248">
        <v>0</v>
      </c>
      <c r="F52" s="248">
        <v>3</v>
      </c>
      <c r="G52" s="248">
        <v>18</v>
      </c>
      <c r="H52" s="247">
        <v>2</v>
      </c>
      <c r="I52" s="65">
        <f>E52*400+F52*100+G52</f>
        <v>318</v>
      </c>
      <c r="J52" s="65">
        <v>250</v>
      </c>
      <c r="K52" s="80">
        <f>I52*J52</f>
        <v>79500</v>
      </c>
      <c r="L52" s="245"/>
      <c r="M52" s="266"/>
      <c r="N52" s="245"/>
      <c r="O52" s="48"/>
      <c r="P52" s="58"/>
      <c r="Q52" s="245"/>
      <c r="R52" s="251"/>
      <c r="S52" s="245"/>
      <c r="T52" s="245"/>
      <c r="U52" s="248"/>
      <c r="V52" s="245"/>
      <c r="W52" s="278"/>
      <c r="X52" s="257"/>
      <c r="Y52" s="257"/>
      <c r="Z52" s="125">
        <f>K52</f>
        <v>79500</v>
      </c>
      <c r="AA52" s="254">
        <v>0.02</v>
      </c>
      <c r="AB52" s="82">
        <f>+Z52*AA52/100</f>
        <v>15.9</v>
      </c>
      <c r="AC52" s="83">
        <f t="shared" si="2"/>
        <v>13.515000000000001</v>
      </c>
      <c r="AD52" s="4" t="s">
        <v>644</v>
      </c>
      <c r="AE52" s="4" t="s">
        <v>2020</v>
      </c>
      <c r="AF52" s="4" t="s">
        <v>34</v>
      </c>
      <c r="AG52" s="121">
        <v>3350400254192</v>
      </c>
      <c r="AH52" s="8" t="s">
        <v>2021</v>
      </c>
    </row>
    <row r="53" spans="1:44" ht="20.100000000000001" customHeight="1">
      <c r="A53" s="256">
        <v>23</v>
      </c>
      <c r="B53" s="257" t="s">
        <v>656</v>
      </c>
      <c r="C53" s="258">
        <v>1989</v>
      </c>
      <c r="D53" s="259" t="s">
        <v>32</v>
      </c>
      <c r="E53" s="260">
        <v>2</v>
      </c>
      <c r="F53" s="260">
        <v>1</v>
      </c>
      <c r="G53" s="260">
        <v>73</v>
      </c>
      <c r="H53" s="247">
        <v>1</v>
      </c>
      <c r="I53" s="65">
        <f t="shared" si="20"/>
        <v>973</v>
      </c>
      <c r="J53" s="84">
        <v>250</v>
      </c>
      <c r="K53" s="80">
        <f t="shared" ref="K53:K60" si="22">I53*J53</f>
        <v>243250</v>
      </c>
      <c r="L53" s="245"/>
      <c r="M53" s="248"/>
      <c r="N53" s="249"/>
      <c r="O53" s="45"/>
      <c r="P53" s="139"/>
      <c r="Q53" s="250"/>
      <c r="R53" s="250"/>
      <c r="S53" s="251"/>
      <c r="T53" s="249"/>
      <c r="U53" s="252"/>
      <c r="V53" s="249"/>
      <c r="W53" s="253"/>
      <c r="X53" s="243"/>
      <c r="Y53" s="243"/>
      <c r="Z53" s="125">
        <f t="shared" si="21"/>
        <v>243250</v>
      </c>
      <c r="AA53" s="254">
        <v>0.01</v>
      </c>
      <c r="AB53" s="82">
        <f>+Z53*AA53/100</f>
        <v>24.324999999999999</v>
      </c>
      <c r="AC53" s="83">
        <f t="shared" si="2"/>
        <v>20.67625</v>
      </c>
      <c r="AD53" s="501" t="s">
        <v>20</v>
      </c>
      <c r="AE53" s="489" t="s">
        <v>405</v>
      </c>
      <c r="AF53" s="489" t="s">
        <v>59</v>
      </c>
      <c r="AG53" s="498" t="s">
        <v>1066</v>
      </c>
      <c r="AH53" s="498" t="s">
        <v>188</v>
      </c>
      <c r="AI53" s="12" t="s">
        <v>32</v>
      </c>
      <c r="AJ53" s="6"/>
      <c r="AK53" s="11" t="s">
        <v>15</v>
      </c>
      <c r="AL53" s="11" t="s">
        <v>16</v>
      </c>
      <c r="AM53" s="11" t="s">
        <v>17</v>
      </c>
      <c r="AN53" s="11" t="s">
        <v>40</v>
      </c>
      <c r="AO53" s="11" t="s">
        <v>595</v>
      </c>
      <c r="AP53" s="11">
        <v>7</v>
      </c>
      <c r="AQ53" s="11">
        <v>2</v>
      </c>
      <c r="AR53" s="11">
        <v>93</v>
      </c>
    </row>
    <row r="54" spans="1:44" ht="20.100000000000001" customHeight="1">
      <c r="A54" s="256">
        <v>24</v>
      </c>
      <c r="B54" s="257" t="s">
        <v>656</v>
      </c>
      <c r="C54" s="258">
        <v>340</v>
      </c>
      <c r="D54" s="259" t="s">
        <v>32</v>
      </c>
      <c r="E54" s="260">
        <v>3</v>
      </c>
      <c r="F54" s="260">
        <v>2</v>
      </c>
      <c r="G54" s="260">
        <v>8</v>
      </c>
      <c r="H54" s="247">
        <v>1</v>
      </c>
      <c r="I54" s="84">
        <f t="shared" si="20"/>
        <v>1408</v>
      </c>
      <c r="J54" s="84">
        <v>250</v>
      </c>
      <c r="K54" s="80">
        <f t="shared" si="22"/>
        <v>352000</v>
      </c>
      <c r="L54" s="245"/>
      <c r="M54" s="248"/>
      <c r="N54" s="249"/>
      <c r="O54" s="45"/>
      <c r="P54" s="139"/>
      <c r="Q54" s="250"/>
      <c r="R54" s="250"/>
      <c r="S54" s="251"/>
      <c r="T54" s="249"/>
      <c r="U54" s="252"/>
      <c r="V54" s="249"/>
      <c r="W54" s="253"/>
      <c r="X54" s="243"/>
      <c r="Y54" s="243"/>
      <c r="Z54" s="125">
        <f t="shared" si="21"/>
        <v>352000</v>
      </c>
      <c r="AA54" s="254">
        <v>0.01</v>
      </c>
      <c r="AB54" s="82">
        <f t="shared" ref="AB54:AB56" si="23">+Z54*AA54/100</f>
        <v>35.200000000000003</v>
      </c>
      <c r="AC54" s="83">
        <f t="shared" si="2"/>
        <v>29.92</v>
      </c>
      <c r="AD54" s="501" t="s">
        <v>10</v>
      </c>
      <c r="AE54" s="489" t="s">
        <v>118</v>
      </c>
      <c r="AF54" s="489" t="s">
        <v>84</v>
      </c>
      <c r="AG54" s="498" t="s">
        <v>891</v>
      </c>
      <c r="AH54" s="498" t="s">
        <v>35</v>
      </c>
      <c r="AI54" s="12" t="s">
        <v>32</v>
      </c>
      <c r="AJ54" s="6" t="s">
        <v>36</v>
      </c>
      <c r="AK54" s="11" t="s">
        <v>15</v>
      </c>
      <c r="AL54" s="11" t="s">
        <v>16</v>
      </c>
      <c r="AM54" s="11" t="s">
        <v>17</v>
      </c>
      <c r="AN54" s="11" t="s">
        <v>110</v>
      </c>
      <c r="AO54" s="11" t="s">
        <v>362</v>
      </c>
      <c r="AP54" s="11">
        <v>13</v>
      </c>
      <c r="AQ54" s="11">
        <v>0</v>
      </c>
      <c r="AR54" s="11">
        <v>97</v>
      </c>
    </row>
    <row r="55" spans="1:44" ht="20.100000000000001" customHeight="1">
      <c r="A55" s="256"/>
      <c r="B55" s="257" t="s">
        <v>656</v>
      </c>
      <c r="C55" s="258">
        <v>1988</v>
      </c>
      <c r="D55" s="259" t="s">
        <v>32</v>
      </c>
      <c r="E55" s="260">
        <v>3</v>
      </c>
      <c r="F55" s="260">
        <v>1</v>
      </c>
      <c r="G55" s="260">
        <v>85</v>
      </c>
      <c r="H55" s="247">
        <v>1</v>
      </c>
      <c r="I55" s="84">
        <f t="shared" si="20"/>
        <v>1385</v>
      </c>
      <c r="J55" s="84">
        <v>250</v>
      </c>
      <c r="K55" s="80">
        <f t="shared" si="22"/>
        <v>346250</v>
      </c>
      <c r="L55" s="245"/>
      <c r="M55" s="248"/>
      <c r="N55" s="249"/>
      <c r="O55" s="45"/>
      <c r="P55" s="139"/>
      <c r="Q55" s="250"/>
      <c r="R55" s="250"/>
      <c r="S55" s="251"/>
      <c r="T55" s="249"/>
      <c r="U55" s="252"/>
      <c r="V55" s="249"/>
      <c r="W55" s="253"/>
      <c r="X55" s="243"/>
      <c r="Y55" s="243"/>
      <c r="Z55" s="125">
        <f t="shared" si="21"/>
        <v>346250</v>
      </c>
      <c r="AA55" s="254">
        <v>0.01</v>
      </c>
      <c r="AB55" s="82">
        <f>+Z55*AA55/100</f>
        <v>34.625</v>
      </c>
      <c r="AC55" s="83">
        <f t="shared" si="2"/>
        <v>29.431249999999999</v>
      </c>
      <c r="AD55" s="501" t="s">
        <v>10</v>
      </c>
      <c r="AE55" s="489" t="s">
        <v>118</v>
      </c>
      <c r="AF55" s="489" t="s">
        <v>84</v>
      </c>
      <c r="AG55" s="498" t="s">
        <v>891</v>
      </c>
      <c r="AH55" s="498" t="s">
        <v>35</v>
      </c>
      <c r="AI55" s="12" t="s">
        <v>32</v>
      </c>
      <c r="AJ55" s="6" t="s">
        <v>36</v>
      </c>
      <c r="AK55" s="11" t="s">
        <v>15</v>
      </c>
      <c r="AL55" s="11" t="s">
        <v>16</v>
      </c>
      <c r="AM55" s="11" t="s">
        <v>17</v>
      </c>
      <c r="AN55" s="11" t="s">
        <v>25</v>
      </c>
      <c r="AO55" s="11" t="s">
        <v>619</v>
      </c>
      <c r="AP55" s="11">
        <v>11</v>
      </c>
      <c r="AQ55" s="11">
        <v>1</v>
      </c>
      <c r="AR55" s="11">
        <v>74</v>
      </c>
    </row>
    <row r="56" spans="1:44" ht="20.100000000000001" customHeight="1">
      <c r="A56" s="256"/>
      <c r="B56" s="257" t="s">
        <v>656</v>
      </c>
      <c r="C56" s="258">
        <v>1988</v>
      </c>
      <c r="D56" s="259" t="s">
        <v>32</v>
      </c>
      <c r="E56" s="260">
        <v>2</v>
      </c>
      <c r="F56" s="260">
        <v>0</v>
      </c>
      <c r="G56" s="260">
        <v>67</v>
      </c>
      <c r="H56" s="247">
        <v>1</v>
      </c>
      <c r="I56" s="65">
        <f t="shared" si="20"/>
        <v>867</v>
      </c>
      <c r="J56" s="84">
        <v>250</v>
      </c>
      <c r="K56" s="80">
        <f t="shared" si="22"/>
        <v>216750</v>
      </c>
      <c r="L56" s="245"/>
      <c r="M56" s="248"/>
      <c r="N56" s="249"/>
      <c r="O56" s="45"/>
      <c r="P56" s="139"/>
      <c r="Q56" s="250"/>
      <c r="R56" s="250"/>
      <c r="S56" s="251"/>
      <c r="T56" s="249"/>
      <c r="U56" s="252"/>
      <c r="V56" s="249"/>
      <c r="W56" s="253"/>
      <c r="X56" s="243"/>
      <c r="Y56" s="243"/>
      <c r="Z56" s="125">
        <f t="shared" si="21"/>
        <v>216750</v>
      </c>
      <c r="AA56" s="254">
        <v>0.01</v>
      </c>
      <c r="AB56" s="82">
        <f t="shared" si="23"/>
        <v>21.675000000000001</v>
      </c>
      <c r="AC56" s="83">
        <f t="shared" si="2"/>
        <v>18.423750000000002</v>
      </c>
      <c r="AD56" s="501" t="s">
        <v>10</v>
      </c>
      <c r="AE56" s="489" t="s">
        <v>118</v>
      </c>
      <c r="AF56" s="489" t="s">
        <v>84</v>
      </c>
      <c r="AG56" s="498" t="s">
        <v>891</v>
      </c>
      <c r="AH56" s="498" t="s">
        <v>35</v>
      </c>
      <c r="AI56" s="12" t="s">
        <v>32</v>
      </c>
      <c r="AJ56" s="6"/>
      <c r="AK56" s="11" t="s">
        <v>15</v>
      </c>
      <c r="AL56" s="11" t="s">
        <v>16</v>
      </c>
      <c r="AM56" s="11" t="s">
        <v>17</v>
      </c>
      <c r="AN56" s="11" t="s">
        <v>37</v>
      </c>
      <c r="AO56" s="11" t="s">
        <v>626</v>
      </c>
      <c r="AP56" s="11">
        <v>1</v>
      </c>
      <c r="AQ56" s="11">
        <v>1</v>
      </c>
      <c r="AR56" s="11">
        <v>42</v>
      </c>
    </row>
    <row r="57" spans="1:44" ht="20.100000000000001" customHeight="1">
      <c r="A57" s="256"/>
      <c r="B57" s="257" t="s">
        <v>1723</v>
      </c>
      <c r="C57" s="275"/>
      <c r="D57" s="245">
        <v>5</v>
      </c>
      <c r="E57" s="260">
        <v>0</v>
      </c>
      <c r="F57" s="260">
        <v>2</v>
      </c>
      <c r="G57" s="260">
        <v>71</v>
      </c>
      <c r="H57" s="247">
        <v>2</v>
      </c>
      <c r="I57" s="65">
        <f t="shared" si="20"/>
        <v>271</v>
      </c>
      <c r="J57" s="84">
        <v>250</v>
      </c>
      <c r="K57" s="80">
        <f>I57*J57</f>
        <v>67750</v>
      </c>
      <c r="L57" s="245">
        <v>1</v>
      </c>
      <c r="M57" s="248" t="s">
        <v>1592</v>
      </c>
      <c r="N57" s="245" t="s">
        <v>1621</v>
      </c>
      <c r="O57" s="48"/>
      <c r="P57" s="141">
        <v>188</v>
      </c>
      <c r="Q57" s="250"/>
      <c r="R57" s="250"/>
      <c r="S57" s="251"/>
      <c r="T57" s="249">
        <v>7</v>
      </c>
      <c r="U57" s="252"/>
      <c r="V57" s="249"/>
      <c r="W57" s="253"/>
      <c r="X57" s="243"/>
      <c r="Y57" s="243"/>
      <c r="Z57" s="125">
        <f>K57</f>
        <v>67750</v>
      </c>
      <c r="AA57" s="254">
        <v>0.02</v>
      </c>
      <c r="AB57" s="82">
        <f>+Z57*AA57/100</f>
        <v>13.55</v>
      </c>
      <c r="AC57" s="83">
        <f t="shared" si="2"/>
        <v>11.5175</v>
      </c>
      <c r="AD57" s="501" t="s">
        <v>10</v>
      </c>
      <c r="AE57" s="489" t="s">
        <v>118</v>
      </c>
      <c r="AF57" s="489" t="s">
        <v>84</v>
      </c>
      <c r="AG57" s="498" t="s">
        <v>891</v>
      </c>
      <c r="AH57" s="498" t="s">
        <v>35</v>
      </c>
      <c r="AI57" s="12" t="s">
        <v>32</v>
      </c>
      <c r="AJ57" s="6"/>
      <c r="AK57" s="11"/>
      <c r="AL57" s="11"/>
      <c r="AM57" s="11"/>
      <c r="AN57" s="11"/>
      <c r="AO57" s="11"/>
      <c r="AP57" s="11"/>
      <c r="AQ57" s="11"/>
      <c r="AR57" s="11"/>
    </row>
    <row r="58" spans="1:44" ht="20.100000000000001" customHeight="1">
      <c r="A58" s="256"/>
      <c r="B58" s="257"/>
      <c r="C58" s="258"/>
      <c r="D58" s="259"/>
      <c r="E58" s="260"/>
      <c r="F58" s="260"/>
      <c r="G58" s="260"/>
      <c r="H58" s="247">
        <v>1</v>
      </c>
      <c r="I58" s="65">
        <f t="shared" si="20"/>
        <v>0</v>
      </c>
      <c r="J58" s="65"/>
      <c r="K58" s="80">
        <f t="shared" si="22"/>
        <v>0</v>
      </c>
      <c r="L58" s="245">
        <v>2</v>
      </c>
      <c r="M58" s="248" t="s">
        <v>1668</v>
      </c>
      <c r="N58" s="245" t="s">
        <v>1595</v>
      </c>
      <c r="O58" s="48"/>
      <c r="P58" s="139">
        <v>80</v>
      </c>
      <c r="Q58" s="250"/>
      <c r="R58" s="250"/>
      <c r="S58" s="251"/>
      <c r="T58" s="249">
        <v>7</v>
      </c>
      <c r="U58" s="252"/>
      <c r="V58" s="249"/>
      <c r="W58" s="253"/>
      <c r="X58" s="243"/>
      <c r="Y58" s="243"/>
      <c r="Z58" s="125"/>
      <c r="AA58" s="254"/>
      <c r="AB58" s="82"/>
      <c r="AC58" s="83">
        <f t="shared" si="2"/>
        <v>0</v>
      </c>
      <c r="AD58" s="501"/>
      <c r="AE58" s="489"/>
      <c r="AF58" s="489"/>
      <c r="AG58" s="498"/>
      <c r="AH58" s="498"/>
      <c r="AI58" s="12"/>
      <c r="AJ58" s="6"/>
      <c r="AK58" s="11"/>
      <c r="AL58" s="11"/>
      <c r="AM58" s="11"/>
      <c r="AN58" s="11"/>
      <c r="AO58" s="11"/>
      <c r="AP58" s="11"/>
      <c r="AQ58" s="11"/>
      <c r="AR58" s="11"/>
    </row>
    <row r="59" spans="1:44" ht="20.100000000000001" customHeight="1">
      <c r="A59" s="256"/>
      <c r="B59" s="257"/>
      <c r="C59" s="258"/>
      <c r="D59" s="259"/>
      <c r="E59" s="260"/>
      <c r="F59" s="260"/>
      <c r="G59" s="260"/>
      <c r="H59" s="247">
        <v>1</v>
      </c>
      <c r="I59" s="65">
        <f t="shared" si="20"/>
        <v>0</v>
      </c>
      <c r="J59" s="65"/>
      <c r="K59" s="80">
        <f t="shared" si="22"/>
        <v>0</v>
      </c>
      <c r="L59" s="245">
        <v>3</v>
      </c>
      <c r="M59" s="248" t="s">
        <v>1639</v>
      </c>
      <c r="N59" s="245" t="s">
        <v>1595</v>
      </c>
      <c r="O59" s="48"/>
      <c r="P59" s="139">
        <v>64</v>
      </c>
      <c r="Q59" s="250"/>
      <c r="R59" s="250"/>
      <c r="S59" s="251"/>
      <c r="T59" s="249">
        <v>7</v>
      </c>
      <c r="U59" s="252"/>
      <c r="V59" s="249"/>
      <c r="W59" s="253"/>
      <c r="X59" s="243"/>
      <c r="Y59" s="243"/>
      <c r="Z59" s="125"/>
      <c r="AA59" s="254"/>
      <c r="AB59" s="82"/>
      <c r="AC59" s="83">
        <f t="shared" si="2"/>
        <v>0</v>
      </c>
      <c r="AD59" s="501"/>
      <c r="AE59" s="489"/>
      <c r="AF59" s="489"/>
      <c r="AG59" s="498"/>
      <c r="AH59" s="498"/>
      <c r="AI59" s="12"/>
      <c r="AJ59" s="6"/>
      <c r="AK59" s="11"/>
      <c r="AL59" s="11"/>
      <c r="AM59" s="11"/>
      <c r="AN59" s="11"/>
      <c r="AO59" s="11"/>
      <c r="AP59" s="11"/>
      <c r="AQ59" s="11"/>
      <c r="AR59" s="11"/>
    </row>
    <row r="60" spans="1:44" ht="20.100000000000001" customHeight="1">
      <c r="A60" s="256"/>
      <c r="B60" s="257"/>
      <c r="C60" s="258"/>
      <c r="D60" s="259"/>
      <c r="E60" s="260"/>
      <c r="F60" s="260"/>
      <c r="G60" s="260"/>
      <c r="H60" s="247">
        <v>1</v>
      </c>
      <c r="I60" s="65">
        <f t="shared" si="20"/>
        <v>0</v>
      </c>
      <c r="J60" s="65"/>
      <c r="K60" s="80">
        <f t="shared" si="22"/>
        <v>0</v>
      </c>
      <c r="L60" s="245">
        <v>4</v>
      </c>
      <c r="M60" s="248" t="s">
        <v>1793</v>
      </c>
      <c r="N60" s="245" t="s">
        <v>1595</v>
      </c>
      <c r="O60" s="48"/>
      <c r="P60" s="139">
        <v>61</v>
      </c>
      <c r="Q60" s="250"/>
      <c r="R60" s="250"/>
      <c r="S60" s="251"/>
      <c r="T60" s="249">
        <v>7</v>
      </c>
      <c r="U60" s="252"/>
      <c r="V60" s="249"/>
      <c r="W60" s="253"/>
      <c r="X60" s="243"/>
      <c r="Y60" s="243"/>
      <c r="Z60" s="125"/>
      <c r="AA60" s="254"/>
      <c r="AB60" s="82"/>
      <c r="AC60" s="83">
        <f t="shared" si="2"/>
        <v>0</v>
      </c>
      <c r="AD60" s="501"/>
      <c r="AE60" s="489"/>
      <c r="AF60" s="489"/>
      <c r="AG60" s="498"/>
      <c r="AH60" s="498"/>
      <c r="AI60" s="12"/>
      <c r="AJ60" s="6"/>
      <c r="AK60" s="11"/>
      <c r="AL60" s="11"/>
      <c r="AM60" s="11"/>
      <c r="AN60" s="11"/>
      <c r="AO60" s="11"/>
      <c r="AP60" s="11"/>
      <c r="AQ60" s="11"/>
      <c r="AR60" s="11"/>
    </row>
    <row r="61" spans="1:44">
      <c r="A61" s="256">
        <v>25</v>
      </c>
      <c r="B61" s="257" t="s">
        <v>1322</v>
      </c>
      <c r="C61" s="262">
        <v>23933</v>
      </c>
      <c r="D61" s="245">
        <v>4</v>
      </c>
      <c r="E61" s="248">
        <v>3</v>
      </c>
      <c r="F61" s="248">
        <v>0</v>
      </c>
      <c r="G61" s="248">
        <v>0</v>
      </c>
      <c r="H61" s="247">
        <v>1</v>
      </c>
      <c r="I61" s="84">
        <f t="shared" si="20"/>
        <v>1200</v>
      </c>
      <c r="J61" s="84">
        <v>250</v>
      </c>
      <c r="K61" s="80">
        <f>I61*J61</f>
        <v>300000</v>
      </c>
      <c r="L61" s="245"/>
      <c r="M61" s="248"/>
      <c r="N61" s="245"/>
      <c r="O61" s="48"/>
      <c r="P61" s="139"/>
      <c r="Q61" s="250"/>
      <c r="R61" s="250"/>
      <c r="S61" s="251"/>
      <c r="T61" s="249"/>
      <c r="U61" s="252"/>
      <c r="V61" s="249"/>
      <c r="W61" s="253"/>
      <c r="X61" s="243"/>
      <c r="Y61" s="243"/>
      <c r="Z61" s="125">
        <f>K61</f>
        <v>300000</v>
      </c>
      <c r="AA61" s="254">
        <v>0.01</v>
      </c>
      <c r="AB61" s="82">
        <f>+Z61*AA61/100</f>
        <v>30</v>
      </c>
      <c r="AC61" s="83">
        <f t="shared" si="2"/>
        <v>25.5</v>
      </c>
      <c r="AD61" s="4" t="s">
        <v>20</v>
      </c>
      <c r="AE61" s="4" t="s">
        <v>2100</v>
      </c>
      <c r="AF61" s="4" t="s">
        <v>202</v>
      </c>
      <c r="AG61" s="121">
        <v>3350400038461</v>
      </c>
      <c r="AH61" s="8" t="s">
        <v>1543</v>
      </c>
    </row>
    <row r="62" spans="1:44" ht="20.100000000000001" customHeight="1">
      <c r="A62" s="256">
        <v>26</v>
      </c>
      <c r="B62" s="257" t="s">
        <v>656</v>
      </c>
      <c r="C62" s="258">
        <v>481</v>
      </c>
      <c r="D62" s="259" t="s">
        <v>95</v>
      </c>
      <c r="E62" s="260">
        <v>12</v>
      </c>
      <c r="F62" s="260">
        <v>3</v>
      </c>
      <c r="G62" s="260">
        <v>51</v>
      </c>
      <c r="H62" s="247">
        <v>1</v>
      </c>
      <c r="I62" s="84">
        <f t="shared" si="20"/>
        <v>5151</v>
      </c>
      <c r="J62" s="84">
        <v>250</v>
      </c>
      <c r="K62" s="80">
        <f>I62*J62</f>
        <v>1287750</v>
      </c>
      <c r="L62" s="245"/>
      <c r="M62" s="248"/>
      <c r="N62" s="249"/>
      <c r="O62" s="45"/>
      <c r="P62" s="139"/>
      <c r="Q62" s="250"/>
      <c r="R62" s="250"/>
      <c r="S62" s="251"/>
      <c r="T62" s="249"/>
      <c r="U62" s="252"/>
      <c r="V62" s="249"/>
      <c r="W62" s="253"/>
      <c r="X62" s="243"/>
      <c r="Y62" s="243"/>
      <c r="Z62" s="125">
        <f>K62</f>
        <v>1287750</v>
      </c>
      <c r="AA62" s="254">
        <v>0.01</v>
      </c>
      <c r="AB62" s="82">
        <f>+Z62*AA62/100</f>
        <v>128.77500000000001</v>
      </c>
      <c r="AC62" s="83">
        <f t="shared" si="2"/>
        <v>109.45874999999999</v>
      </c>
      <c r="AD62" s="501" t="s">
        <v>44</v>
      </c>
      <c r="AE62" s="489" t="s">
        <v>288</v>
      </c>
      <c r="AF62" s="489" t="s">
        <v>59</v>
      </c>
      <c r="AG62" s="498" t="s">
        <v>952</v>
      </c>
      <c r="AH62" s="498" t="s">
        <v>47</v>
      </c>
      <c r="AI62" s="12" t="s">
        <v>95</v>
      </c>
      <c r="AJ62" s="6" t="s">
        <v>123</v>
      </c>
      <c r="AK62" s="11" t="s">
        <v>15</v>
      </c>
      <c r="AL62" s="11" t="s">
        <v>16</v>
      </c>
      <c r="AM62" s="11" t="s">
        <v>17</v>
      </c>
      <c r="AN62" s="11" t="s">
        <v>39</v>
      </c>
      <c r="AO62" s="11" t="s">
        <v>445</v>
      </c>
      <c r="AP62" s="11">
        <v>2</v>
      </c>
      <c r="AQ62" s="11">
        <v>1</v>
      </c>
      <c r="AR62" s="11">
        <v>4</v>
      </c>
    </row>
    <row r="63" spans="1:44" ht="20.100000000000001" customHeight="1">
      <c r="A63" s="256">
        <v>27</v>
      </c>
      <c r="B63" s="257" t="s">
        <v>656</v>
      </c>
      <c r="C63" s="258"/>
      <c r="D63" s="259"/>
      <c r="E63" s="260"/>
      <c r="F63" s="260"/>
      <c r="G63" s="260"/>
      <c r="H63" s="247"/>
      <c r="I63" s="84"/>
      <c r="J63" s="84"/>
      <c r="K63" s="80"/>
      <c r="L63" s="245"/>
      <c r="M63" s="248"/>
      <c r="N63" s="249"/>
      <c r="O63" s="45"/>
      <c r="P63" s="139"/>
      <c r="Q63" s="250"/>
      <c r="R63" s="250"/>
      <c r="S63" s="251"/>
      <c r="T63" s="249"/>
      <c r="U63" s="252"/>
      <c r="V63" s="249"/>
      <c r="W63" s="253"/>
      <c r="X63" s="243"/>
      <c r="Y63" s="243"/>
      <c r="Z63" s="125"/>
      <c r="AA63" s="254"/>
      <c r="AB63" s="82"/>
      <c r="AC63" s="83"/>
      <c r="AD63" s="501" t="s">
        <v>20</v>
      </c>
      <c r="AE63" s="489" t="s">
        <v>2100</v>
      </c>
      <c r="AF63" s="489" t="s">
        <v>2360</v>
      </c>
      <c r="AG63" s="498"/>
      <c r="AH63" s="498" t="s">
        <v>1426</v>
      </c>
      <c r="AI63" s="12"/>
      <c r="AJ63" s="6"/>
      <c r="AK63" s="11"/>
      <c r="AL63" s="11"/>
      <c r="AM63" s="11"/>
      <c r="AN63" s="11"/>
      <c r="AO63" s="11"/>
      <c r="AP63" s="11"/>
      <c r="AQ63" s="11"/>
      <c r="AR63" s="11"/>
    </row>
    <row r="64" spans="1:44" ht="20.100000000000001" customHeight="1">
      <c r="A64" s="256">
        <v>28</v>
      </c>
      <c r="B64" s="257" t="s">
        <v>656</v>
      </c>
      <c r="C64" s="258">
        <v>334</v>
      </c>
      <c r="D64" s="259" t="s">
        <v>95</v>
      </c>
      <c r="E64" s="260">
        <v>1</v>
      </c>
      <c r="F64" s="260">
        <v>2</v>
      </c>
      <c r="G64" s="260">
        <v>40</v>
      </c>
      <c r="H64" s="247">
        <v>1</v>
      </c>
      <c r="I64" s="84">
        <v>640</v>
      </c>
      <c r="J64" s="84">
        <v>250</v>
      </c>
      <c r="K64" s="80">
        <v>160000</v>
      </c>
      <c r="L64" s="245"/>
      <c r="M64" s="248"/>
      <c r="N64" s="249"/>
      <c r="O64" s="45"/>
      <c r="P64" s="139"/>
      <c r="Q64" s="250"/>
      <c r="R64" s="250"/>
      <c r="S64" s="251"/>
      <c r="T64" s="249"/>
      <c r="U64" s="252"/>
      <c r="V64" s="249"/>
      <c r="W64" s="253"/>
      <c r="X64" s="243"/>
      <c r="Y64" s="243"/>
      <c r="Z64" s="125">
        <v>160000</v>
      </c>
      <c r="AA64" s="254">
        <v>0.01</v>
      </c>
      <c r="AB64" s="82">
        <v>16</v>
      </c>
      <c r="AC64" s="83">
        <f t="shared" si="2"/>
        <v>13.6</v>
      </c>
      <c r="AD64" s="501" t="s">
        <v>10</v>
      </c>
      <c r="AE64" s="489" t="s">
        <v>251</v>
      </c>
      <c r="AF64" s="489" t="s">
        <v>81</v>
      </c>
      <c r="AG64" s="498" t="s">
        <v>905</v>
      </c>
      <c r="AH64" s="498" t="s">
        <v>102</v>
      </c>
      <c r="AI64" s="12" t="s">
        <v>95</v>
      </c>
      <c r="AJ64" s="6" t="s">
        <v>123</v>
      </c>
      <c r="AK64" s="11" t="s">
        <v>15</v>
      </c>
      <c r="AL64" s="11" t="s">
        <v>16</v>
      </c>
      <c r="AM64" s="11" t="s">
        <v>17</v>
      </c>
      <c r="AN64" s="11" t="s">
        <v>91</v>
      </c>
      <c r="AO64" s="11" t="s">
        <v>396</v>
      </c>
      <c r="AP64" s="11">
        <v>3</v>
      </c>
      <c r="AQ64" s="11">
        <v>2</v>
      </c>
      <c r="AR64" s="11">
        <v>83</v>
      </c>
    </row>
    <row r="65" spans="1:44" ht="17.25">
      <c r="A65" s="279"/>
      <c r="B65" s="280" t="s">
        <v>1723</v>
      </c>
      <c r="C65" s="281"/>
      <c r="D65" s="282">
        <v>9</v>
      </c>
      <c r="E65" s="246">
        <v>0</v>
      </c>
      <c r="F65" s="246">
        <v>2</v>
      </c>
      <c r="G65" s="246">
        <v>11</v>
      </c>
      <c r="H65" s="247">
        <v>1</v>
      </c>
      <c r="I65" s="65">
        <f>E65*400+F65*100+G65</f>
        <v>211</v>
      </c>
      <c r="J65" s="84">
        <v>250</v>
      </c>
      <c r="K65" s="80">
        <f>I65*J65</f>
        <v>52750</v>
      </c>
      <c r="L65" s="245"/>
      <c r="M65" s="248"/>
      <c r="N65" s="249"/>
      <c r="O65" s="45"/>
      <c r="P65" s="139"/>
      <c r="Q65" s="250"/>
      <c r="R65" s="250"/>
      <c r="S65" s="251"/>
      <c r="T65" s="249"/>
      <c r="U65" s="252"/>
      <c r="V65" s="249"/>
      <c r="W65" s="253"/>
      <c r="X65" s="243"/>
      <c r="Y65" s="243"/>
      <c r="Z65" s="125">
        <f t="shared" ref="Z65" si="24">K65</f>
        <v>52750</v>
      </c>
      <c r="AA65" s="254">
        <v>0.01</v>
      </c>
      <c r="AB65" s="82">
        <f t="shared" ref="AB65" si="25">+Z65*AA65/100</f>
        <v>5.2750000000000004</v>
      </c>
      <c r="AC65" s="83">
        <f t="shared" si="2"/>
        <v>4.4837500000000006</v>
      </c>
      <c r="AD65" s="485" t="s">
        <v>10</v>
      </c>
      <c r="AE65" s="486" t="s">
        <v>251</v>
      </c>
      <c r="AF65" s="486" t="s">
        <v>81</v>
      </c>
      <c r="AG65" s="486" t="s">
        <v>1241</v>
      </c>
      <c r="AH65" s="486">
        <v>65</v>
      </c>
      <c r="AI65" s="3">
        <v>4</v>
      </c>
      <c r="AJ65" s="3"/>
      <c r="AK65" s="14"/>
      <c r="AL65" s="14"/>
    </row>
    <row r="66" spans="1:44">
      <c r="A66" s="283">
        <v>29</v>
      </c>
      <c r="B66" s="257" t="s">
        <v>1282</v>
      </c>
      <c r="C66" s="262">
        <v>17407</v>
      </c>
      <c r="D66" s="257">
        <v>8</v>
      </c>
      <c r="E66" s="284">
        <v>0</v>
      </c>
      <c r="F66" s="284">
        <v>1</v>
      </c>
      <c r="G66" s="284">
        <v>26</v>
      </c>
      <c r="H66" s="247">
        <v>5</v>
      </c>
      <c r="I66" s="84">
        <v>126</v>
      </c>
      <c r="J66" s="65">
        <v>600</v>
      </c>
      <c r="K66" s="135"/>
      <c r="L66" s="245"/>
      <c r="M66" s="248"/>
      <c r="N66" s="249"/>
      <c r="O66" s="45"/>
      <c r="P66" s="58"/>
      <c r="Q66" s="58"/>
      <c r="R66" s="210"/>
      <c r="S66" s="58"/>
      <c r="T66" s="58"/>
      <c r="U66" s="60"/>
      <c r="V66" s="58"/>
      <c r="W66" s="99"/>
      <c r="X66" s="59"/>
      <c r="Y66" s="59"/>
      <c r="Z66" s="125"/>
      <c r="AA66" s="254"/>
      <c r="AB66" s="76"/>
      <c r="AC66" s="83">
        <f t="shared" si="2"/>
        <v>0</v>
      </c>
      <c r="AD66" s="4" t="s">
        <v>10</v>
      </c>
      <c r="AE66" s="4" t="s">
        <v>2101</v>
      </c>
      <c r="AF66" s="4" t="s">
        <v>427</v>
      </c>
      <c r="AH66" s="8" t="s">
        <v>1321</v>
      </c>
    </row>
    <row r="67" spans="1:44">
      <c r="A67" s="283"/>
      <c r="B67" s="257"/>
      <c r="C67" s="262"/>
      <c r="D67" s="257"/>
      <c r="E67" s="284"/>
      <c r="F67" s="284"/>
      <c r="G67" s="284"/>
      <c r="H67" s="285">
        <v>3</v>
      </c>
      <c r="I67" s="159">
        <v>81.37</v>
      </c>
      <c r="J67" s="65">
        <v>600</v>
      </c>
      <c r="K67" s="135">
        <f>+J67*I67</f>
        <v>48822</v>
      </c>
      <c r="L67" s="245">
        <v>1</v>
      </c>
      <c r="M67" s="248" t="s">
        <v>1802</v>
      </c>
      <c r="N67" s="249" t="s">
        <v>1587</v>
      </c>
      <c r="O67" s="45">
        <v>3</v>
      </c>
      <c r="P67" s="58">
        <v>99.45</v>
      </c>
      <c r="Q67" s="58">
        <v>100</v>
      </c>
      <c r="R67" s="210">
        <v>2500</v>
      </c>
      <c r="S67" s="58">
        <f>+P67*R67</f>
        <v>248625</v>
      </c>
      <c r="T67" s="58">
        <v>9</v>
      </c>
      <c r="U67" s="60">
        <v>6</v>
      </c>
      <c r="V67" s="58">
        <f>+S67*0.94</f>
        <v>233707.5</v>
      </c>
      <c r="W67" s="99">
        <f>+V67+K67</f>
        <v>282529.5</v>
      </c>
      <c r="X67" s="59">
        <v>100</v>
      </c>
      <c r="Y67" s="59"/>
      <c r="Z67" s="125">
        <f>+W67</f>
        <v>282529.5</v>
      </c>
      <c r="AA67" s="254">
        <v>0.3</v>
      </c>
      <c r="AB67" s="76">
        <f>+Z67*AA67/100</f>
        <v>847.58849999999995</v>
      </c>
      <c r="AC67" s="83">
        <f t="shared" si="2"/>
        <v>720.45022499999993</v>
      </c>
      <c r="AE67" s="4" t="s">
        <v>2101</v>
      </c>
      <c r="AF67" s="4" t="s">
        <v>427</v>
      </c>
    </row>
    <row r="68" spans="1:44">
      <c r="A68" s="283"/>
      <c r="B68" s="257"/>
      <c r="C68" s="262"/>
      <c r="D68" s="257"/>
      <c r="E68" s="284"/>
      <c r="F68" s="284"/>
      <c r="G68" s="284"/>
      <c r="H68" s="247">
        <v>2</v>
      </c>
      <c r="I68" s="74">
        <v>44.63</v>
      </c>
      <c r="J68" s="65">
        <v>600</v>
      </c>
      <c r="K68" s="135">
        <f>+J68*I68</f>
        <v>26778</v>
      </c>
      <c r="L68" s="245"/>
      <c r="M68" s="248"/>
      <c r="N68" s="249"/>
      <c r="O68" s="45"/>
      <c r="P68" s="139"/>
      <c r="Q68" s="250"/>
      <c r="R68" s="250"/>
      <c r="S68" s="251"/>
      <c r="T68" s="249"/>
      <c r="U68" s="252"/>
      <c r="V68" s="249"/>
      <c r="W68" s="253"/>
      <c r="X68" s="243"/>
      <c r="Y68" s="243"/>
      <c r="Z68" s="125">
        <f>+K68</f>
        <v>26778</v>
      </c>
      <c r="AA68" s="254">
        <v>0.02</v>
      </c>
      <c r="AB68" s="76">
        <f>+Z68*AA68/100</f>
        <v>5.3556000000000008</v>
      </c>
      <c r="AC68" s="83">
        <f t="shared" si="2"/>
        <v>4.5522600000000004</v>
      </c>
    </row>
    <row r="69" spans="1:44">
      <c r="A69" s="256">
        <v>30</v>
      </c>
      <c r="B69" s="257" t="s">
        <v>1322</v>
      </c>
      <c r="C69" s="262">
        <v>23933</v>
      </c>
      <c r="D69" s="245">
        <v>4</v>
      </c>
      <c r="E69" s="267">
        <v>7</v>
      </c>
      <c r="F69" s="267">
        <v>3</v>
      </c>
      <c r="G69" s="267">
        <v>62</v>
      </c>
      <c r="H69" s="247">
        <v>1</v>
      </c>
      <c r="I69" s="84">
        <f>E69*400+F69*100+G69</f>
        <v>3162</v>
      </c>
      <c r="J69" s="84">
        <v>250</v>
      </c>
      <c r="K69" s="80">
        <f>I69*J69</f>
        <v>790500</v>
      </c>
      <c r="L69" s="245"/>
      <c r="M69" s="248"/>
      <c r="N69" s="249"/>
      <c r="O69" s="45"/>
      <c r="P69" s="139"/>
      <c r="Q69" s="250"/>
      <c r="R69" s="250"/>
      <c r="S69" s="251"/>
      <c r="T69" s="249"/>
      <c r="U69" s="252"/>
      <c r="V69" s="249"/>
      <c r="W69" s="253"/>
      <c r="X69" s="243"/>
      <c r="Y69" s="243"/>
      <c r="Z69" s="125">
        <f>K69</f>
        <v>790500</v>
      </c>
      <c r="AA69" s="254">
        <v>0.01</v>
      </c>
      <c r="AB69" s="82">
        <f>+Z69*AA69/100</f>
        <v>79.05</v>
      </c>
      <c r="AC69" s="83">
        <f t="shared" si="2"/>
        <v>67.192499999999995</v>
      </c>
      <c r="AD69" s="4" t="s">
        <v>20</v>
      </c>
      <c r="AE69" s="4" t="s">
        <v>1401</v>
      </c>
      <c r="AF69" s="4" t="s">
        <v>1308</v>
      </c>
      <c r="AG69" s="121">
        <v>3350400141245</v>
      </c>
      <c r="AH69" s="8" t="s">
        <v>1559</v>
      </c>
    </row>
    <row r="70" spans="1:44" ht="20.100000000000001" customHeight="1">
      <c r="A70" s="256">
        <v>31</v>
      </c>
      <c r="B70" s="257" t="s">
        <v>656</v>
      </c>
      <c r="C70" s="258">
        <v>340</v>
      </c>
      <c r="D70" s="259" t="s">
        <v>32</v>
      </c>
      <c r="E70" s="260">
        <v>5</v>
      </c>
      <c r="F70" s="260">
        <v>3</v>
      </c>
      <c r="G70" s="260">
        <v>22</v>
      </c>
      <c r="H70" s="247">
        <v>1</v>
      </c>
      <c r="I70" s="84">
        <f>E70*400+F70*100+G70</f>
        <v>2322</v>
      </c>
      <c r="J70" s="84">
        <v>250</v>
      </c>
      <c r="K70" s="80">
        <f>I70*J70</f>
        <v>580500</v>
      </c>
      <c r="L70" s="245"/>
      <c r="M70" s="248"/>
      <c r="N70" s="249"/>
      <c r="O70" s="45"/>
      <c r="P70" s="139"/>
      <c r="Q70" s="250"/>
      <c r="R70" s="250"/>
      <c r="S70" s="251"/>
      <c r="T70" s="249"/>
      <c r="U70" s="252"/>
      <c r="V70" s="249"/>
      <c r="W70" s="253"/>
      <c r="X70" s="243"/>
      <c r="Y70" s="243"/>
      <c r="Z70" s="125">
        <f t="shared" ref="Z70" si="26">K70</f>
        <v>580500</v>
      </c>
      <c r="AA70" s="254">
        <v>0.01</v>
      </c>
      <c r="AB70" s="82">
        <f t="shared" ref="AB70:AB76" si="27">+Z70*AA70/100</f>
        <v>58.05</v>
      </c>
      <c r="AC70" s="83">
        <f t="shared" si="2"/>
        <v>49.342499999999994</v>
      </c>
      <c r="AD70" s="501" t="s">
        <v>20</v>
      </c>
      <c r="AE70" s="489" t="s">
        <v>206</v>
      </c>
      <c r="AF70" s="489" t="s">
        <v>34</v>
      </c>
      <c r="AG70" s="498" t="s">
        <v>977</v>
      </c>
      <c r="AH70" s="498" t="s">
        <v>27</v>
      </c>
      <c r="AI70" s="12" t="s">
        <v>14</v>
      </c>
      <c r="AJ70" s="6" t="s">
        <v>36</v>
      </c>
      <c r="AK70" s="11" t="s">
        <v>347</v>
      </c>
      <c r="AL70" s="11" t="s">
        <v>16</v>
      </c>
      <c r="AM70" s="11" t="s">
        <v>17</v>
      </c>
      <c r="AN70" s="11" t="s">
        <v>65</v>
      </c>
      <c r="AO70" s="11" t="s">
        <v>462</v>
      </c>
      <c r="AP70" s="11">
        <v>16</v>
      </c>
      <c r="AQ70" s="11">
        <v>0</v>
      </c>
      <c r="AR70" s="11">
        <v>95</v>
      </c>
    </row>
    <row r="71" spans="1:44">
      <c r="A71" s="283">
        <v>32</v>
      </c>
      <c r="B71" s="257" t="s">
        <v>1320</v>
      </c>
      <c r="C71" s="257">
        <v>132</v>
      </c>
      <c r="D71" s="257"/>
      <c r="E71" s="284">
        <v>9</v>
      </c>
      <c r="F71" s="284">
        <v>0</v>
      </c>
      <c r="G71" s="284">
        <v>0</v>
      </c>
      <c r="H71" s="285">
        <v>1</v>
      </c>
      <c r="I71" s="84">
        <f>E71*400+F71*100+G71</f>
        <v>3600</v>
      </c>
      <c r="J71" s="79">
        <v>250</v>
      </c>
      <c r="K71" s="80">
        <f>+I71*J71</f>
        <v>900000</v>
      </c>
      <c r="L71" s="245"/>
      <c r="M71" s="248"/>
      <c r="N71" s="249"/>
      <c r="O71" s="45"/>
      <c r="P71" s="139"/>
      <c r="Q71" s="250"/>
      <c r="R71" s="250"/>
      <c r="S71" s="251"/>
      <c r="T71" s="249"/>
      <c r="U71" s="252"/>
      <c r="V71" s="249"/>
      <c r="W71" s="253"/>
      <c r="X71" s="243"/>
      <c r="Y71" s="243"/>
      <c r="Z71" s="125">
        <f>+K71</f>
        <v>900000</v>
      </c>
      <c r="AA71" s="254">
        <v>0.01</v>
      </c>
      <c r="AB71" s="82">
        <f t="shared" si="27"/>
        <v>90</v>
      </c>
      <c r="AC71" s="83">
        <f t="shared" si="2"/>
        <v>76.5</v>
      </c>
      <c r="AD71" s="4" t="s">
        <v>10</v>
      </c>
      <c r="AE71" s="4" t="s">
        <v>244</v>
      </c>
      <c r="AF71" s="4" t="s">
        <v>2102</v>
      </c>
      <c r="AH71" s="8" t="s">
        <v>2103</v>
      </c>
    </row>
    <row r="72" spans="1:44" ht="20.100000000000001" customHeight="1">
      <c r="A72" s="256">
        <v>33</v>
      </c>
      <c r="B72" s="243" t="s">
        <v>656</v>
      </c>
      <c r="C72" s="258">
        <v>481</v>
      </c>
      <c r="D72" s="259" t="s">
        <v>95</v>
      </c>
      <c r="E72" s="260">
        <v>4</v>
      </c>
      <c r="F72" s="260">
        <v>3</v>
      </c>
      <c r="G72" s="260">
        <v>15</v>
      </c>
      <c r="H72" s="264">
        <v>1</v>
      </c>
      <c r="I72" s="84">
        <f t="shared" ref="I72:I78" si="28">E72*400+F72*100+G72</f>
        <v>1915</v>
      </c>
      <c r="J72" s="84">
        <v>250</v>
      </c>
      <c r="K72" s="80">
        <f t="shared" ref="K72:K76" si="29">I72*J72</f>
        <v>478750</v>
      </c>
      <c r="L72" s="245"/>
      <c r="M72" s="248"/>
      <c r="N72" s="249"/>
      <c r="O72" s="45"/>
      <c r="P72" s="139"/>
      <c r="Q72" s="250"/>
      <c r="R72" s="250"/>
      <c r="S72" s="251"/>
      <c r="T72" s="249"/>
      <c r="U72" s="252"/>
      <c r="V72" s="249"/>
      <c r="W72" s="253"/>
      <c r="X72" s="243"/>
      <c r="Y72" s="243"/>
      <c r="Z72" s="125">
        <f>K72</f>
        <v>478750</v>
      </c>
      <c r="AA72" s="254">
        <v>0.01</v>
      </c>
      <c r="AB72" s="82">
        <f t="shared" si="27"/>
        <v>47.875</v>
      </c>
      <c r="AC72" s="83">
        <f t="shared" si="2"/>
        <v>40.693750000000001</v>
      </c>
      <c r="AD72" s="501" t="s">
        <v>20</v>
      </c>
      <c r="AE72" s="489" t="s">
        <v>532</v>
      </c>
      <c r="AF72" s="489" t="s">
        <v>324</v>
      </c>
      <c r="AG72" s="498" t="s">
        <v>751</v>
      </c>
      <c r="AH72" s="498" t="s">
        <v>204</v>
      </c>
      <c r="AI72" s="12" t="s">
        <v>95</v>
      </c>
      <c r="AJ72" s="6" t="s">
        <v>123</v>
      </c>
      <c r="AK72" s="11" t="s">
        <v>15</v>
      </c>
      <c r="AL72" s="11" t="s">
        <v>16</v>
      </c>
      <c r="AM72" s="11" t="s">
        <v>17</v>
      </c>
      <c r="AN72" s="11" t="s">
        <v>40</v>
      </c>
      <c r="AO72" s="11" t="s">
        <v>76</v>
      </c>
      <c r="AP72" s="11">
        <v>0</v>
      </c>
      <c r="AQ72" s="11">
        <v>2</v>
      </c>
      <c r="AR72" s="11">
        <v>48</v>
      </c>
    </row>
    <row r="73" spans="1:44" ht="20.100000000000001" customHeight="1">
      <c r="A73" s="256"/>
      <c r="B73" s="243" t="s">
        <v>656</v>
      </c>
      <c r="C73" s="258">
        <v>568</v>
      </c>
      <c r="D73" s="259" t="s">
        <v>95</v>
      </c>
      <c r="E73" s="260">
        <v>3</v>
      </c>
      <c r="F73" s="260">
        <v>0</v>
      </c>
      <c r="G73" s="260">
        <v>40</v>
      </c>
      <c r="H73" s="264">
        <v>1</v>
      </c>
      <c r="I73" s="84">
        <f t="shared" si="28"/>
        <v>1240</v>
      </c>
      <c r="J73" s="84">
        <v>250</v>
      </c>
      <c r="K73" s="80">
        <f t="shared" si="29"/>
        <v>310000</v>
      </c>
      <c r="L73" s="245"/>
      <c r="M73" s="248"/>
      <c r="N73" s="249"/>
      <c r="O73" s="45"/>
      <c r="P73" s="139"/>
      <c r="Q73" s="250"/>
      <c r="R73" s="250"/>
      <c r="S73" s="251"/>
      <c r="T73" s="249"/>
      <c r="U73" s="252"/>
      <c r="V73" s="249"/>
      <c r="W73" s="253"/>
      <c r="X73" s="243"/>
      <c r="Y73" s="243"/>
      <c r="Z73" s="125">
        <f t="shared" ref="Z73:Z78" si="30">K73</f>
        <v>310000</v>
      </c>
      <c r="AA73" s="254">
        <v>0.01</v>
      </c>
      <c r="AB73" s="82">
        <f t="shared" si="27"/>
        <v>31</v>
      </c>
      <c r="AC73" s="83">
        <f t="shared" si="2"/>
        <v>26.349999999999998</v>
      </c>
      <c r="AD73" s="501" t="s">
        <v>20</v>
      </c>
      <c r="AE73" s="489" t="s">
        <v>532</v>
      </c>
      <c r="AF73" s="489" t="s">
        <v>324</v>
      </c>
      <c r="AG73" s="498" t="s">
        <v>751</v>
      </c>
      <c r="AH73" s="498" t="s">
        <v>204</v>
      </c>
      <c r="AI73" s="12" t="s">
        <v>95</v>
      </c>
      <c r="AJ73" s="6" t="s">
        <v>123</v>
      </c>
      <c r="AK73" s="11"/>
      <c r="AL73" s="11"/>
      <c r="AM73" s="11" t="s">
        <v>17</v>
      </c>
      <c r="AN73" s="11" t="s">
        <v>72</v>
      </c>
      <c r="AO73" s="11" t="s">
        <v>76</v>
      </c>
      <c r="AP73" s="11">
        <v>2</v>
      </c>
      <c r="AQ73" s="11">
        <v>1</v>
      </c>
      <c r="AR73" s="11">
        <v>73</v>
      </c>
    </row>
    <row r="74" spans="1:44" ht="20.100000000000001" customHeight="1">
      <c r="A74" s="256"/>
      <c r="B74" s="243" t="s">
        <v>1319</v>
      </c>
      <c r="C74" s="258">
        <v>2357</v>
      </c>
      <c r="D74" s="259" t="s">
        <v>95</v>
      </c>
      <c r="E74" s="260">
        <v>0</v>
      </c>
      <c r="F74" s="260">
        <v>0</v>
      </c>
      <c r="G74" s="260">
        <v>67</v>
      </c>
      <c r="H74" s="264">
        <v>1</v>
      </c>
      <c r="I74" s="65">
        <f t="shared" si="28"/>
        <v>67</v>
      </c>
      <c r="J74" s="84">
        <v>250</v>
      </c>
      <c r="K74" s="80">
        <f t="shared" si="29"/>
        <v>16750</v>
      </c>
      <c r="L74" s="245"/>
      <c r="M74" s="248"/>
      <c r="N74" s="249"/>
      <c r="O74" s="45"/>
      <c r="P74" s="139"/>
      <c r="Q74" s="250"/>
      <c r="R74" s="250"/>
      <c r="S74" s="251"/>
      <c r="T74" s="249"/>
      <c r="U74" s="252"/>
      <c r="V74" s="249"/>
      <c r="W74" s="253"/>
      <c r="X74" s="243"/>
      <c r="Y74" s="243"/>
      <c r="Z74" s="125">
        <f t="shared" si="30"/>
        <v>16750</v>
      </c>
      <c r="AA74" s="254">
        <v>0.02</v>
      </c>
      <c r="AB74" s="82">
        <f>+Z74*AA74/100</f>
        <v>3.35</v>
      </c>
      <c r="AC74" s="83">
        <f t="shared" si="2"/>
        <v>2.8475000000000001</v>
      </c>
      <c r="AD74" s="501" t="s">
        <v>20</v>
      </c>
      <c r="AE74" s="489" t="s">
        <v>532</v>
      </c>
      <c r="AF74" s="489" t="s">
        <v>324</v>
      </c>
      <c r="AG74" s="498" t="s">
        <v>751</v>
      </c>
      <c r="AH74" s="498" t="s">
        <v>204</v>
      </c>
      <c r="AI74" s="12" t="s">
        <v>95</v>
      </c>
      <c r="AJ74" s="6" t="s">
        <v>123</v>
      </c>
      <c r="AK74" s="11"/>
      <c r="AL74" s="11"/>
      <c r="AM74" s="11"/>
      <c r="AN74" s="11"/>
      <c r="AO74" s="11"/>
      <c r="AP74" s="11"/>
      <c r="AQ74" s="11"/>
      <c r="AR74" s="11"/>
    </row>
    <row r="75" spans="1:44" ht="22.5" customHeight="1">
      <c r="A75" s="286">
        <v>34</v>
      </c>
      <c r="B75" s="287" t="s">
        <v>1137</v>
      </c>
      <c r="C75" s="282">
        <v>2199</v>
      </c>
      <c r="D75" s="282"/>
      <c r="E75" s="288">
        <v>14</v>
      </c>
      <c r="F75" s="288">
        <v>2</v>
      </c>
      <c r="G75" s="288">
        <v>80</v>
      </c>
      <c r="H75" s="247">
        <v>1</v>
      </c>
      <c r="I75" s="100">
        <f t="shared" si="28"/>
        <v>5880</v>
      </c>
      <c r="J75" s="100">
        <v>100</v>
      </c>
      <c r="K75" s="80">
        <f t="shared" si="29"/>
        <v>588000</v>
      </c>
      <c r="L75" s="282"/>
      <c r="M75" s="288"/>
      <c r="N75" s="287"/>
      <c r="O75" s="47"/>
      <c r="P75" s="143"/>
      <c r="Q75" s="289"/>
      <c r="R75" s="289"/>
      <c r="S75" s="290"/>
      <c r="T75" s="287"/>
      <c r="U75" s="291"/>
      <c r="V75" s="287"/>
      <c r="W75" s="292"/>
      <c r="X75" s="293"/>
      <c r="Y75" s="293"/>
      <c r="Z75" s="125">
        <f t="shared" si="30"/>
        <v>588000</v>
      </c>
      <c r="AA75" s="254">
        <v>0.01</v>
      </c>
      <c r="AB75" s="82">
        <f t="shared" si="27"/>
        <v>58.8</v>
      </c>
      <c r="AC75" s="83">
        <f t="shared" si="2"/>
        <v>49.98</v>
      </c>
      <c r="AD75" s="15" t="s">
        <v>10</v>
      </c>
      <c r="AE75" s="481" t="s">
        <v>537</v>
      </c>
      <c r="AF75" s="481" t="s">
        <v>34</v>
      </c>
      <c r="AG75" s="15"/>
      <c r="AH75" s="15">
        <v>28</v>
      </c>
      <c r="AI75" s="15">
        <v>6</v>
      </c>
      <c r="AJ75" s="15" t="s">
        <v>321</v>
      </c>
      <c r="AK75" s="15" t="s">
        <v>15</v>
      </c>
    </row>
    <row r="76" spans="1:44" ht="22.5" customHeight="1">
      <c r="A76" s="286">
        <v>35</v>
      </c>
      <c r="B76" s="293" t="s">
        <v>1322</v>
      </c>
      <c r="C76" s="282">
        <v>23933</v>
      </c>
      <c r="D76" s="282">
        <v>4</v>
      </c>
      <c r="E76" s="288">
        <v>4</v>
      </c>
      <c r="F76" s="288">
        <v>2</v>
      </c>
      <c r="G76" s="288">
        <v>0</v>
      </c>
      <c r="H76" s="247">
        <v>1</v>
      </c>
      <c r="I76" s="100">
        <f t="shared" si="28"/>
        <v>1800</v>
      </c>
      <c r="J76" s="100">
        <v>250</v>
      </c>
      <c r="K76" s="80">
        <f t="shared" si="29"/>
        <v>450000</v>
      </c>
      <c r="L76" s="282"/>
      <c r="M76" s="288"/>
      <c r="N76" s="287"/>
      <c r="O76" s="47"/>
      <c r="P76" s="143"/>
      <c r="Q76" s="289"/>
      <c r="R76" s="289"/>
      <c r="S76" s="290"/>
      <c r="T76" s="287"/>
      <c r="U76" s="291"/>
      <c r="V76" s="287"/>
      <c r="W76" s="292"/>
      <c r="X76" s="293"/>
      <c r="Y76" s="293"/>
      <c r="Z76" s="125">
        <f>+K76</f>
        <v>450000</v>
      </c>
      <c r="AA76" s="254">
        <v>0.01</v>
      </c>
      <c r="AB76" s="82">
        <f t="shared" si="27"/>
        <v>45</v>
      </c>
      <c r="AC76" s="83">
        <f t="shared" si="2"/>
        <v>38.25</v>
      </c>
      <c r="AD76" s="15"/>
      <c r="AE76" s="481" t="s">
        <v>2188</v>
      </c>
      <c r="AF76" s="481" t="s">
        <v>63</v>
      </c>
      <c r="AG76" s="15" t="s">
        <v>2189</v>
      </c>
      <c r="AH76" s="15"/>
      <c r="AI76" s="15"/>
      <c r="AJ76" s="15"/>
      <c r="AK76" s="15"/>
    </row>
    <row r="77" spans="1:44" ht="20.100000000000001" customHeight="1">
      <c r="A77" s="256">
        <v>36</v>
      </c>
      <c r="B77" s="243" t="s">
        <v>1286</v>
      </c>
      <c r="C77" s="294">
        <v>23933</v>
      </c>
      <c r="D77" s="295" t="s">
        <v>95</v>
      </c>
      <c r="E77" s="296">
        <v>0</v>
      </c>
      <c r="F77" s="296">
        <v>3</v>
      </c>
      <c r="G77" s="296">
        <v>31</v>
      </c>
      <c r="H77" s="297">
        <v>1</v>
      </c>
      <c r="I77" s="84">
        <v>529.6</v>
      </c>
      <c r="J77" s="84">
        <v>400</v>
      </c>
      <c r="K77" s="255">
        <v>132400</v>
      </c>
      <c r="L77" s="245"/>
      <c r="M77" s="248"/>
      <c r="N77" s="249"/>
      <c r="O77" s="45"/>
      <c r="P77" s="139"/>
      <c r="Q77" s="250"/>
      <c r="R77" s="250"/>
      <c r="S77" s="251"/>
      <c r="T77" s="249"/>
      <c r="U77" s="252"/>
      <c r="V77" s="249"/>
      <c r="W77" s="243"/>
      <c r="X77" s="243"/>
      <c r="Y77" s="243"/>
      <c r="Z77" s="125">
        <v>132400</v>
      </c>
      <c r="AA77" s="254">
        <v>0.01</v>
      </c>
      <c r="AB77" s="82">
        <v>13.24</v>
      </c>
      <c r="AC77" s="83">
        <f t="shared" ref="AC77:AC135" si="31">+AB77*0.85</f>
        <v>11.254</v>
      </c>
      <c r="AD77" s="501" t="s">
        <v>20</v>
      </c>
      <c r="AE77" s="489" t="s">
        <v>311</v>
      </c>
      <c r="AF77" s="489" t="s">
        <v>63</v>
      </c>
      <c r="AG77" s="498" t="s">
        <v>847</v>
      </c>
      <c r="AH77" s="498" t="s">
        <v>350</v>
      </c>
      <c r="AI77" s="12" t="s">
        <v>95</v>
      </c>
      <c r="AJ77" s="6" t="s">
        <v>123</v>
      </c>
      <c r="AK77" s="11"/>
      <c r="AL77" s="11"/>
      <c r="AM77" s="11"/>
      <c r="AN77" s="11"/>
      <c r="AO77" s="11"/>
      <c r="AP77" s="11"/>
      <c r="AQ77" s="11"/>
      <c r="AR77" s="11"/>
    </row>
    <row r="78" spans="1:44">
      <c r="A78" s="256">
        <v>37</v>
      </c>
      <c r="B78" s="249" t="s">
        <v>1723</v>
      </c>
      <c r="C78" s="245"/>
      <c r="D78" s="245">
        <v>6</v>
      </c>
      <c r="E78" s="248">
        <v>0</v>
      </c>
      <c r="F78" s="248">
        <v>0</v>
      </c>
      <c r="G78" s="248">
        <v>65</v>
      </c>
      <c r="H78" s="247">
        <v>2</v>
      </c>
      <c r="I78" s="65">
        <f t="shared" si="28"/>
        <v>65</v>
      </c>
      <c r="J78" s="65">
        <v>250</v>
      </c>
      <c r="K78" s="80">
        <f>I78*J78</f>
        <v>16250</v>
      </c>
      <c r="L78" s="245">
        <v>1</v>
      </c>
      <c r="M78" s="266" t="s">
        <v>1592</v>
      </c>
      <c r="N78" s="245" t="s">
        <v>1595</v>
      </c>
      <c r="O78" s="45"/>
      <c r="P78" s="141">
        <v>152</v>
      </c>
      <c r="Q78" s="249"/>
      <c r="R78" s="250"/>
      <c r="S78" s="245"/>
      <c r="T78" s="249">
        <v>63</v>
      </c>
      <c r="U78" s="252"/>
      <c r="V78" s="249"/>
      <c r="W78" s="253"/>
      <c r="X78" s="243"/>
      <c r="Y78" s="243"/>
      <c r="Z78" s="125">
        <f t="shared" si="30"/>
        <v>16250</v>
      </c>
      <c r="AA78" s="254">
        <v>0.02</v>
      </c>
      <c r="AB78" s="82">
        <f>+Z78*AA78/100</f>
        <v>3.25</v>
      </c>
      <c r="AC78" s="83">
        <f t="shared" si="31"/>
        <v>2.7624999999999997</v>
      </c>
      <c r="AD78" s="4" t="s">
        <v>20</v>
      </c>
      <c r="AE78" s="4" t="s">
        <v>1806</v>
      </c>
      <c r="AF78" s="4" t="s">
        <v>160</v>
      </c>
      <c r="AG78" s="121">
        <v>3350400239665</v>
      </c>
      <c r="AH78" s="8" t="s">
        <v>1807</v>
      </c>
    </row>
    <row r="79" spans="1:44">
      <c r="A79" s="256"/>
      <c r="B79" s="249"/>
      <c r="C79" s="245"/>
      <c r="D79" s="245"/>
      <c r="E79" s="248"/>
      <c r="F79" s="248"/>
      <c r="G79" s="248"/>
      <c r="H79" s="247"/>
      <c r="I79" s="65"/>
      <c r="J79" s="65"/>
      <c r="K79" s="80"/>
      <c r="L79" s="245">
        <v>2</v>
      </c>
      <c r="M79" s="266" t="s">
        <v>1630</v>
      </c>
      <c r="N79" s="245" t="s">
        <v>1595</v>
      </c>
      <c r="O79" s="45"/>
      <c r="P79" s="139">
        <v>17</v>
      </c>
      <c r="Q79" s="249"/>
      <c r="R79" s="250"/>
      <c r="S79" s="245"/>
      <c r="T79" s="249">
        <v>63</v>
      </c>
      <c r="U79" s="252"/>
      <c r="V79" s="249"/>
      <c r="W79" s="253"/>
      <c r="X79" s="243"/>
      <c r="Y79" s="243"/>
      <c r="Z79" s="125"/>
      <c r="AA79" s="254"/>
      <c r="AB79" s="82"/>
      <c r="AC79" s="83">
        <f t="shared" si="31"/>
        <v>0</v>
      </c>
    </row>
    <row r="80" spans="1:44">
      <c r="A80" s="256"/>
      <c r="B80" s="249"/>
      <c r="C80" s="245"/>
      <c r="D80" s="245"/>
      <c r="E80" s="248"/>
      <c r="F80" s="248"/>
      <c r="G80" s="248"/>
      <c r="H80" s="247"/>
      <c r="I80" s="65"/>
      <c r="J80" s="65"/>
      <c r="K80" s="80"/>
      <c r="L80" s="245">
        <v>3</v>
      </c>
      <c r="M80" s="266" t="s">
        <v>1620</v>
      </c>
      <c r="N80" s="245" t="s">
        <v>1613</v>
      </c>
      <c r="O80" s="45"/>
      <c r="P80" s="139">
        <v>8</v>
      </c>
      <c r="Q80" s="249"/>
      <c r="R80" s="250"/>
      <c r="S80" s="245"/>
      <c r="T80" s="249">
        <v>63</v>
      </c>
      <c r="U80" s="252"/>
      <c r="V80" s="249"/>
      <c r="W80" s="253"/>
      <c r="X80" s="243"/>
      <c r="Y80" s="243"/>
      <c r="Z80" s="125"/>
      <c r="AA80" s="254"/>
      <c r="AB80" s="82"/>
      <c r="AC80" s="83">
        <f t="shared" si="31"/>
        <v>0</v>
      </c>
    </row>
    <row r="81" spans="1:44">
      <c r="A81" s="256"/>
      <c r="B81" s="249"/>
      <c r="C81" s="245"/>
      <c r="D81" s="245"/>
      <c r="E81" s="248"/>
      <c r="F81" s="248"/>
      <c r="G81" s="248"/>
      <c r="H81" s="247"/>
      <c r="I81" s="65"/>
      <c r="J81" s="65"/>
      <c r="K81" s="80"/>
      <c r="L81" s="245">
        <v>4</v>
      </c>
      <c r="M81" s="266" t="s">
        <v>1668</v>
      </c>
      <c r="N81" s="245" t="s">
        <v>1595</v>
      </c>
      <c r="O81" s="45"/>
      <c r="P81" s="139">
        <v>55</v>
      </c>
      <c r="Q81" s="249"/>
      <c r="R81" s="250"/>
      <c r="S81" s="245"/>
      <c r="T81" s="249">
        <v>63</v>
      </c>
      <c r="U81" s="252"/>
      <c r="V81" s="249"/>
      <c r="W81" s="253"/>
      <c r="X81" s="243"/>
      <c r="Y81" s="243"/>
      <c r="Z81" s="125"/>
      <c r="AA81" s="254"/>
      <c r="AB81" s="82"/>
      <c r="AC81" s="83">
        <f t="shared" si="31"/>
        <v>0</v>
      </c>
    </row>
    <row r="82" spans="1:44" ht="17.25">
      <c r="A82" s="256">
        <v>38</v>
      </c>
      <c r="B82" s="249" t="s">
        <v>1139</v>
      </c>
      <c r="C82" s="245"/>
      <c r="D82" s="245"/>
      <c r="E82" s="248">
        <v>20</v>
      </c>
      <c r="F82" s="248">
        <v>2</v>
      </c>
      <c r="G82" s="248">
        <v>2</v>
      </c>
      <c r="H82" s="247">
        <v>1</v>
      </c>
      <c r="I82" s="84">
        <f t="shared" ref="I82:I95" si="32">E82*400+F82*100+G82</f>
        <v>8202</v>
      </c>
      <c r="J82" s="84">
        <v>250</v>
      </c>
      <c r="K82" s="87">
        <f>I82*J82</f>
        <v>2050500</v>
      </c>
      <c r="L82" s="245"/>
      <c r="M82" s="248"/>
      <c r="N82" s="249"/>
      <c r="O82" s="45"/>
      <c r="P82" s="139"/>
      <c r="Q82" s="250"/>
      <c r="R82" s="250"/>
      <c r="S82" s="251"/>
      <c r="T82" s="249"/>
      <c r="U82" s="252"/>
      <c r="V82" s="249"/>
      <c r="W82" s="253"/>
      <c r="X82" s="243"/>
      <c r="Y82" s="243"/>
      <c r="Z82" s="125">
        <f>K82</f>
        <v>2050500</v>
      </c>
      <c r="AA82" s="254">
        <v>0.01</v>
      </c>
      <c r="AB82" s="76">
        <f t="shared" ref="AB82:AB86" si="33">+Z82*AA82/100</f>
        <v>205.05</v>
      </c>
      <c r="AC82" s="83">
        <f t="shared" si="31"/>
        <v>174.29250000000002</v>
      </c>
      <c r="AD82" s="484" t="s">
        <v>10</v>
      </c>
      <c r="AE82" s="484" t="s">
        <v>1168</v>
      </c>
      <c r="AF82" s="484" t="s">
        <v>34</v>
      </c>
      <c r="AG82" s="484" t="s">
        <v>1173</v>
      </c>
      <c r="AH82" s="484">
        <v>3</v>
      </c>
      <c r="AI82" s="14">
        <v>6</v>
      </c>
      <c r="AJ82" s="14" t="s">
        <v>16</v>
      </c>
      <c r="AK82" s="14" t="s">
        <v>17</v>
      </c>
      <c r="AL82" s="14" t="s">
        <v>646</v>
      </c>
    </row>
    <row r="83" spans="1:44" ht="17.25">
      <c r="A83" s="256"/>
      <c r="B83" s="249" t="s">
        <v>1139</v>
      </c>
      <c r="C83" s="245"/>
      <c r="D83" s="245"/>
      <c r="E83" s="248">
        <v>4</v>
      </c>
      <c r="F83" s="248">
        <v>0</v>
      </c>
      <c r="G83" s="248">
        <v>47</v>
      </c>
      <c r="H83" s="247">
        <v>1</v>
      </c>
      <c r="I83" s="84">
        <f t="shared" si="32"/>
        <v>1647</v>
      </c>
      <c r="J83" s="84">
        <v>250</v>
      </c>
      <c r="K83" s="80">
        <f t="shared" ref="K83:K95" si="34">I83*J83</f>
        <v>411750</v>
      </c>
      <c r="L83" s="245"/>
      <c r="M83" s="248"/>
      <c r="N83" s="249"/>
      <c r="O83" s="45"/>
      <c r="P83" s="139"/>
      <c r="Q83" s="250"/>
      <c r="R83" s="250"/>
      <c r="S83" s="251"/>
      <c r="T83" s="249"/>
      <c r="U83" s="252"/>
      <c r="V83" s="249"/>
      <c r="W83" s="253"/>
      <c r="X83" s="243"/>
      <c r="Y83" s="243"/>
      <c r="Z83" s="125">
        <f t="shared" ref="Z83:Z95" si="35">K83</f>
        <v>411750</v>
      </c>
      <c r="AA83" s="254">
        <v>0.01</v>
      </c>
      <c r="AB83" s="76">
        <f t="shared" si="33"/>
        <v>41.174999999999997</v>
      </c>
      <c r="AC83" s="83">
        <f t="shared" si="31"/>
        <v>34.998749999999994</v>
      </c>
      <c r="AD83" s="484" t="s">
        <v>10</v>
      </c>
      <c r="AE83" s="484" t="s">
        <v>1168</v>
      </c>
      <c r="AF83" s="484" t="s">
        <v>34</v>
      </c>
      <c r="AG83" s="484" t="s">
        <v>1173</v>
      </c>
      <c r="AH83" s="484"/>
      <c r="AI83" s="14"/>
      <c r="AJ83" s="14" t="s">
        <v>1161</v>
      </c>
      <c r="AK83" s="14" t="s">
        <v>17</v>
      </c>
      <c r="AL83" s="14" t="s">
        <v>646</v>
      </c>
    </row>
    <row r="84" spans="1:44" ht="17.25">
      <c r="A84" s="256">
        <v>39</v>
      </c>
      <c r="B84" s="249" t="s">
        <v>1139</v>
      </c>
      <c r="C84" s="245">
        <v>2530</v>
      </c>
      <c r="D84" s="245"/>
      <c r="E84" s="248">
        <v>1</v>
      </c>
      <c r="F84" s="248">
        <v>2</v>
      </c>
      <c r="G84" s="248">
        <v>55</v>
      </c>
      <c r="H84" s="247">
        <v>1</v>
      </c>
      <c r="I84" s="65">
        <f>E84*400+F84*100+G84</f>
        <v>655</v>
      </c>
      <c r="J84" s="84">
        <v>250</v>
      </c>
      <c r="K84" s="80">
        <f t="shared" ref="K84:K93" si="36">I84*J84</f>
        <v>163750</v>
      </c>
      <c r="L84" s="245"/>
      <c r="M84" s="248"/>
      <c r="N84" s="249"/>
      <c r="O84" s="45"/>
      <c r="P84" s="139"/>
      <c r="Q84" s="250"/>
      <c r="R84" s="250"/>
      <c r="S84" s="251"/>
      <c r="T84" s="249"/>
      <c r="U84" s="252"/>
      <c r="V84" s="249"/>
      <c r="W84" s="253"/>
      <c r="X84" s="243"/>
      <c r="Y84" s="243"/>
      <c r="Z84" s="125">
        <f>K84</f>
        <v>163750</v>
      </c>
      <c r="AA84" s="254">
        <v>0.01</v>
      </c>
      <c r="AB84" s="76">
        <f t="shared" si="33"/>
        <v>16.375</v>
      </c>
      <c r="AC84" s="83">
        <f t="shared" si="31"/>
        <v>13.918749999999999</v>
      </c>
      <c r="AD84" s="484" t="s">
        <v>20</v>
      </c>
      <c r="AE84" s="484" t="s">
        <v>1169</v>
      </c>
      <c r="AF84" s="484" t="s">
        <v>198</v>
      </c>
      <c r="AG84" s="484" t="s">
        <v>1174</v>
      </c>
      <c r="AH84" s="484">
        <v>16</v>
      </c>
      <c r="AI84" s="14">
        <v>5</v>
      </c>
      <c r="AJ84" s="14" t="s">
        <v>15</v>
      </c>
      <c r="AK84" s="14" t="s">
        <v>16</v>
      </c>
      <c r="AL84" s="14" t="s">
        <v>17</v>
      </c>
    </row>
    <row r="85" spans="1:44">
      <c r="A85" s="277">
        <v>40</v>
      </c>
      <c r="B85" s="298" t="s">
        <v>1723</v>
      </c>
      <c r="C85" s="298"/>
      <c r="D85" s="298">
        <v>9</v>
      </c>
      <c r="E85" s="299">
        <v>1</v>
      </c>
      <c r="F85" s="299">
        <v>1</v>
      </c>
      <c r="G85" s="299">
        <v>8</v>
      </c>
      <c r="H85" s="247">
        <v>2</v>
      </c>
      <c r="I85" s="300">
        <f>E85*400+F85*100+G85</f>
        <v>508</v>
      </c>
      <c r="J85" s="300">
        <v>250</v>
      </c>
      <c r="K85" s="80">
        <f>I85*J85</f>
        <v>127000</v>
      </c>
      <c r="L85" s="298"/>
      <c r="M85" s="301"/>
      <c r="N85" s="298"/>
      <c r="O85" s="302"/>
      <c r="P85" s="169"/>
      <c r="Q85" s="298"/>
      <c r="R85" s="303"/>
      <c r="S85" s="298"/>
      <c r="T85" s="298"/>
      <c r="U85" s="299"/>
      <c r="V85" s="298"/>
      <c r="W85" s="278"/>
      <c r="X85" s="278"/>
      <c r="Y85" s="278"/>
      <c r="Z85" s="127">
        <f>K85</f>
        <v>127000</v>
      </c>
      <c r="AA85" s="304">
        <v>0.02</v>
      </c>
      <c r="AB85" s="305">
        <f t="shared" si="33"/>
        <v>25.4</v>
      </c>
      <c r="AC85" s="83">
        <f t="shared" si="31"/>
        <v>21.59</v>
      </c>
      <c r="AD85" s="4" t="s">
        <v>20</v>
      </c>
      <c r="AE85" s="4" t="s">
        <v>2014</v>
      </c>
      <c r="AF85" s="4" t="s">
        <v>666</v>
      </c>
      <c r="AG85" s="121">
        <v>3350400254699</v>
      </c>
      <c r="AH85" s="8" t="s">
        <v>1974</v>
      </c>
    </row>
    <row r="86" spans="1:44" s="176" customFormat="1" ht="17.25">
      <c r="A86" s="277">
        <v>41</v>
      </c>
      <c r="B86" s="306" t="s">
        <v>1286</v>
      </c>
      <c r="C86" s="275">
        <v>23933</v>
      </c>
      <c r="D86" s="298">
        <v>4</v>
      </c>
      <c r="E86" s="246">
        <v>1</v>
      </c>
      <c r="F86" s="246">
        <v>3</v>
      </c>
      <c r="G86" s="246">
        <v>6</v>
      </c>
      <c r="H86" s="247">
        <v>1</v>
      </c>
      <c r="I86" s="300">
        <f t="shared" si="32"/>
        <v>706</v>
      </c>
      <c r="J86" s="307">
        <v>250</v>
      </c>
      <c r="K86" s="80">
        <f t="shared" si="36"/>
        <v>176500</v>
      </c>
      <c r="L86" s="298"/>
      <c r="M86" s="299"/>
      <c r="N86" s="306"/>
      <c r="O86" s="308"/>
      <c r="P86" s="309"/>
      <c r="Q86" s="310"/>
      <c r="R86" s="310"/>
      <c r="S86" s="303"/>
      <c r="T86" s="306"/>
      <c r="U86" s="311"/>
      <c r="V86" s="306"/>
      <c r="W86" s="253"/>
      <c r="X86" s="253"/>
      <c r="Y86" s="253"/>
      <c r="Z86" s="127">
        <f t="shared" si="35"/>
        <v>176500</v>
      </c>
      <c r="AA86" s="304">
        <v>0.01</v>
      </c>
      <c r="AB86" s="305">
        <f t="shared" si="33"/>
        <v>17.649999999999999</v>
      </c>
      <c r="AC86" s="83">
        <f t="shared" si="31"/>
        <v>15.002499999999998</v>
      </c>
      <c r="AD86" s="508" t="s">
        <v>20</v>
      </c>
      <c r="AE86" s="509" t="s">
        <v>394</v>
      </c>
      <c r="AF86" s="509" t="s">
        <v>1308</v>
      </c>
      <c r="AG86" s="510">
        <v>3350400317688</v>
      </c>
      <c r="AH86" s="511" t="s">
        <v>1506</v>
      </c>
      <c r="AI86" s="104"/>
      <c r="AJ86" s="104"/>
      <c r="AK86" s="104" t="s">
        <v>1161</v>
      </c>
      <c r="AL86" s="104" t="s">
        <v>17</v>
      </c>
    </row>
    <row r="87" spans="1:44" ht="17.25">
      <c r="A87" s="277">
        <v>42</v>
      </c>
      <c r="B87" s="249" t="s">
        <v>1322</v>
      </c>
      <c r="C87" s="245">
        <v>23933</v>
      </c>
      <c r="D87" s="245"/>
      <c r="E87" s="248">
        <v>3</v>
      </c>
      <c r="F87" s="248">
        <v>0</v>
      </c>
      <c r="G87" s="248">
        <v>0</v>
      </c>
      <c r="H87" s="247">
        <v>1</v>
      </c>
      <c r="I87" s="300">
        <f t="shared" ref="I87" si="37">E87*400+F87*100+G87</f>
        <v>1200</v>
      </c>
      <c r="J87" s="307">
        <v>250</v>
      </c>
      <c r="K87" s="80">
        <f t="shared" ref="K87" si="38">I87*J87</f>
        <v>300000</v>
      </c>
      <c r="L87" s="245"/>
      <c r="M87" s="248"/>
      <c r="N87" s="249"/>
      <c r="O87" s="45"/>
      <c r="P87" s="139"/>
      <c r="Q87" s="250"/>
      <c r="R87" s="250"/>
      <c r="S87" s="251"/>
      <c r="T87" s="249"/>
      <c r="U87" s="252"/>
      <c r="V87" s="249"/>
      <c r="W87" s="253"/>
      <c r="X87" s="243"/>
      <c r="Y87" s="243"/>
      <c r="Z87" s="127">
        <f t="shared" ref="Z87" si="39">K87</f>
        <v>300000</v>
      </c>
      <c r="AA87" s="304">
        <v>0.01</v>
      </c>
      <c r="AB87" s="305">
        <f t="shared" ref="AB87" si="40">+Z87*AA87/100</f>
        <v>30</v>
      </c>
      <c r="AC87" s="83"/>
      <c r="AD87" s="484" t="s">
        <v>20</v>
      </c>
      <c r="AE87" s="484" t="s">
        <v>394</v>
      </c>
      <c r="AF87" s="484" t="s">
        <v>1171</v>
      </c>
      <c r="AG87" s="484"/>
      <c r="AH87" s="484">
        <v>93</v>
      </c>
      <c r="AI87" s="14">
        <v>3</v>
      </c>
      <c r="AJ87" s="14" t="s">
        <v>15</v>
      </c>
      <c r="AK87" s="14" t="s">
        <v>16</v>
      </c>
      <c r="AL87" s="14" t="s">
        <v>17</v>
      </c>
    </row>
    <row r="88" spans="1:44" ht="20.100000000000001" customHeight="1">
      <c r="A88" s="277">
        <v>43</v>
      </c>
      <c r="B88" s="243" t="s">
        <v>656</v>
      </c>
      <c r="C88" s="281">
        <v>338</v>
      </c>
      <c r="D88" s="259" t="s">
        <v>95</v>
      </c>
      <c r="E88" s="312">
        <v>5</v>
      </c>
      <c r="F88" s="312">
        <v>0</v>
      </c>
      <c r="G88" s="312">
        <v>57</v>
      </c>
      <c r="H88" s="313">
        <v>1</v>
      </c>
      <c r="I88" s="84">
        <f>E88*400+F88*100+G88</f>
        <v>2057</v>
      </c>
      <c r="J88" s="84">
        <v>250</v>
      </c>
      <c r="K88" s="80">
        <f t="shared" si="36"/>
        <v>514250</v>
      </c>
      <c r="L88" s="245"/>
      <c r="M88" s="248"/>
      <c r="N88" s="249"/>
      <c r="O88" s="45"/>
      <c r="P88" s="139"/>
      <c r="Q88" s="250"/>
      <c r="R88" s="250"/>
      <c r="S88" s="251"/>
      <c r="T88" s="249"/>
      <c r="U88" s="252"/>
      <c r="V88" s="249"/>
      <c r="W88" s="253"/>
      <c r="X88" s="243"/>
      <c r="Y88" s="243"/>
      <c r="Z88" s="125">
        <f>K88</f>
        <v>514250</v>
      </c>
      <c r="AA88" s="254">
        <v>0.01</v>
      </c>
      <c r="AB88" s="76">
        <f>+Z88*AA88/100</f>
        <v>51.424999999999997</v>
      </c>
      <c r="AC88" s="83">
        <f t="shared" si="31"/>
        <v>43.71125</v>
      </c>
      <c r="AD88" s="501" t="s">
        <v>10</v>
      </c>
      <c r="AE88" s="489" t="s">
        <v>292</v>
      </c>
      <c r="AF88" s="489" t="s">
        <v>547</v>
      </c>
      <c r="AG88" s="498" t="s">
        <v>786</v>
      </c>
      <c r="AH88" s="498" t="s">
        <v>273</v>
      </c>
      <c r="AI88" s="12" t="s">
        <v>95</v>
      </c>
      <c r="AJ88" s="6" t="s">
        <v>123</v>
      </c>
      <c r="AK88" s="11" t="s">
        <v>15</v>
      </c>
      <c r="AL88" s="11" t="s">
        <v>16</v>
      </c>
      <c r="AM88" s="11" t="s">
        <v>17</v>
      </c>
      <c r="AN88" s="11" t="s">
        <v>69</v>
      </c>
      <c r="AO88" s="11" t="s">
        <v>76</v>
      </c>
      <c r="AP88" s="11">
        <v>0</v>
      </c>
      <c r="AQ88" s="11">
        <v>1</v>
      </c>
      <c r="AR88" s="11">
        <v>57</v>
      </c>
    </row>
    <row r="89" spans="1:44">
      <c r="A89" s="277">
        <v>44</v>
      </c>
      <c r="B89" s="243" t="s">
        <v>1322</v>
      </c>
      <c r="C89" s="262">
        <v>23933</v>
      </c>
      <c r="D89" s="245">
        <v>4</v>
      </c>
      <c r="E89" s="267">
        <v>9</v>
      </c>
      <c r="F89" s="267">
        <v>2</v>
      </c>
      <c r="G89" s="267">
        <v>91</v>
      </c>
      <c r="H89" s="247">
        <v>1</v>
      </c>
      <c r="I89" s="84">
        <f>E89*400+F89*100+G89</f>
        <v>3891</v>
      </c>
      <c r="J89" s="84">
        <v>250</v>
      </c>
      <c r="K89" s="80">
        <f t="shared" si="36"/>
        <v>972750</v>
      </c>
      <c r="L89" s="245"/>
      <c r="M89" s="248"/>
      <c r="N89" s="249"/>
      <c r="O89" s="45"/>
      <c r="P89" s="139"/>
      <c r="Q89" s="250"/>
      <c r="R89" s="250"/>
      <c r="S89" s="251"/>
      <c r="T89" s="249"/>
      <c r="U89" s="252"/>
      <c r="V89" s="249"/>
      <c r="W89" s="253"/>
      <c r="X89" s="243"/>
      <c r="Y89" s="243"/>
      <c r="Z89" s="125">
        <f>K89</f>
        <v>972750</v>
      </c>
      <c r="AA89" s="254">
        <v>0.01</v>
      </c>
      <c r="AB89" s="76">
        <f>+Z89*AA89/100</f>
        <v>97.275000000000006</v>
      </c>
      <c r="AC89" s="83">
        <f t="shared" si="31"/>
        <v>82.683750000000003</v>
      </c>
      <c r="AD89" s="4" t="s">
        <v>10</v>
      </c>
      <c r="AE89" s="4" t="s">
        <v>1355</v>
      </c>
      <c r="AF89" s="4" t="s">
        <v>472</v>
      </c>
      <c r="AG89" s="121">
        <v>3350400041888</v>
      </c>
      <c r="AH89" s="8" t="s">
        <v>1489</v>
      </c>
    </row>
    <row r="90" spans="1:44" ht="20.100000000000001" customHeight="1">
      <c r="A90" s="277">
        <v>45</v>
      </c>
      <c r="B90" s="243" t="s">
        <v>656</v>
      </c>
      <c r="C90" s="258">
        <v>489</v>
      </c>
      <c r="D90" s="259" t="s">
        <v>95</v>
      </c>
      <c r="E90" s="260">
        <v>3</v>
      </c>
      <c r="F90" s="260">
        <v>0</v>
      </c>
      <c r="G90" s="260">
        <v>51</v>
      </c>
      <c r="H90" s="264">
        <v>1</v>
      </c>
      <c r="I90" s="84">
        <f t="shared" si="32"/>
        <v>1251</v>
      </c>
      <c r="J90" s="84">
        <v>250</v>
      </c>
      <c r="K90" s="80">
        <f t="shared" si="36"/>
        <v>312750</v>
      </c>
      <c r="L90" s="245"/>
      <c r="M90" s="248"/>
      <c r="N90" s="249"/>
      <c r="O90" s="45"/>
      <c r="P90" s="139"/>
      <c r="Q90" s="250"/>
      <c r="R90" s="250"/>
      <c r="S90" s="251"/>
      <c r="T90" s="249"/>
      <c r="U90" s="252"/>
      <c r="V90" s="249"/>
      <c r="W90" s="253"/>
      <c r="X90" s="243"/>
      <c r="Y90" s="243"/>
      <c r="Z90" s="125">
        <f t="shared" si="35"/>
        <v>312750</v>
      </c>
      <c r="AA90" s="254">
        <v>0.01</v>
      </c>
      <c r="AB90" s="76">
        <f>+Z90*AA90/100</f>
        <v>31.274999999999999</v>
      </c>
      <c r="AC90" s="83">
        <f t="shared" si="31"/>
        <v>26.583749999999998</v>
      </c>
      <c r="AD90" s="501" t="s">
        <v>20</v>
      </c>
      <c r="AE90" s="489" t="s">
        <v>526</v>
      </c>
      <c r="AF90" s="489" t="s">
        <v>63</v>
      </c>
      <c r="AG90" s="498" t="s">
        <v>771</v>
      </c>
      <c r="AH90" s="498" t="s">
        <v>25</v>
      </c>
      <c r="AI90" s="12" t="s">
        <v>95</v>
      </c>
      <c r="AJ90" s="6" t="s">
        <v>123</v>
      </c>
      <c r="AK90" s="11" t="s">
        <v>15</v>
      </c>
      <c r="AL90" s="11" t="s">
        <v>16</v>
      </c>
      <c r="AM90" s="11" t="s">
        <v>17</v>
      </c>
      <c r="AN90" s="11" t="s">
        <v>75</v>
      </c>
      <c r="AO90" s="11" t="s">
        <v>76</v>
      </c>
      <c r="AP90" s="11">
        <v>0</v>
      </c>
      <c r="AQ90" s="11">
        <v>1</v>
      </c>
      <c r="AR90" s="11">
        <v>78</v>
      </c>
    </row>
    <row r="91" spans="1:44" ht="20.100000000000001" customHeight="1">
      <c r="A91" s="256"/>
      <c r="B91" s="243" t="s">
        <v>656</v>
      </c>
      <c r="C91" s="258">
        <v>482</v>
      </c>
      <c r="D91" s="259" t="s">
        <v>95</v>
      </c>
      <c r="E91" s="260">
        <v>4</v>
      </c>
      <c r="F91" s="260">
        <v>1</v>
      </c>
      <c r="G91" s="260">
        <v>81</v>
      </c>
      <c r="H91" s="264">
        <v>1</v>
      </c>
      <c r="I91" s="84">
        <f t="shared" si="32"/>
        <v>1781</v>
      </c>
      <c r="J91" s="84">
        <v>250</v>
      </c>
      <c r="K91" s="80">
        <f t="shared" si="36"/>
        <v>445250</v>
      </c>
      <c r="L91" s="245"/>
      <c r="M91" s="248"/>
      <c r="N91" s="249"/>
      <c r="O91" s="45"/>
      <c r="P91" s="139"/>
      <c r="Q91" s="250"/>
      <c r="R91" s="250"/>
      <c r="S91" s="251"/>
      <c r="T91" s="249"/>
      <c r="U91" s="252"/>
      <c r="V91" s="249"/>
      <c r="W91" s="253"/>
      <c r="X91" s="243"/>
      <c r="Y91" s="243"/>
      <c r="Z91" s="125">
        <f t="shared" si="35"/>
        <v>445250</v>
      </c>
      <c r="AA91" s="254">
        <v>0.01</v>
      </c>
      <c r="AB91" s="76">
        <f t="shared" ref="AB91" si="41">+Z91*AA91/100</f>
        <v>44.524999999999999</v>
      </c>
      <c r="AC91" s="83">
        <f t="shared" si="31"/>
        <v>37.846249999999998</v>
      </c>
      <c r="AD91" s="501" t="s">
        <v>20</v>
      </c>
      <c r="AE91" s="489" t="s">
        <v>526</v>
      </c>
      <c r="AF91" s="489" t="s">
        <v>63</v>
      </c>
      <c r="AG91" s="498" t="s">
        <v>771</v>
      </c>
      <c r="AH91" s="498" t="s">
        <v>25</v>
      </c>
      <c r="AI91" s="12" t="s">
        <v>95</v>
      </c>
      <c r="AJ91" s="6" t="s">
        <v>123</v>
      </c>
      <c r="AK91" s="11" t="s">
        <v>15</v>
      </c>
      <c r="AL91" s="11" t="s">
        <v>16</v>
      </c>
      <c r="AM91" s="11" t="s">
        <v>17</v>
      </c>
      <c r="AN91" s="11" t="s">
        <v>110</v>
      </c>
      <c r="AO91" s="11" t="s">
        <v>269</v>
      </c>
      <c r="AP91" s="11">
        <v>3</v>
      </c>
      <c r="AQ91" s="11">
        <v>3</v>
      </c>
      <c r="AR91" s="11">
        <v>18</v>
      </c>
    </row>
    <row r="92" spans="1:44">
      <c r="A92" s="256">
        <v>46</v>
      </c>
      <c r="B92" s="243" t="s">
        <v>1322</v>
      </c>
      <c r="C92" s="262">
        <v>23933</v>
      </c>
      <c r="D92" s="245">
        <v>4</v>
      </c>
      <c r="E92" s="267">
        <v>1</v>
      </c>
      <c r="F92" s="267">
        <v>0</v>
      </c>
      <c r="G92" s="267">
        <v>70</v>
      </c>
      <c r="H92" s="247">
        <v>1</v>
      </c>
      <c r="I92" s="84">
        <f t="shared" si="32"/>
        <v>470</v>
      </c>
      <c r="J92" s="84">
        <v>250</v>
      </c>
      <c r="K92" s="87">
        <f t="shared" si="36"/>
        <v>117500</v>
      </c>
      <c r="L92" s="245"/>
      <c r="M92" s="248"/>
      <c r="N92" s="249"/>
      <c r="O92" s="45"/>
      <c r="P92" s="139"/>
      <c r="Q92" s="250"/>
      <c r="R92" s="250"/>
      <c r="S92" s="251"/>
      <c r="T92" s="249"/>
      <c r="U92" s="252"/>
      <c r="V92" s="249"/>
      <c r="W92" s="253"/>
      <c r="X92" s="243"/>
      <c r="Y92" s="243"/>
      <c r="Z92" s="125">
        <f t="shared" si="35"/>
        <v>117500</v>
      </c>
      <c r="AA92" s="254">
        <v>0.01</v>
      </c>
      <c r="AB92" s="76">
        <f>+Z92*AA92/100</f>
        <v>11.75</v>
      </c>
      <c r="AC92" s="83">
        <f t="shared" si="31"/>
        <v>9.9874999999999989</v>
      </c>
      <c r="AD92" s="4" t="s">
        <v>10</v>
      </c>
      <c r="AE92" s="4" t="s">
        <v>526</v>
      </c>
      <c r="AF92" s="4" t="s">
        <v>49</v>
      </c>
      <c r="AG92" s="121">
        <v>3350400229210</v>
      </c>
      <c r="AH92" s="8" t="s">
        <v>1492</v>
      </c>
    </row>
    <row r="93" spans="1:44" ht="17.25">
      <c r="A93" s="286">
        <v>47</v>
      </c>
      <c r="B93" s="249" t="s">
        <v>1139</v>
      </c>
      <c r="C93" s="275">
        <v>685</v>
      </c>
      <c r="D93" s="245"/>
      <c r="E93" s="246">
        <v>0</v>
      </c>
      <c r="F93" s="246">
        <v>2</v>
      </c>
      <c r="G93" s="246">
        <v>58</v>
      </c>
      <c r="H93" s="247">
        <v>1</v>
      </c>
      <c r="I93" s="65">
        <f t="shared" si="32"/>
        <v>258</v>
      </c>
      <c r="J93" s="84">
        <v>500</v>
      </c>
      <c r="K93" s="80">
        <f t="shared" si="36"/>
        <v>129000</v>
      </c>
      <c r="L93" s="245"/>
      <c r="M93" s="248"/>
      <c r="N93" s="249"/>
      <c r="O93" s="45"/>
      <c r="P93" s="139"/>
      <c r="Q93" s="250"/>
      <c r="R93" s="250"/>
      <c r="S93" s="251"/>
      <c r="T93" s="249"/>
      <c r="U93" s="252"/>
      <c r="V93" s="249"/>
      <c r="W93" s="253"/>
      <c r="X93" s="243"/>
      <c r="Y93" s="243"/>
      <c r="Z93" s="125">
        <f t="shared" si="35"/>
        <v>129000</v>
      </c>
      <c r="AA93" s="254">
        <v>0.01</v>
      </c>
      <c r="AB93" s="76">
        <f>+Z93*AA93/100</f>
        <v>12.9</v>
      </c>
      <c r="AC93" s="83">
        <f t="shared" si="31"/>
        <v>10.965</v>
      </c>
      <c r="AD93" s="485" t="s">
        <v>10</v>
      </c>
      <c r="AE93" s="486" t="s">
        <v>526</v>
      </c>
      <c r="AF93" s="486" t="s">
        <v>1210</v>
      </c>
      <c r="AG93" s="486" t="s">
        <v>1215</v>
      </c>
      <c r="AH93" s="486">
        <v>219</v>
      </c>
      <c r="AI93" s="3">
        <v>8</v>
      </c>
      <c r="AJ93" s="3" t="s">
        <v>15</v>
      </c>
      <c r="AK93" s="3" t="s">
        <v>16</v>
      </c>
      <c r="AL93" s="3" t="s">
        <v>17</v>
      </c>
    </row>
    <row r="94" spans="1:44">
      <c r="A94" s="256">
        <v>48</v>
      </c>
      <c r="B94" s="249" t="s">
        <v>1723</v>
      </c>
      <c r="C94" s="245"/>
      <c r="D94" s="245">
        <v>6</v>
      </c>
      <c r="E94" s="248">
        <v>1</v>
      </c>
      <c r="F94" s="248">
        <v>0</v>
      </c>
      <c r="G94" s="248">
        <v>29</v>
      </c>
      <c r="H94" s="247">
        <v>2</v>
      </c>
      <c r="I94" s="65">
        <f t="shared" si="32"/>
        <v>429</v>
      </c>
      <c r="J94" s="84">
        <v>250</v>
      </c>
      <c r="K94" s="80">
        <f t="shared" si="34"/>
        <v>107250</v>
      </c>
      <c r="L94" s="245">
        <v>1</v>
      </c>
      <c r="M94" s="266" t="s">
        <v>1592</v>
      </c>
      <c r="N94" s="245" t="s">
        <v>1621</v>
      </c>
      <c r="O94" s="45"/>
      <c r="P94" s="142">
        <v>200</v>
      </c>
      <c r="Q94" s="249"/>
      <c r="R94" s="250"/>
      <c r="S94" s="245"/>
      <c r="T94" s="249">
        <v>43</v>
      </c>
      <c r="U94" s="252"/>
      <c r="V94" s="249"/>
      <c r="W94" s="253"/>
      <c r="X94" s="243"/>
      <c r="Y94" s="243"/>
      <c r="Z94" s="125">
        <f t="shared" si="35"/>
        <v>107250</v>
      </c>
      <c r="AA94" s="254">
        <v>0.02</v>
      </c>
      <c r="AB94" s="76">
        <f>+Z94*AA94/100</f>
        <v>21.45</v>
      </c>
      <c r="AC94" s="83">
        <f t="shared" si="31"/>
        <v>18.232499999999998</v>
      </c>
      <c r="AD94" s="4" t="s">
        <v>644</v>
      </c>
      <c r="AE94" s="4" t="s">
        <v>526</v>
      </c>
      <c r="AF94" s="4" t="s">
        <v>505</v>
      </c>
      <c r="AG94" s="121">
        <v>3350400240710</v>
      </c>
      <c r="AH94" s="8" t="s">
        <v>1736</v>
      </c>
    </row>
    <row r="95" spans="1:44">
      <c r="A95" s="256">
        <v>49</v>
      </c>
      <c r="B95" s="249" t="s">
        <v>1319</v>
      </c>
      <c r="C95" s="263">
        <v>45855</v>
      </c>
      <c r="D95" s="245">
        <v>5</v>
      </c>
      <c r="E95" s="267">
        <v>0</v>
      </c>
      <c r="F95" s="267">
        <v>2</v>
      </c>
      <c r="G95" s="267">
        <v>38</v>
      </c>
      <c r="H95" s="247">
        <v>2</v>
      </c>
      <c r="I95" s="84">
        <f t="shared" si="32"/>
        <v>238</v>
      </c>
      <c r="J95" s="84">
        <v>250</v>
      </c>
      <c r="K95" s="80">
        <f t="shared" si="34"/>
        <v>59500</v>
      </c>
      <c r="L95" s="245">
        <v>1</v>
      </c>
      <c r="M95" s="266" t="s">
        <v>1846</v>
      </c>
      <c r="N95" s="245" t="s">
        <v>1595</v>
      </c>
      <c r="O95" s="45"/>
      <c r="P95" s="58">
        <v>92</v>
      </c>
      <c r="Q95" s="249"/>
      <c r="R95" s="250"/>
      <c r="S95" s="245"/>
      <c r="T95" s="249">
        <v>84</v>
      </c>
      <c r="U95" s="252"/>
      <c r="V95" s="249"/>
      <c r="W95" s="253"/>
      <c r="X95" s="243"/>
      <c r="Y95" s="243"/>
      <c r="Z95" s="125">
        <f t="shared" si="35"/>
        <v>59500</v>
      </c>
      <c r="AA95" s="254">
        <v>0.02</v>
      </c>
      <c r="AB95" s="76">
        <f>+Z95*AA95/100</f>
        <v>11.9</v>
      </c>
      <c r="AC95" s="83">
        <f t="shared" si="31"/>
        <v>10.115</v>
      </c>
      <c r="AD95" s="4" t="s">
        <v>20</v>
      </c>
      <c r="AE95" s="4" t="s">
        <v>63</v>
      </c>
      <c r="AF95" s="4" t="s">
        <v>255</v>
      </c>
      <c r="AG95" s="121">
        <v>2350400016021</v>
      </c>
      <c r="AH95" s="8" t="s">
        <v>1845</v>
      </c>
    </row>
    <row r="96" spans="1:44">
      <c r="A96" s="256"/>
      <c r="B96" s="249"/>
      <c r="C96" s="245"/>
      <c r="D96" s="245"/>
      <c r="E96" s="248"/>
      <c r="F96" s="248"/>
      <c r="G96" s="248"/>
      <c r="H96" s="247"/>
      <c r="I96" s="65"/>
      <c r="J96" s="65"/>
      <c r="K96" s="80"/>
      <c r="L96" s="245">
        <v>2</v>
      </c>
      <c r="M96" s="266" t="s">
        <v>1644</v>
      </c>
      <c r="N96" s="245" t="s">
        <v>1595</v>
      </c>
      <c r="O96" s="45"/>
      <c r="P96" s="58">
        <v>188</v>
      </c>
      <c r="Q96" s="249"/>
      <c r="R96" s="250"/>
      <c r="S96" s="245"/>
      <c r="T96" s="249">
        <v>84</v>
      </c>
      <c r="U96" s="252"/>
      <c r="V96" s="249"/>
      <c r="W96" s="253"/>
      <c r="X96" s="243"/>
      <c r="Y96" s="243"/>
      <c r="Z96" s="125"/>
      <c r="AA96" s="254"/>
      <c r="AB96" s="82"/>
      <c r="AC96" s="83">
        <f t="shared" si="31"/>
        <v>0</v>
      </c>
    </row>
    <row r="97" spans="1:44">
      <c r="A97" s="256"/>
      <c r="B97" s="249"/>
      <c r="C97" s="245"/>
      <c r="D97" s="245"/>
      <c r="E97" s="248"/>
      <c r="F97" s="248"/>
      <c r="G97" s="248"/>
      <c r="H97" s="247"/>
      <c r="I97" s="65"/>
      <c r="J97" s="65"/>
      <c r="K97" s="80"/>
      <c r="L97" s="245">
        <v>3</v>
      </c>
      <c r="M97" s="266" t="s">
        <v>1592</v>
      </c>
      <c r="N97" s="245" t="s">
        <v>1621</v>
      </c>
      <c r="O97" s="45"/>
      <c r="P97" s="58">
        <v>196</v>
      </c>
      <c r="Q97" s="249"/>
      <c r="R97" s="250"/>
      <c r="S97" s="245"/>
      <c r="T97" s="249">
        <v>84</v>
      </c>
      <c r="U97" s="252"/>
      <c r="V97" s="249"/>
      <c r="W97" s="253"/>
      <c r="X97" s="243"/>
      <c r="Y97" s="243"/>
      <c r="Z97" s="125"/>
      <c r="AA97" s="254"/>
      <c r="AB97" s="82"/>
      <c r="AC97" s="83">
        <f t="shared" si="31"/>
        <v>0</v>
      </c>
    </row>
    <row r="98" spans="1:44">
      <c r="A98" s="256"/>
      <c r="B98" s="249"/>
      <c r="C98" s="245"/>
      <c r="D98" s="245"/>
      <c r="E98" s="248"/>
      <c r="F98" s="248"/>
      <c r="G98" s="248"/>
      <c r="H98" s="247"/>
      <c r="I98" s="65"/>
      <c r="J98" s="65"/>
      <c r="K98" s="80"/>
      <c r="L98" s="245">
        <v>4</v>
      </c>
      <c r="M98" s="266" t="s">
        <v>1620</v>
      </c>
      <c r="N98" s="245" t="s">
        <v>1613</v>
      </c>
      <c r="O98" s="45"/>
      <c r="P98" s="139">
        <v>12</v>
      </c>
      <c r="Q98" s="249"/>
      <c r="R98" s="250"/>
      <c r="S98" s="245"/>
      <c r="T98" s="249">
        <v>84</v>
      </c>
      <c r="U98" s="252"/>
      <c r="V98" s="249"/>
      <c r="W98" s="253"/>
      <c r="X98" s="243"/>
      <c r="Y98" s="243"/>
      <c r="Z98" s="125"/>
      <c r="AA98" s="254"/>
      <c r="AB98" s="82"/>
      <c r="AC98" s="83">
        <f t="shared" si="31"/>
        <v>0</v>
      </c>
    </row>
    <row r="99" spans="1:44" s="29" customFormat="1">
      <c r="A99" s="256">
        <v>50</v>
      </c>
      <c r="B99" s="243" t="s">
        <v>1322</v>
      </c>
      <c r="C99" s="262">
        <v>23933</v>
      </c>
      <c r="D99" s="245">
        <v>4</v>
      </c>
      <c r="E99" s="267">
        <v>7</v>
      </c>
      <c r="F99" s="267">
        <v>0</v>
      </c>
      <c r="G99" s="267">
        <v>87</v>
      </c>
      <c r="H99" s="247">
        <v>1</v>
      </c>
      <c r="I99" s="84">
        <f>E99*400+F99*100+G99</f>
        <v>2887</v>
      </c>
      <c r="J99" s="84">
        <v>250</v>
      </c>
      <c r="K99" s="80">
        <f>I99*J99</f>
        <v>721750</v>
      </c>
      <c r="L99" s="245"/>
      <c r="M99" s="248"/>
      <c r="N99" s="249"/>
      <c r="O99" s="45"/>
      <c r="P99" s="139"/>
      <c r="Q99" s="250"/>
      <c r="R99" s="250"/>
      <c r="S99" s="251"/>
      <c r="T99" s="249"/>
      <c r="U99" s="252"/>
      <c r="V99" s="249"/>
      <c r="W99" s="253"/>
      <c r="X99" s="243"/>
      <c r="Y99" s="243"/>
      <c r="Z99" s="125">
        <f>K99</f>
        <v>721750</v>
      </c>
      <c r="AA99" s="254">
        <v>0.01</v>
      </c>
      <c r="AB99" s="82">
        <f>+Z99*AA99/100</f>
        <v>72.174999999999997</v>
      </c>
      <c r="AC99" s="83">
        <f t="shared" si="31"/>
        <v>61.348749999999995</v>
      </c>
      <c r="AD99" s="512" t="s">
        <v>10</v>
      </c>
      <c r="AE99" s="512" t="s">
        <v>1392</v>
      </c>
      <c r="AF99" s="512" t="s">
        <v>1393</v>
      </c>
      <c r="AG99" s="513">
        <v>3350400111548</v>
      </c>
      <c r="AH99" s="514"/>
      <c r="AI99" s="117"/>
    </row>
    <row r="100" spans="1:44" ht="20.100000000000001" customHeight="1">
      <c r="A100" s="256">
        <v>51</v>
      </c>
      <c r="B100" s="243" t="s">
        <v>656</v>
      </c>
      <c r="C100" s="281" t="s">
        <v>1128</v>
      </c>
      <c r="D100" s="259" t="s">
        <v>95</v>
      </c>
      <c r="E100" s="312">
        <v>8</v>
      </c>
      <c r="F100" s="312">
        <v>2</v>
      </c>
      <c r="G100" s="312">
        <v>16</v>
      </c>
      <c r="H100" s="247">
        <v>1</v>
      </c>
      <c r="I100" s="84">
        <f>E100*400+F100*100+G100</f>
        <v>3416</v>
      </c>
      <c r="J100" s="84">
        <v>250</v>
      </c>
      <c r="K100" s="80">
        <f>I100*J100</f>
        <v>854000</v>
      </c>
      <c r="L100" s="245"/>
      <c r="M100" s="248"/>
      <c r="N100" s="249"/>
      <c r="O100" s="45"/>
      <c r="P100" s="139"/>
      <c r="Q100" s="250"/>
      <c r="R100" s="250"/>
      <c r="S100" s="251"/>
      <c r="T100" s="249"/>
      <c r="U100" s="252"/>
      <c r="V100" s="249"/>
      <c r="W100" s="253"/>
      <c r="X100" s="243"/>
      <c r="Y100" s="243"/>
      <c r="Z100" s="125">
        <f>K100</f>
        <v>854000</v>
      </c>
      <c r="AA100" s="254">
        <v>0.01</v>
      </c>
      <c r="AB100" s="82">
        <f t="shared" ref="AB100" si="42">+Z100*AA100/100</f>
        <v>85.4</v>
      </c>
      <c r="AC100" s="83">
        <f t="shared" si="31"/>
        <v>72.59</v>
      </c>
      <c r="AD100" s="501" t="s">
        <v>10</v>
      </c>
      <c r="AE100" s="489" t="s">
        <v>683</v>
      </c>
      <c r="AF100" s="489" t="s">
        <v>34</v>
      </c>
      <c r="AG100" s="498" t="s">
        <v>1001</v>
      </c>
      <c r="AH100" s="498" t="s">
        <v>500</v>
      </c>
      <c r="AI100" s="12" t="s">
        <v>95</v>
      </c>
      <c r="AJ100" s="6" t="s">
        <v>123</v>
      </c>
      <c r="AK100" s="11" t="s">
        <v>15</v>
      </c>
      <c r="AL100" s="11" t="s">
        <v>16</v>
      </c>
      <c r="AM100" s="11" t="s">
        <v>17</v>
      </c>
      <c r="AN100" s="11" t="s">
        <v>55</v>
      </c>
      <c r="AO100" s="11" t="s">
        <v>485</v>
      </c>
      <c r="AP100" s="11">
        <v>1</v>
      </c>
      <c r="AQ100" s="11">
        <v>2</v>
      </c>
      <c r="AR100" s="11">
        <v>45</v>
      </c>
    </row>
    <row r="101" spans="1:44" ht="20.100000000000001" customHeight="1">
      <c r="A101" s="256"/>
      <c r="B101" s="243" t="s">
        <v>1324</v>
      </c>
      <c r="C101" s="281">
        <v>23933</v>
      </c>
      <c r="D101" s="259" t="s">
        <v>95</v>
      </c>
      <c r="E101" s="312">
        <v>2</v>
      </c>
      <c r="F101" s="312">
        <v>0</v>
      </c>
      <c r="G101" s="312">
        <v>18</v>
      </c>
      <c r="H101" s="247">
        <v>1</v>
      </c>
      <c r="I101" s="84">
        <f>E101*400+F101*100+G101</f>
        <v>818</v>
      </c>
      <c r="J101" s="84">
        <v>250</v>
      </c>
      <c r="K101" s="80">
        <f>I101*J101</f>
        <v>204500</v>
      </c>
      <c r="L101" s="245"/>
      <c r="M101" s="248"/>
      <c r="N101" s="249"/>
      <c r="O101" s="45"/>
      <c r="P101" s="139"/>
      <c r="Q101" s="250"/>
      <c r="R101" s="250"/>
      <c r="S101" s="251"/>
      <c r="T101" s="249"/>
      <c r="U101" s="252"/>
      <c r="V101" s="249"/>
      <c r="W101" s="253"/>
      <c r="X101" s="243"/>
      <c r="Y101" s="243"/>
      <c r="Z101" s="125">
        <f>K101</f>
        <v>204500</v>
      </c>
      <c r="AA101" s="254">
        <v>0.01</v>
      </c>
      <c r="AB101" s="82">
        <f>+Z101*AA101/100</f>
        <v>20.45</v>
      </c>
      <c r="AC101" s="83">
        <f t="shared" si="31"/>
        <v>17.3825</v>
      </c>
      <c r="AD101" s="501" t="s">
        <v>10</v>
      </c>
      <c r="AE101" s="489" t="s">
        <v>683</v>
      </c>
      <c r="AF101" s="489" t="s">
        <v>34</v>
      </c>
      <c r="AG101" s="498" t="s">
        <v>1001</v>
      </c>
      <c r="AH101" s="498" t="s">
        <v>500</v>
      </c>
      <c r="AI101" s="12" t="s">
        <v>95</v>
      </c>
      <c r="AJ101" s="6" t="s">
        <v>123</v>
      </c>
      <c r="AK101" s="11"/>
      <c r="AL101" s="11"/>
      <c r="AM101" s="11"/>
      <c r="AN101" s="11"/>
      <c r="AO101" s="11"/>
      <c r="AP101" s="11"/>
      <c r="AQ101" s="11"/>
      <c r="AR101" s="11"/>
    </row>
    <row r="102" spans="1:44" ht="20.100000000000001" customHeight="1">
      <c r="A102" s="256"/>
      <c r="B102" s="243"/>
      <c r="C102" s="281"/>
      <c r="D102" s="259"/>
      <c r="E102" s="312"/>
      <c r="F102" s="312"/>
      <c r="G102" s="312"/>
      <c r="H102" s="247"/>
      <c r="I102" s="84"/>
      <c r="J102" s="84"/>
      <c r="K102" s="80"/>
      <c r="L102" s="245"/>
      <c r="M102" s="248"/>
      <c r="N102" s="277"/>
      <c r="O102" s="48"/>
      <c r="P102" s="58"/>
      <c r="Q102" s="251"/>
      <c r="R102" s="250"/>
      <c r="S102" s="251"/>
      <c r="T102" s="249"/>
      <c r="U102" s="252"/>
      <c r="V102" s="249"/>
      <c r="W102" s="253"/>
      <c r="X102" s="243"/>
      <c r="Y102" s="243"/>
      <c r="Z102" s="125"/>
      <c r="AA102" s="254"/>
      <c r="AB102" s="82"/>
      <c r="AC102" s="83"/>
      <c r="AD102" s="501"/>
      <c r="AE102" s="489"/>
      <c r="AF102" s="489"/>
      <c r="AG102" s="498" t="s">
        <v>1001</v>
      </c>
      <c r="AH102" s="498" t="s">
        <v>500</v>
      </c>
      <c r="AI102" s="12" t="s">
        <v>95</v>
      </c>
      <c r="AJ102" s="6" t="s">
        <v>123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>
      <c r="A103" s="256">
        <v>52</v>
      </c>
      <c r="B103" s="249" t="s">
        <v>1319</v>
      </c>
      <c r="C103" s="263">
        <v>37292</v>
      </c>
      <c r="D103" s="245"/>
      <c r="E103" s="248">
        <v>3</v>
      </c>
      <c r="F103" s="248">
        <v>0</v>
      </c>
      <c r="G103" s="60">
        <v>0</v>
      </c>
      <c r="H103" s="265">
        <v>5</v>
      </c>
      <c r="I103" s="314">
        <v>1200</v>
      </c>
      <c r="J103" s="248">
        <v>320</v>
      </c>
      <c r="K103" s="65"/>
      <c r="L103" s="245"/>
      <c r="M103" s="248"/>
      <c r="N103" s="245"/>
      <c r="O103" s="45"/>
      <c r="P103" s="58"/>
      <c r="Q103" s="251"/>
      <c r="R103" s="251"/>
      <c r="S103" s="58"/>
      <c r="T103" s="248"/>
      <c r="U103" s="248"/>
      <c r="V103" s="58"/>
      <c r="W103" s="69"/>
      <c r="X103" s="58"/>
      <c r="Y103" s="245"/>
      <c r="Z103" s="77"/>
      <c r="AA103" s="250"/>
      <c r="AB103" s="136"/>
      <c r="AC103" s="83">
        <f t="shared" si="31"/>
        <v>0</v>
      </c>
      <c r="AD103" s="4" t="s">
        <v>10</v>
      </c>
      <c r="AE103" s="179" t="s">
        <v>2097</v>
      </c>
      <c r="AF103" s="179" t="s">
        <v>427</v>
      </c>
      <c r="AH103" s="8" t="s">
        <v>1321</v>
      </c>
    </row>
    <row r="104" spans="1:44">
      <c r="A104" s="256"/>
      <c r="B104" s="243"/>
      <c r="C104" s="263"/>
      <c r="D104" s="245"/>
      <c r="E104" s="248"/>
      <c r="F104" s="248"/>
      <c r="G104" s="60"/>
      <c r="H104" s="265">
        <v>3</v>
      </c>
      <c r="I104" s="60">
        <v>19.850000000000001</v>
      </c>
      <c r="J104" s="248">
        <v>320</v>
      </c>
      <c r="K104" s="70">
        <f>+J104*I104</f>
        <v>6352</v>
      </c>
      <c r="L104" s="245">
        <v>1</v>
      </c>
      <c r="M104" s="248" t="s">
        <v>1592</v>
      </c>
      <c r="N104" s="245" t="s">
        <v>1613</v>
      </c>
      <c r="O104" s="45">
        <v>5</v>
      </c>
      <c r="P104" s="58">
        <v>79.040000000000006</v>
      </c>
      <c r="Q104" s="251">
        <f>100-13.16</f>
        <v>86.84</v>
      </c>
      <c r="R104" s="210">
        <v>8200</v>
      </c>
      <c r="S104" s="58">
        <f>+R104*P104</f>
        <v>648128</v>
      </c>
      <c r="T104" s="248">
        <v>23</v>
      </c>
      <c r="U104" s="248">
        <v>23</v>
      </c>
      <c r="V104" s="58">
        <f>+S104*0.92</f>
        <v>596277.76000000001</v>
      </c>
      <c r="W104" s="160">
        <f>+V104+K104</f>
        <v>602629.76</v>
      </c>
      <c r="X104" s="59">
        <f>+W104*Q104/100</f>
        <v>523323.68358400004</v>
      </c>
      <c r="Y104" s="257">
        <v>10</v>
      </c>
      <c r="Z104" s="125"/>
      <c r="AA104" s="254"/>
      <c r="AB104" s="136"/>
      <c r="AC104" s="83">
        <f t="shared" si="31"/>
        <v>0</v>
      </c>
      <c r="AE104" s="179" t="s">
        <v>2097</v>
      </c>
      <c r="AF104" s="179" t="s">
        <v>427</v>
      </c>
    </row>
    <row r="105" spans="1:44">
      <c r="A105" s="256"/>
      <c r="B105" s="243"/>
      <c r="C105" s="263"/>
      <c r="D105" s="245"/>
      <c r="E105" s="248"/>
      <c r="F105" s="248"/>
      <c r="G105" s="60"/>
      <c r="H105" s="265"/>
      <c r="I105" s="60"/>
      <c r="J105" s="248"/>
      <c r="K105" s="70"/>
      <c r="L105" s="245"/>
      <c r="M105" s="248"/>
      <c r="N105" s="245"/>
      <c r="O105" s="45"/>
      <c r="P105" s="58"/>
      <c r="Q105" s="251">
        <v>13.16</v>
      </c>
      <c r="R105" s="210"/>
      <c r="S105" s="58"/>
      <c r="T105" s="248"/>
      <c r="U105" s="248"/>
      <c r="V105" s="58"/>
      <c r="W105" s="160"/>
      <c r="X105" s="59">
        <f>+W104*Q105/100</f>
        <v>79306.076416000011</v>
      </c>
      <c r="Y105" s="257"/>
      <c r="Z105" s="125">
        <f>+X105</f>
        <v>79306.076416000011</v>
      </c>
      <c r="AA105" s="254">
        <v>0.3</v>
      </c>
      <c r="AB105" s="136">
        <f>+Z105*AA105/100</f>
        <v>237.91822924800002</v>
      </c>
      <c r="AC105" s="83"/>
      <c r="AE105" s="179"/>
      <c r="AF105" s="179"/>
    </row>
    <row r="106" spans="1:44">
      <c r="A106" s="256"/>
      <c r="B106" s="243"/>
      <c r="C106" s="263"/>
      <c r="D106" s="245"/>
      <c r="E106" s="248"/>
      <c r="F106" s="248"/>
      <c r="G106" s="60"/>
      <c r="H106" s="265"/>
      <c r="I106" s="60"/>
      <c r="J106" s="248"/>
      <c r="K106" s="70"/>
      <c r="L106" s="245"/>
      <c r="M106" s="248"/>
      <c r="N106" s="245"/>
      <c r="O106" s="45"/>
      <c r="P106" s="58"/>
      <c r="Q106" s="251"/>
      <c r="R106" s="210"/>
      <c r="S106" s="58"/>
      <c r="T106" s="248"/>
      <c r="U106" s="248"/>
      <c r="V106" s="58"/>
      <c r="W106" s="160"/>
      <c r="X106" s="59"/>
      <c r="Y106" s="257"/>
      <c r="Z106" s="125"/>
      <c r="AA106" s="254"/>
      <c r="AB106" s="136"/>
      <c r="AC106" s="83"/>
      <c r="AE106" s="179"/>
      <c r="AF106" s="179"/>
    </row>
    <row r="107" spans="1:44">
      <c r="A107" s="256"/>
      <c r="B107" s="243"/>
      <c r="C107" s="263"/>
      <c r="D107" s="245"/>
      <c r="E107" s="248"/>
      <c r="F107" s="248"/>
      <c r="G107" s="60"/>
      <c r="H107" s="265">
        <v>3</v>
      </c>
      <c r="I107" s="65">
        <v>876</v>
      </c>
      <c r="J107" s="248">
        <v>320</v>
      </c>
      <c r="K107" s="70">
        <f>+J107*I107</f>
        <v>280320</v>
      </c>
      <c r="L107" s="245"/>
      <c r="M107" s="248" t="s">
        <v>2044</v>
      </c>
      <c r="N107" s="245"/>
      <c r="O107" s="45"/>
      <c r="P107" s="58"/>
      <c r="Q107" s="251"/>
      <c r="R107" s="251"/>
      <c r="S107" s="58"/>
      <c r="T107" s="248"/>
      <c r="U107" s="248"/>
      <c r="V107" s="58"/>
      <c r="W107" s="160"/>
      <c r="X107" s="59"/>
      <c r="Y107" s="257"/>
      <c r="Z107" s="125">
        <f>+K107</f>
        <v>280320</v>
      </c>
      <c r="AA107" s="254">
        <v>0.3</v>
      </c>
      <c r="AB107" s="82">
        <f>+Z107*AA107/100</f>
        <v>840.96</v>
      </c>
      <c r="AC107" s="83">
        <f t="shared" si="31"/>
        <v>714.81600000000003</v>
      </c>
      <c r="AE107" s="179" t="s">
        <v>2097</v>
      </c>
      <c r="AF107" s="179" t="s">
        <v>427</v>
      </c>
    </row>
    <row r="108" spans="1:44">
      <c r="A108" s="256"/>
      <c r="B108" s="243"/>
      <c r="C108" s="263"/>
      <c r="D108" s="245"/>
      <c r="E108" s="248"/>
      <c r="F108" s="248"/>
      <c r="G108" s="60"/>
      <c r="H108" s="265">
        <v>2</v>
      </c>
      <c r="I108" s="65">
        <f>+I103-I104-I107</f>
        <v>304.15000000000009</v>
      </c>
      <c r="J108" s="248">
        <v>320</v>
      </c>
      <c r="K108" s="70">
        <f>+J108*I108</f>
        <v>97328.000000000029</v>
      </c>
      <c r="L108" s="245"/>
      <c r="M108" s="248"/>
      <c r="N108" s="245"/>
      <c r="O108" s="45"/>
      <c r="P108" s="58"/>
      <c r="Q108" s="251"/>
      <c r="R108" s="251"/>
      <c r="S108" s="58"/>
      <c r="T108" s="248"/>
      <c r="U108" s="248"/>
      <c r="V108" s="58"/>
      <c r="W108" s="160"/>
      <c r="X108" s="59"/>
      <c r="Y108" s="257">
        <v>10</v>
      </c>
      <c r="Z108" s="125"/>
      <c r="AA108" s="254"/>
      <c r="AB108" s="82"/>
      <c r="AC108" s="83"/>
      <c r="AE108" s="178"/>
      <c r="AF108" s="178"/>
    </row>
    <row r="109" spans="1:44">
      <c r="A109" s="256"/>
      <c r="B109" s="243"/>
      <c r="C109" s="263"/>
      <c r="D109" s="245"/>
      <c r="E109" s="248"/>
      <c r="F109" s="248"/>
      <c r="G109" s="60"/>
      <c r="H109" s="265"/>
      <c r="I109" s="65"/>
      <c r="J109" s="248"/>
      <c r="K109" s="70"/>
      <c r="L109" s="245"/>
      <c r="M109" s="248"/>
      <c r="N109" s="245"/>
      <c r="O109" s="45"/>
      <c r="P109" s="58"/>
      <c r="Q109" s="251"/>
      <c r="R109" s="251"/>
      <c r="S109" s="58"/>
      <c r="T109" s="248"/>
      <c r="U109" s="248"/>
      <c r="V109" s="58"/>
      <c r="W109" s="160"/>
      <c r="X109" s="59"/>
      <c r="Y109" s="257"/>
      <c r="Z109" s="125"/>
      <c r="AA109" s="254"/>
      <c r="AB109" s="82"/>
      <c r="AC109" s="83"/>
      <c r="AE109" s="178"/>
      <c r="AF109" s="178"/>
    </row>
    <row r="110" spans="1:44" ht="20.100000000000001" customHeight="1">
      <c r="A110" s="256">
        <v>53</v>
      </c>
      <c r="B110" s="249" t="s">
        <v>1723</v>
      </c>
      <c r="C110" s="258"/>
      <c r="D110" s="259" t="s">
        <v>61</v>
      </c>
      <c r="E110" s="260">
        <v>2</v>
      </c>
      <c r="F110" s="260">
        <v>3</v>
      </c>
      <c r="G110" s="260">
        <v>0</v>
      </c>
      <c r="H110" s="247">
        <v>1</v>
      </c>
      <c r="I110" s="84">
        <f>E110*400+F110*100+G110</f>
        <v>1100</v>
      </c>
      <c r="J110" s="84">
        <v>250</v>
      </c>
      <c r="K110" s="80">
        <f>I110*J110</f>
        <v>275000</v>
      </c>
      <c r="L110" s="245"/>
      <c r="M110" s="248"/>
      <c r="N110" s="249"/>
      <c r="O110" s="45"/>
      <c r="P110" s="139"/>
      <c r="Q110" s="250"/>
      <c r="R110" s="250"/>
      <c r="S110" s="251"/>
      <c r="T110" s="249"/>
      <c r="U110" s="252"/>
      <c r="V110" s="249"/>
      <c r="W110" s="253"/>
      <c r="X110" s="243"/>
      <c r="Y110" s="243"/>
      <c r="Z110" s="125">
        <f>K110</f>
        <v>275000</v>
      </c>
      <c r="AA110" s="254">
        <v>0.01</v>
      </c>
      <c r="AB110" s="82">
        <f>+Z110*AA110/100</f>
        <v>27.5</v>
      </c>
      <c r="AC110" s="83">
        <f>+AB110*0.85</f>
        <v>23.375</v>
      </c>
      <c r="AD110" s="488"/>
      <c r="AE110" s="488" t="s">
        <v>2290</v>
      </c>
      <c r="AF110" s="488" t="s">
        <v>2010</v>
      </c>
      <c r="AG110" s="504" t="s">
        <v>2190</v>
      </c>
      <c r="AH110" s="504"/>
      <c r="AI110" s="67"/>
      <c r="AJ110" s="64"/>
      <c r="AK110" s="11"/>
      <c r="AL110" s="11"/>
      <c r="AM110" s="11"/>
      <c r="AN110" s="11"/>
      <c r="AO110" s="11"/>
      <c r="AP110" s="11"/>
      <c r="AQ110" s="11"/>
      <c r="AR110" s="11"/>
    </row>
    <row r="111" spans="1:44">
      <c r="A111" s="277"/>
      <c r="B111" s="245" t="s">
        <v>1723</v>
      </c>
      <c r="C111" s="245"/>
      <c r="D111" s="245">
        <v>9</v>
      </c>
      <c r="E111" s="248">
        <v>1</v>
      </c>
      <c r="F111" s="248">
        <v>1</v>
      </c>
      <c r="G111" s="248">
        <v>75</v>
      </c>
      <c r="H111" s="247">
        <v>2</v>
      </c>
      <c r="I111" s="65">
        <f>E111*400+F111*100+G111</f>
        <v>575</v>
      </c>
      <c r="J111" s="65">
        <v>250</v>
      </c>
      <c r="K111" s="80">
        <f>I111*J111</f>
        <v>143750</v>
      </c>
      <c r="L111" s="245"/>
      <c r="M111" s="266"/>
      <c r="N111" s="245"/>
      <c r="O111" s="48"/>
      <c r="P111" s="58"/>
      <c r="Q111" s="245"/>
      <c r="R111" s="251"/>
      <c r="S111" s="245"/>
      <c r="T111" s="245"/>
      <c r="U111" s="248"/>
      <c r="V111" s="245"/>
      <c r="W111" s="278"/>
      <c r="X111" s="257"/>
      <c r="Y111" s="257"/>
      <c r="Z111" s="125">
        <f>K111</f>
        <v>143750</v>
      </c>
      <c r="AA111" s="254">
        <v>0.02</v>
      </c>
      <c r="AB111" s="82">
        <f>+Z111*AA111/100</f>
        <v>28.75</v>
      </c>
      <c r="AC111" s="83">
        <f t="shared" si="31"/>
        <v>24.4375</v>
      </c>
      <c r="AD111" s="4" t="s">
        <v>10</v>
      </c>
      <c r="AE111" s="4" t="s">
        <v>2009</v>
      </c>
      <c r="AF111" s="4" t="s">
        <v>2010</v>
      </c>
      <c r="AG111" s="121">
        <v>3350400255253</v>
      </c>
      <c r="AH111" s="8" t="s">
        <v>2011</v>
      </c>
    </row>
    <row r="112" spans="1:44" ht="20.100000000000001" customHeight="1">
      <c r="A112" s="256">
        <v>54</v>
      </c>
      <c r="B112" s="243" t="s">
        <v>656</v>
      </c>
      <c r="C112" s="258">
        <v>482</v>
      </c>
      <c r="D112" s="259" t="s">
        <v>95</v>
      </c>
      <c r="E112" s="260">
        <v>9</v>
      </c>
      <c r="F112" s="260">
        <v>2</v>
      </c>
      <c r="G112" s="260">
        <v>23</v>
      </c>
      <c r="H112" s="264">
        <v>1</v>
      </c>
      <c r="I112" s="84">
        <f t="shared" ref="I112:I116" si="43">E112*400+F112*100+G112</f>
        <v>3823</v>
      </c>
      <c r="J112" s="84">
        <v>250</v>
      </c>
      <c r="K112" s="80">
        <f t="shared" ref="K112:K116" si="44">I112*J112</f>
        <v>955750</v>
      </c>
      <c r="L112" s="245"/>
      <c r="M112" s="248"/>
      <c r="N112" s="249"/>
      <c r="O112" s="45"/>
      <c r="P112" s="139"/>
      <c r="Q112" s="250"/>
      <c r="R112" s="250"/>
      <c r="S112" s="251"/>
      <c r="T112" s="249"/>
      <c r="U112" s="252"/>
      <c r="V112" s="249"/>
      <c r="W112" s="253"/>
      <c r="X112" s="243"/>
      <c r="Y112" s="243"/>
      <c r="Z112" s="125">
        <f>K112</f>
        <v>955750</v>
      </c>
      <c r="AA112" s="254">
        <v>0.01</v>
      </c>
      <c r="AB112" s="82">
        <f>+Z112*AA112/100</f>
        <v>95.575000000000003</v>
      </c>
      <c r="AC112" s="83">
        <f t="shared" si="31"/>
        <v>81.238749999999996</v>
      </c>
      <c r="AD112" s="501" t="s">
        <v>10</v>
      </c>
      <c r="AE112" s="489" t="s">
        <v>349</v>
      </c>
      <c r="AF112" s="489" t="s">
        <v>171</v>
      </c>
      <c r="AG112" s="498" t="s">
        <v>741</v>
      </c>
      <c r="AH112" s="498" t="s">
        <v>307</v>
      </c>
      <c r="AI112" s="12" t="s">
        <v>95</v>
      </c>
      <c r="AJ112" s="6" t="s">
        <v>123</v>
      </c>
      <c r="AK112" s="11" t="s">
        <v>15</v>
      </c>
      <c r="AL112" s="11" t="s">
        <v>16</v>
      </c>
      <c r="AM112" s="11" t="s">
        <v>17</v>
      </c>
      <c r="AN112" s="11" t="s">
        <v>57</v>
      </c>
      <c r="AO112" s="11" t="s">
        <v>19</v>
      </c>
      <c r="AP112" s="11">
        <v>2</v>
      </c>
      <c r="AQ112" s="11">
        <v>0</v>
      </c>
      <c r="AR112" s="11">
        <v>67</v>
      </c>
    </row>
    <row r="113" spans="1:44" ht="20.100000000000001" customHeight="1">
      <c r="A113" s="256"/>
      <c r="B113" s="243" t="s">
        <v>656</v>
      </c>
      <c r="C113" s="258">
        <v>481</v>
      </c>
      <c r="D113" s="259" t="s">
        <v>95</v>
      </c>
      <c r="E113" s="260">
        <v>2</v>
      </c>
      <c r="F113" s="260">
        <v>2</v>
      </c>
      <c r="G113" s="260">
        <v>3</v>
      </c>
      <c r="H113" s="264">
        <v>1</v>
      </c>
      <c r="I113" s="84">
        <f t="shared" si="43"/>
        <v>1003</v>
      </c>
      <c r="J113" s="84">
        <v>250</v>
      </c>
      <c r="K113" s="80">
        <f t="shared" si="44"/>
        <v>250750</v>
      </c>
      <c r="L113" s="245"/>
      <c r="M113" s="248"/>
      <c r="N113" s="249"/>
      <c r="O113" s="45"/>
      <c r="P113" s="139"/>
      <c r="Q113" s="250"/>
      <c r="R113" s="250"/>
      <c r="S113" s="251"/>
      <c r="T113" s="249"/>
      <c r="U113" s="252"/>
      <c r="V113" s="249"/>
      <c r="W113" s="253"/>
      <c r="X113" s="243"/>
      <c r="Y113" s="243"/>
      <c r="Z113" s="125">
        <f t="shared" ref="Z113:Z116" si="45">K113</f>
        <v>250750</v>
      </c>
      <c r="AA113" s="254">
        <v>0.01</v>
      </c>
      <c r="AB113" s="82">
        <f t="shared" ref="AB113:AB120" si="46">+Z113*AA113/100</f>
        <v>25.074999999999999</v>
      </c>
      <c r="AC113" s="83">
        <f t="shared" si="31"/>
        <v>21.313749999999999</v>
      </c>
      <c r="AD113" s="501" t="s">
        <v>10</v>
      </c>
      <c r="AE113" s="489" t="s">
        <v>349</v>
      </c>
      <c r="AF113" s="489" t="s">
        <v>171</v>
      </c>
      <c r="AG113" s="498" t="s">
        <v>741</v>
      </c>
      <c r="AH113" s="498" t="s">
        <v>307</v>
      </c>
      <c r="AI113" s="12" t="s">
        <v>95</v>
      </c>
      <c r="AJ113" s="6"/>
      <c r="AK113" s="11"/>
      <c r="AL113" s="11"/>
      <c r="AM113" s="11" t="s">
        <v>17</v>
      </c>
      <c r="AN113" s="11" t="s">
        <v>96</v>
      </c>
      <c r="AO113" s="11" t="s">
        <v>396</v>
      </c>
      <c r="AP113" s="11">
        <v>3</v>
      </c>
      <c r="AQ113" s="11">
        <v>2</v>
      </c>
      <c r="AR113" s="11">
        <v>61</v>
      </c>
    </row>
    <row r="114" spans="1:44" ht="20.100000000000001" customHeight="1">
      <c r="A114" s="256"/>
      <c r="B114" s="243" t="s">
        <v>656</v>
      </c>
      <c r="C114" s="258">
        <v>568</v>
      </c>
      <c r="D114" s="259" t="s">
        <v>95</v>
      </c>
      <c r="E114" s="260">
        <v>3</v>
      </c>
      <c r="F114" s="260">
        <v>2</v>
      </c>
      <c r="G114" s="260">
        <v>4</v>
      </c>
      <c r="H114" s="264">
        <v>1</v>
      </c>
      <c r="I114" s="84">
        <f t="shared" si="43"/>
        <v>1404</v>
      </c>
      <c r="J114" s="84">
        <v>250</v>
      </c>
      <c r="K114" s="80">
        <f t="shared" si="44"/>
        <v>351000</v>
      </c>
      <c r="L114" s="245"/>
      <c r="M114" s="248"/>
      <c r="N114" s="249"/>
      <c r="O114" s="45"/>
      <c r="P114" s="139"/>
      <c r="Q114" s="250"/>
      <c r="R114" s="250"/>
      <c r="S114" s="251"/>
      <c r="T114" s="249"/>
      <c r="U114" s="252"/>
      <c r="V114" s="249"/>
      <c r="W114" s="253"/>
      <c r="X114" s="243"/>
      <c r="Y114" s="243"/>
      <c r="Z114" s="125">
        <f t="shared" si="45"/>
        <v>351000</v>
      </c>
      <c r="AA114" s="254">
        <v>0.01</v>
      </c>
      <c r="AB114" s="82">
        <f t="shared" si="46"/>
        <v>35.1</v>
      </c>
      <c r="AC114" s="83">
        <f t="shared" si="31"/>
        <v>29.835000000000001</v>
      </c>
      <c r="AD114" s="501" t="s">
        <v>10</v>
      </c>
      <c r="AE114" s="489" t="s">
        <v>349</v>
      </c>
      <c r="AF114" s="489" t="s">
        <v>171</v>
      </c>
      <c r="AG114" s="498" t="s">
        <v>741</v>
      </c>
      <c r="AH114" s="498" t="s">
        <v>307</v>
      </c>
      <c r="AI114" s="12" t="s">
        <v>95</v>
      </c>
      <c r="AJ114" s="6"/>
      <c r="AK114" s="11"/>
      <c r="AL114" s="11"/>
      <c r="AM114" s="11" t="s">
        <v>17</v>
      </c>
      <c r="AN114" s="11" t="s">
        <v>91</v>
      </c>
      <c r="AO114" s="11" t="s">
        <v>445</v>
      </c>
      <c r="AP114" s="11">
        <v>5</v>
      </c>
      <c r="AQ114" s="11">
        <v>2</v>
      </c>
      <c r="AR114" s="11">
        <v>9</v>
      </c>
    </row>
    <row r="115" spans="1:44" ht="20.100000000000001" customHeight="1">
      <c r="A115" s="256">
        <v>55</v>
      </c>
      <c r="B115" s="243" t="s">
        <v>656</v>
      </c>
      <c r="C115" s="258">
        <v>489</v>
      </c>
      <c r="D115" s="259" t="s">
        <v>95</v>
      </c>
      <c r="E115" s="260">
        <v>5</v>
      </c>
      <c r="F115" s="260">
        <v>2</v>
      </c>
      <c r="G115" s="260">
        <v>7</v>
      </c>
      <c r="H115" s="247">
        <v>1</v>
      </c>
      <c r="I115" s="84">
        <f t="shared" si="43"/>
        <v>2207</v>
      </c>
      <c r="J115" s="84">
        <v>400</v>
      </c>
      <c r="K115" s="80">
        <f t="shared" si="44"/>
        <v>882800</v>
      </c>
      <c r="L115" s="245"/>
      <c r="M115" s="248"/>
      <c r="N115" s="249"/>
      <c r="O115" s="45"/>
      <c r="P115" s="139"/>
      <c r="Q115" s="250"/>
      <c r="R115" s="250"/>
      <c r="S115" s="251"/>
      <c r="T115" s="249"/>
      <c r="U115" s="252"/>
      <c r="V115" s="249"/>
      <c r="W115" s="253"/>
      <c r="X115" s="243"/>
      <c r="Y115" s="243"/>
      <c r="Z115" s="125">
        <f t="shared" si="45"/>
        <v>882800</v>
      </c>
      <c r="AA115" s="254">
        <v>0.01</v>
      </c>
      <c r="AB115" s="82">
        <f>+Z115*AA115/100</f>
        <v>88.28</v>
      </c>
      <c r="AC115" s="83">
        <f t="shared" si="31"/>
        <v>75.037999999999997</v>
      </c>
      <c r="AD115" s="501" t="s">
        <v>20</v>
      </c>
      <c r="AE115" s="489" t="s">
        <v>353</v>
      </c>
      <c r="AF115" s="489" t="s">
        <v>81</v>
      </c>
      <c r="AG115" s="498" t="s">
        <v>935</v>
      </c>
      <c r="AH115" s="498" t="s">
        <v>166</v>
      </c>
      <c r="AI115" s="12" t="s">
        <v>95</v>
      </c>
      <c r="AJ115" s="6" t="s">
        <v>123</v>
      </c>
      <c r="AK115" s="11" t="s">
        <v>15</v>
      </c>
      <c r="AL115" s="11" t="s">
        <v>16</v>
      </c>
      <c r="AM115" s="11" t="s">
        <v>17</v>
      </c>
      <c r="AN115" s="11" t="s">
        <v>43</v>
      </c>
      <c r="AO115" s="11" t="s">
        <v>431</v>
      </c>
      <c r="AP115" s="11">
        <v>10</v>
      </c>
      <c r="AQ115" s="11">
        <v>2</v>
      </c>
      <c r="AR115" s="11">
        <v>25</v>
      </c>
    </row>
    <row r="116" spans="1:44">
      <c r="A116" s="256">
        <v>56</v>
      </c>
      <c r="B116" s="249" t="s">
        <v>1723</v>
      </c>
      <c r="C116" s="245"/>
      <c r="D116" s="245">
        <v>5</v>
      </c>
      <c r="E116" s="248">
        <v>0</v>
      </c>
      <c r="F116" s="248">
        <v>0</v>
      </c>
      <c r="G116" s="248">
        <v>50</v>
      </c>
      <c r="H116" s="247">
        <v>1</v>
      </c>
      <c r="I116" s="65">
        <f t="shared" si="43"/>
        <v>50</v>
      </c>
      <c r="J116" s="84">
        <v>250</v>
      </c>
      <c r="K116" s="80">
        <f t="shared" si="44"/>
        <v>12500</v>
      </c>
      <c r="L116" s="245">
        <v>1</v>
      </c>
      <c r="M116" s="266" t="s">
        <v>1592</v>
      </c>
      <c r="N116" s="245" t="s">
        <v>1595</v>
      </c>
      <c r="O116" s="45"/>
      <c r="P116" s="139">
        <v>38</v>
      </c>
      <c r="Q116" s="249"/>
      <c r="R116" s="250"/>
      <c r="S116" s="245"/>
      <c r="T116" s="249">
        <v>43</v>
      </c>
      <c r="U116" s="252"/>
      <c r="V116" s="249"/>
      <c r="W116" s="253"/>
      <c r="X116" s="243"/>
      <c r="Y116" s="243"/>
      <c r="Z116" s="125">
        <f t="shared" si="45"/>
        <v>12500</v>
      </c>
      <c r="AA116" s="254">
        <v>0.02</v>
      </c>
      <c r="AB116" s="82">
        <f>+Z116*AA116/100</f>
        <v>2.5</v>
      </c>
      <c r="AC116" s="83">
        <f t="shared" si="31"/>
        <v>2.125</v>
      </c>
      <c r="AD116" s="4" t="s">
        <v>10</v>
      </c>
      <c r="AE116" s="4" t="s">
        <v>1879</v>
      </c>
      <c r="AF116" s="4" t="s">
        <v>505</v>
      </c>
      <c r="AG116" s="121">
        <v>3350400250405</v>
      </c>
      <c r="AH116" s="8" t="s">
        <v>1880</v>
      </c>
    </row>
    <row r="117" spans="1:44">
      <c r="A117" s="256"/>
      <c r="B117" s="249"/>
      <c r="C117" s="245"/>
      <c r="D117" s="245"/>
      <c r="E117" s="248"/>
      <c r="F117" s="248"/>
      <c r="G117" s="248"/>
      <c r="H117" s="247"/>
      <c r="I117" s="65"/>
      <c r="J117" s="65"/>
      <c r="K117" s="80"/>
      <c r="L117" s="245">
        <v>2</v>
      </c>
      <c r="M117" s="266" t="s">
        <v>1630</v>
      </c>
      <c r="N117" s="245" t="s">
        <v>1595</v>
      </c>
      <c r="O117" s="45"/>
      <c r="P117" s="139">
        <v>28</v>
      </c>
      <c r="Q117" s="249"/>
      <c r="R117" s="250"/>
      <c r="S117" s="245"/>
      <c r="T117" s="249">
        <v>43</v>
      </c>
      <c r="U117" s="252"/>
      <c r="V117" s="249"/>
      <c r="W117" s="253"/>
      <c r="X117" s="243"/>
      <c r="Y117" s="243"/>
      <c r="Z117" s="125"/>
      <c r="AA117" s="254"/>
      <c r="AB117" s="82"/>
      <c r="AC117" s="83">
        <f t="shared" si="31"/>
        <v>0</v>
      </c>
    </row>
    <row r="118" spans="1:44">
      <c r="A118" s="256"/>
      <c r="B118" s="249"/>
      <c r="C118" s="245"/>
      <c r="D118" s="245"/>
      <c r="E118" s="248"/>
      <c r="F118" s="248"/>
      <c r="G118" s="248"/>
      <c r="H118" s="247"/>
      <c r="I118" s="65"/>
      <c r="J118" s="65"/>
      <c r="K118" s="80"/>
      <c r="L118" s="245">
        <v>3</v>
      </c>
      <c r="M118" s="266" t="s">
        <v>1620</v>
      </c>
      <c r="N118" s="245" t="s">
        <v>1613</v>
      </c>
      <c r="O118" s="45"/>
      <c r="P118" s="139">
        <v>4</v>
      </c>
      <c r="Q118" s="249"/>
      <c r="R118" s="250"/>
      <c r="S118" s="245"/>
      <c r="T118" s="249">
        <v>43</v>
      </c>
      <c r="U118" s="252"/>
      <c r="V118" s="249"/>
      <c r="W118" s="253"/>
      <c r="X118" s="243"/>
      <c r="Y118" s="243"/>
      <c r="Z118" s="125"/>
      <c r="AA118" s="254"/>
      <c r="AB118" s="82"/>
      <c r="AC118" s="83">
        <f t="shared" si="31"/>
        <v>0</v>
      </c>
    </row>
    <row r="119" spans="1:44" ht="20.100000000000001" customHeight="1">
      <c r="A119" s="256">
        <v>57</v>
      </c>
      <c r="B119" s="243" t="s">
        <v>656</v>
      </c>
      <c r="C119" s="258" t="s">
        <v>1129</v>
      </c>
      <c r="D119" s="259" t="s">
        <v>24</v>
      </c>
      <c r="E119" s="260">
        <v>0</v>
      </c>
      <c r="F119" s="260">
        <v>3</v>
      </c>
      <c r="G119" s="260">
        <v>16</v>
      </c>
      <c r="H119" s="247">
        <v>1</v>
      </c>
      <c r="I119" s="65">
        <f>E119*400+F119*100+G119</f>
        <v>316</v>
      </c>
      <c r="J119" s="65">
        <v>250</v>
      </c>
      <c r="K119" s="80">
        <f>I119*J119</f>
        <v>79000</v>
      </c>
      <c r="L119" s="245"/>
      <c r="M119" s="248"/>
      <c r="N119" s="249"/>
      <c r="O119" s="45"/>
      <c r="P119" s="139"/>
      <c r="Q119" s="250"/>
      <c r="R119" s="250"/>
      <c r="S119" s="251"/>
      <c r="T119" s="249"/>
      <c r="U119" s="252"/>
      <c r="V119" s="249"/>
      <c r="W119" s="253"/>
      <c r="X119" s="243"/>
      <c r="Y119" s="243"/>
      <c r="Z119" s="125">
        <f>K119</f>
        <v>79000</v>
      </c>
      <c r="AA119" s="254">
        <v>0.02</v>
      </c>
      <c r="AB119" s="82">
        <f>+Z119*AA119/100</f>
        <v>15.8</v>
      </c>
      <c r="AC119" s="83">
        <f t="shared" si="31"/>
        <v>13.43</v>
      </c>
      <c r="AD119" s="501" t="s">
        <v>20</v>
      </c>
      <c r="AE119" s="489" t="s">
        <v>483</v>
      </c>
      <c r="AF119" s="489" t="s">
        <v>22</v>
      </c>
      <c r="AG119" s="498" t="s">
        <v>933</v>
      </c>
      <c r="AH119" s="498" t="s">
        <v>94</v>
      </c>
      <c r="AI119" s="12" t="s">
        <v>95</v>
      </c>
      <c r="AJ119" s="6" t="s">
        <v>123</v>
      </c>
      <c r="AK119" s="11" t="s">
        <v>15</v>
      </c>
      <c r="AL119" s="11" t="s">
        <v>16</v>
      </c>
      <c r="AM119" s="11" t="s">
        <v>17</v>
      </c>
      <c r="AN119" s="11" t="s">
        <v>37</v>
      </c>
      <c r="AO119" s="11" t="s">
        <v>431</v>
      </c>
      <c r="AP119" s="11">
        <v>3</v>
      </c>
      <c r="AQ119" s="11">
        <v>3</v>
      </c>
      <c r="AR119" s="11">
        <v>9</v>
      </c>
    </row>
    <row r="120" spans="1:44" ht="20.100000000000001" customHeight="1">
      <c r="A120" s="256">
        <v>58</v>
      </c>
      <c r="B120" s="243" t="s">
        <v>656</v>
      </c>
      <c r="C120" s="258">
        <v>333</v>
      </c>
      <c r="D120" s="259" t="s">
        <v>95</v>
      </c>
      <c r="E120" s="260">
        <v>1</v>
      </c>
      <c r="F120" s="260">
        <v>2</v>
      </c>
      <c r="G120" s="260">
        <v>76</v>
      </c>
      <c r="H120" s="247">
        <v>1</v>
      </c>
      <c r="I120" s="65">
        <f>E120*400+F120*100+G120</f>
        <v>676</v>
      </c>
      <c r="J120" s="65">
        <v>250</v>
      </c>
      <c r="K120" s="80">
        <f>I120*J120</f>
        <v>169000</v>
      </c>
      <c r="L120" s="245"/>
      <c r="M120" s="248"/>
      <c r="N120" s="249"/>
      <c r="O120" s="45"/>
      <c r="P120" s="139"/>
      <c r="Q120" s="250"/>
      <c r="R120" s="250"/>
      <c r="S120" s="251"/>
      <c r="T120" s="249"/>
      <c r="U120" s="252"/>
      <c r="V120" s="249"/>
      <c r="W120" s="253"/>
      <c r="X120" s="243"/>
      <c r="Y120" s="243"/>
      <c r="Z120" s="125">
        <f t="shared" ref="Z120:Z123" si="47">K120</f>
        <v>169000</v>
      </c>
      <c r="AA120" s="254">
        <v>0.01</v>
      </c>
      <c r="AB120" s="82">
        <f t="shared" si="46"/>
        <v>16.899999999999999</v>
      </c>
      <c r="AC120" s="83">
        <f t="shared" si="31"/>
        <v>14.364999999999998</v>
      </c>
      <c r="AD120" s="501" t="s">
        <v>10</v>
      </c>
      <c r="AE120" s="489" t="s">
        <v>373</v>
      </c>
      <c r="AF120" s="489" t="s">
        <v>370</v>
      </c>
      <c r="AG120" s="498" t="s">
        <v>914</v>
      </c>
      <c r="AH120" s="498" t="s">
        <v>1116</v>
      </c>
      <c r="AI120" s="12" t="s">
        <v>200</v>
      </c>
      <c r="AJ120" s="200" t="s">
        <v>195</v>
      </c>
      <c r="AK120" s="11" t="s">
        <v>15</v>
      </c>
      <c r="AL120" s="11" t="s">
        <v>16</v>
      </c>
      <c r="AM120" s="11" t="s">
        <v>17</v>
      </c>
      <c r="AN120" s="11" t="s">
        <v>65</v>
      </c>
      <c r="AO120" s="11" t="s">
        <v>396</v>
      </c>
      <c r="AP120" s="11">
        <v>10</v>
      </c>
      <c r="AQ120" s="11">
        <v>1</v>
      </c>
      <c r="AR120" s="11">
        <v>4</v>
      </c>
    </row>
    <row r="121" spans="1:44" ht="20.100000000000001" customHeight="1">
      <c r="A121" s="256">
        <v>59</v>
      </c>
      <c r="B121" s="243" t="s">
        <v>656</v>
      </c>
      <c r="C121" s="258">
        <v>674</v>
      </c>
      <c r="D121" s="259" t="s">
        <v>32</v>
      </c>
      <c r="E121" s="260">
        <v>9</v>
      </c>
      <c r="F121" s="260">
        <v>3</v>
      </c>
      <c r="G121" s="260">
        <v>17</v>
      </c>
      <c r="H121" s="264">
        <v>1</v>
      </c>
      <c r="I121" s="84">
        <f>E121*400+F121*100+G121</f>
        <v>3917</v>
      </c>
      <c r="J121" s="65">
        <v>250</v>
      </c>
      <c r="K121" s="80">
        <f>I121*J121</f>
        <v>979250</v>
      </c>
      <c r="L121" s="245"/>
      <c r="M121" s="248"/>
      <c r="N121" s="249"/>
      <c r="O121" s="45"/>
      <c r="P121" s="139"/>
      <c r="Q121" s="250"/>
      <c r="R121" s="250"/>
      <c r="S121" s="251"/>
      <c r="T121" s="249"/>
      <c r="U121" s="252"/>
      <c r="V121" s="249"/>
      <c r="W121" s="253"/>
      <c r="X121" s="243"/>
      <c r="Y121" s="243"/>
      <c r="Z121" s="125">
        <f t="shared" si="47"/>
        <v>979250</v>
      </c>
      <c r="AA121" s="254">
        <v>0.01</v>
      </c>
      <c r="AB121" s="82">
        <f>+Z121*AA121/100</f>
        <v>97.924999999999997</v>
      </c>
      <c r="AC121" s="83">
        <f t="shared" si="31"/>
        <v>83.236249999999998</v>
      </c>
      <c r="AD121" s="501" t="s">
        <v>20</v>
      </c>
      <c r="AE121" s="489" t="s">
        <v>596</v>
      </c>
      <c r="AF121" s="489" t="s">
        <v>287</v>
      </c>
      <c r="AG121" s="498" t="s">
        <v>825</v>
      </c>
      <c r="AH121" s="498" t="s">
        <v>147</v>
      </c>
      <c r="AI121" s="12" t="s">
        <v>32</v>
      </c>
      <c r="AJ121" s="6" t="s">
        <v>36</v>
      </c>
      <c r="AK121" s="11" t="s">
        <v>15</v>
      </c>
      <c r="AL121" s="11" t="s">
        <v>16</v>
      </c>
      <c r="AM121" s="11" t="s">
        <v>17</v>
      </c>
      <c r="AN121" s="11" t="s">
        <v>18</v>
      </c>
      <c r="AO121" s="11" t="s">
        <v>262</v>
      </c>
      <c r="AP121" s="11">
        <v>6</v>
      </c>
      <c r="AQ121" s="11">
        <v>2</v>
      </c>
      <c r="AR121" s="11">
        <v>92</v>
      </c>
    </row>
    <row r="122" spans="1:44" ht="20.100000000000001" customHeight="1">
      <c r="A122" s="256"/>
      <c r="B122" s="257" t="s">
        <v>1723</v>
      </c>
      <c r="C122" s="258"/>
      <c r="D122" s="259" t="s">
        <v>32</v>
      </c>
      <c r="E122" s="260">
        <v>0</v>
      </c>
      <c r="F122" s="260">
        <v>0</v>
      </c>
      <c r="G122" s="260">
        <v>75</v>
      </c>
      <c r="H122" s="264">
        <v>4</v>
      </c>
      <c r="I122" s="65">
        <f>E122*400+F122*100+G122</f>
        <v>75</v>
      </c>
      <c r="J122" s="65">
        <v>250</v>
      </c>
      <c r="K122" s="80">
        <f>I122*J122</f>
        <v>18750</v>
      </c>
      <c r="L122" s="245"/>
      <c r="M122" s="248"/>
      <c r="N122" s="249"/>
      <c r="O122" s="45"/>
      <c r="P122" s="139"/>
      <c r="Q122" s="250"/>
      <c r="R122" s="250"/>
      <c r="S122" s="251"/>
      <c r="T122" s="249"/>
      <c r="U122" s="252"/>
      <c r="V122" s="249"/>
      <c r="W122" s="253"/>
      <c r="X122" s="243"/>
      <c r="Y122" s="243"/>
      <c r="Z122" s="125">
        <f t="shared" si="47"/>
        <v>18750</v>
      </c>
      <c r="AA122" s="254">
        <v>0.3</v>
      </c>
      <c r="AB122" s="82">
        <f>+Z122*AA122/100</f>
        <v>56.25</v>
      </c>
      <c r="AC122" s="83">
        <f t="shared" si="31"/>
        <v>47.8125</v>
      </c>
      <c r="AD122" s="501" t="s">
        <v>20</v>
      </c>
      <c r="AE122" s="489" t="s">
        <v>596</v>
      </c>
      <c r="AF122" s="489" t="s">
        <v>287</v>
      </c>
      <c r="AG122" s="498" t="s">
        <v>825</v>
      </c>
      <c r="AH122" s="498" t="s">
        <v>147</v>
      </c>
      <c r="AI122" s="12" t="s">
        <v>32</v>
      </c>
      <c r="AJ122" s="6" t="s">
        <v>36</v>
      </c>
      <c r="AK122" s="11" t="s">
        <v>15</v>
      </c>
      <c r="AL122" s="11" t="s">
        <v>16</v>
      </c>
      <c r="AM122" s="11"/>
      <c r="AN122" s="11"/>
      <c r="AO122" s="11"/>
      <c r="AP122" s="11"/>
      <c r="AQ122" s="11"/>
      <c r="AR122" s="11"/>
    </row>
    <row r="123" spans="1:44">
      <c r="A123" s="256"/>
      <c r="B123" s="245" t="s">
        <v>1723</v>
      </c>
      <c r="C123" s="245"/>
      <c r="D123" s="245">
        <v>5</v>
      </c>
      <c r="E123" s="248">
        <v>0</v>
      </c>
      <c r="F123" s="248">
        <v>2</v>
      </c>
      <c r="G123" s="248">
        <v>15</v>
      </c>
      <c r="H123" s="247">
        <v>2</v>
      </c>
      <c r="I123" s="65">
        <f>E123*400+F123*100+G123</f>
        <v>215</v>
      </c>
      <c r="J123" s="65">
        <v>250</v>
      </c>
      <c r="K123" s="80">
        <f>I123*J123</f>
        <v>53750</v>
      </c>
      <c r="L123" s="245">
        <v>1</v>
      </c>
      <c r="M123" s="266" t="s">
        <v>1592</v>
      </c>
      <c r="N123" s="245" t="s">
        <v>1613</v>
      </c>
      <c r="O123" s="48"/>
      <c r="P123" s="58">
        <v>80</v>
      </c>
      <c r="Q123" s="249"/>
      <c r="R123" s="250"/>
      <c r="S123" s="245"/>
      <c r="T123" s="249">
        <v>23</v>
      </c>
      <c r="U123" s="252"/>
      <c r="V123" s="249"/>
      <c r="W123" s="253"/>
      <c r="X123" s="243"/>
      <c r="Y123" s="243"/>
      <c r="Z123" s="125">
        <f t="shared" si="47"/>
        <v>53750</v>
      </c>
      <c r="AA123" s="254">
        <v>0.02</v>
      </c>
      <c r="AB123" s="82">
        <f>+Z123*AA123/100</f>
        <v>10.75</v>
      </c>
      <c r="AC123" s="83">
        <f t="shared" si="31"/>
        <v>9.1374999999999993</v>
      </c>
      <c r="AD123" s="4" t="s">
        <v>20</v>
      </c>
      <c r="AE123" s="4" t="s">
        <v>596</v>
      </c>
      <c r="AF123" s="4" t="s">
        <v>287</v>
      </c>
      <c r="AG123" s="121">
        <v>3341501707681</v>
      </c>
      <c r="AH123" s="8" t="s">
        <v>1942</v>
      </c>
    </row>
    <row r="124" spans="1:44">
      <c r="A124" s="256"/>
      <c r="B124" s="249"/>
      <c r="C124" s="245"/>
      <c r="D124" s="245"/>
      <c r="E124" s="248"/>
      <c r="F124" s="248"/>
      <c r="G124" s="248"/>
      <c r="H124" s="247"/>
      <c r="I124" s="65"/>
      <c r="J124" s="65"/>
      <c r="K124" s="80"/>
      <c r="L124" s="245">
        <v>2</v>
      </c>
      <c r="M124" s="266" t="s">
        <v>1592</v>
      </c>
      <c r="N124" s="245" t="s">
        <v>1621</v>
      </c>
      <c r="O124" s="48"/>
      <c r="P124" s="58">
        <v>240</v>
      </c>
      <c r="Q124" s="249"/>
      <c r="R124" s="250"/>
      <c r="S124" s="245"/>
      <c r="T124" s="249">
        <v>33</v>
      </c>
      <c r="U124" s="252"/>
      <c r="V124" s="249"/>
      <c r="W124" s="253"/>
      <c r="X124" s="243"/>
      <c r="Y124" s="243"/>
      <c r="Z124" s="125"/>
      <c r="AA124" s="254"/>
      <c r="AB124" s="82"/>
      <c r="AC124" s="83">
        <f t="shared" si="31"/>
        <v>0</v>
      </c>
    </row>
    <row r="125" spans="1:44">
      <c r="A125" s="256"/>
      <c r="B125" s="249"/>
      <c r="C125" s="245"/>
      <c r="D125" s="245"/>
      <c r="E125" s="248"/>
      <c r="F125" s="248"/>
      <c r="G125" s="248"/>
      <c r="H125" s="247"/>
      <c r="I125" s="65"/>
      <c r="J125" s="65"/>
      <c r="K125" s="80"/>
      <c r="L125" s="245">
        <v>3</v>
      </c>
      <c r="M125" s="266" t="s">
        <v>1630</v>
      </c>
      <c r="N125" s="245" t="s">
        <v>1595</v>
      </c>
      <c r="O125" s="48"/>
      <c r="P125" s="58">
        <v>35</v>
      </c>
      <c r="Q125" s="249"/>
      <c r="R125" s="250"/>
      <c r="S125" s="245"/>
      <c r="T125" s="249">
        <v>33</v>
      </c>
      <c r="U125" s="252"/>
      <c r="V125" s="249"/>
      <c r="W125" s="253"/>
      <c r="X125" s="243"/>
      <c r="Y125" s="243"/>
      <c r="Z125" s="125"/>
      <c r="AA125" s="254"/>
      <c r="AB125" s="82"/>
      <c r="AC125" s="83">
        <f t="shared" si="31"/>
        <v>0</v>
      </c>
    </row>
    <row r="126" spans="1:44" ht="20.100000000000001" customHeight="1">
      <c r="A126" s="256">
        <v>60</v>
      </c>
      <c r="B126" s="243" t="s">
        <v>656</v>
      </c>
      <c r="C126" s="258">
        <v>673</v>
      </c>
      <c r="D126" s="259" t="s">
        <v>32</v>
      </c>
      <c r="E126" s="260">
        <v>6</v>
      </c>
      <c r="F126" s="260">
        <v>1</v>
      </c>
      <c r="G126" s="260">
        <v>66</v>
      </c>
      <c r="H126" s="247">
        <v>1</v>
      </c>
      <c r="I126" s="84">
        <f t="shared" ref="I126:I151" si="48">E126*400+F126*100+G126</f>
        <v>2566</v>
      </c>
      <c r="J126" s="84">
        <v>250</v>
      </c>
      <c r="K126" s="80">
        <f t="shared" ref="K126:K149" si="49">I126*J126</f>
        <v>641500</v>
      </c>
      <c r="L126" s="245"/>
      <c r="M126" s="248"/>
      <c r="N126" s="249"/>
      <c r="O126" s="45"/>
      <c r="P126" s="139"/>
      <c r="Q126" s="250"/>
      <c r="R126" s="250"/>
      <c r="S126" s="251"/>
      <c r="T126" s="249"/>
      <c r="U126" s="252"/>
      <c r="V126" s="249"/>
      <c r="W126" s="253"/>
      <c r="X126" s="243"/>
      <c r="Y126" s="243"/>
      <c r="Z126" s="125">
        <f>K126</f>
        <v>641500</v>
      </c>
      <c r="AA126" s="254">
        <v>0.01</v>
      </c>
      <c r="AB126" s="82">
        <f>+Z126*AA126/100</f>
        <v>64.150000000000006</v>
      </c>
      <c r="AC126" s="83">
        <f t="shared" si="31"/>
        <v>54.527500000000003</v>
      </c>
      <c r="AD126" s="497" t="s">
        <v>20</v>
      </c>
      <c r="AE126" s="515" t="s">
        <v>80</v>
      </c>
      <c r="AF126" s="515" t="s">
        <v>81</v>
      </c>
      <c r="AG126" s="498" t="s">
        <v>897</v>
      </c>
      <c r="AH126" s="498" t="s">
        <v>543</v>
      </c>
      <c r="AI126" s="12" t="s">
        <v>32</v>
      </c>
      <c r="AJ126" s="6" t="s">
        <v>36</v>
      </c>
      <c r="AK126" s="11" t="s">
        <v>15</v>
      </c>
      <c r="AL126" s="11" t="s">
        <v>16</v>
      </c>
      <c r="AM126" s="11" t="s">
        <v>17</v>
      </c>
      <c r="AN126" s="11" t="s">
        <v>72</v>
      </c>
      <c r="AO126" s="11" t="s">
        <v>362</v>
      </c>
      <c r="AP126" s="11">
        <v>2</v>
      </c>
      <c r="AQ126" s="11">
        <v>2</v>
      </c>
      <c r="AR126" s="11">
        <v>3</v>
      </c>
    </row>
    <row r="127" spans="1:44" ht="20.100000000000001" customHeight="1">
      <c r="A127" s="256"/>
      <c r="B127" s="243" t="s">
        <v>656</v>
      </c>
      <c r="C127" s="258">
        <v>749</v>
      </c>
      <c r="D127" s="259" t="s">
        <v>32</v>
      </c>
      <c r="E127" s="260">
        <v>1</v>
      </c>
      <c r="F127" s="260">
        <v>2</v>
      </c>
      <c r="G127" s="260">
        <v>59</v>
      </c>
      <c r="H127" s="247">
        <v>1</v>
      </c>
      <c r="I127" s="65">
        <f t="shared" si="48"/>
        <v>659</v>
      </c>
      <c r="J127" s="84">
        <v>250</v>
      </c>
      <c r="K127" s="80">
        <f t="shared" si="49"/>
        <v>164750</v>
      </c>
      <c r="L127" s="245"/>
      <c r="M127" s="248"/>
      <c r="N127" s="249"/>
      <c r="O127" s="45"/>
      <c r="P127" s="139"/>
      <c r="Q127" s="250"/>
      <c r="R127" s="250"/>
      <c r="S127" s="251"/>
      <c r="T127" s="249"/>
      <c r="U127" s="252"/>
      <c r="V127" s="249"/>
      <c r="W127" s="253"/>
      <c r="X127" s="243"/>
      <c r="Y127" s="243"/>
      <c r="Z127" s="125">
        <f t="shared" ref="Z127:Z148" si="50">K127</f>
        <v>164750</v>
      </c>
      <c r="AA127" s="254">
        <v>0.01</v>
      </c>
      <c r="AB127" s="82">
        <f t="shared" ref="AB127:AB145" si="51">+Z127*AA127/100</f>
        <v>16.475000000000001</v>
      </c>
      <c r="AC127" s="83">
        <f t="shared" si="31"/>
        <v>14.00375</v>
      </c>
      <c r="AD127" s="497" t="s">
        <v>20</v>
      </c>
      <c r="AE127" s="515" t="s">
        <v>80</v>
      </c>
      <c r="AF127" s="515" t="s">
        <v>81</v>
      </c>
      <c r="AG127" s="498" t="s">
        <v>897</v>
      </c>
      <c r="AH127" s="498" t="s">
        <v>543</v>
      </c>
      <c r="AI127" s="12" t="s">
        <v>32</v>
      </c>
      <c r="AJ127" s="6"/>
      <c r="AK127" s="11" t="s">
        <v>15</v>
      </c>
      <c r="AL127" s="11" t="s">
        <v>16</v>
      </c>
      <c r="AM127" s="11" t="s">
        <v>17</v>
      </c>
      <c r="AN127" s="11" t="s">
        <v>68</v>
      </c>
      <c r="AO127" s="11" t="s">
        <v>619</v>
      </c>
      <c r="AP127" s="11">
        <v>3</v>
      </c>
      <c r="AQ127" s="11">
        <v>0</v>
      </c>
      <c r="AR127" s="11">
        <v>28</v>
      </c>
    </row>
    <row r="128" spans="1:44" ht="20.100000000000001" customHeight="1">
      <c r="A128" s="256">
        <v>61</v>
      </c>
      <c r="B128" s="243" t="s">
        <v>656</v>
      </c>
      <c r="C128" s="258">
        <v>338</v>
      </c>
      <c r="D128" s="259" t="s">
        <v>95</v>
      </c>
      <c r="E128" s="260">
        <v>1</v>
      </c>
      <c r="F128" s="260">
        <v>3</v>
      </c>
      <c r="G128" s="260">
        <v>90</v>
      </c>
      <c r="H128" s="247">
        <v>1</v>
      </c>
      <c r="I128" s="65">
        <f t="shared" si="48"/>
        <v>790</v>
      </c>
      <c r="J128" s="84">
        <v>250</v>
      </c>
      <c r="K128" s="80">
        <f t="shared" si="49"/>
        <v>197500</v>
      </c>
      <c r="L128" s="245"/>
      <c r="M128" s="248"/>
      <c r="N128" s="249"/>
      <c r="O128" s="45"/>
      <c r="P128" s="139"/>
      <c r="Q128" s="250"/>
      <c r="R128" s="250"/>
      <c r="S128" s="251"/>
      <c r="T128" s="249"/>
      <c r="U128" s="252"/>
      <c r="V128" s="249"/>
      <c r="W128" s="253"/>
      <c r="X128" s="243"/>
      <c r="Y128" s="243"/>
      <c r="Z128" s="125">
        <f t="shared" si="50"/>
        <v>197500</v>
      </c>
      <c r="AA128" s="254">
        <v>0.01</v>
      </c>
      <c r="AB128" s="82">
        <f>+Z128*AA128/100</f>
        <v>19.75</v>
      </c>
      <c r="AC128" s="83">
        <f t="shared" si="31"/>
        <v>16.787499999999998</v>
      </c>
      <c r="AD128" s="497" t="s">
        <v>10</v>
      </c>
      <c r="AE128" s="515" t="s">
        <v>135</v>
      </c>
      <c r="AF128" s="515" t="s">
        <v>391</v>
      </c>
      <c r="AG128" s="498" t="s">
        <v>1077</v>
      </c>
      <c r="AH128" s="498" t="s">
        <v>305</v>
      </c>
      <c r="AI128" s="12" t="s">
        <v>131</v>
      </c>
      <c r="AJ128" s="6"/>
      <c r="AK128" s="11" t="s">
        <v>15</v>
      </c>
      <c r="AL128" s="11" t="s">
        <v>16</v>
      </c>
      <c r="AM128" s="11" t="s">
        <v>17</v>
      </c>
      <c r="AN128" s="11" t="s">
        <v>136</v>
      </c>
      <c r="AO128" s="11" t="s">
        <v>595</v>
      </c>
      <c r="AP128" s="11">
        <v>2</v>
      </c>
      <c r="AQ128" s="11">
        <v>1</v>
      </c>
      <c r="AR128" s="11">
        <v>34</v>
      </c>
    </row>
    <row r="129" spans="1:44" ht="20.100000000000001" customHeight="1">
      <c r="A129" s="256">
        <v>62</v>
      </c>
      <c r="B129" s="243" t="s">
        <v>656</v>
      </c>
      <c r="C129" s="258">
        <v>747</v>
      </c>
      <c r="D129" s="259" t="s">
        <v>32</v>
      </c>
      <c r="E129" s="260">
        <v>1</v>
      </c>
      <c r="F129" s="260">
        <v>3</v>
      </c>
      <c r="G129" s="260">
        <v>4</v>
      </c>
      <c r="H129" s="264">
        <v>1</v>
      </c>
      <c r="I129" s="65">
        <f t="shared" si="48"/>
        <v>704</v>
      </c>
      <c r="J129" s="84">
        <v>250</v>
      </c>
      <c r="K129" s="80">
        <f t="shared" si="49"/>
        <v>176000</v>
      </c>
      <c r="L129" s="245"/>
      <c r="M129" s="248"/>
      <c r="N129" s="249"/>
      <c r="O129" s="45"/>
      <c r="P129" s="139"/>
      <c r="Q129" s="250"/>
      <c r="R129" s="250"/>
      <c r="S129" s="251"/>
      <c r="T129" s="249"/>
      <c r="U129" s="252"/>
      <c r="V129" s="249"/>
      <c r="W129" s="253"/>
      <c r="X129" s="243"/>
      <c r="Y129" s="243"/>
      <c r="Z129" s="125">
        <f t="shared" si="50"/>
        <v>176000</v>
      </c>
      <c r="AA129" s="254">
        <v>0.01</v>
      </c>
      <c r="AB129" s="82">
        <f t="shared" si="51"/>
        <v>17.600000000000001</v>
      </c>
      <c r="AC129" s="83">
        <f t="shared" si="31"/>
        <v>14.96</v>
      </c>
      <c r="AD129" s="501" t="s">
        <v>20</v>
      </c>
      <c r="AE129" s="489" t="s">
        <v>135</v>
      </c>
      <c r="AF129" s="489" t="s">
        <v>74</v>
      </c>
      <c r="AG129" s="498" t="s">
        <v>867</v>
      </c>
      <c r="AH129" s="498" t="s">
        <v>60</v>
      </c>
      <c r="AI129" s="12" t="s">
        <v>32</v>
      </c>
      <c r="AJ129" s="6" t="s">
        <v>36</v>
      </c>
      <c r="AK129" s="11" t="s">
        <v>15</v>
      </c>
      <c r="AL129" s="11" t="s">
        <v>16</v>
      </c>
      <c r="AM129" s="11" t="s">
        <v>17</v>
      </c>
      <c r="AN129" s="11" t="s">
        <v>136</v>
      </c>
      <c r="AO129" s="11" t="s">
        <v>316</v>
      </c>
      <c r="AP129" s="11">
        <v>4</v>
      </c>
      <c r="AQ129" s="11">
        <v>0</v>
      </c>
      <c r="AR129" s="11">
        <v>86</v>
      </c>
    </row>
    <row r="130" spans="1:44" ht="20.100000000000001" customHeight="1">
      <c r="A130" s="256">
        <v>63</v>
      </c>
      <c r="B130" s="243" t="s">
        <v>656</v>
      </c>
      <c r="C130" s="258">
        <v>1989</v>
      </c>
      <c r="D130" s="259" t="s">
        <v>32</v>
      </c>
      <c r="E130" s="260">
        <v>0</v>
      </c>
      <c r="F130" s="260">
        <v>2</v>
      </c>
      <c r="G130" s="260">
        <v>44</v>
      </c>
      <c r="H130" s="247">
        <v>1</v>
      </c>
      <c r="I130" s="65">
        <f t="shared" si="48"/>
        <v>244</v>
      </c>
      <c r="J130" s="84">
        <v>250</v>
      </c>
      <c r="K130" s="80">
        <f t="shared" si="49"/>
        <v>61000</v>
      </c>
      <c r="L130" s="245"/>
      <c r="M130" s="248"/>
      <c r="N130" s="249"/>
      <c r="O130" s="45"/>
      <c r="P130" s="139"/>
      <c r="Q130" s="250"/>
      <c r="R130" s="250"/>
      <c r="S130" s="251"/>
      <c r="T130" s="249"/>
      <c r="U130" s="252"/>
      <c r="V130" s="249"/>
      <c r="W130" s="253"/>
      <c r="X130" s="243"/>
      <c r="Y130" s="243"/>
      <c r="Z130" s="125">
        <f t="shared" si="50"/>
        <v>61000</v>
      </c>
      <c r="AA130" s="254">
        <v>0.01</v>
      </c>
      <c r="AB130" s="82">
        <f t="shared" si="51"/>
        <v>6.1</v>
      </c>
      <c r="AC130" s="83">
        <f t="shared" si="31"/>
        <v>5.1849999999999996</v>
      </c>
      <c r="AD130" s="501" t="s">
        <v>20</v>
      </c>
      <c r="AE130" s="489" t="s">
        <v>463</v>
      </c>
      <c r="AF130" s="489" t="s">
        <v>203</v>
      </c>
      <c r="AG130" s="498" t="s">
        <v>1013</v>
      </c>
      <c r="AH130" s="498" t="s">
        <v>102</v>
      </c>
      <c r="AI130" s="12" t="s">
        <v>32</v>
      </c>
      <c r="AJ130" s="6"/>
      <c r="AK130" s="11" t="s">
        <v>15</v>
      </c>
      <c r="AL130" s="11" t="s">
        <v>16</v>
      </c>
      <c r="AM130" s="11" t="s">
        <v>17</v>
      </c>
      <c r="AN130" s="11" t="s">
        <v>28</v>
      </c>
      <c r="AO130" s="11" t="s">
        <v>525</v>
      </c>
      <c r="AP130" s="11">
        <v>3</v>
      </c>
      <c r="AQ130" s="11">
        <v>3</v>
      </c>
      <c r="AR130" s="11">
        <v>6</v>
      </c>
    </row>
    <row r="131" spans="1:44" ht="20.100000000000001" customHeight="1">
      <c r="A131" s="256">
        <v>64</v>
      </c>
      <c r="B131" s="243" t="s">
        <v>1322</v>
      </c>
      <c r="C131" s="258">
        <v>23933</v>
      </c>
      <c r="D131" s="259" t="s">
        <v>57</v>
      </c>
      <c r="E131" s="260">
        <v>2</v>
      </c>
      <c r="F131" s="260">
        <v>0</v>
      </c>
      <c r="G131" s="260">
        <v>0</v>
      </c>
      <c r="H131" s="247">
        <v>1</v>
      </c>
      <c r="I131" s="65">
        <f t="shared" si="48"/>
        <v>800</v>
      </c>
      <c r="J131" s="84">
        <v>250</v>
      </c>
      <c r="K131" s="80">
        <f t="shared" si="49"/>
        <v>200000</v>
      </c>
      <c r="L131" s="245"/>
      <c r="M131" s="248"/>
      <c r="N131" s="249"/>
      <c r="O131" s="45"/>
      <c r="P131" s="139"/>
      <c r="Q131" s="250"/>
      <c r="R131" s="250"/>
      <c r="S131" s="251"/>
      <c r="T131" s="249"/>
      <c r="U131" s="252"/>
      <c r="V131" s="249"/>
      <c r="W131" s="253"/>
      <c r="X131" s="243"/>
      <c r="Y131" s="243"/>
      <c r="Z131" s="125">
        <f t="shared" si="50"/>
        <v>200000</v>
      </c>
      <c r="AA131" s="254">
        <v>0.01</v>
      </c>
      <c r="AB131" s="82">
        <f t="shared" si="51"/>
        <v>20</v>
      </c>
      <c r="AC131" s="83">
        <f t="shared" si="31"/>
        <v>17</v>
      </c>
      <c r="AD131" s="516"/>
      <c r="AE131" s="490" t="s">
        <v>2191</v>
      </c>
      <c r="AF131" s="490" t="s">
        <v>63</v>
      </c>
      <c r="AG131" s="491" t="s">
        <v>2192</v>
      </c>
      <c r="AH131" s="491"/>
      <c r="AI131" s="34"/>
      <c r="AJ131" s="40"/>
      <c r="AK131" s="11"/>
      <c r="AL131" s="11"/>
      <c r="AM131" s="11"/>
      <c r="AN131" s="11"/>
      <c r="AO131" s="11"/>
      <c r="AP131" s="11"/>
      <c r="AQ131" s="11"/>
      <c r="AR131" s="11"/>
    </row>
    <row r="132" spans="1:44" ht="17.25">
      <c r="A132" s="256">
        <v>65</v>
      </c>
      <c r="B132" s="249" t="s">
        <v>1286</v>
      </c>
      <c r="C132" s="275">
        <v>23933</v>
      </c>
      <c r="D132" s="245">
        <v>4</v>
      </c>
      <c r="E132" s="246">
        <v>3</v>
      </c>
      <c r="F132" s="246">
        <v>1</v>
      </c>
      <c r="G132" s="246">
        <v>12</v>
      </c>
      <c r="H132" s="247">
        <v>1</v>
      </c>
      <c r="I132" s="84">
        <f t="shared" si="48"/>
        <v>1312</v>
      </c>
      <c r="J132" s="84">
        <v>250</v>
      </c>
      <c r="K132" s="80">
        <f t="shared" si="49"/>
        <v>328000</v>
      </c>
      <c r="L132" s="245"/>
      <c r="M132" s="248"/>
      <c r="N132" s="249"/>
      <c r="O132" s="45"/>
      <c r="P132" s="139"/>
      <c r="Q132" s="250"/>
      <c r="R132" s="250"/>
      <c r="S132" s="251"/>
      <c r="T132" s="249"/>
      <c r="U132" s="252"/>
      <c r="V132" s="249"/>
      <c r="W132" s="253"/>
      <c r="X132" s="243"/>
      <c r="Y132" s="243"/>
      <c r="Z132" s="125">
        <f t="shared" si="50"/>
        <v>328000</v>
      </c>
      <c r="AA132" s="254">
        <v>0.01</v>
      </c>
      <c r="AB132" s="82">
        <f t="shared" si="51"/>
        <v>32.799999999999997</v>
      </c>
      <c r="AC132" s="83">
        <f t="shared" si="31"/>
        <v>27.879999999999995</v>
      </c>
      <c r="AD132" s="485" t="s">
        <v>20</v>
      </c>
      <c r="AE132" s="486" t="s">
        <v>1306</v>
      </c>
      <c r="AF132" s="486" t="s">
        <v>63</v>
      </c>
      <c r="AG132" s="510">
        <v>3349900234915</v>
      </c>
      <c r="AH132" s="486">
        <v>139</v>
      </c>
      <c r="AI132" s="3">
        <v>4</v>
      </c>
      <c r="AJ132" s="3" t="s">
        <v>15</v>
      </c>
      <c r="AK132" s="3" t="s">
        <v>16</v>
      </c>
      <c r="AL132" s="3" t="s">
        <v>17</v>
      </c>
    </row>
    <row r="133" spans="1:44">
      <c r="A133" s="256">
        <v>66</v>
      </c>
      <c r="B133" s="243" t="s">
        <v>1286</v>
      </c>
      <c r="C133" s="262">
        <v>23933</v>
      </c>
      <c r="D133" s="315"/>
      <c r="E133" s="248">
        <v>1</v>
      </c>
      <c r="F133" s="248">
        <v>2</v>
      </c>
      <c r="G133" s="248">
        <v>88</v>
      </c>
      <c r="H133" s="247">
        <v>1</v>
      </c>
      <c r="I133" s="84">
        <f t="shared" si="48"/>
        <v>688</v>
      </c>
      <c r="J133" s="84">
        <v>250</v>
      </c>
      <c r="K133" s="80">
        <f t="shared" si="49"/>
        <v>172000</v>
      </c>
      <c r="L133" s="245"/>
      <c r="M133" s="248"/>
      <c r="N133" s="249"/>
      <c r="O133" s="45"/>
      <c r="P133" s="139"/>
      <c r="Q133" s="250"/>
      <c r="R133" s="250"/>
      <c r="S133" s="251"/>
      <c r="T133" s="249"/>
      <c r="U133" s="252"/>
      <c r="V133" s="249"/>
      <c r="W133" s="253"/>
      <c r="X133" s="243"/>
      <c r="Y133" s="243"/>
      <c r="Z133" s="125">
        <f t="shared" si="50"/>
        <v>172000</v>
      </c>
      <c r="AA133" s="254">
        <v>0.01</v>
      </c>
      <c r="AB133" s="82">
        <f t="shared" si="51"/>
        <v>17.2</v>
      </c>
      <c r="AC133" s="83">
        <f t="shared" si="31"/>
        <v>14.62</v>
      </c>
      <c r="AD133" s="4" t="s">
        <v>20</v>
      </c>
      <c r="AE133" s="4" t="s">
        <v>1510</v>
      </c>
      <c r="AF133" s="4" t="s">
        <v>1297</v>
      </c>
      <c r="AG133" s="121">
        <v>3350400073078</v>
      </c>
      <c r="AH133" s="121" t="s">
        <v>1511</v>
      </c>
    </row>
    <row r="134" spans="1:44" ht="20.100000000000001" customHeight="1">
      <c r="A134" s="256">
        <v>67</v>
      </c>
      <c r="B134" s="243" t="s">
        <v>656</v>
      </c>
      <c r="C134" s="258" t="s">
        <v>1128</v>
      </c>
      <c r="D134" s="259" t="s">
        <v>14</v>
      </c>
      <c r="E134" s="260">
        <v>7</v>
      </c>
      <c r="F134" s="260">
        <v>2</v>
      </c>
      <c r="G134" s="260">
        <v>24</v>
      </c>
      <c r="H134" s="247">
        <v>1</v>
      </c>
      <c r="I134" s="84">
        <f t="shared" si="48"/>
        <v>3024</v>
      </c>
      <c r="J134" s="84">
        <v>250</v>
      </c>
      <c r="K134" s="80">
        <f t="shared" si="49"/>
        <v>756000</v>
      </c>
      <c r="L134" s="245"/>
      <c r="M134" s="248"/>
      <c r="N134" s="249"/>
      <c r="O134" s="45"/>
      <c r="P134" s="139"/>
      <c r="Q134" s="250"/>
      <c r="R134" s="250"/>
      <c r="S134" s="251"/>
      <c r="T134" s="249"/>
      <c r="U134" s="252"/>
      <c r="V134" s="249"/>
      <c r="W134" s="253"/>
      <c r="X134" s="243"/>
      <c r="Y134" s="243"/>
      <c r="Z134" s="125">
        <f t="shared" si="50"/>
        <v>756000</v>
      </c>
      <c r="AA134" s="254">
        <v>0.01</v>
      </c>
      <c r="AB134" s="82">
        <f t="shared" ref="AB134:AB139" si="52">+Z134*AA134/100</f>
        <v>75.599999999999994</v>
      </c>
      <c r="AC134" s="83">
        <f t="shared" si="31"/>
        <v>64.259999999999991</v>
      </c>
      <c r="AD134" s="501" t="s">
        <v>20</v>
      </c>
      <c r="AE134" s="489" t="s">
        <v>476</v>
      </c>
      <c r="AF134" s="489" t="s">
        <v>342</v>
      </c>
      <c r="AG134" s="498" t="s">
        <v>1075</v>
      </c>
      <c r="AH134" s="498" t="s">
        <v>232</v>
      </c>
      <c r="AI134" s="12" t="s">
        <v>95</v>
      </c>
      <c r="AJ134" s="6" t="s">
        <v>123</v>
      </c>
      <c r="AK134" s="11" t="s">
        <v>15</v>
      </c>
      <c r="AL134" s="11" t="s">
        <v>16</v>
      </c>
      <c r="AM134" s="11" t="s">
        <v>17</v>
      </c>
      <c r="AN134" s="11" t="s">
        <v>127</v>
      </c>
      <c r="AO134" s="11" t="s">
        <v>595</v>
      </c>
      <c r="AP134" s="11">
        <v>2</v>
      </c>
      <c r="AQ134" s="11">
        <v>1</v>
      </c>
      <c r="AR134" s="11">
        <v>76</v>
      </c>
    </row>
    <row r="135" spans="1:44">
      <c r="A135" s="277"/>
      <c r="B135" s="245" t="s">
        <v>1319</v>
      </c>
      <c r="C135" s="245">
        <v>45155</v>
      </c>
      <c r="D135" s="245"/>
      <c r="E135" s="248">
        <v>0</v>
      </c>
      <c r="F135" s="248">
        <v>1</v>
      </c>
      <c r="G135" s="248">
        <v>58</v>
      </c>
      <c r="H135" s="247">
        <v>2</v>
      </c>
      <c r="I135" s="65">
        <f>E135*400+F135*100+G135</f>
        <v>158</v>
      </c>
      <c r="J135" s="84">
        <v>500</v>
      </c>
      <c r="K135" s="80">
        <f>I135*J135</f>
        <v>79000</v>
      </c>
      <c r="L135" s="245"/>
      <c r="M135" s="266"/>
      <c r="N135" s="245"/>
      <c r="O135" s="48"/>
      <c r="P135" s="58"/>
      <c r="Q135" s="245"/>
      <c r="R135" s="251"/>
      <c r="S135" s="245"/>
      <c r="T135" s="245"/>
      <c r="U135" s="248"/>
      <c r="V135" s="245"/>
      <c r="W135" s="278"/>
      <c r="X135" s="257"/>
      <c r="Y135" s="257"/>
      <c r="Z135" s="125">
        <f>K135</f>
        <v>79000</v>
      </c>
      <c r="AA135" s="254">
        <v>0.02</v>
      </c>
      <c r="AB135" s="82">
        <f t="shared" si="52"/>
        <v>15.8</v>
      </c>
      <c r="AC135" s="83">
        <f t="shared" si="31"/>
        <v>13.43</v>
      </c>
      <c r="AD135" s="4" t="s">
        <v>20</v>
      </c>
      <c r="AE135" s="4" t="s">
        <v>476</v>
      </c>
      <c r="AF135" s="4" t="s">
        <v>2039</v>
      </c>
      <c r="AG135" s="121">
        <v>3350400180211</v>
      </c>
      <c r="AH135" s="8" t="s">
        <v>2040</v>
      </c>
    </row>
    <row r="136" spans="1:44" ht="20.100000000000001" customHeight="1">
      <c r="A136" s="256">
        <v>68</v>
      </c>
      <c r="B136" s="257" t="s">
        <v>656</v>
      </c>
      <c r="C136" s="258">
        <v>568</v>
      </c>
      <c r="D136" s="259" t="s">
        <v>95</v>
      </c>
      <c r="E136" s="260">
        <v>5</v>
      </c>
      <c r="F136" s="260">
        <v>2</v>
      </c>
      <c r="G136" s="260">
        <v>93</v>
      </c>
      <c r="H136" s="247">
        <v>1</v>
      </c>
      <c r="I136" s="84">
        <f t="shared" si="48"/>
        <v>2293</v>
      </c>
      <c r="J136" s="84">
        <v>250</v>
      </c>
      <c r="K136" s="80">
        <f t="shared" si="49"/>
        <v>573250</v>
      </c>
      <c r="L136" s="245"/>
      <c r="M136" s="248"/>
      <c r="N136" s="249"/>
      <c r="O136" s="45"/>
      <c r="P136" s="139"/>
      <c r="Q136" s="250"/>
      <c r="R136" s="250"/>
      <c r="S136" s="251"/>
      <c r="T136" s="249"/>
      <c r="U136" s="252"/>
      <c r="V136" s="249"/>
      <c r="W136" s="253"/>
      <c r="X136" s="243"/>
      <c r="Y136" s="243"/>
      <c r="Z136" s="125">
        <f t="shared" si="50"/>
        <v>573250</v>
      </c>
      <c r="AA136" s="254">
        <v>0.01</v>
      </c>
      <c r="AB136" s="82">
        <f t="shared" si="52"/>
        <v>57.325000000000003</v>
      </c>
      <c r="AC136" s="83">
        <f t="shared" ref="AC136:AC192" si="53">+AB136*0.85</f>
        <v>48.72625</v>
      </c>
      <c r="AD136" s="501" t="s">
        <v>20</v>
      </c>
      <c r="AE136" s="489" t="s">
        <v>476</v>
      </c>
      <c r="AF136" s="489" t="s">
        <v>34</v>
      </c>
      <c r="AG136" s="498" t="s">
        <v>934</v>
      </c>
      <c r="AH136" s="498" t="s">
        <v>144</v>
      </c>
      <c r="AI136" s="12" t="s">
        <v>14</v>
      </c>
      <c r="AJ136" s="6" t="s">
        <v>36</v>
      </c>
      <c r="AK136" s="11" t="s">
        <v>15</v>
      </c>
      <c r="AL136" s="11" t="s">
        <v>16</v>
      </c>
      <c r="AM136" s="11" t="s">
        <v>17</v>
      </c>
      <c r="AN136" s="11" t="s">
        <v>39</v>
      </c>
      <c r="AO136" s="11" t="s">
        <v>431</v>
      </c>
      <c r="AP136" s="11">
        <v>2</v>
      </c>
      <c r="AQ136" s="11">
        <v>1</v>
      </c>
      <c r="AR136" s="11">
        <v>9</v>
      </c>
    </row>
    <row r="137" spans="1:44" ht="20.100000000000001" customHeight="1">
      <c r="A137" s="256"/>
      <c r="B137" s="257" t="s">
        <v>656</v>
      </c>
      <c r="C137" s="258" t="s">
        <v>1132</v>
      </c>
      <c r="D137" s="259" t="s">
        <v>14</v>
      </c>
      <c r="E137" s="260">
        <v>0</v>
      </c>
      <c r="F137" s="260">
        <v>3</v>
      </c>
      <c r="G137" s="260">
        <v>53</v>
      </c>
      <c r="H137" s="247">
        <v>1</v>
      </c>
      <c r="I137" s="65">
        <f t="shared" si="48"/>
        <v>353</v>
      </c>
      <c r="J137" s="84">
        <v>250</v>
      </c>
      <c r="K137" s="80">
        <f t="shared" si="49"/>
        <v>88250</v>
      </c>
      <c r="L137" s="245"/>
      <c r="M137" s="248"/>
      <c r="N137" s="249"/>
      <c r="O137" s="45"/>
      <c r="P137" s="139"/>
      <c r="Q137" s="250"/>
      <c r="R137" s="250"/>
      <c r="S137" s="251"/>
      <c r="T137" s="249"/>
      <c r="U137" s="252"/>
      <c r="V137" s="249"/>
      <c r="W137" s="253"/>
      <c r="X137" s="243"/>
      <c r="Y137" s="243"/>
      <c r="Z137" s="125">
        <f t="shared" si="50"/>
        <v>88250</v>
      </c>
      <c r="AA137" s="254">
        <v>0.01</v>
      </c>
      <c r="AB137" s="82">
        <f t="shared" si="52"/>
        <v>8.8249999999999993</v>
      </c>
      <c r="AC137" s="83">
        <f t="shared" si="53"/>
        <v>7.5012499999999989</v>
      </c>
      <c r="AD137" s="501" t="s">
        <v>20</v>
      </c>
      <c r="AE137" s="489" t="s">
        <v>476</v>
      </c>
      <c r="AF137" s="489" t="s">
        <v>34</v>
      </c>
      <c r="AG137" s="498" t="s">
        <v>934</v>
      </c>
      <c r="AH137" s="498" t="s">
        <v>144</v>
      </c>
      <c r="AI137" s="12" t="s">
        <v>14</v>
      </c>
      <c r="AJ137" s="6" t="s">
        <v>36</v>
      </c>
      <c r="AK137" s="11" t="s">
        <v>15</v>
      </c>
      <c r="AL137" s="11" t="s">
        <v>16</v>
      </c>
      <c r="AM137" s="11" t="s">
        <v>17</v>
      </c>
      <c r="AN137" s="11" t="s">
        <v>61</v>
      </c>
      <c r="AO137" s="11" t="s">
        <v>561</v>
      </c>
      <c r="AP137" s="11">
        <v>7</v>
      </c>
      <c r="AQ137" s="11">
        <v>2</v>
      </c>
      <c r="AR137" s="11">
        <v>89</v>
      </c>
    </row>
    <row r="138" spans="1:44" ht="20.100000000000001" customHeight="1">
      <c r="A138" s="256"/>
      <c r="B138" s="257" t="s">
        <v>1723</v>
      </c>
      <c r="C138" s="258"/>
      <c r="D138" s="259" t="s">
        <v>14</v>
      </c>
      <c r="E138" s="260">
        <v>0</v>
      </c>
      <c r="F138" s="260">
        <v>2</v>
      </c>
      <c r="G138" s="260">
        <v>48</v>
      </c>
      <c r="H138" s="247">
        <v>1</v>
      </c>
      <c r="I138" s="65">
        <f t="shared" si="48"/>
        <v>248</v>
      </c>
      <c r="J138" s="84">
        <v>250</v>
      </c>
      <c r="K138" s="80">
        <f t="shared" si="49"/>
        <v>62000</v>
      </c>
      <c r="L138" s="245"/>
      <c r="M138" s="248"/>
      <c r="N138" s="249"/>
      <c r="O138" s="45"/>
      <c r="P138" s="139"/>
      <c r="Q138" s="250"/>
      <c r="R138" s="250"/>
      <c r="S138" s="251"/>
      <c r="T138" s="249"/>
      <c r="U138" s="252"/>
      <c r="V138" s="249"/>
      <c r="W138" s="253"/>
      <c r="X138" s="243"/>
      <c r="Y138" s="243"/>
      <c r="Z138" s="125">
        <f t="shared" si="50"/>
        <v>62000</v>
      </c>
      <c r="AA138" s="254">
        <v>0.01</v>
      </c>
      <c r="AB138" s="82">
        <f t="shared" si="52"/>
        <v>6.2</v>
      </c>
      <c r="AC138" s="83">
        <f t="shared" si="53"/>
        <v>5.27</v>
      </c>
      <c r="AD138" s="501" t="s">
        <v>20</v>
      </c>
      <c r="AE138" s="489" t="s">
        <v>476</v>
      </c>
      <c r="AF138" s="489" t="s">
        <v>34</v>
      </c>
      <c r="AG138" s="498" t="s">
        <v>934</v>
      </c>
      <c r="AH138" s="498" t="s">
        <v>144</v>
      </c>
      <c r="AI138" s="12" t="s">
        <v>14</v>
      </c>
      <c r="AJ138" s="6"/>
      <c r="AK138" s="11"/>
      <c r="AL138" s="11"/>
      <c r="AM138" s="11"/>
      <c r="AN138" s="11"/>
      <c r="AO138" s="11"/>
      <c r="AP138" s="11"/>
      <c r="AQ138" s="11"/>
      <c r="AR138" s="11"/>
    </row>
    <row r="139" spans="1:44" ht="20.100000000000001" customHeight="1">
      <c r="A139" s="256"/>
      <c r="B139" s="257" t="s">
        <v>1723</v>
      </c>
      <c r="C139" s="258"/>
      <c r="D139" s="259" t="s">
        <v>14</v>
      </c>
      <c r="E139" s="260">
        <v>0</v>
      </c>
      <c r="F139" s="260">
        <v>3</v>
      </c>
      <c r="G139" s="260">
        <v>53</v>
      </c>
      <c r="H139" s="247">
        <v>1</v>
      </c>
      <c r="I139" s="65">
        <f t="shared" si="48"/>
        <v>353</v>
      </c>
      <c r="J139" s="84">
        <v>250</v>
      </c>
      <c r="K139" s="80">
        <f t="shared" si="49"/>
        <v>88250</v>
      </c>
      <c r="L139" s="245"/>
      <c r="M139" s="248"/>
      <c r="N139" s="249"/>
      <c r="O139" s="45"/>
      <c r="P139" s="139"/>
      <c r="Q139" s="250"/>
      <c r="R139" s="250"/>
      <c r="S139" s="251"/>
      <c r="T139" s="249"/>
      <c r="U139" s="252"/>
      <c r="V139" s="249"/>
      <c r="W139" s="253"/>
      <c r="X139" s="243"/>
      <c r="Y139" s="243"/>
      <c r="Z139" s="125">
        <f t="shared" si="50"/>
        <v>88250</v>
      </c>
      <c r="AA139" s="254">
        <v>0.01</v>
      </c>
      <c r="AB139" s="82">
        <f t="shared" si="52"/>
        <v>8.8249999999999993</v>
      </c>
      <c r="AC139" s="83">
        <f t="shared" si="53"/>
        <v>7.5012499999999989</v>
      </c>
      <c r="AD139" s="501" t="s">
        <v>20</v>
      </c>
      <c r="AE139" s="489" t="s">
        <v>476</v>
      </c>
      <c r="AF139" s="489" t="s">
        <v>34</v>
      </c>
      <c r="AG139" s="498" t="s">
        <v>934</v>
      </c>
      <c r="AH139" s="498" t="s">
        <v>144</v>
      </c>
      <c r="AI139" s="12" t="s">
        <v>14</v>
      </c>
      <c r="AJ139" s="6"/>
      <c r="AK139" s="11"/>
      <c r="AL139" s="11"/>
      <c r="AM139" s="11"/>
      <c r="AN139" s="11"/>
      <c r="AO139" s="11"/>
      <c r="AP139" s="11"/>
      <c r="AQ139" s="11"/>
      <c r="AR139" s="11"/>
    </row>
    <row r="140" spans="1:44" ht="20.100000000000001" customHeight="1">
      <c r="A140" s="256">
        <v>69</v>
      </c>
      <c r="B140" s="243" t="s">
        <v>656</v>
      </c>
      <c r="C140" s="258">
        <v>750</v>
      </c>
      <c r="D140" s="259" t="s">
        <v>32</v>
      </c>
      <c r="E140" s="260">
        <v>1</v>
      </c>
      <c r="F140" s="260">
        <v>1</v>
      </c>
      <c r="G140" s="260">
        <v>49</v>
      </c>
      <c r="H140" s="247">
        <v>1</v>
      </c>
      <c r="I140" s="65">
        <f t="shared" si="48"/>
        <v>549</v>
      </c>
      <c r="J140" s="84">
        <v>250</v>
      </c>
      <c r="K140" s="80">
        <f t="shared" si="49"/>
        <v>137250</v>
      </c>
      <c r="L140" s="245"/>
      <c r="M140" s="248"/>
      <c r="N140" s="249"/>
      <c r="O140" s="45"/>
      <c r="P140" s="139"/>
      <c r="Q140" s="250"/>
      <c r="R140" s="250"/>
      <c r="S140" s="251"/>
      <c r="T140" s="249"/>
      <c r="U140" s="252"/>
      <c r="V140" s="249"/>
      <c r="W140" s="253"/>
      <c r="X140" s="243"/>
      <c r="Y140" s="243"/>
      <c r="Z140" s="125">
        <f t="shared" si="50"/>
        <v>137250</v>
      </c>
      <c r="AA140" s="254">
        <v>0.01</v>
      </c>
      <c r="AB140" s="82">
        <f t="shared" ref="AB140:AB141" si="54">+Z140*AA140/100</f>
        <v>13.725</v>
      </c>
      <c r="AC140" s="83">
        <f t="shared" si="53"/>
        <v>11.66625</v>
      </c>
      <c r="AD140" s="501" t="s">
        <v>20</v>
      </c>
      <c r="AE140" s="489" t="s">
        <v>157</v>
      </c>
      <c r="AF140" s="489" t="s">
        <v>81</v>
      </c>
      <c r="AG140" s="498" t="s">
        <v>927</v>
      </c>
      <c r="AH140" s="498" t="s">
        <v>550</v>
      </c>
      <c r="AI140" s="12" t="s">
        <v>14</v>
      </c>
      <c r="AJ140" s="6" t="s">
        <v>36</v>
      </c>
      <c r="AK140" s="11" t="s">
        <v>15</v>
      </c>
      <c r="AL140" s="11" t="s">
        <v>16</v>
      </c>
      <c r="AM140" s="11" t="s">
        <v>17</v>
      </c>
      <c r="AN140" s="11" t="s">
        <v>69</v>
      </c>
      <c r="AO140" s="11" t="s">
        <v>416</v>
      </c>
      <c r="AP140" s="11">
        <v>5</v>
      </c>
      <c r="AQ140" s="11">
        <v>2</v>
      </c>
      <c r="AR140" s="11">
        <v>41</v>
      </c>
    </row>
    <row r="141" spans="1:44" ht="20.100000000000001" customHeight="1">
      <c r="A141" s="256"/>
      <c r="B141" s="243" t="s">
        <v>656</v>
      </c>
      <c r="C141" s="258">
        <v>750</v>
      </c>
      <c r="D141" s="259" t="s">
        <v>32</v>
      </c>
      <c r="E141" s="260">
        <v>0</v>
      </c>
      <c r="F141" s="260">
        <v>1</v>
      </c>
      <c r="G141" s="260">
        <v>70</v>
      </c>
      <c r="H141" s="247">
        <v>1</v>
      </c>
      <c r="I141" s="65">
        <f t="shared" si="48"/>
        <v>170</v>
      </c>
      <c r="J141" s="84">
        <v>250</v>
      </c>
      <c r="K141" s="80">
        <f t="shared" si="49"/>
        <v>42500</v>
      </c>
      <c r="L141" s="245"/>
      <c r="M141" s="248"/>
      <c r="N141" s="249"/>
      <c r="O141" s="45"/>
      <c r="P141" s="139"/>
      <c r="Q141" s="250"/>
      <c r="R141" s="250"/>
      <c r="S141" s="251"/>
      <c r="T141" s="249"/>
      <c r="U141" s="252"/>
      <c r="V141" s="249"/>
      <c r="W141" s="253"/>
      <c r="X141" s="243"/>
      <c r="Y141" s="243"/>
      <c r="Z141" s="125">
        <f t="shared" si="50"/>
        <v>42500</v>
      </c>
      <c r="AA141" s="254">
        <v>0.01</v>
      </c>
      <c r="AB141" s="82">
        <f t="shared" si="54"/>
        <v>4.25</v>
      </c>
      <c r="AC141" s="83">
        <f t="shared" si="53"/>
        <v>3.6124999999999998</v>
      </c>
      <c r="AD141" s="501" t="s">
        <v>20</v>
      </c>
      <c r="AE141" s="489" t="s">
        <v>157</v>
      </c>
      <c r="AF141" s="489" t="s">
        <v>81</v>
      </c>
      <c r="AG141" s="498" t="s">
        <v>927</v>
      </c>
      <c r="AH141" s="498" t="s">
        <v>550</v>
      </c>
      <c r="AI141" s="12" t="s">
        <v>14</v>
      </c>
      <c r="AJ141" s="6" t="s">
        <v>36</v>
      </c>
      <c r="AK141" s="11" t="s">
        <v>15</v>
      </c>
      <c r="AL141" s="11" t="s">
        <v>16</v>
      </c>
      <c r="AM141" s="11" t="s">
        <v>17</v>
      </c>
      <c r="AN141" s="11" t="s">
        <v>39</v>
      </c>
      <c r="AO141" s="11" t="s">
        <v>485</v>
      </c>
      <c r="AP141" s="11">
        <v>4</v>
      </c>
      <c r="AQ141" s="11">
        <v>2</v>
      </c>
      <c r="AR141" s="11">
        <v>80</v>
      </c>
    </row>
    <row r="142" spans="1:44" ht="20.100000000000001" customHeight="1">
      <c r="A142" s="256">
        <v>70</v>
      </c>
      <c r="B142" s="243" t="s">
        <v>1320</v>
      </c>
      <c r="C142" s="258"/>
      <c r="D142" s="259"/>
      <c r="E142" s="260">
        <v>6</v>
      </c>
      <c r="F142" s="260">
        <v>0</v>
      </c>
      <c r="G142" s="260">
        <v>0</v>
      </c>
      <c r="H142" s="247">
        <v>1</v>
      </c>
      <c r="I142" s="65">
        <f t="shared" si="48"/>
        <v>2400</v>
      </c>
      <c r="J142" s="84">
        <v>250</v>
      </c>
      <c r="K142" s="80">
        <f t="shared" si="49"/>
        <v>600000</v>
      </c>
      <c r="L142" s="245"/>
      <c r="M142" s="248"/>
      <c r="N142" s="249"/>
      <c r="O142" s="45"/>
      <c r="P142" s="139"/>
      <c r="Q142" s="250"/>
      <c r="R142" s="250"/>
      <c r="S142" s="251"/>
      <c r="T142" s="249"/>
      <c r="U142" s="252"/>
      <c r="V142" s="249"/>
      <c r="W142" s="253"/>
      <c r="X142" s="243"/>
      <c r="Y142" s="243"/>
      <c r="Z142" s="125">
        <f t="shared" si="50"/>
        <v>600000</v>
      </c>
      <c r="AA142" s="254">
        <v>0.01</v>
      </c>
      <c r="AB142" s="82">
        <f t="shared" ref="AB142" si="55">+Z142*AA142/100</f>
        <v>60</v>
      </c>
      <c r="AC142" s="83">
        <f t="shared" si="53"/>
        <v>51</v>
      </c>
      <c r="AD142" s="497"/>
      <c r="AE142" s="489" t="s">
        <v>157</v>
      </c>
      <c r="AF142" s="489" t="s">
        <v>287</v>
      </c>
      <c r="AG142" s="498"/>
      <c r="AH142" s="498"/>
      <c r="AI142" s="12"/>
      <c r="AJ142" s="6"/>
      <c r="AK142" s="11"/>
      <c r="AL142" s="11"/>
      <c r="AM142" s="11"/>
      <c r="AN142" s="11"/>
      <c r="AO142" s="11"/>
      <c r="AP142" s="11"/>
      <c r="AQ142" s="11"/>
      <c r="AR142" s="11"/>
    </row>
    <row r="143" spans="1:44" ht="20.100000000000001" customHeight="1">
      <c r="A143" s="256">
        <v>71</v>
      </c>
      <c r="B143" s="243" t="s">
        <v>656</v>
      </c>
      <c r="C143" s="258">
        <v>1989</v>
      </c>
      <c r="D143" s="259" t="s">
        <v>32</v>
      </c>
      <c r="E143" s="260">
        <v>4</v>
      </c>
      <c r="F143" s="260">
        <v>0</v>
      </c>
      <c r="G143" s="260">
        <v>0</v>
      </c>
      <c r="H143" s="247">
        <v>1</v>
      </c>
      <c r="I143" s="84">
        <f t="shared" si="48"/>
        <v>1600</v>
      </c>
      <c r="J143" s="84">
        <v>250</v>
      </c>
      <c r="K143" s="80">
        <f t="shared" si="49"/>
        <v>400000</v>
      </c>
      <c r="L143" s="245"/>
      <c r="M143" s="248"/>
      <c r="N143" s="249"/>
      <c r="O143" s="45"/>
      <c r="P143" s="139"/>
      <c r="Q143" s="250"/>
      <c r="R143" s="250"/>
      <c r="S143" s="251"/>
      <c r="T143" s="249"/>
      <c r="U143" s="252"/>
      <c r="V143" s="249"/>
      <c r="W143" s="253"/>
      <c r="X143" s="243"/>
      <c r="Y143" s="243"/>
      <c r="Z143" s="125">
        <f t="shared" si="50"/>
        <v>400000</v>
      </c>
      <c r="AA143" s="254">
        <v>0.01</v>
      </c>
      <c r="AB143" s="82">
        <f t="shared" si="51"/>
        <v>40</v>
      </c>
      <c r="AC143" s="83">
        <f t="shared" si="53"/>
        <v>34</v>
      </c>
      <c r="AD143" s="501" t="s">
        <v>10</v>
      </c>
      <c r="AE143" s="489" t="s">
        <v>157</v>
      </c>
      <c r="AF143" s="489" t="s">
        <v>12</v>
      </c>
      <c r="AG143" s="498" t="s">
        <v>945</v>
      </c>
      <c r="AH143" s="498" t="s">
        <v>119</v>
      </c>
      <c r="AI143" s="12" t="s">
        <v>32</v>
      </c>
      <c r="AJ143" s="6"/>
      <c r="AK143" s="11" t="s">
        <v>15</v>
      </c>
      <c r="AL143" s="11" t="s">
        <v>16</v>
      </c>
      <c r="AM143" s="11" t="s">
        <v>17</v>
      </c>
      <c r="AN143" s="11" t="s">
        <v>69</v>
      </c>
      <c r="AO143" s="11" t="s">
        <v>431</v>
      </c>
      <c r="AP143" s="11">
        <v>2</v>
      </c>
      <c r="AQ143" s="11">
        <v>1</v>
      </c>
      <c r="AR143" s="11">
        <v>34</v>
      </c>
    </row>
    <row r="144" spans="1:44" ht="20.100000000000001" customHeight="1">
      <c r="A144" s="256"/>
      <c r="B144" s="243" t="s">
        <v>1319</v>
      </c>
      <c r="C144" s="281">
        <v>45960</v>
      </c>
      <c r="D144" s="259" t="s">
        <v>32</v>
      </c>
      <c r="E144" s="260">
        <v>0</v>
      </c>
      <c r="F144" s="260">
        <v>0</v>
      </c>
      <c r="G144" s="260">
        <v>68</v>
      </c>
      <c r="H144" s="247">
        <v>4</v>
      </c>
      <c r="I144" s="65">
        <f t="shared" si="48"/>
        <v>68</v>
      </c>
      <c r="J144" s="84">
        <v>500</v>
      </c>
      <c r="K144" s="80">
        <f>I144*J144</f>
        <v>34000</v>
      </c>
      <c r="L144" s="245"/>
      <c r="M144" s="248"/>
      <c r="N144" s="249"/>
      <c r="O144" s="45"/>
      <c r="P144" s="139"/>
      <c r="Q144" s="250"/>
      <c r="R144" s="250"/>
      <c r="S144" s="251"/>
      <c r="T144" s="249"/>
      <c r="U144" s="252"/>
      <c r="V144" s="249"/>
      <c r="W144" s="253"/>
      <c r="X144" s="243"/>
      <c r="Y144" s="243"/>
      <c r="Z144" s="125">
        <f t="shared" si="50"/>
        <v>34000</v>
      </c>
      <c r="AA144" s="254">
        <v>0.02</v>
      </c>
      <c r="AB144" s="82">
        <f>+Z144*AA144/100</f>
        <v>6.8</v>
      </c>
      <c r="AC144" s="83">
        <f t="shared" si="53"/>
        <v>5.7799999999999994</v>
      </c>
      <c r="AD144" s="501" t="s">
        <v>10</v>
      </c>
      <c r="AE144" s="489" t="s">
        <v>157</v>
      </c>
      <c r="AF144" s="489" t="s">
        <v>12</v>
      </c>
      <c r="AG144" s="498" t="s">
        <v>945</v>
      </c>
      <c r="AH144" s="498" t="s">
        <v>119</v>
      </c>
      <c r="AI144" s="12" t="s">
        <v>32</v>
      </c>
      <c r="AJ144" s="6"/>
      <c r="AK144" s="11"/>
      <c r="AL144" s="11"/>
      <c r="AM144" s="11"/>
      <c r="AN144" s="11"/>
      <c r="AO144" s="11"/>
      <c r="AP144" s="11"/>
      <c r="AQ144" s="11"/>
      <c r="AR144" s="11"/>
    </row>
    <row r="145" spans="1:44" ht="20.100000000000001" customHeight="1">
      <c r="A145" s="256">
        <v>72</v>
      </c>
      <c r="B145" s="243" t="s">
        <v>656</v>
      </c>
      <c r="C145" s="258">
        <v>333</v>
      </c>
      <c r="D145" s="259" t="s">
        <v>95</v>
      </c>
      <c r="E145" s="260">
        <v>9</v>
      </c>
      <c r="F145" s="260">
        <v>0</v>
      </c>
      <c r="G145" s="260">
        <v>73</v>
      </c>
      <c r="H145" s="247">
        <v>1</v>
      </c>
      <c r="I145" s="84">
        <f t="shared" si="48"/>
        <v>3673</v>
      </c>
      <c r="J145" s="84">
        <v>250</v>
      </c>
      <c r="K145" s="80">
        <f t="shared" si="49"/>
        <v>918250</v>
      </c>
      <c r="L145" s="245"/>
      <c r="M145" s="248"/>
      <c r="N145" s="249"/>
      <c r="O145" s="45"/>
      <c r="P145" s="139"/>
      <c r="Q145" s="250"/>
      <c r="R145" s="250"/>
      <c r="S145" s="251"/>
      <c r="T145" s="249"/>
      <c r="U145" s="252"/>
      <c r="V145" s="249"/>
      <c r="W145" s="253"/>
      <c r="X145" s="243"/>
      <c r="Y145" s="243"/>
      <c r="Z145" s="125">
        <f t="shared" si="50"/>
        <v>918250</v>
      </c>
      <c r="AA145" s="254">
        <v>0.01</v>
      </c>
      <c r="AB145" s="82">
        <f t="shared" si="51"/>
        <v>91.825000000000003</v>
      </c>
      <c r="AC145" s="83">
        <f t="shared" si="53"/>
        <v>78.051249999999996</v>
      </c>
      <c r="AD145" s="501" t="s">
        <v>10</v>
      </c>
      <c r="AE145" s="489" t="s">
        <v>157</v>
      </c>
      <c r="AF145" s="489" t="s">
        <v>372</v>
      </c>
      <c r="AG145" s="498" t="s">
        <v>913</v>
      </c>
      <c r="AH145" s="498" t="s">
        <v>233</v>
      </c>
      <c r="AI145" s="12" t="s">
        <v>95</v>
      </c>
      <c r="AJ145" s="200" t="s">
        <v>195</v>
      </c>
      <c r="AK145" s="11" t="s">
        <v>15</v>
      </c>
      <c r="AL145" s="11" t="s">
        <v>16</v>
      </c>
      <c r="AM145" s="11" t="s">
        <v>17</v>
      </c>
      <c r="AN145" s="11" t="s">
        <v>61</v>
      </c>
      <c r="AO145" s="11" t="s">
        <v>396</v>
      </c>
      <c r="AP145" s="11">
        <v>9</v>
      </c>
      <c r="AQ145" s="11">
        <v>1</v>
      </c>
      <c r="AR145" s="11">
        <v>76</v>
      </c>
    </row>
    <row r="146" spans="1:44" ht="20.100000000000001" customHeight="1">
      <c r="A146" s="256">
        <v>73</v>
      </c>
      <c r="B146" s="257" t="s">
        <v>656</v>
      </c>
      <c r="C146" s="258">
        <v>750</v>
      </c>
      <c r="D146" s="259" t="s">
        <v>32</v>
      </c>
      <c r="E146" s="260">
        <v>5</v>
      </c>
      <c r="F146" s="260">
        <v>0</v>
      </c>
      <c r="G146" s="260">
        <v>40</v>
      </c>
      <c r="H146" s="264">
        <v>1</v>
      </c>
      <c r="I146" s="84">
        <f t="shared" si="48"/>
        <v>2040</v>
      </c>
      <c r="J146" s="84">
        <v>250</v>
      </c>
      <c r="K146" s="80">
        <f t="shared" si="49"/>
        <v>510000</v>
      </c>
      <c r="L146" s="245"/>
      <c r="M146" s="248"/>
      <c r="N146" s="245"/>
      <c r="O146" s="48"/>
      <c r="P146" s="58"/>
      <c r="Q146" s="251"/>
      <c r="R146" s="251"/>
      <c r="S146" s="251"/>
      <c r="T146" s="249"/>
      <c r="U146" s="252"/>
      <c r="V146" s="249"/>
      <c r="W146" s="253"/>
      <c r="X146" s="243"/>
      <c r="Y146" s="243"/>
      <c r="Z146" s="125">
        <f t="shared" si="50"/>
        <v>510000</v>
      </c>
      <c r="AA146" s="254">
        <v>0.01</v>
      </c>
      <c r="AB146" s="82">
        <f>+Z146*AA146/100</f>
        <v>51</v>
      </c>
      <c r="AC146" s="83">
        <f t="shared" si="53"/>
        <v>43.35</v>
      </c>
      <c r="AD146" s="501" t="s">
        <v>20</v>
      </c>
      <c r="AE146" s="489" t="s">
        <v>157</v>
      </c>
      <c r="AF146" s="489" t="s">
        <v>179</v>
      </c>
      <c r="AG146" s="498" t="s">
        <v>849</v>
      </c>
      <c r="AH146" s="498" t="s">
        <v>350</v>
      </c>
      <c r="AI146" s="12" t="s">
        <v>32</v>
      </c>
      <c r="AJ146" s="6" t="s">
        <v>36</v>
      </c>
      <c r="AK146" s="11" t="s">
        <v>15</v>
      </c>
      <c r="AL146" s="11" t="s">
        <v>16</v>
      </c>
      <c r="AM146" s="11" t="s">
        <v>17</v>
      </c>
      <c r="AN146" s="11" t="s">
        <v>72</v>
      </c>
      <c r="AO146" s="11" t="s">
        <v>269</v>
      </c>
      <c r="AP146" s="11">
        <v>2</v>
      </c>
      <c r="AQ146" s="11">
        <v>2</v>
      </c>
      <c r="AR146" s="11">
        <v>60</v>
      </c>
    </row>
    <row r="147" spans="1:44" ht="20.100000000000001" customHeight="1">
      <c r="A147" s="256"/>
      <c r="B147" s="257" t="s">
        <v>656</v>
      </c>
      <c r="C147" s="258">
        <v>747</v>
      </c>
      <c r="D147" s="259" t="s">
        <v>32</v>
      </c>
      <c r="E147" s="260">
        <v>9</v>
      </c>
      <c r="F147" s="260">
        <v>2</v>
      </c>
      <c r="G147" s="260">
        <v>22</v>
      </c>
      <c r="H147" s="264">
        <v>1</v>
      </c>
      <c r="I147" s="84">
        <f t="shared" si="48"/>
        <v>3822</v>
      </c>
      <c r="J147" s="84">
        <v>250</v>
      </c>
      <c r="K147" s="80">
        <f t="shared" si="49"/>
        <v>955500</v>
      </c>
      <c r="L147" s="245"/>
      <c r="M147" s="248"/>
      <c r="N147" s="245"/>
      <c r="O147" s="48"/>
      <c r="P147" s="58"/>
      <c r="Q147" s="251"/>
      <c r="R147" s="251"/>
      <c r="S147" s="251"/>
      <c r="T147" s="249"/>
      <c r="U147" s="252"/>
      <c r="V147" s="249"/>
      <c r="W147" s="253"/>
      <c r="X147" s="243"/>
      <c r="Y147" s="243"/>
      <c r="Z147" s="125">
        <f t="shared" si="50"/>
        <v>955500</v>
      </c>
      <c r="AA147" s="254">
        <v>0.01</v>
      </c>
      <c r="AB147" s="82">
        <f>+Z147*AA147/100</f>
        <v>95.55</v>
      </c>
      <c r="AC147" s="83">
        <f t="shared" si="53"/>
        <v>81.217500000000001</v>
      </c>
      <c r="AD147" s="501" t="s">
        <v>20</v>
      </c>
      <c r="AE147" s="489" t="s">
        <v>157</v>
      </c>
      <c r="AF147" s="489" t="s">
        <v>179</v>
      </c>
      <c r="AG147" s="498" t="s">
        <v>849</v>
      </c>
      <c r="AH147" s="498" t="s">
        <v>350</v>
      </c>
      <c r="AI147" s="12" t="s">
        <v>32</v>
      </c>
      <c r="AJ147" s="6" t="s">
        <v>36</v>
      </c>
      <c r="AK147" s="11" t="s">
        <v>15</v>
      </c>
      <c r="AL147" s="11" t="s">
        <v>16</v>
      </c>
      <c r="AM147" s="11" t="s">
        <v>17</v>
      </c>
      <c r="AN147" s="11" t="s">
        <v>134</v>
      </c>
      <c r="AO147" s="11" t="s">
        <v>525</v>
      </c>
      <c r="AP147" s="11">
        <v>2</v>
      </c>
      <c r="AQ147" s="11">
        <v>2</v>
      </c>
      <c r="AR147" s="11">
        <v>52</v>
      </c>
    </row>
    <row r="148" spans="1:44" ht="20.100000000000001" customHeight="1">
      <c r="A148" s="256"/>
      <c r="B148" s="257" t="s">
        <v>1723</v>
      </c>
      <c r="C148" s="258"/>
      <c r="D148" s="259" t="s">
        <v>32</v>
      </c>
      <c r="E148" s="260">
        <v>0</v>
      </c>
      <c r="F148" s="260">
        <v>0</v>
      </c>
      <c r="G148" s="260">
        <v>91</v>
      </c>
      <c r="H148" s="264">
        <v>2</v>
      </c>
      <c r="I148" s="65">
        <f t="shared" si="48"/>
        <v>91</v>
      </c>
      <c r="J148" s="84">
        <v>250</v>
      </c>
      <c r="K148" s="80">
        <f t="shared" si="49"/>
        <v>22750</v>
      </c>
      <c r="L148" s="245">
        <v>1</v>
      </c>
      <c r="M148" s="248" t="s">
        <v>1592</v>
      </c>
      <c r="N148" s="245" t="s">
        <v>1621</v>
      </c>
      <c r="O148" s="48"/>
      <c r="P148" s="142">
        <v>171</v>
      </c>
      <c r="Q148" s="245"/>
      <c r="R148" s="251"/>
      <c r="S148" s="245"/>
      <c r="T148" s="249">
        <v>23</v>
      </c>
      <c r="U148" s="252"/>
      <c r="V148" s="249"/>
      <c r="W148" s="253"/>
      <c r="X148" s="243"/>
      <c r="Y148" s="243"/>
      <c r="Z148" s="125">
        <f t="shared" si="50"/>
        <v>22750</v>
      </c>
      <c r="AA148" s="254">
        <v>0.02</v>
      </c>
      <c r="AB148" s="82">
        <f>+Z148*AA148/100</f>
        <v>4.55</v>
      </c>
      <c r="AC148" s="83">
        <f t="shared" si="53"/>
        <v>3.8674999999999997</v>
      </c>
      <c r="AD148" s="501" t="s">
        <v>20</v>
      </c>
      <c r="AE148" s="489" t="s">
        <v>157</v>
      </c>
      <c r="AF148" s="489" t="s">
        <v>179</v>
      </c>
      <c r="AG148" s="498" t="s">
        <v>849</v>
      </c>
      <c r="AH148" s="498" t="s">
        <v>350</v>
      </c>
      <c r="AI148" s="12" t="s">
        <v>32</v>
      </c>
      <c r="AJ148" s="6" t="s">
        <v>36</v>
      </c>
      <c r="AK148" s="11"/>
      <c r="AL148" s="11"/>
      <c r="AM148" s="11"/>
      <c r="AN148" s="11"/>
      <c r="AO148" s="11"/>
      <c r="AP148" s="11"/>
      <c r="AQ148" s="11"/>
      <c r="AR148" s="11"/>
    </row>
    <row r="149" spans="1:44" ht="20.100000000000001" customHeight="1">
      <c r="A149" s="256"/>
      <c r="B149" s="257"/>
      <c r="C149" s="258"/>
      <c r="D149" s="259"/>
      <c r="E149" s="260"/>
      <c r="F149" s="260"/>
      <c r="G149" s="260"/>
      <c r="H149" s="264"/>
      <c r="I149" s="65">
        <f t="shared" si="48"/>
        <v>0</v>
      </c>
      <c r="J149" s="65"/>
      <c r="K149" s="80">
        <f t="shared" si="49"/>
        <v>0</v>
      </c>
      <c r="L149" s="245">
        <v>2</v>
      </c>
      <c r="M149" s="248" t="s">
        <v>1630</v>
      </c>
      <c r="N149" s="245" t="s">
        <v>1595</v>
      </c>
      <c r="O149" s="48"/>
      <c r="P149" s="58">
        <v>29</v>
      </c>
      <c r="Q149" s="245"/>
      <c r="R149" s="251"/>
      <c r="S149" s="245"/>
      <c r="T149" s="249">
        <v>43</v>
      </c>
      <c r="U149" s="252"/>
      <c r="V149" s="249"/>
      <c r="W149" s="253"/>
      <c r="X149" s="243"/>
      <c r="Y149" s="243"/>
      <c r="Z149" s="125"/>
      <c r="AA149" s="254"/>
      <c r="AB149" s="82"/>
      <c r="AC149" s="83">
        <f t="shared" si="53"/>
        <v>0</v>
      </c>
      <c r="AD149" s="501"/>
      <c r="AE149" s="489"/>
      <c r="AF149" s="489"/>
      <c r="AG149" s="498"/>
      <c r="AH149" s="498"/>
      <c r="AI149" s="12"/>
      <c r="AJ149" s="6"/>
      <c r="AK149" s="11"/>
      <c r="AL149" s="11"/>
      <c r="AM149" s="11"/>
      <c r="AN149" s="11"/>
      <c r="AO149" s="11"/>
      <c r="AP149" s="11"/>
      <c r="AQ149" s="11"/>
      <c r="AR149" s="11"/>
    </row>
    <row r="150" spans="1:44">
      <c r="A150" s="256">
        <v>74</v>
      </c>
      <c r="B150" s="245" t="s">
        <v>1723</v>
      </c>
      <c r="C150" s="245"/>
      <c r="D150" s="245">
        <v>6</v>
      </c>
      <c r="E150" s="248">
        <v>0</v>
      </c>
      <c r="F150" s="248">
        <v>1</v>
      </c>
      <c r="G150" s="248">
        <v>78</v>
      </c>
      <c r="H150" s="247">
        <v>2</v>
      </c>
      <c r="I150" s="65">
        <f t="shared" si="48"/>
        <v>178</v>
      </c>
      <c r="J150" s="84">
        <v>250</v>
      </c>
      <c r="K150" s="80">
        <f t="shared" ref="K150:K155" si="56">I150*J150</f>
        <v>44500</v>
      </c>
      <c r="L150" s="245">
        <v>1</v>
      </c>
      <c r="M150" s="266" t="s">
        <v>1592</v>
      </c>
      <c r="N150" s="245" t="s">
        <v>1613</v>
      </c>
      <c r="O150" s="48"/>
      <c r="P150" s="142">
        <v>446</v>
      </c>
      <c r="Q150" s="245"/>
      <c r="R150" s="251"/>
      <c r="S150" s="245"/>
      <c r="T150" s="249">
        <v>43</v>
      </c>
      <c r="U150" s="252"/>
      <c r="V150" s="249"/>
      <c r="W150" s="253"/>
      <c r="X150" s="243"/>
      <c r="Y150" s="243"/>
      <c r="Z150" s="125">
        <f>K150</f>
        <v>44500</v>
      </c>
      <c r="AA150" s="254">
        <v>0.02</v>
      </c>
      <c r="AB150" s="82">
        <f>+Z150*AA150/100</f>
        <v>8.9</v>
      </c>
      <c r="AC150" s="83">
        <f t="shared" si="53"/>
        <v>7.5650000000000004</v>
      </c>
      <c r="AD150" s="4" t="s">
        <v>20</v>
      </c>
      <c r="AE150" s="4" t="s">
        <v>157</v>
      </c>
      <c r="AF150" s="4" t="s">
        <v>1760</v>
      </c>
      <c r="AG150" s="121">
        <v>5350400040253</v>
      </c>
      <c r="AH150" s="8" t="s">
        <v>1761</v>
      </c>
    </row>
    <row r="151" spans="1:44" ht="20.100000000000001" customHeight="1">
      <c r="A151" s="256">
        <v>75</v>
      </c>
      <c r="B151" s="257" t="s">
        <v>1322</v>
      </c>
      <c r="C151" s="258"/>
      <c r="D151" s="259"/>
      <c r="E151" s="260">
        <v>2</v>
      </c>
      <c r="F151" s="260">
        <v>3</v>
      </c>
      <c r="G151" s="260">
        <v>90</v>
      </c>
      <c r="H151" s="264">
        <v>1</v>
      </c>
      <c r="I151" s="84">
        <f t="shared" si="48"/>
        <v>1190</v>
      </c>
      <c r="J151" s="84">
        <v>250</v>
      </c>
      <c r="K151" s="80">
        <f t="shared" si="56"/>
        <v>297500</v>
      </c>
      <c r="L151" s="245"/>
      <c r="M151" s="248"/>
      <c r="N151" s="245"/>
      <c r="O151" s="48"/>
      <c r="P151" s="58"/>
      <c r="Q151" s="251"/>
      <c r="R151" s="251"/>
      <c r="S151" s="251"/>
      <c r="T151" s="249"/>
      <c r="U151" s="252"/>
      <c r="V151" s="249"/>
      <c r="W151" s="253"/>
      <c r="X151" s="243"/>
      <c r="Y151" s="243"/>
      <c r="Z151" s="125">
        <f>K151</f>
        <v>297500</v>
      </c>
      <c r="AA151" s="254">
        <v>0.01</v>
      </c>
      <c r="AB151" s="82">
        <f>+Z151*AA151/100</f>
        <v>29.75</v>
      </c>
      <c r="AC151" s="83">
        <f t="shared" si="53"/>
        <v>25.287499999999998</v>
      </c>
      <c r="AD151" s="501" t="s">
        <v>20</v>
      </c>
      <c r="AE151" s="489" t="s">
        <v>2104</v>
      </c>
      <c r="AF151" s="489" t="s">
        <v>472</v>
      </c>
      <c r="AG151" s="498"/>
      <c r="AH151" s="498"/>
      <c r="AI151" s="12"/>
      <c r="AJ151" s="6"/>
      <c r="AK151" s="11"/>
      <c r="AL151" s="11"/>
      <c r="AM151" s="11"/>
      <c r="AN151" s="11"/>
      <c r="AO151" s="11"/>
      <c r="AP151" s="11"/>
      <c r="AQ151" s="11"/>
      <c r="AR151" s="11"/>
    </row>
    <row r="152" spans="1:44" ht="20.100000000000001" customHeight="1">
      <c r="A152" s="242">
        <v>76</v>
      </c>
      <c r="B152" s="243" t="s">
        <v>656</v>
      </c>
      <c r="C152" s="258">
        <v>340</v>
      </c>
      <c r="D152" s="259" t="s">
        <v>32</v>
      </c>
      <c r="E152" s="260">
        <v>2</v>
      </c>
      <c r="F152" s="260">
        <v>3</v>
      </c>
      <c r="G152" s="260">
        <v>48</v>
      </c>
      <c r="H152" s="264">
        <v>1</v>
      </c>
      <c r="I152" s="84">
        <f t="shared" ref="I152:I155" si="57">E152*400+F152*100+G152</f>
        <v>1148</v>
      </c>
      <c r="J152" s="84">
        <v>250</v>
      </c>
      <c r="K152" s="80">
        <f t="shared" si="56"/>
        <v>287000</v>
      </c>
      <c r="L152" s="245"/>
      <c r="M152" s="248"/>
      <c r="N152" s="249"/>
      <c r="O152" s="45"/>
      <c r="P152" s="139"/>
      <c r="Q152" s="250"/>
      <c r="R152" s="250"/>
      <c r="S152" s="251"/>
      <c r="T152" s="249"/>
      <c r="U152" s="252"/>
      <c r="V152" s="249"/>
      <c r="W152" s="253"/>
      <c r="X152" s="243"/>
      <c r="Y152" s="243"/>
      <c r="Z152" s="125">
        <f>K152</f>
        <v>287000</v>
      </c>
      <c r="AA152" s="254">
        <v>0.01</v>
      </c>
      <c r="AB152" s="82">
        <f t="shared" ref="AB152:AB155" si="58">+Z152*AA152/100</f>
        <v>28.7</v>
      </c>
      <c r="AC152" s="83">
        <f t="shared" si="53"/>
        <v>24.395</v>
      </c>
      <c r="AD152" s="501" t="s">
        <v>10</v>
      </c>
      <c r="AE152" s="489" t="s">
        <v>412</v>
      </c>
      <c r="AF152" s="489" t="s">
        <v>81</v>
      </c>
      <c r="AG152" s="498" t="s">
        <v>794</v>
      </c>
      <c r="AH152" s="498" t="s">
        <v>336</v>
      </c>
      <c r="AI152" s="12" t="s">
        <v>32</v>
      </c>
      <c r="AJ152" s="6" t="s">
        <v>36</v>
      </c>
      <c r="AK152" s="11" t="s">
        <v>15</v>
      </c>
      <c r="AL152" s="11" t="s">
        <v>16</v>
      </c>
      <c r="AM152" s="11" t="s">
        <v>17</v>
      </c>
      <c r="AN152" s="11" t="s">
        <v>43</v>
      </c>
      <c r="AO152" s="11" t="s">
        <v>191</v>
      </c>
      <c r="AP152" s="11">
        <v>3</v>
      </c>
      <c r="AQ152" s="11">
        <v>3</v>
      </c>
      <c r="AR152" s="11">
        <v>30</v>
      </c>
    </row>
    <row r="153" spans="1:44" ht="20.100000000000001" customHeight="1">
      <c r="A153" s="256"/>
      <c r="B153" s="243" t="s">
        <v>656</v>
      </c>
      <c r="C153" s="316">
        <v>340</v>
      </c>
      <c r="D153" s="259" t="s">
        <v>32</v>
      </c>
      <c r="E153" s="260">
        <v>7</v>
      </c>
      <c r="F153" s="260">
        <v>0</v>
      </c>
      <c r="G153" s="260">
        <v>19</v>
      </c>
      <c r="H153" s="264">
        <v>1</v>
      </c>
      <c r="I153" s="84">
        <f t="shared" si="57"/>
        <v>2819</v>
      </c>
      <c r="J153" s="84">
        <v>250</v>
      </c>
      <c r="K153" s="80">
        <f t="shared" si="56"/>
        <v>704750</v>
      </c>
      <c r="L153" s="245"/>
      <c r="M153" s="248"/>
      <c r="N153" s="249"/>
      <c r="O153" s="45"/>
      <c r="P153" s="139"/>
      <c r="Q153" s="250"/>
      <c r="R153" s="250"/>
      <c r="S153" s="251"/>
      <c r="T153" s="249"/>
      <c r="U153" s="252"/>
      <c r="V153" s="249"/>
      <c r="W153" s="253"/>
      <c r="X153" s="243"/>
      <c r="Y153" s="243"/>
      <c r="Z153" s="125">
        <f t="shared" ref="Z153:Z155" si="59">K153</f>
        <v>704750</v>
      </c>
      <c r="AA153" s="254">
        <v>0.01</v>
      </c>
      <c r="AB153" s="82">
        <f t="shared" si="58"/>
        <v>70.474999999999994</v>
      </c>
      <c r="AC153" s="83">
        <f t="shared" si="53"/>
        <v>59.903749999999995</v>
      </c>
      <c r="AD153" s="501" t="s">
        <v>10</v>
      </c>
      <c r="AE153" s="489" t="s">
        <v>412</v>
      </c>
      <c r="AF153" s="489" t="s">
        <v>81</v>
      </c>
      <c r="AG153" s="498" t="s">
        <v>794</v>
      </c>
      <c r="AH153" s="498" t="s">
        <v>336</v>
      </c>
      <c r="AI153" s="12" t="s">
        <v>32</v>
      </c>
      <c r="AJ153" s="6" t="s">
        <v>36</v>
      </c>
      <c r="AK153" s="11" t="s">
        <v>15</v>
      </c>
      <c r="AL153" s="11" t="s">
        <v>16</v>
      </c>
      <c r="AM153" s="11" t="s">
        <v>17</v>
      </c>
      <c r="AN153" s="11" t="s">
        <v>117</v>
      </c>
      <c r="AO153" s="11" t="s">
        <v>269</v>
      </c>
      <c r="AP153" s="11">
        <v>2</v>
      </c>
      <c r="AQ153" s="11">
        <v>0</v>
      </c>
      <c r="AR153" s="11">
        <v>0</v>
      </c>
    </row>
    <row r="154" spans="1:44" ht="20.100000000000001" customHeight="1">
      <c r="A154" s="256">
        <v>77</v>
      </c>
      <c r="B154" s="243" t="s">
        <v>656</v>
      </c>
      <c r="C154" s="258">
        <v>481</v>
      </c>
      <c r="D154" s="259" t="s">
        <v>95</v>
      </c>
      <c r="E154" s="260">
        <v>3</v>
      </c>
      <c r="F154" s="260">
        <v>1</v>
      </c>
      <c r="G154" s="260">
        <v>10</v>
      </c>
      <c r="H154" s="264">
        <v>1</v>
      </c>
      <c r="I154" s="84">
        <f t="shared" si="57"/>
        <v>1310</v>
      </c>
      <c r="J154" s="84">
        <v>250</v>
      </c>
      <c r="K154" s="80">
        <f t="shared" si="56"/>
        <v>327500</v>
      </c>
      <c r="L154" s="245"/>
      <c r="M154" s="248"/>
      <c r="N154" s="249"/>
      <c r="O154" s="45"/>
      <c r="P154" s="139"/>
      <c r="Q154" s="250"/>
      <c r="R154" s="250"/>
      <c r="S154" s="251"/>
      <c r="T154" s="249"/>
      <c r="U154" s="252"/>
      <c r="V154" s="249"/>
      <c r="W154" s="253"/>
      <c r="X154" s="243"/>
      <c r="Y154" s="243"/>
      <c r="Z154" s="125">
        <f t="shared" si="59"/>
        <v>327500</v>
      </c>
      <c r="AA154" s="254">
        <v>0.01</v>
      </c>
      <c r="AB154" s="82">
        <f>+Z154*AA154/100</f>
        <v>32.75</v>
      </c>
      <c r="AC154" s="83">
        <f t="shared" si="53"/>
        <v>27.837499999999999</v>
      </c>
      <c r="AD154" s="501" t="s">
        <v>20</v>
      </c>
      <c r="AE154" s="489" t="s">
        <v>412</v>
      </c>
      <c r="AF154" s="489" t="s">
        <v>59</v>
      </c>
      <c r="AG154" s="498" t="s">
        <v>780</v>
      </c>
      <c r="AH154" s="498" t="s">
        <v>393</v>
      </c>
      <c r="AI154" s="12" t="s">
        <v>95</v>
      </c>
      <c r="AJ154" s="6" t="s">
        <v>123</v>
      </c>
      <c r="AK154" s="11" t="s">
        <v>15</v>
      </c>
      <c r="AL154" s="11" t="s">
        <v>16</v>
      </c>
      <c r="AM154" s="11" t="s">
        <v>17</v>
      </c>
      <c r="AN154" s="11" t="s">
        <v>164</v>
      </c>
      <c r="AO154" s="11" t="s">
        <v>76</v>
      </c>
      <c r="AP154" s="11">
        <v>3</v>
      </c>
      <c r="AQ154" s="11">
        <v>0</v>
      </c>
      <c r="AR154" s="11">
        <v>0</v>
      </c>
    </row>
    <row r="155" spans="1:44">
      <c r="A155" s="256"/>
      <c r="B155" s="249" t="s">
        <v>1319</v>
      </c>
      <c r="C155" s="263">
        <v>45157</v>
      </c>
      <c r="D155" s="245">
        <v>4</v>
      </c>
      <c r="E155" s="248">
        <v>0</v>
      </c>
      <c r="F155" s="248">
        <v>1</v>
      </c>
      <c r="G155" s="248">
        <v>45</v>
      </c>
      <c r="H155" s="247">
        <v>2</v>
      </c>
      <c r="I155" s="65">
        <f t="shared" si="57"/>
        <v>145</v>
      </c>
      <c r="J155" s="65">
        <v>130</v>
      </c>
      <c r="K155" s="80">
        <f t="shared" si="56"/>
        <v>18850</v>
      </c>
      <c r="L155" s="245">
        <v>1</v>
      </c>
      <c r="M155" s="266" t="s">
        <v>1592</v>
      </c>
      <c r="N155" s="245" t="s">
        <v>1621</v>
      </c>
      <c r="O155" s="45"/>
      <c r="P155" s="58">
        <v>353</v>
      </c>
      <c r="Q155" s="249"/>
      <c r="R155" s="250"/>
      <c r="S155" s="245"/>
      <c r="T155" s="249">
        <v>21</v>
      </c>
      <c r="U155" s="252"/>
      <c r="V155" s="249"/>
      <c r="W155" s="253"/>
      <c r="X155" s="243"/>
      <c r="Y155" s="243"/>
      <c r="Z155" s="125">
        <f t="shared" si="59"/>
        <v>18850</v>
      </c>
      <c r="AA155" s="254">
        <v>0.02</v>
      </c>
      <c r="AB155" s="82">
        <f t="shared" si="58"/>
        <v>3.77</v>
      </c>
      <c r="AC155" s="83">
        <f t="shared" si="53"/>
        <v>3.2044999999999999</v>
      </c>
      <c r="AD155" s="4" t="s">
        <v>20</v>
      </c>
      <c r="AE155" s="4" t="s">
        <v>1703</v>
      </c>
      <c r="AF155" s="4" t="s">
        <v>59</v>
      </c>
      <c r="AG155" s="121">
        <v>5350400037139</v>
      </c>
      <c r="AH155" s="8" t="s">
        <v>1674</v>
      </c>
    </row>
    <row r="156" spans="1:44">
      <c r="A156" s="256"/>
      <c r="B156" s="249"/>
      <c r="C156" s="245"/>
      <c r="D156" s="245"/>
      <c r="E156" s="248"/>
      <c r="F156" s="248"/>
      <c r="G156" s="248"/>
      <c r="H156" s="247"/>
      <c r="I156" s="65"/>
      <c r="J156" s="65"/>
      <c r="K156" s="80"/>
      <c r="L156" s="245">
        <v>2</v>
      </c>
      <c r="M156" s="266" t="s">
        <v>1639</v>
      </c>
      <c r="N156" s="245" t="s">
        <v>1595</v>
      </c>
      <c r="O156" s="45"/>
      <c r="P156" s="139">
        <v>86</v>
      </c>
      <c r="Q156" s="249"/>
      <c r="R156" s="250"/>
      <c r="S156" s="245"/>
      <c r="T156" s="249">
        <v>31</v>
      </c>
      <c r="U156" s="252"/>
      <c r="V156" s="249"/>
      <c r="W156" s="253"/>
      <c r="X156" s="243"/>
      <c r="Y156" s="243"/>
      <c r="Z156" s="125"/>
      <c r="AA156" s="254"/>
      <c r="AB156" s="82"/>
      <c r="AC156" s="83">
        <f t="shared" si="53"/>
        <v>0</v>
      </c>
    </row>
    <row r="157" spans="1:44">
      <c r="A157" s="256"/>
      <c r="B157" s="249"/>
      <c r="C157" s="245"/>
      <c r="D157" s="245"/>
      <c r="E157" s="248"/>
      <c r="F157" s="248"/>
      <c r="G157" s="248"/>
      <c r="H157" s="247"/>
      <c r="I157" s="65"/>
      <c r="J157" s="65"/>
      <c r="K157" s="80"/>
      <c r="L157" s="245">
        <v>3</v>
      </c>
      <c r="M157" s="266" t="s">
        <v>1592</v>
      </c>
      <c r="N157" s="245" t="s">
        <v>1613</v>
      </c>
      <c r="O157" s="45"/>
      <c r="P157" s="139">
        <v>9</v>
      </c>
      <c r="Q157" s="249"/>
      <c r="R157" s="250"/>
      <c r="S157" s="245"/>
      <c r="T157" s="249">
        <v>37</v>
      </c>
      <c r="U157" s="252"/>
      <c r="V157" s="249"/>
      <c r="W157" s="253"/>
      <c r="X157" s="243"/>
      <c r="Y157" s="243"/>
      <c r="Z157" s="125"/>
      <c r="AA157" s="254"/>
      <c r="AB157" s="82"/>
      <c r="AC157" s="83">
        <f t="shared" si="53"/>
        <v>0</v>
      </c>
    </row>
    <row r="158" spans="1:44">
      <c r="A158" s="256">
        <v>78</v>
      </c>
      <c r="B158" s="243" t="s">
        <v>1322</v>
      </c>
      <c r="C158" s="262">
        <v>23933</v>
      </c>
      <c r="D158" s="245">
        <v>4</v>
      </c>
      <c r="E158" s="248">
        <v>5</v>
      </c>
      <c r="F158" s="248">
        <v>1</v>
      </c>
      <c r="G158" s="248">
        <v>83</v>
      </c>
      <c r="H158" s="247">
        <v>1</v>
      </c>
      <c r="I158" s="84">
        <f t="shared" ref="I158:I172" si="60">E158*400+F158*100+G158</f>
        <v>2183</v>
      </c>
      <c r="J158" s="84">
        <v>250</v>
      </c>
      <c r="K158" s="80">
        <f t="shared" ref="K158:K166" si="61">I158*J158</f>
        <v>545750</v>
      </c>
      <c r="L158" s="245"/>
      <c r="M158" s="248"/>
      <c r="N158" s="249"/>
      <c r="O158" s="45"/>
      <c r="P158" s="139"/>
      <c r="Q158" s="250"/>
      <c r="R158" s="250"/>
      <c r="S158" s="251"/>
      <c r="T158" s="249"/>
      <c r="U158" s="252"/>
      <c r="V158" s="249"/>
      <c r="W158" s="253"/>
      <c r="X158" s="243"/>
      <c r="Y158" s="243"/>
      <c r="Z158" s="125">
        <f>K158</f>
        <v>545750</v>
      </c>
      <c r="AA158" s="254">
        <v>0.01</v>
      </c>
      <c r="AB158" s="82">
        <f>+Z158*AA158/100</f>
        <v>54.575000000000003</v>
      </c>
      <c r="AC158" s="83">
        <f t="shared" si="53"/>
        <v>46.388750000000002</v>
      </c>
      <c r="AD158" s="4" t="s">
        <v>20</v>
      </c>
      <c r="AE158" s="4" t="s">
        <v>679</v>
      </c>
      <c r="AF158" s="4" t="s">
        <v>1354</v>
      </c>
      <c r="AG158" s="121">
        <v>3350500011348</v>
      </c>
      <c r="AH158" s="8" t="s">
        <v>1488</v>
      </c>
    </row>
    <row r="159" spans="1:44">
      <c r="A159" s="283">
        <v>79</v>
      </c>
      <c r="B159" s="243" t="s">
        <v>1322</v>
      </c>
      <c r="C159" s="262">
        <v>23933</v>
      </c>
      <c r="D159" s="245">
        <v>4</v>
      </c>
      <c r="E159" s="248">
        <v>3</v>
      </c>
      <c r="F159" s="248">
        <v>0</v>
      </c>
      <c r="G159" s="248">
        <v>8</v>
      </c>
      <c r="H159" s="247">
        <v>1</v>
      </c>
      <c r="I159" s="84">
        <f t="shared" si="60"/>
        <v>1208</v>
      </c>
      <c r="J159" s="84">
        <v>250</v>
      </c>
      <c r="K159" s="80">
        <f t="shared" si="61"/>
        <v>302000</v>
      </c>
      <c r="L159" s="245"/>
      <c r="M159" s="248"/>
      <c r="N159" s="249"/>
      <c r="O159" s="45"/>
      <c r="P159" s="139"/>
      <c r="Q159" s="250"/>
      <c r="R159" s="250"/>
      <c r="S159" s="251"/>
      <c r="T159" s="249"/>
      <c r="U159" s="252"/>
      <c r="V159" s="249"/>
      <c r="W159" s="253"/>
      <c r="X159" s="243"/>
      <c r="Y159" s="243"/>
      <c r="Z159" s="125">
        <f t="shared" ref="Z159:Z172" si="62">K159</f>
        <v>302000</v>
      </c>
      <c r="AA159" s="254">
        <v>0.01</v>
      </c>
      <c r="AB159" s="82">
        <f t="shared" ref="AB159:AB166" si="63">+Z159*AA159/100</f>
        <v>30.2</v>
      </c>
      <c r="AC159" s="83">
        <f t="shared" si="53"/>
        <v>25.669999999999998</v>
      </c>
      <c r="AD159" s="4" t="s">
        <v>20</v>
      </c>
      <c r="AE159" s="4" t="s">
        <v>679</v>
      </c>
      <c r="AF159" s="4" t="s">
        <v>342</v>
      </c>
      <c r="AG159" s="121">
        <v>3350400232067</v>
      </c>
      <c r="AH159" s="8">
        <v>35</v>
      </c>
      <c r="AI159" s="35">
        <v>4</v>
      </c>
      <c r="AJ159" s="201" t="s">
        <v>1475</v>
      </c>
      <c r="AK159" s="201" t="s">
        <v>1476</v>
      </c>
      <c r="AL159" s="201" t="s">
        <v>1477</v>
      </c>
    </row>
    <row r="160" spans="1:44" ht="20.100000000000001" customHeight="1">
      <c r="A160" s="256">
        <v>80</v>
      </c>
      <c r="B160" s="257" t="s">
        <v>656</v>
      </c>
      <c r="C160" s="258" t="s">
        <v>1135</v>
      </c>
      <c r="D160" s="259" t="s">
        <v>24</v>
      </c>
      <c r="E160" s="260">
        <v>1</v>
      </c>
      <c r="F160" s="260">
        <v>1</v>
      </c>
      <c r="G160" s="260">
        <v>0</v>
      </c>
      <c r="H160" s="247">
        <v>1</v>
      </c>
      <c r="I160" s="65">
        <f t="shared" si="60"/>
        <v>500</v>
      </c>
      <c r="J160" s="84">
        <v>250</v>
      </c>
      <c r="K160" s="80">
        <f t="shared" si="61"/>
        <v>125000</v>
      </c>
      <c r="L160" s="245"/>
      <c r="M160" s="248"/>
      <c r="N160" s="249"/>
      <c r="O160" s="45"/>
      <c r="P160" s="139"/>
      <c r="Q160" s="250"/>
      <c r="R160" s="250"/>
      <c r="S160" s="251"/>
      <c r="T160" s="249"/>
      <c r="U160" s="252"/>
      <c r="V160" s="249"/>
      <c r="W160" s="253"/>
      <c r="X160" s="243"/>
      <c r="Y160" s="243"/>
      <c r="Z160" s="125">
        <f t="shared" si="62"/>
        <v>125000</v>
      </c>
      <c r="AA160" s="254">
        <v>0.01</v>
      </c>
      <c r="AB160" s="82">
        <f t="shared" si="63"/>
        <v>12.5</v>
      </c>
      <c r="AC160" s="83">
        <f t="shared" si="53"/>
        <v>10.625</v>
      </c>
      <c r="AD160" s="501" t="s">
        <v>10</v>
      </c>
      <c r="AE160" s="489" t="s">
        <v>679</v>
      </c>
      <c r="AF160" s="489" t="s">
        <v>34</v>
      </c>
      <c r="AG160" s="498" t="s">
        <v>988</v>
      </c>
      <c r="AH160" s="498" t="s">
        <v>60</v>
      </c>
      <c r="AI160" s="12" t="s">
        <v>24</v>
      </c>
      <c r="AJ160" s="6" t="s">
        <v>321</v>
      </c>
      <c r="AK160" s="11" t="s">
        <v>15</v>
      </c>
      <c r="AL160" s="11" t="s">
        <v>16</v>
      </c>
      <c r="AM160" s="11" t="s">
        <v>17</v>
      </c>
      <c r="AN160" s="11" t="s">
        <v>18</v>
      </c>
      <c r="AO160" s="11" t="s">
        <v>485</v>
      </c>
      <c r="AP160" s="11">
        <v>1</v>
      </c>
      <c r="AQ160" s="11">
        <v>1</v>
      </c>
      <c r="AR160" s="11">
        <v>75</v>
      </c>
    </row>
    <row r="161" spans="1:44" ht="20.100000000000001" customHeight="1">
      <c r="A161" s="256">
        <v>81</v>
      </c>
      <c r="B161" s="257" t="s">
        <v>656</v>
      </c>
      <c r="C161" s="258">
        <v>674</v>
      </c>
      <c r="D161" s="259" t="s">
        <v>32</v>
      </c>
      <c r="E161" s="260">
        <v>9</v>
      </c>
      <c r="F161" s="260">
        <v>2</v>
      </c>
      <c r="G161" s="260">
        <v>16</v>
      </c>
      <c r="H161" s="264">
        <v>1</v>
      </c>
      <c r="I161" s="84">
        <f t="shared" si="60"/>
        <v>3816</v>
      </c>
      <c r="J161" s="84">
        <v>250</v>
      </c>
      <c r="K161" s="80">
        <f t="shared" si="61"/>
        <v>954000</v>
      </c>
      <c r="L161" s="245"/>
      <c r="M161" s="248"/>
      <c r="N161" s="249"/>
      <c r="O161" s="45"/>
      <c r="P161" s="139"/>
      <c r="Q161" s="250"/>
      <c r="R161" s="250"/>
      <c r="S161" s="251"/>
      <c r="T161" s="249"/>
      <c r="U161" s="252"/>
      <c r="V161" s="249"/>
      <c r="W161" s="253"/>
      <c r="X161" s="243"/>
      <c r="Y161" s="243"/>
      <c r="Z161" s="125">
        <f t="shared" si="62"/>
        <v>954000</v>
      </c>
      <c r="AA161" s="254">
        <v>0.01</v>
      </c>
      <c r="AB161" s="82">
        <f t="shared" si="63"/>
        <v>95.4</v>
      </c>
      <c r="AC161" s="83">
        <f t="shared" si="53"/>
        <v>81.09</v>
      </c>
      <c r="AD161" s="501" t="s">
        <v>10</v>
      </c>
      <c r="AE161" s="489" t="s">
        <v>508</v>
      </c>
      <c r="AF161" s="489" t="s">
        <v>81</v>
      </c>
      <c r="AG161" s="498" t="s">
        <v>755</v>
      </c>
      <c r="AH161" s="498" t="s">
        <v>126</v>
      </c>
      <c r="AI161" s="12" t="s">
        <v>32</v>
      </c>
      <c r="AJ161" s="6" t="s">
        <v>36</v>
      </c>
      <c r="AK161" s="11" t="s">
        <v>15</v>
      </c>
      <c r="AL161" s="11" t="s">
        <v>16</v>
      </c>
      <c r="AM161" s="11" t="s">
        <v>17</v>
      </c>
      <c r="AN161" s="11" t="s">
        <v>96</v>
      </c>
      <c r="AO161" s="11" t="s">
        <v>76</v>
      </c>
      <c r="AP161" s="11">
        <v>0</v>
      </c>
      <c r="AQ161" s="11">
        <v>3</v>
      </c>
      <c r="AR161" s="11">
        <v>24</v>
      </c>
    </row>
    <row r="162" spans="1:44" ht="20.100000000000001" customHeight="1">
      <c r="A162" s="256"/>
      <c r="B162" s="257" t="s">
        <v>656</v>
      </c>
      <c r="C162" s="258">
        <v>747</v>
      </c>
      <c r="D162" s="259" t="s">
        <v>32</v>
      </c>
      <c r="E162" s="260">
        <v>10</v>
      </c>
      <c r="F162" s="260">
        <v>2</v>
      </c>
      <c r="G162" s="260">
        <v>52</v>
      </c>
      <c r="H162" s="264">
        <v>1</v>
      </c>
      <c r="I162" s="84">
        <f t="shared" si="60"/>
        <v>4252</v>
      </c>
      <c r="J162" s="84">
        <v>250</v>
      </c>
      <c r="K162" s="80">
        <f t="shared" si="61"/>
        <v>1063000</v>
      </c>
      <c r="L162" s="245"/>
      <c r="M162" s="248"/>
      <c r="N162" s="249"/>
      <c r="O162" s="45"/>
      <c r="P162" s="139"/>
      <c r="Q162" s="250"/>
      <c r="R162" s="250"/>
      <c r="S162" s="251"/>
      <c r="T162" s="249"/>
      <c r="U162" s="252"/>
      <c r="V162" s="249"/>
      <c r="W162" s="253"/>
      <c r="X162" s="243"/>
      <c r="Y162" s="243"/>
      <c r="Z162" s="125">
        <f t="shared" si="62"/>
        <v>1063000</v>
      </c>
      <c r="AA162" s="254">
        <v>0.01</v>
      </c>
      <c r="AB162" s="82">
        <f t="shared" si="63"/>
        <v>106.3</v>
      </c>
      <c r="AC162" s="83">
        <f t="shared" si="53"/>
        <v>90.35499999999999</v>
      </c>
      <c r="AD162" s="501" t="s">
        <v>10</v>
      </c>
      <c r="AE162" s="489" t="s">
        <v>508</v>
      </c>
      <c r="AF162" s="489" t="s">
        <v>81</v>
      </c>
      <c r="AG162" s="498" t="s">
        <v>755</v>
      </c>
      <c r="AH162" s="498" t="s">
        <v>126</v>
      </c>
      <c r="AI162" s="12" t="s">
        <v>32</v>
      </c>
      <c r="AJ162" s="6"/>
      <c r="AK162" s="11"/>
      <c r="AL162" s="11"/>
      <c r="AM162" s="11"/>
      <c r="AN162" s="11" t="s">
        <v>55</v>
      </c>
      <c r="AO162" s="11" t="s">
        <v>76</v>
      </c>
      <c r="AP162" s="11">
        <v>0</v>
      </c>
      <c r="AQ162" s="11">
        <v>1</v>
      </c>
      <c r="AR162" s="11">
        <v>14</v>
      </c>
    </row>
    <row r="163" spans="1:44">
      <c r="A163" s="256">
        <v>82</v>
      </c>
      <c r="B163" s="257" t="s">
        <v>1322</v>
      </c>
      <c r="C163" s="262">
        <v>23933</v>
      </c>
      <c r="D163" s="245">
        <v>4</v>
      </c>
      <c r="E163" s="248">
        <v>14</v>
      </c>
      <c r="F163" s="248">
        <v>3</v>
      </c>
      <c r="G163" s="248">
        <v>90</v>
      </c>
      <c r="H163" s="247">
        <v>1</v>
      </c>
      <c r="I163" s="84">
        <f t="shared" si="60"/>
        <v>5990</v>
      </c>
      <c r="J163" s="84">
        <v>250</v>
      </c>
      <c r="K163" s="80">
        <f t="shared" si="61"/>
        <v>1497500</v>
      </c>
      <c r="L163" s="245"/>
      <c r="M163" s="248"/>
      <c r="N163" s="249"/>
      <c r="O163" s="45"/>
      <c r="P163" s="139"/>
      <c r="Q163" s="250"/>
      <c r="R163" s="250"/>
      <c r="S163" s="251"/>
      <c r="T163" s="249"/>
      <c r="U163" s="252"/>
      <c r="V163" s="249"/>
      <c r="W163" s="253"/>
      <c r="X163" s="243"/>
      <c r="Y163" s="243"/>
      <c r="Z163" s="125">
        <f t="shared" si="62"/>
        <v>1497500</v>
      </c>
      <c r="AA163" s="254">
        <v>0.01</v>
      </c>
      <c r="AB163" s="82">
        <f>+Z163*AA163/100</f>
        <v>149.75</v>
      </c>
      <c r="AC163" s="83">
        <f t="shared" si="53"/>
        <v>127.28749999999999</v>
      </c>
      <c r="AD163" s="4" t="s">
        <v>10</v>
      </c>
      <c r="AE163" s="4" t="s">
        <v>1410</v>
      </c>
      <c r="AF163" s="4" t="s">
        <v>1411</v>
      </c>
      <c r="AG163" s="121">
        <v>3350400523541</v>
      </c>
    </row>
    <row r="164" spans="1:44" ht="20.100000000000001" customHeight="1">
      <c r="A164" s="256">
        <v>83</v>
      </c>
      <c r="B164" s="257" t="s">
        <v>656</v>
      </c>
      <c r="C164" s="258">
        <v>674</v>
      </c>
      <c r="D164" s="259" t="s">
        <v>32</v>
      </c>
      <c r="E164" s="260">
        <v>3</v>
      </c>
      <c r="F164" s="260">
        <v>2</v>
      </c>
      <c r="G164" s="260">
        <v>80</v>
      </c>
      <c r="H164" s="247">
        <v>1</v>
      </c>
      <c r="I164" s="84">
        <f t="shared" si="60"/>
        <v>1480</v>
      </c>
      <c r="J164" s="84">
        <v>250</v>
      </c>
      <c r="K164" s="80">
        <f t="shared" si="61"/>
        <v>370000</v>
      </c>
      <c r="L164" s="245"/>
      <c r="M164" s="248"/>
      <c r="N164" s="249"/>
      <c r="O164" s="45"/>
      <c r="P164" s="139"/>
      <c r="Q164" s="250"/>
      <c r="R164" s="250"/>
      <c r="S164" s="251"/>
      <c r="T164" s="249"/>
      <c r="U164" s="252"/>
      <c r="V164" s="249"/>
      <c r="W164" s="253"/>
      <c r="X164" s="243"/>
      <c r="Y164" s="243"/>
      <c r="Z164" s="125">
        <f t="shared" si="62"/>
        <v>370000</v>
      </c>
      <c r="AA164" s="254">
        <v>0.01</v>
      </c>
      <c r="AB164" s="82">
        <f t="shared" si="63"/>
        <v>37</v>
      </c>
      <c r="AC164" s="83">
        <f t="shared" si="53"/>
        <v>31.45</v>
      </c>
      <c r="AD164" s="501" t="s">
        <v>44</v>
      </c>
      <c r="AE164" s="489" t="s">
        <v>197</v>
      </c>
      <c r="AF164" s="489" t="s">
        <v>198</v>
      </c>
      <c r="AG164" s="498" t="s">
        <v>947</v>
      </c>
      <c r="AH164" s="498" t="s">
        <v>570</v>
      </c>
      <c r="AI164" s="12" t="s">
        <v>32</v>
      </c>
      <c r="AJ164" s="6" t="s">
        <v>36</v>
      </c>
      <c r="AK164" s="11" t="s">
        <v>15</v>
      </c>
      <c r="AL164" s="11" t="s">
        <v>16</v>
      </c>
      <c r="AM164" s="11" t="s">
        <v>17</v>
      </c>
      <c r="AN164" s="11" t="s">
        <v>18</v>
      </c>
      <c r="AO164" s="11" t="s">
        <v>445</v>
      </c>
      <c r="AP164" s="11">
        <v>1</v>
      </c>
      <c r="AQ164" s="11">
        <v>3</v>
      </c>
      <c r="AR164" s="11">
        <v>95</v>
      </c>
    </row>
    <row r="165" spans="1:44" ht="20.100000000000001" customHeight="1">
      <c r="A165" s="256">
        <v>84</v>
      </c>
      <c r="B165" s="243" t="s">
        <v>656</v>
      </c>
      <c r="C165" s="258">
        <v>674</v>
      </c>
      <c r="D165" s="259" t="s">
        <v>32</v>
      </c>
      <c r="E165" s="260">
        <v>4</v>
      </c>
      <c r="F165" s="260">
        <v>0</v>
      </c>
      <c r="G165" s="260">
        <v>14</v>
      </c>
      <c r="H165" s="264">
        <v>2</v>
      </c>
      <c r="I165" s="84">
        <f>E165*400+F165*100+G165</f>
        <v>1614</v>
      </c>
      <c r="J165" s="65">
        <v>250</v>
      </c>
      <c r="K165" s="80">
        <f t="shared" si="61"/>
        <v>403500</v>
      </c>
      <c r="L165" s="245"/>
      <c r="M165" s="248"/>
      <c r="N165" s="249"/>
      <c r="O165" s="45"/>
      <c r="P165" s="139"/>
      <c r="Q165" s="250"/>
      <c r="R165" s="250"/>
      <c r="S165" s="251"/>
      <c r="T165" s="249"/>
      <c r="U165" s="252"/>
      <c r="V165" s="249"/>
      <c r="W165" s="253"/>
      <c r="X165" s="243"/>
      <c r="Y165" s="243"/>
      <c r="Z165" s="125">
        <f>K165</f>
        <v>403500</v>
      </c>
      <c r="AA165" s="254">
        <v>0.01</v>
      </c>
      <c r="AB165" s="82">
        <f>+Z165*AA165/100</f>
        <v>40.35</v>
      </c>
      <c r="AC165" s="83">
        <f t="shared" si="53"/>
        <v>34.297499999999999</v>
      </c>
      <c r="AD165" s="501" t="s">
        <v>20</v>
      </c>
      <c r="AE165" s="489" t="s">
        <v>197</v>
      </c>
      <c r="AF165" s="489" t="s">
        <v>507</v>
      </c>
      <c r="AG165" s="498" t="s">
        <v>827</v>
      </c>
      <c r="AH165" s="498" t="s">
        <v>213</v>
      </c>
      <c r="AI165" s="12" t="s">
        <v>32</v>
      </c>
      <c r="AJ165" s="6"/>
      <c r="AK165" s="11" t="s">
        <v>15</v>
      </c>
      <c r="AL165" s="11" t="s">
        <v>16</v>
      </c>
      <c r="AM165" s="11" t="s">
        <v>17</v>
      </c>
      <c r="AN165" s="11" t="s">
        <v>55</v>
      </c>
      <c r="AO165" s="11" t="s">
        <v>262</v>
      </c>
      <c r="AP165" s="11">
        <v>2</v>
      </c>
      <c r="AQ165" s="11">
        <v>1</v>
      </c>
      <c r="AR165" s="11">
        <v>60</v>
      </c>
    </row>
    <row r="166" spans="1:44" ht="20.100000000000001" customHeight="1">
      <c r="A166" s="256"/>
      <c r="B166" s="243" t="s">
        <v>1723</v>
      </c>
      <c r="C166" s="258"/>
      <c r="D166" s="259" t="s">
        <v>32</v>
      </c>
      <c r="E166" s="260">
        <v>0</v>
      </c>
      <c r="F166" s="260">
        <v>0</v>
      </c>
      <c r="G166" s="260">
        <v>63</v>
      </c>
      <c r="H166" s="264">
        <v>2</v>
      </c>
      <c r="I166" s="65">
        <f>E166*400+F166*100+G166</f>
        <v>63</v>
      </c>
      <c r="J166" s="65">
        <v>250</v>
      </c>
      <c r="K166" s="80">
        <f t="shared" si="61"/>
        <v>15750</v>
      </c>
      <c r="L166" s="245">
        <v>1</v>
      </c>
      <c r="M166" s="248" t="s">
        <v>1592</v>
      </c>
      <c r="N166" s="249" t="s">
        <v>1621</v>
      </c>
      <c r="O166" s="45"/>
      <c r="P166" s="141">
        <v>177</v>
      </c>
      <c r="Q166" s="250"/>
      <c r="R166" s="250"/>
      <c r="S166" s="251"/>
      <c r="T166" s="249">
        <v>33</v>
      </c>
      <c r="U166" s="252"/>
      <c r="V166" s="249"/>
      <c r="W166" s="253"/>
      <c r="X166" s="243"/>
      <c r="Y166" s="243"/>
      <c r="Z166" s="125">
        <f>K166</f>
        <v>15750</v>
      </c>
      <c r="AA166" s="254">
        <v>0.02</v>
      </c>
      <c r="AB166" s="82">
        <f t="shared" si="63"/>
        <v>3.15</v>
      </c>
      <c r="AC166" s="83">
        <f t="shared" si="53"/>
        <v>2.6774999999999998</v>
      </c>
      <c r="AD166" s="501" t="s">
        <v>20</v>
      </c>
      <c r="AE166" s="489" t="s">
        <v>197</v>
      </c>
      <c r="AF166" s="489" t="s">
        <v>507</v>
      </c>
      <c r="AG166" s="498" t="s">
        <v>827</v>
      </c>
      <c r="AH166" s="498" t="s">
        <v>213</v>
      </c>
      <c r="AI166" s="12" t="s">
        <v>32</v>
      </c>
      <c r="AJ166" s="6"/>
      <c r="AK166" s="11" t="s">
        <v>15</v>
      </c>
      <c r="AL166" s="11" t="s">
        <v>16</v>
      </c>
      <c r="AM166" s="11"/>
      <c r="AN166" s="11"/>
      <c r="AO166" s="11"/>
      <c r="AP166" s="11"/>
      <c r="AQ166" s="11"/>
      <c r="AR166" s="11"/>
    </row>
    <row r="167" spans="1:44" ht="20.100000000000001" customHeight="1">
      <c r="A167" s="256"/>
      <c r="B167" s="243"/>
      <c r="C167" s="258"/>
      <c r="D167" s="259"/>
      <c r="E167" s="260"/>
      <c r="F167" s="260"/>
      <c r="G167" s="260"/>
      <c r="H167" s="264"/>
      <c r="I167" s="65"/>
      <c r="J167" s="65"/>
      <c r="K167" s="80"/>
      <c r="L167" s="245">
        <v>2</v>
      </c>
      <c r="M167" s="248" t="s">
        <v>1639</v>
      </c>
      <c r="N167" s="249" t="s">
        <v>1595</v>
      </c>
      <c r="O167" s="45"/>
      <c r="P167" s="139">
        <v>33</v>
      </c>
      <c r="Q167" s="250"/>
      <c r="R167" s="250"/>
      <c r="S167" s="251"/>
      <c r="T167" s="249">
        <v>23</v>
      </c>
      <c r="U167" s="252"/>
      <c r="V167" s="249"/>
      <c r="W167" s="253"/>
      <c r="X167" s="243"/>
      <c r="Y167" s="243"/>
      <c r="Z167" s="124"/>
      <c r="AA167" s="254"/>
      <c r="AB167" s="82"/>
      <c r="AC167" s="83">
        <f t="shared" si="53"/>
        <v>0</v>
      </c>
      <c r="AD167" s="501" t="s">
        <v>20</v>
      </c>
      <c r="AE167" s="489" t="s">
        <v>197</v>
      </c>
      <c r="AF167" s="489" t="s">
        <v>507</v>
      </c>
      <c r="AG167" s="498" t="s">
        <v>827</v>
      </c>
      <c r="AH167" s="498" t="s">
        <v>213</v>
      </c>
      <c r="AI167" s="12" t="s">
        <v>32</v>
      </c>
      <c r="AJ167" s="6"/>
      <c r="AK167" s="11" t="s">
        <v>15</v>
      </c>
      <c r="AL167" s="11" t="s">
        <v>16</v>
      </c>
      <c r="AM167" s="11"/>
      <c r="AN167" s="11"/>
      <c r="AO167" s="11"/>
      <c r="AP167" s="11"/>
      <c r="AQ167" s="11"/>
      <c r="AR167" s="11"/>
    </row>
    <row r="168" spans="1:44" ht="20.100000000000001" customHeight="1">
      <c r="A168" s="256"/>
      <c r="B168" s="243"/>
      <c r="C168" s="258"/>
      <c r="D168" s="259"/>
      <c r="E168" s="260"/>
      <c r="F168" s="260"/>
      <c r="G168" s="260"/>
      <c r="H168" s="264"/>
      <c r="I168" s="65"/>
      <c r="J168" s="65"/>
      <c r="K168" s="80"/>
      <c r="L168" s="245">
        <v>3</v>
      </c>
      <c r="M168" s="248" t="s">
        <v>1630</v>
      </c>
      <c r="N168" s="249" t="s">
        <v>1595</v>
      </c>
      <c r="O168" s="45"/>
      <c r="P168" s="139">
        <v>8</v>
      </c>
      <c r="Q168" s="250"/>
      <c r="R168" s="250"/>
      <c r="S168" s="251"/>
      <c r="T168" s="249">
        <v>33</v>
      </c>
      <c r="U168" s="252"/>
      <c r="V168" s="249"/>
      <c r="W168" s="253"/>
      <c r="X168" s="243"/>
      <c r="Y168" s="243"/>
      <c r="Z168" s="124"/>
      <c r="AA168" s="254"/>
      <c r="AB168" s="82"/>
      <c r="AC168" s="83">
        <f t="shared" si="53"/>
        <v>0</v>
      </c>
      <c r="AD168" s="501" t="s">
        <v>20</v>
      </c>
      <c r="AE168" s="489"/>
      <c r="AF168" s="489"/>
      <c r="AG168" s="498" t="s">
        <v>827</v>
      </c>
      <c r="AH168" s="498" t="s">
        <v>213</v>
      </c>
      <c r="AI168" s="12" t="s">
        <v>32</v>
      </c>
      <c r="AJ168" s="6"/>
      <c r="AK168" s="11" t="s">
        <v>15</v>
      </c>
      <c r="AL168" s="11" t="s">
        <v>16</v>
      </c>
      <c r="AM168" s="11"/>
      <c r="AN168" s="11"/>
      <c r="AO168" s="11"/>
      <c r="AP168" s="11"/>
      <c r="AQ168" s="11"/>
      <c r="AR168" s="11"/>
    </row>
    <row r="169" spans="1:44" ht="20.100000000000001" customHeight="1">
      <c r="A169" s="256"/>
      <c r="B169" s="243"/>
      <c r="C169" s="258"/>
      <c r="D169" s="259"/>
      <c r="E169" s="260"/>
      <c r="F169" s="260"/>
      <c r="G169" s="260"/>
      <c r="H169" s="264"/>
      <c r="I169" s="65"/>
      <c r="J169" s="65"/>
      <c r="K169" s="80"/>
      <c r="L169" s="245">
        <v>4</v>
      </c>
      <c r="M169" s="248" t="s">
        <v>1620</v>
      </c>
      <c r="N169" s="249" t="s">
        <v>1613</v>
      </c>
      <c r="O169" s="45"/>
      <c r="P169" s="139">
        <v>9</v>
      </c>
      <c r="Q169" s="250"/>
      <c r="R169" s="250"/>
      <c r="S169" s="251"/>
      <c r="T169" s="249">
        <v>23</v>
      </c>
      <c r="U169" s="252"/>
      <c r="V169" s="249"/>
      <c r="W169" s="253"/>
      <c r="X169" s="243"/>
      <c r="Y169" s="243"/>
      <c r="Z169" s="124"/>
      <c r="AA169" s="254"/>
      <c r="AB169" s="82"/>
      <c r="AC169" s="83">
        <f t="shared" si="53"/>
        <v>0</v>
      </c>
      <c r="AD169" s="501" t="s">
        <v>20</v>
      </c>
      <c r="AE169" s="489"/>
      <c r="AF169" s="489"/>
      <c r="AG169" s="498" t="s">
        <v>827</v>
      </c>
      <c r="AH169" s="498" t="s">
        <v>213</v>
      </c>
      <c r="AI169" s="12" t="s">
        <v>32</v>
      </c>
      <c r="AJ169" s="6"/>
      <c r="AK169" s="11" t="s">
        <v>15</v>
      </c>
      <c r="AL169" s="11" t="s">
        <v>16</v>
      </c>
      <c r="AM169" s="11"/>
      <c r="AN169" s="11"/>
      <c r="AO169" s="11"/>
      <c r="AP169" s="11"/>
      <c r="AQ169" s="11"/>
      <c r="AR169" s="11"/>
    </row>
    <row r="170" spans="1:44" ht="20.100000000000001" customHeight="1">
      <c r="A170" s="256"/>
      <c r="B170" s="243"/>
      <c r="C170" s="258"/>
      <c r="D170" s="259"/>
      <c r="E170" s="260"/>
      <c r="F170" s="260"/>
      <c r="G170" s="260"/>
      <c r="H170" s="264"/>
      <c r="I170" s="65"/>
      <c r="J170" s="65"/>
      <c r="K170" s="80"/>
      <c r="L170" s="245">
        <v>5</v>
      </c>
      <c r="M170" s="248" t="s">
        <v>1668</v>
      </c>
      <c r="N170" s="249" t="s">
        <v>1595</v>
      </c>
      <c r="O170" s="45"/>
      <c r="P170" s="139">
        <v>26</v>
      </c>
      <c r="Q170" s="250"/>
      <c r="R170" s="250"/>
      <c r="S170" s="251"/>
      <c r="T170" s="249">
        <v>23</v>
      </c>
      <c r="U170" s="252"/>
      <c r="V170" s="249"/>
      <c r="W170" s="253"/>
      <c r="X170" s="243"/>
      <c r="Y170" s="243"/>
      <c r="Z170" s="124"/>
      <c r="AA170" s="254"/>
      <c r="AB170" s="82"/>
      <c r="AC170" s="83">
        <f t="shared" si="53"/>
        <v>0</v>
      </c>
      <c r="AD170" s="501"/>
      <c r="AE170" s="489"/>
      <c r="AF170" s="489"/>
      <c r="AG170" s="498"/>
      <c r="AH170" s="498"/>
      <c r="AI170" s="12"/>
      <c r="AJ170" s="6"/>
      <c r="AK170" s="11"/>
      <c r="AL170" s="11"/>
      <c r="AM170" s="11"/>
      <c r="AN170" s="11"/>
      <c r="AO170" s="11"/>
      <c r="AP170" s="11"/>
      <c r="AQ170" s="11"/>
      <c r="AR170" s="11"/>
    </row>
    <row r="171" spans="1:44">
      <c r="A171" s="256">
        <v>85</v>
      </c>
      <c r="B171" s="245" t="s">
        <v>1723</v>
      </c>
      <c r="C171" s="245"/>
      <c r="D171" s="245">
        <v>5</v>
      </c>
      <c r="E171" s="248">
        <v>0</v>
      </c>
      <c r="F171" s="248">
        <v>0</v>
      </c>
      <c r="G171" s="248">
        <v>54</v>
      </c>
      <c r="H171" s="247">
        <v>1</v>
      </c>
      <c r="I171" s="65">
        <f>E171*400+F171*100+G171</f>
        <v>54</v>
      </c>
      <c r="J171" s="84">
        <v>250</v>
      </c>
      <c r="K171" s="87">
        <f>I171*J171</f>
        <v>13500</v>
      </c>
      <c r="L171" s="245">
        <v>3</v>
      </c>
      <c r="M171" s="266" t="s">
        <v>1620</v>
      </c>
      <c r="N171" s="245" t="s">
        <v>1613</v>
      </c>
      <c r="O171" s="45"/>
      <c r="P171" s="139">
        <v>2</v>
      </c>
      <c r="Q171" s="249"/>
      <c r="R171" s="250"/>
      <c r="S171" s="245"/>
      <c r="T171" s="249">
        <v>50</v>
      </c>
      <c r="U171" s="252"/>
      <c r="V171" s="249"/>
      <c r="W171" s="253"/>
      <c r="X171" s="243"/>
      <c r="Y171" s="243"/>
      <c r="Z171" s="125">
        <f>K171</f>
        <v>13500</v>
      </c>
      <c r="AA171" s="254">
        <v>0.02</v>
      </c>
      <c r="AB171" s="82">
        <f>+Z171*AA171/100</f>
        <v>2.7</v>
      </c>
      <c r="AC171" s="83">
        <f t="shared" si="53"/>
        <v>2.2949999999999999</v>
      </c>
      <c r="AD171" s="4" t="s">
        <v>10</v>
      </c>
      <c r="AE171" s="4" t="s">
        <v>197</v>
      </c>
      <c r="AF171" s="4" t="s">
        <v>317</v>
      </c>
      <c r="AG171" s="121">
        <v>3350400249873</v>
      </c>
      <c r="AH171" s="8" t="s">
        <v>1873</v>
      </c>
    </row>
    <row r="172" spans="1:44">
      <c r="A172" s="256"/>
      <c r="B172" s="245" t="s">
        <v>1723</v>
      </c>
      <c r="C172" s="245"/>
      <c r="D172" s="245">
        <v>5</v>
      </c>
      <c r="E172" s="248">
        <v>0</v>
      </c>
      <c r="F172" s="248">
        <v>1</v>
      </c>
      <c r="G172" s="248">
        <v>2</v>
      </c>
      <c r="H172" s="247">
        <v>2</v>
      </c>
      <c r="I172" s="65">
        <f t="shared" si="60"/>
        <v>102</v>
      </c>
      <c r="J172" s="84">
        <v>250</v>
      </c>
      <c r="K172" s="87">
        <f>I172*J172</f>
        <v>25500</v>
      </c>
      <c r="L172" s="245">
        <v>1</v>
      </c>
      <c r="M172" s="266" t="s">
        <v>1592</v>
      </c>
      <c r="N172" s="245" t="s">
        <v>1621</v>
      </c>
      <c r="O172" s="45"/>
      <c r="P172" s="141">
        <v>206</v>
      </c>
      <c r="Q172" s="249"/>
      <c r="R172" s="250"/>
      <c r="S172" s="245"/>
      <c r="T172" s="249">
        <v>50</v>
      </c>
      <c r="U172" s="252"/>
      <c r="V172" s="249"/>
      <c r="W172" s="253"/>
      <c r="X172" s="243"/>
      <c r="Y172" s="243"/>
      <c r="Z172" s="125">
        <f t="shared" si="62"/>
        <v>25500</v>
      </c>
      <c r="AA172" s="254">
        <v>0.02</v>
      </c>
      <c r="AB172" s="82">
        <f>+Z172*AA172/100</f>
        <v>5.0999999999999996</v>
      </c>
      <c r="AC172" s="83">
        <f t="shared" si="53"/>
        <v>4.335</v>
      </c>
      <c r="AD172" s="4" t="s">
        <v>10</v>
      </c>
      <c r="AE172" s="4" t="s">
        <v>197</v>
      </c>
      <c r="AF172" s="4" t="s">
        <v>317</v>
      </c>
      <c r="AG172" s="121">
        <v>3350400249873</v>
      </c>
      <c r="AH172" s="8" t="s">
        <v>1873</v>
      </c>
    </row>
    <row r="173" spans="1:44">
      <c r="A173" s="256"/>
      <c r="B173" s="245"/>
      <c r="C173" s="245"/>
      <c r="D173" s="245"/>
      <c r="E173" s="248"/>
      <c r="F173" s="248"/>
      <c r="G173" s="248"/>
      <c r="H173" s="247"/>
      <c r="I173" s="65"/>
      <c r="J173" s="65"/>
      <c r="K173" s="80"/>
      <c r="L173" s="245">
        <v>2</v>
      </c>
      <c r="M173" s="266" t="s">
        <v>1586</v>
      </c>
      <c r="N173" s="245" t="s">
        <v>1595</v>
      </c>
      <c r="O173" s="45"/>
      <c r="P173" s="139">
        <v>67</v>
      </c>
      <c r="Q173" s="249"/>
      <c r="R173" s="250"/>
      <c r="S173" s="245"/>
      <c r="T173" s="249">
        <v>23</v>
      </c>
      <c r="U173" s="252"/>
      <c r="V173" s="249"/>
      <c r="W173" s="253"/>
      <c r="X173" s="243"/>
      <c r="Y173" s="243"/>
      <c r="Z173" s="125"/>
      <c r="AA173" s="254"/>
      <c r="AB173" s="82"/>
      <c r="AC173" s="83">
        <f t="shared" si="53"/>
        <v>0</v>
      </c>
    </row>
    <row r="174" spans="1:44">
      <c r="A174" s="256">
        <v>86</v>
      </c>
      <c r="B174" s="249" t="s">
        <v>1286</v>
      </c>
      <c r="C174" s="263">
        <v>23933</v>
      </c>
      <c r="D174" s="245">
        <v>4</v>
      </c>
      <c r="E174" s="248">
        <v>3</v>
      </c>
      <c r="F174" s="248">
        <v>1</v>
      </c>
      <c r="G174" s="248">
        <v>73</v>
      </c>
      <c r="H174" s="247">
        <v>1</v>
      </c>
      <c r="I174" s="84">
        <f t="shared" ref="I174:I177" si="64">E174*400+F174*100+G174</f>
        <v>1373</v>
      </c>
      <c r="J174" s="84">
        <v>250</v>
      </c>
      <c r="K174" s="80">
        <f t="shared" ref="K174:K176" si="65">I174*J174</f>
        <v>343250</v>
      </c>
      <c r="L174" s="245"/>
      <c r="M174" s="248"/>
      <c r="N174" s="249"/>
      <c r="O174" s="45"/>
      <c r="P174" s="139"/>
      <c r="Q174" s="250"/>
      <c r="R174" s="250"/>
      <c r="S174" s="251"/>
      <c r="T174" s="249"/>
      <c r="U174" s="252"/>
      <c r="V174" s="249"/>
      <c r="W174" s="253"/>
      <c r="X174" s="243"/>
      <c r="Y174" s="243"/>
      <c r="Z174" s="125">
        <f t="shared" ref="Z174:Z177" si="66">K174</f>
        <v>343250</v>
      </c>
      <c r="AA174" s="254">
        <v>0.01</v>
      </c>
      <c r="AB174" s="82">
        <f>+Z174*AA174/100</f>
        <v>34.325000000000003</v>
      </c>
      <c r="AC174" s="83">
        <f t="shared" si="53"/>
        <v>29.176250000000003</v>
      </c>
      <c r="AD174" s="4" t="s">
        <v>644</v>
      </c>
      <c r="AE174" s="4" t="s">
        <v>1288</v>
      </c>
      <c r="AF174" s="4" t="s">
        <v>59</v>
      </c>
      <c r="AG174" s="121">
        <v>3350400272174</v>
      </c>
      <c r="AH174" s="121" t="s">
        <v>1519</v>
      </c>
      <c r="AI174" s="121"/>
      <c r="AJ174" s="4"/>
      <c r="AK174" s="4"/>
    </row>
    <row r="175" spans="1:44">
      <c r="A175" s="256">
        <v>87</v>
      </c>
      <c r="B175" s="243" t="s">
        <v>646</v>
      </c>
      <c r="C175" s="257">
        <v>15</v>
      </c>
      <c r="D175" s="257">
        <v>5</v>
      </c>
      <c r="E175" s="284">
        <v>12</v>
      </c>
      <c r="F175" s="284">
        <v>0</v>
      </c>
      <c r="G175" s="284">
        <v>0</v>
      </c>
      <c r="H175" s="247">
        <v>1</v>
      </c>
      <c r="I175" s="84">
        <f t="shared" si="64"/>
        <v>4800</v>
      </c>
      <c r="J175" s="95">
        <v>250</v>
      </c>
      <c r="K175" s="80">
        <f>I175*J175</f>
        <v>1200000</v>
      </c>
      <c r="L175" s="245"/>
      <c r="M175" s="248"/>
      <c r="N175" s="249"/>
      <c r="O175" s="45"/>
      <c r="P175" s="139"/>
      <c r="Q175" s="250"/>
      <c r="R175" s="250"/>
      <c r="S175" s="251"/>
      <c r="T175" s="249"/>
      <c r="U175" s="252"/>
      <c r="V175" s="249"/>
      <c r="W175" s="253"/>
      <c r="X175" s="243"/>
      <c r="Y175" s="243"/>
      <c r="Z175" s="125">
        <f t="shared" si="66"/>
        <v>1200000</v>
      </c>
      <c r="AA175" s="254">
        <v>0.01</v>
      </c>
      <c r="AB175" s="82">
        <f t="shared" ref="AB175:AB177" si="67">+Z175*AA175/100</f>
        <v>120</v>
      </c>
      <c r="AC175" s="83">
        <f t="shared" si="53"/>
        <v>102</v>
      </c>
      <c r="AD175" s="4" t="s">
        <v>20</v>
      </c>
      <c r="AE175" s="4" t="s">
        <v>647</v>
      </c>
      <c r="AF175" s="4" t="s">
        <v>12</v>
      </c>
      <c r="AH175" s="121">
        <v>60</v>
      </c>
      <c r="AI175" s="121">
        <v>5</v>
      </c>
      <c r="AJ175" s="13" t="s">
        <v>36</v>
      </c>
      <c r="AK175" s="13" t="s">
        <v>15</v>
      </c>
      <c r="AL175" s="13" t="s">
        <v>16</v>
      </c>
      <c r="AM175" s="13" t="s">
        <v>17</v>
      </c>
      <c r="AN175" s="4"/>
      <c r="AO175" s="4"/>
      <c r="AP175" s="4">
        <v>12</v>
      </c>
      <c r="AQ175" s="4">
        <v>0</v>
      </c>
      <c r="AR175" s="9">
        <v>0</v>
      </c>
    </row>
    <row r="176" spans="1:44">
      <c r="A176" s="256">
        <v>88</v>
      </c>
      <c r="B176" s="243" t="s">
        <v>1322</v>
      </c>
      <c r="C176" s="262">
        <v>23933</v>
      </c>
      <c r="D176" s="245">
        <v>4</v>
      </c>
      <c r="E176" s="267">
        <v>1</v>
      </c>
      <c r="F176" s="267">
        <v>2</v>
      </c>
      <c r="G176" s="267">
        <v>74</v>
      </c>
      <c r="H176" s="247">
        <v>1</v>
      </c>
      <c r="I176" s="84">
        <f t="shared" si="64"/>
        <v>674</v>
      </c>
      <c r="J176" s="84">
        <v>250</v>
      </c>
      <c r="K176" s="80">
        <f t="shared" si="65"/>
        <v>168500</v>
      </c>
      <c r="L176" s="245"/>
      <c r="M176" s="248"/>
      <c r="N176" s="249"/>
      <c r="O176" s="45"/>
      <c r="P176" s="139"/>
      <c r="Q176" s="250"/>
      <c r="R176" s="250"/>
      <c r="S176" s="251"/>
      <c r="T176" s="249"/>
      <c r="U176" s="252"/>
      <c r="V176" s="249"/>
      <c r="W176" s="253"/>
      <c r="X176" s="243"/>
      <c r="Y176" s="243"/>
      <c r="Z176" s="125">
        <f t="shared" si="66"/>
        <v>168500</v>
      </c>
      <c r="AA176" s="254">
        <v>0.01</v>
      </c>
      <c r="AB176" s="82">
        <f t="shared" si="67"/>
        <v>16.850000000000001</v>
      </c>
      <c r="AC176" s="83">
        <f t="shared" si="53"/>
        <v>14.322500000000002</v>
      </c>
      <c r="AD176" s="4" t="s">
        <v>20</v>
      </c>
      <c r="AE176" s="4" t="s">
        <v>1386</v>
      </c>
      <c r="AF176" s="4" t="s">
        <v>337</v>
      </c>
      <c r="AG176" s="121">
        <v>3350400017235</v>
      </c>
    </row>
    <row r="177" spans="1:44">
      <c r="A177" s="256">
        <v>89</v>
      </c>
      <c r="B177" s="243" t="s">
        <v>1322</v>
      </c>
      <c r="C177" s="317">
        <v>23933</v>
      </c>
      <c r="D177" s="245">
        <v>4</v>
      </c>
      <c r="E177" s="248">
        <v>8</v>
      </c>
      <c r="F177" s="248">
        <v>3</v>
      </c>
      <c r="G177" s="248">
        <v>52</v>
      </c>
      <c r="H177" s="247">
        <v>1</v>
      </c>
      <c r="I177" s="84">
        <f t="shared" si="64"/>
        <v>3552</v>
      </c>
      <c r="J177" s="95">
        <v>250</v>
      </c>
      <c r="K177" s="80">
        <f>I177*J177</f>
        <v>888000</v>
      </c>
      <c r="L177" s="245"/>
      <c r="M177" s="248"/>
      <c r="N177" s="249"/>
      <c r="O177" s="45"/>
      <c r="P177" s="139"/>
      <c r="Q177" s="250"/>
      <c r="R177" s="250"/>
      <c r="S177" s="251"/>
      <c r="T177" s="249"/>
      <c r="U177" s="252"/>
      <c r="V177" s="249"/>
      <c r="W177" s="253"/>
      <c r="X177" s="243"/>
      <c r="Y177" s="243"/>
      <c r="Z177" s="125">
        <f t="shared" si="66"/>
        <v>888000</v>
      </c>
      <c r="AA177" s="254">
        <v>0.01</v>
      </c>
      <c r="AB177" s="82">
        <f t="shared" si="67"/>
        <v>88.8</v>
      </c>
      <c r="AC177" s="83">
        <f t="shared" si="53"/>
        <v>75.47999999999999</v>
      </c>
      <c r="AD177" s="4" t="s">
        <v>20</v>
      </c>
      <c r="AE177" s="4" t="s">
        <v>1495</v>
      </c>
      <c r="AF177" s="4" t="s">
        <v>212</v>
      </c>
      <c r="AG177" s="121">
        <v>3350400234257</v>
      </c>
      <c r="AH177" s="8" t="s">
        <v>1493</v>
      </c>
    </row>
    <row r="178" spans="1:44">
      <c r="A178" s="256">
        <v>90</v>
      </c>
      <c r="B178" s="257" t="s">
        <v>1322</v>
      </c>
      <c r="C178" s="317">
        <v>23933</v>
      </c>
      <c r="D178" s="245">
        <v>4</v>
      </c>
      <c r="E178" s="248">
        <v>3</v>
      </c>
      <c r="F178" s="248">
        <v>2</v>
      </c>
      <c r="G178" s="248">
        <v>66</v>
      </c>
      <c r="H178" s="247">
        <v>1</v>
      </c>
      <c r="I178" s="84">
        <f t="shared" ref="I178:I195" si="68">E178*400+F178*100+G178</f>
        <v>1466</v>
      </c>
      <c r="J178" s="65">
        <v>250</v>
      </c>
      <c r="K178" s="80">
        <f t="shared" ref="K178:K197" si="69">I178*J178</f>
        <v>366500</v>
      </c>
      <c r="L178" s="245"/>
      <c r="M178" s="248"/>
      <c r="N178" s="245"/>
      <c r="O178" s="48"/>
      <c r="P178" s="58"/>
      <c r="Q178" s="251"/>
      <c r="R178" s="251"/>
      <c r="S178" s="251"/>
      <c r="T178" s="245"/>
      <c r="U178" s="248"/>
      <c r="V178" s="245"/>
      <c r="W178" s="278"/>
      <c r="X178" s="257"/>
      <c r="Y178" s="243"/>
      <c r="Z178" s="125">
        <f>K178</f>
        <v>366500</v>
      </c>
      <c r="AA178" s="254">
        <v>0.01</v>
      </c>
      <c r="AB178" s="137">
        <f t="shared" ref="AB178:AB195" si="70">+Z178*AA178/100</f>
        <v>36.65</v>
      </c>
      <c r="AC178" s="83">
        <f t="shared" si="53"/>
        <v>31.152499999999996</v>
      </c>
      <c r="AD178" s="4" t="s">
        <v>10</v>
      </c>
      <c r="AE178" s="4" t="s">
        <v>1382</v>
      </c>
      <c r="AF178" s="4" t="s">
        <v>427</v>
      </c>
      <c r="AG178" s="121">
        <v>3350400067031</v>
      </c>
      <c r="AH178" s="8" t="s">
        <v>1553</v>
      </c>
    </row>
    <row r="179" spans="1:44">
      <c r="A179" s="256"/>
      <c r="B179" s="257" t="s">
        <v>1322</v>
      </c>
      <c r="C179" s="317"/>
      <c r="D179" s="245"/>
      <c r="E179" s="248">
        <v>1</v>
      </c>
      <c r="F179" s="248">
        <v>2</v>
      </c>
      <c r="G179" s="248">
        <v>41</v>
      </c>
      <c r="H179" s="247">
        <v>1</v>
      </c>
      <c r="I179" s="84">
        <f t="shared" si="68"/>
        <v>641</v>
      </c>
      <c r="J179" s="65">
        <v>250</v>
      </c>
      <c r="K179" s="80">
        <f>I179*J179</f>
        <v>160250</v>
      </c>
      <c r="L179" s="245"/>
      <c r="M179" s="248"/>
      <c r="N179" s="245"/>
      <c r="O179" s="48"/>
      <c r="P179" s="58"/>
      <c r="Q179" s="251"/>
      <c r="R179" s="251"/>
      <c r="S179" s="251"/>
      <c r="T179" s="245"/>
      <c r="U179" s="248"/>
      <c r="V179" s="245"/>
      <c r="W179" s="278"/>
      <c r="X179" s="257"/>
      <c r="Y179" s="243"/>
      <c r="Z179" s="125">
        <f>+K179</f>
        <v>160250</v>
      </c>
      <c r="AA179" s="254">
        <v>0.01</v>
      </c>
      <c r="AB179" s="137">
        <f>+Z179*0.01/100</f>
        <v>16.024999999999999</v>
      </c>
      <c r="AC179" s="83"/>
    </row>
    <row r="180" spans="1:44" ht="20.100000000000001" customHeight="1">
      <c r="A180" s="256">
        <v>91</v>
      </c>
      <c r="B180" s="257" t="s">
        <v>656</v>
      </c>
      <c r="C180" s="258">
        <v>1989</v>
      </c>
      <c r="D180" s="259" t="s">
        <v>32</v>
      </c>
      <c r="E180" s="260">
        <v>1</v>
      </c>
      <c r="F180" s="260">
        <v>0</v>
      </c>
      <c r="G180" s="260">
        <v>90</v>
      </c>
      <c r="H180" s="247">
        <v>1</v>
      </c>
      <c r="I180" s="65">
        <f t="shared" si="68"/>
        <v>490</v>
      </c>
      <c r="J180" s="65">
        <v>250</v>
      </c>
      <c r="K180" s="80">
        <f t="shared" si="69"/>
        <v>122500</v>
      </c>
      <c r="L180" s="245"/>
      <c r="M180" s="248"/>
      <c r="N180" s="245"/>
      <c r="O180" s="48"/>
      <c r="P180" s="58"/>
      <c r="Q180" s="251"/>
      <c r="R180" s="251"/>
      <c r="S180" s="251"/>
      <c r="T180" s="245"/>
      <c r="U180" s="248"/>
      <c r="V180" s="245"/>
      <c r="W180" s="278"/>
      <c r="X180" s="257"/>
      <c r="Y180" s="243"/>
      <c r="Z180" s="125">
        <f t="shared" ref="Z180:Z181" si="71">K180</f>
        <v>122500</v>
      </c>
      <c r="AA180" s="254">
        <v>0.01</v>
      </c>
      <c r="AB180" s="137">
        <f t="shared" si="70"/>
        <v>12.25</v>
      </c>
      <c r="AC180" s="83">
        <f t="shared" si="53"/>
        <v>10.4125</v>
      </c>
      <c r="AD180" s="501" t="s">
        <v>20</v>
      </c>
      <c r="AE180" s="489" t="s">
        <v>293</v>
      </c>
      <c r="AF180" s="489" t="s">
        <v>53</v>
      </c>
      <c r="AG180" s="498" t="s">
        <v>893</v>
      </c>
      <c r="AH180" s="498" t="s">
        <v>79</v>
      </c>
      <c r="AI180" s="12" t="s">
        <v>32</v>
      </c>
      <c r="AJ180" s="6"/>
      <c r="AK180" s="11" t="s">
        <v>15</v>
      </c>
      <c r="AL180" s="11" t="s">
        <v>16</v>
      </c>
      <c r="AM180" s="11" t="s">
        <v>17</v>
      </c>
      <c r="AN180" s="11" t="s">
        <v>61</v>
      </c>
      <c r="AO180" s="11" t="s">
        <v>362</v>
      </c>
      <c r="AP180" s="11">
        <v>4</v>
      </c>
      <c r="AQ180" s="11">
        <v>1</v>
      </c>
      <c r="AR180" s="11">
        <v>36</v>
      </c>
    </row>
    <row r="181" spans="1:44" ht="20.100000000000001" customHeight="1">
      <c r="A181" s="256"/>
      <c r="B181" s="257" t="s">
        <v>656</v>
      </c>
      <c r="C181" s="258">
        <v>1989</v>
      </c>
      <c r="D181" s="259" t="s">
        <v>32</v>
      </c>
      <c r="E181" s="260">
        <v>0</v>
      </c>
      <c r="F181" s="260">
        <v>1</v>
      </c>
      <c r="G181" s="260">
        <v>78</v>
      </c>
      <c r="H181" s="247">
        <v>1</v>
      </c>
      <c r="I181" s="65">
        <f t="shared" si="68"/>
        <v>178</v>
      </c>
      <c r="J181" s="65">
        <v>250</v>
      </c>
      <c r="K181" s="80">
        <f t="shared" si="69"/>
        <v>44500</v>
      </c>
      <c r="L181" s="245"/>
      <c r="M181" s="248"/>
      <c r="N181" s="245"/>
      <c r="O181" s="48"/>
      <c r="P181" s="58"/>
      <c r="Q181" s="251"/>
      <c r="R181" s="251"/>
      <c r="S181" s="251"/>
      <c r="T181" s="245"/>
      <c r="U181" s="248"/>
      <c r="V181" s="245"/>
      <c r="W181" s="278"/>
      <c r="X181" s="257"/>
      <c r="Y181" s="243"/>
      <c r="Z181" s="125">
        <f t="shared" si="71"/>
        <v>44500</v>
      </c>
      <c r="AA181" s="254">
        <v>0.01</v>
      </c>
      <c r="AB181" s="137">
        <f t="shared" si="70"/>
        <v>4.45</v>
      </c>
      <c r="AC181" s="83">
        <f t="shared" si="53"/>
        <v>3.7825000000000002</v>
      </c>
      <c r="AD181" s="501" t="s">
        <v>20</v>
      </c>
      <c r="AE181" s="489" t="s">
        <v>293</v>
      </c>
      <c r="AF181" s="489" t="s">
        <v>53</v>
      </c>
      <c r="AG181" s="498" t="s">
        <v>893</v>
      </c>
      <c r="AH181" s="498" t="s">
        <v>79</v>
      </c>
      <c r="AI181" s="12" t="s">
        <v>32</v>
      </c>
      <c r="AJ181" s="6"/>
      <c r="AK181" s="11" t="s">
        <v>15</v>
      </c>
      <c r="AL181" s="11" t="s">
        <v>16</v>
      </c>
      <c r="AM181" s="11" t="s">
        <v>17</v>
      </c>
      <c r="AN181" s="11" t="s">
        <v>96</v>
      </c>
      <c r="AO181" s="11" t="s">
        <v>431</v>
      </c>
      <c r="AP181" s="11">
        <v>3</v>
      </c>
      <c r="AQ181" s="11">
        <v>2</v>
      </c>
      <c r="AR181" s="11">
        <v>56</v>
      </c>
    </row>
    <row r="182" spans="1:44" ht="17.25">
      <c r="A182" s="286">
        <v>92</v>
      </c>
      <c r="B182" s="245" t="s">
        <v>1282</v>
      </c>
      <c r="C182" s="275">
        <v>51274</v>
      </c>
      <c r="D182" s="245"/>
      <c r="E182" s="246">
        <v>2</v>
      </c>
      <c r="F182" s="246">
        <v>2</v>
      </c>
      <c r="G182" s="246">
        <v>67</v>
      </c>
      <c r="H182" s="247">
        <v>1</v>
      </c>
      <c r="I182" s="84">
        <f>E182*400+F182*100+G182</f>
        <v>1067</v>
      </c>
      <c r="J182" s="65">
        <v>300</v>
      </c>
      <c r="K182" s="80">
        <f t="shared" si="69"/>
        <v>320100</v>
      </c>
      <c r="L182" s="245"/>
      <c r="M182" s="248"/>
      <c r="N182" s="245"/>
      <c r="O182" s="48"/>
      <c r="P182" s="58"/>
      <c r="Q182" s="251"/>
      <c r="R182" s="251"/>
      <c r="S182" s="251"/>
      <c r="T182" s="245"/>
      <c r="U182" s="248"/>
      <c r="V182" s="245"/>
      <c r="W182" s="278"/>
      <c r="X182" s="257"/>
      <c r="Y182" s="243"/>
      <c r="Z182" s="125"/>
      <c r="AA182" s="254"/>
      <c r="AC182" s="83">
        <f t="shared" si="53"/>
        <v>0</v>
      </c>
      <c r="AD182" s="485"/>
      <c r="AE182" s="486"/>
      <c r="AF182" s="486"/>
      <c r="AG182" s="486"/>
      <c r="AH182" s="486">
        <v>49</v>
      </c>
      <c r="AI182" s="3">
        <v>3</v>
      </c>
      <c r="AJ182" s="3" t="s">
        <v>15</v>
      </c>
      <c r="AK182" s="3" t="s">
        <v>16</v>
      </c>
      <c r="AL182" s="3" t="s">
        <v>17</v>
      </c>
    </row>
    <row r="183" spans="1:44" ht="17.25">
      <c r="A183" s="286"/>
      <c r="B183" s="245"/>
      <c r="C183" s="275"/>
      <c r="D183" s="245"/>
      <c r="E183" s="246"/>
      <c r="F183" s="246"/>
      <c r="G183" s="246">
        <v>6.84</v>
      </c>
      <c r="H183" s="247">
        <v>3</v>
      </c>
      <c r="I183" s="84">
        <f>E183*400+F183*100+G183</f>
        <v>6.84</v>
      </c>
      <c r="J183" s="65">
        <v>300</v>
      </c>
      <c r="K183" s="80">
        <f t="shared" ref="K183" si="72">I183*J183</f>
        <v>2052</v>
      </c>
      <c r="L183" s="245">
        <v>1</v>
      </c>
      <c r="M183" s="248" t="s">
        <v>1586</v>
      </c>
      <c r="N183" s="245" t="s">
        <v>1595</v>
      </c>
      <c r="O183" s="48">
        <v>3</v>
      </c>
      <c r="P183" s="58">
        <v>27.36</v>
      </c>
      <c r="Q183" s="251">
        <v>100</v>
      </c>
      <c r="R183" s="251">
        <v>2600</v>
      </c>
      <c r="S183" s="251">
        <f>+P183*R183</f>
        <v>71136</v>
      </c>
      <c r="T183" s="245">
        <v>2</v>
      </c>
      <c r="U183" s="248">
        <v>6</v>
      </c>
      <c r="V183" s="245">
        <f>+S183*0.94</f>
        <v>66867.839999999997</v>
      </c>
      <c r="W183" s="99">
        <f>+K183+V183</f>
        <v>68919.839999999997</v>
      </c>
      <c r="X183" s="59">
        <f>+W183</f>
        <v>68919.839999999997</v>
      </c>
      <c r="Y183" s="243"/>
      <c r="Z183" s="125">
        <f>+X183</f>
        <v>68919.839999999997</v>
      </c>
      <c r="AA183" s="254">
        <v>0.3</v>
      </c>
      <c r="AB183" s="170">
        <f>+Z183*0.3/100</f>
        <v>206.75951999999998</v>
      </c>
      <c r="AC183" s="83">
        <f t="shared" si="53"/>
        <v>175.74559199999999</v>
      </c>
      <c r="AD183" s="212" t="s">
        <v>10</v>
      </c>
      <c r="AE183" s="212" t="s">
        <v>2283</v>
      </c>
      <c r="AF183" s="212" t="s">
        <v>2284</v>
      </c>
      <c r="AG183" s="212"/>
      <c r="AH183" s="212" t="s">
        <v>2285</v>
      </c>
      <c r="AI183" s="14"/>
      <c r="AJ183" s="14"/>
      <c r="AK183" s="14"/>
      <c r="AL183" s="14"/>
    </row>
    <row r="184" spans="1:44">
      <c r="A184" s="286">
        <v>93</v>
      </c>
      <c r="B184" s="245" t="s">
        <v>1723</v>
      </c>
      <c r="C184" s="245"/>
      <c r="D184" s="245">
        <v>9</v>
      </c>
      <c r="E184" s="248">
        <v>1</v>
      </c>
      <c r="F184" s="248">
        <v>1</v>
      </c>
      <c r="G184" s="248">
        <v>70</v>
      </c>
      <c r="H184" s="247">
        <v>2</v>
      </c>
      <c r="I184" s="65">
        <f>E184*400+F184*100+G184</f>
        <v>570</v>
      </c>
      <c r="J184" s="65">
        <v>250</v>
      </c>
      <c r="K184" s="80">
        <f>I184*J184</f>
        <v>142500</v>
      </c>
      <c r="L184" s="245"/>
      <c r="M184" s="266"/>
      <c r="N184" s="245"/>
      <c r="O184" s="48"/>
      <c r="P184" s="58"/>
      <c r="Q184" s="245"/>
      <c r="R184" s="251"/>
      <c r="S184" s="245"/>
      <c r="T184" s="245"/>
      <c r="U184" s="248"/>
      <c r="V184" s="245"/>
      <c r="W184" s="278"/>
      <c r="X184" s="257"/>
      <c r="Y184" s="257"/>
      <c r="Z184" s="125">
        <f>K184</f>
        <v>142500</v>
      </c>
      <c r="AA184" s="254">
        <v>0.02</v>
      </c>
      <c r="AB184" s="83">
        <f>+Z184*AA184/100</f>
        <v>28.5</v>
      </c>
      <c r="AC184" s="83">
        <f t="shared" si="53"/>
        <v>24.224999999999998</v>
      </c>
      <c r="AD184" s="4" t="s">
        <v>20</v>
      </c>
      <c r="AE184" s="4" t="s">
        <v>1990</v>
      </c>
      <c r="AF184" s="4" t="s">
        <v>324</v>
      </c>
      <c r="AG184" s="121">
        <v>3350400254605</v>
      </c>
      <c r="AH184" s="8" t="s">
        <v>1991</v>
      </c>
    </row>
    <row r="185" spans="1:44" ht="17.25">
      <c r="A185" s="286">
        <v>94</v>
      </c>
      <c r="B185" s="245" t="s">
        <v>1286</v>
      </c>
      <c r="C185" s="275">
        <v>23933</v>
      </c>
      <c r="D185" s="245"/>
      <c r="E185" s="246">
        <v>4</v>
      </c>
      <c r="F185" s="246">
        <v>0</v>
      </c>
      <c r="G185" s="246">
        <v>65</v>
      </c>
      <c r="H185" s="247">
        <v>1</v>
      </c>
      <c r="I185" s="84">
        <f t="shared" si="68"/>
        <v>1665</v>
      </c>
      <c r="J185" s="65">
        <v>400</v>
      </c>
      <c r="K185" s="80">
        <f t="shared" si="69"/>
        <v>666000</v>
      </c>
      <c r="L185" s="245"/>
      <c r="M185" s="248"/>
      <c r="N185" s="245"/>
      <c r="O185" s="48"/>
      <c r="P185" s="58"/>
      <c r="Q185" s="251"/>
      <c r="R185" s="251"/>
      <c r="S185" s="251"/>
      <c r="T185" s="245"/>
      <c r="U185" s="248"/>
      <c r="V185" s="245"/>
      <c r="W185" s="278"/>
      <c r="X185" s="257"/>
      <c r="Y185" s="243"/>
      <c r="Z185" s="125">
        <f t="shared" ref="Z185:Z195" si="73">K185</f>
        <v>666000</v>
      </c>
      <c r="AA185" s="254">
        <v>0.01</v>
      </c>
      <c r="AB185" s="137">
        <f t="shared" si="70"/>
        <v>66.599999999999994</v>
      </c>
      <c r="AC185" s="83">
        <f t="shared" si="53"/>
        <v>56.609999999999992</v>
      </c>
      <c r="AD185" s="485" t="s">
        <v>10</v>
      </c>
      <c r="AE185" s="486" t="s">
        <v>1303</v>
      </c>
      <c r="AF185" s="486" t="s">
        <v>84</v>
      </c>
      <c r="AG185" s="510">
        <v>3350400178356</v>
      </c>
      <c r="AH185" s="486">
        <v>111</v>
      </c>
      <c r="AI185" s="3">
        <v>4</v>
      </c>
      <c r="AJ185" s="3"/>
      <c r="AK185" s="3"/>
      <c r="AL185" s="3" t="s">
        <v>17</v>
      </c>
    </row>
    <row r="186" spans="1:44">
      <c r="A186" s="286">
        <v>95</v>
      </c>
      <c r="B186" s="245" t="s">
        <v>1723</v>
      </c>
      <c r="C186" s="245"/>
      <c r="D186" s="245">
        <v>5</v>
      </c>
      <c r="E186" s="248">
        <v>0</v>
      </c>
      <c r="F186" s="248">
        <v>1</v>
      </c>
      <c r="G186" s="248">
        <v>7</v>
      </c>
      <c r="H186" s="247">
        <v>2</v>
      </c>
      <c r="I186" s="65">
        <f t="shared" si="68"/>
        <v>107</v>
      </c>
      <c r="J186" s="65">
        <v>250</v>
      </c>
      <c r="K186" s="80">
        <f t="shared" si="69"/>
        <v>26750</v>
      </c>
      <c r="L186" s="245">
        <v>1</v>
      </c>
      <c r="M186" s="266" t="s">
        <v>1592</v>
      </c>
      <c r="N186" s="245" t="s">
        <v>1621</v>
      </c>
      <c r="O186" s="48"/>
      <c r="P186" s="142">
        <v>550</v>
      </c>
      <c r="Q186" s="245"/>
      <c r="R186" s="251"/>
      <c r="S186" s="245"/>
      <c r="T186" s="245">
        <v>40</v>
      </c>
      <c r="U186" s="248"/>
      <c r="V186" s="245"/>
      <c r="W186" s="278"/>
      <c r="X186" s="257"/>
      <c r="Y186" s="243"/>
      <c r="Z186" s="125">
        <f t="shared" si="73"/>
        <v>26750</v>
      </c>
      <c r="AA186" s="254">
        <v>0.02</v>
      </c>
      <c r="AB186" s="137">
        <f>+Z186*AA186/100</f>
        <v>5.35</v>
      </c>
      <c r="AC186" s="83">
        <f t="shared" si="53"/>
        <v>4.5474999999999994</v>
      </c>
      <c r="AD186" s="4" t="s">
        <v>10</v>
      </c>
      <c r="AE186" s="4" t="s">
        <v>1902</v>
      </c>
      <c r="AF186" s="4" t="s">
        <v>1903</v>
      </c>
      <c r="AG186" s="121">
        <v>3350400258937</v>
      </c>
      <c r="AH186" s="8" t="s">
        <v>1904</v>
      </c>
    </row>
    <row r="187" spans="1:44">
      <c r="A187" s="286">
        <v>96</v>
      </c>
      <c r="B187" s="257" t="s">
        <v>1286</v>
      </c>
      <c r="C187" s="262">
        <v>23933</v>
      </c>
      <c r="D187" s="318"/>
      <c r="E187" s="319">
        <v>1</v>
      </c>
      <c r="F187" s="284">
        <v>3</v>
      </c>
      <c r="G187" s="284">
        <v>49</v>
      </c>
      <c r="H187" s="247">
        <v>1</v>
      </c>
      <c r="I187" s="84">
        <f t="shared" si="68"/>
        <v>749</v>
      </c>
      <c r="J187" s="65">
        <v>250</v>
      </c>
      <c r="K187" s="80">
        <f t="shared" si="69"/>
        <v>187250</v>
      </c>
      <c r="L187" s="318"/>
      <c r="M187" s="320"/>
      <c r="N187" s="318"/>
      <c r="O187" s="86"/>
      <c r="P187" s="146"/>
      <c r="Q187" s="321"/>
      <c r="R187" s="321"/>
      <c r="S187" s="321"/>
      <c r="T187" s="318"/>
      <c r="U187" s="320"/>
      <c r="V187" s="318"/>
      <c r="W187" s="322"/>
      <c r="X187" s="318"/>
      <c r="Y187" s="323"/>
      <c r="Z187" s="125">
        <f t="shared" si="73"/>
        <v>187250</v>
      </c>
      <c r="AA187" s="254">
        <v>0.01</v>
      </c>
      <c r="AB187" s="137">
        <f t="shared" si="70"/>
        <v>18.725000000000001</v>
      </c>
      <c r="AC187" s="83">
        <f t="shared" si="53"/>
        <v>15.916250000000002</v>
      </c>
      <c r="AD187" s="4" t="s">
        <v>10</v>
      </c>
      <c r="AE187" s="4" t="s">
        <v>2263</v>
      </c>
      <c r="AF187" s="4" t="s">
        <v>572</v>
      </c>
      <c r="AG187" s="121">
        <v>3350400520739</v>
      </c>
      <c r="AH187" s="121" t="s">
        <v>1509</v>
      </c>
    </row>
    <row r="188" spans="1:44" ht="20.100000000000001" customHeight="1">
      <c r="A188" s="286">
        <v>97</v>
      </c>
      <c r="B188" s="243" t="s">
        <v>656</v>
      </c>
      <c r="C188" s="258" t="s">
        <v>1132</v>
      </c>
      <c r="D188" s="259" t="s">
        <v>14</v>
      </c>
      <c r="E188" s="260">
        <v>0</v>
      </c>
      <c r="F188" s="260">
        <v>3</v>
      </c>
      <c r="G188" s="260">
        <v>22</v>
      </c>
      <c r="H188" s="247">
        <v>1</v>
      </c>
      <c r="I188" s="65">
        <f t="shared" si="68"/>
        <v>322</v>
      </c>
      <c r="J188" s="65">
        <v>250</v>
      </c>
      <c r="K188" s="80">
        <f t="shared" si="69"/>
        <v>80500</v>
      </c>
      <c r="L188" s="245"/>
      <c r="M188" s="248"/>
      <c r="N188" s="249"/>
      <c r="O188" s="45"/>
      <c r="P188" s="139"/>
      <c r="Q188" s="250"/>
      <c r="R188" s="250"/>
      <c r="S188" s="251"/>
      <c r="T188" s="249"/>
      <c r="U188" s="252"/>
      <c r="V188" s="249"/>
      <c r="W188" s="253"/>
      <c r="X188" s="243"/>
      <c r="Y188" s="243"/>
      <c r="Z188" s="125">
        <f t="shared" si="73"/>
        <v>80500</v>
      </c>
      <c r="AA188" s="254">
        <v>0.01</v>
      </c>
      <c r="AB188" s="137">
        <f t="shared" si="70"/>
        <v>8.0500000000000007</v>
      </c>
      <c r="AC188" s="83">
        <f t="shared" si="53"/>
        <v>6.8425000000000002</v>
      </c>
      <c r="AD188" s="501" t="s">
        <v>20</v>
      </c>
      <c r="AE188" s="489" t="s">
        <v>706</v>
      </c>
      <c r="AF188" s="489" t="s">
        <v>255</v>
      </c>
      <c r="AG188" s="498" t="s">
        <v>1068</v>
      </c>
      <c r="AH188" s="498" t="s">
        <v>91</v>
      </c>
      <c r="AI188" s="12" t="s">
        <v>14</v>
      </c>
      <c r="AJ188" s="6" t="s">
        <v>36</v>
      </c>
      <c r="AK188" s="11" t="s">
        <v>15</v>
      </c>
      <c r="AL188" s="11" t="s">
        <v>16</v>
      </c>
      <c r="AM188" s="11" t="s">
        <v>17</v>
      </c>
      <c r="AN188" s="11" t="s">
        <v>47</v>
      </c>
      <c r="AO188" s="11" t="s">
        <v>595</v>
      </c>
      <c r="AP188" s="11">
        <v>5</v>
      </c>
      <c r="AQ188" s="11">
        <v>1</v>
      </c>
      <c r="AR188" s="11">
        <v>56</v>
      </c>
    </row>
    <row r="189" spans="1:44">
      <c r="A189" s="286">
        <v>98</v>
      </c>
      <c r="B189" s="243" t="s">
        <v>1322</v>
      </c>
      <c r="C189" s="262">
        <v>23933</v>
      </c>
      <c r="D189" s="245">
        <v>4</v>
      </c>
      <c r="E189" s="267">
        <v>1</v>
      </c>
      <c r="F189" s="248">
        <v>0</v>
      </c>
      <c r="G189" s="248">
        <v>84</v>
      </c>
      <c r="H189" s="247">
        <v>1</v>
      </c>
      <c r="I189" s="65">
        <f t="shared" si="68"/>
        <v>484</v>
      </c>
      <c r="J189" s="65">
        <v>250</v>
      </c>
      <c r="K189" s="80">
        <f t="shared" si="69"/>
        <v>121000</v>
      </c>
      <c r="L189" s="245"/>
      <c r="M189" s="248"/>
      <c r="N189" s="249"/>
      <c r="O189" s="45"/>
      <c r="P189" s="139"/>
      <c r="Q189" s="250"/>
      <c r="R189" s="250"/>
      <c r="S189" s="251"/>
      <c r="T189" s="249"/>
      <c r="U189" s="252"/>
      <c r="V189" s="249"/>
      <c r="W189" s="253"/>
      <c r="X189" s="243"/>
      <c r="Y189" s="243"/>
      <c r="Z189" s="125">
        <f t="shared" si="73"/>
        <v>121000</v>
      </c>
      <c r="AA189" s="254">
        <v>0.01</v>
      </c>
      <c r="AB189" s="137">
        <f t="shared" si="70"/>
        <v>12.1</v>
      </c>
      <c r="AC189" s="83">
        <f t="shared" si="53"/>
        <v>10.285</v>
      </c>
      <c r="AD189" s="4" t="s">
        <v>10</v>
      </c>
      <c r="AE189" s="4" t="s">
        <v>706</v>
      </c>
      <c r="AF189" s="4" t="s">
        <v>202</v>
      </c>
      <c r="AG189" s="121">
        <v>3350400156281</v>
      </c>
      <c r="AH189" s="8" t="s">
        <v>1493</v>
      </c>
    </row>
    <row r="190" spans="1:44" ht="17.25">
      <c r="A190" s="276">
        <v>99</v>
      </c>
      <c r="B190" s="245" t="s">
        <v>1139</v>
      </c>
      <c r="C190" s="275">
        <v>2299</v>
      </c>
      <c r="D190" s="245"/>
      <c r="E190" s="246">
        <v>5</v>
      </c>
      <c r="F190" s="246">
        <v>0</v>
      </c>
      <c r="G190" s="246">
        <v>60</v>
      </c>
      <c r="H190" s="247">
        <v>1</v>
      </c>
      <c r="I190" s="84">
        <f>E190*400+F190*100+G190</f>
        <v>2060</v>
      </c>
      <c r="J190" s="84">
        <v>100</v>
      </c>
      <c r="K190" s="80">
        <f>I190*J190</f>
        <v>206000</v>
      </c>
      <c r="L190" s="245"/>
      <c r="M190" s="248"/>
      <c r="N190" s="245"/>
      <c r="O190" s="48"/>
      <c r="P190" s="58"/>
      <c r="Q190" s="251"/>
      <c r="R190" s="251"/>
      <c r="S190" s="251"/>
      <c r="T190" s="245"/>
      <c r="U190" s="248"/>
      <c r="V190" s="245"/>
      <c r="W190" s="253"/>
      <c r="X190" s="243"/>
      <c r="Y190" s="243"/>
      <c r="Z190" s="125">
        <f>K190</f>
        <v>206000</v>
      </c>
      <c r="AA190" s="254">
        <v>0.01</v>
      </c>
      <c r="AB190" s="82">
        <f>+Z190*AA190/100</f>
        <v>20.6</v>
      </c>
      <c r="AC190" s="83">
        <f>+AB190*0.85</f>
        <v>17.510000000000002</v>
      </c>
      <c r="AD190" s="485" t="s">
        <v>20</v>
      </c>
      <c r="AE190" s="486" t="s">
        <v>1216</v>
      </c>
      <c r="AF190" s="486" t="s">
        <v>12</v>
      </c>
      <c r="AG190" s="486" t="s">
        <v>1220</v>
      </c>
      <c r="AH190" s="486">
        <v>171</v>
      </c>
      <c r="AI190" s="3">
        <v>7</v>
      </c>
      <c r="AJ190" s="3" t="s">
        <v>1224</v>
      </c>
      <c r="AN190" s="3" t="s">
        <v>1225</v>
      </c>
      <c r="AO190" s="3" t="s">
        <v>17</v>
      </c>
    </row>
    <row r="191" spans="1:44" ht="20.100000000000001" customHeight="1">
      <c r="A191" s="286">
        <v>100</v>
      </c>
      <c r="B191" s="243" t="s">
        <v>656</v>
      </c>
      <c r="C191" s="258">
        <v>1989</v>
      </c>
      <c r="D191" s="259" t="s">
        <v>32</v>
      </c>
      <c r="E191" s="260">
        <v>3</v>
      </c>
      <c r="F191" s="260">
        <v>0</v>
      </c>
      <c r="G191" s="260">
        <v>37</v>
      </c>
      <c r="H191" s="247">
        <v>1</v>
      </c>
      <c r="I191" s="84">
        <f t="shared" si="68"/>
        <v>1237</v>
      </c>
      <c r="J191" s="65">
        <v>250</v>
      </c>
      <c r="K191" s="80">
        <f t="shared" si="69"/>
        <v>309250</v>
      </c>
      <c r="L191" s="245"/>
      <c r="M191" s="248"/>
      <c r="N191" s="249"/>
      <c r="O191" s="45"/>
      <c r="P191" s="139"/>
      <c r="Q191" s="250"/>
      <c r="R191" s="250"/>
      <c r="S191" s="251"/>
      <c r="T191" s="249"/>
      <c r="U191" s="252"/>
      <c r="V191" s="249"/>
      <c r="W191" s="253"/>
      <c r="X191" s="243"/>
      <c r="Y191" s="243"/>
      <c r="Z191" s="125">
        <f t="shared" si="73"/>
        <v>309250</v>
      </c>
      <c r="AA191" s="254">
        <v>0.01</v>
      </c>
      <c r="AB191" s="137">
        <f>+Z191*AA191/100</f>
        <v>30.925000000000001</v>
      </c>
      <c r="AC191" s="83">
        <f t="shared" si="53"/>
        <v>26.286249999999999</v>
      </c>
      <c r="AD191" s="501" t="s">
        <v>20</v>
      </c>
      <c r="AE191" s="489" t="s">
        <v>708</v>
      </c>
      <c r="AF191" s="489" t="s">
        <v>34</v>
      </c>
      <c r="AG191" s="498" t="s">
        <v>1070</v>
      </c>
      <c r="AH191" s="498" t="s">
        <v>140</v>
      </c>
      <c r="AI191" s="12" t="s">
        <v>32</v>
      </c>
      <c r="AJ191" s="6"/>
      <c r="AK191" s="11" t="s">
        <v>15</v>
      </c>
      <c r="AL191" s="11" t="s">
        <v>16</v>
      </c>
      <c r="AM191" s="11" t="s">
        <v>17</v>
      </c>
      <c r="AN191" s="11" t="s">
        <v>101</v>
      </c>
      <c r="AO191" s="11" t="s">
        <v>595</v>
      </c>
      <c r="AP191" s="11">
        <v>2</v>
      </c>
      <c r="AQ191" s="11">
        <v>3</v>
      </c>
      <c r="AR191" s="11">
        <v>50</v>
      </c>
    </row>
    <row r="192" spans="1:44" ht="20.100000000000001" customHeight="1">
      <c r="A192" s="286"/>
      <c r="B192" s="243" t="s">
        <v>1759</v>
      </c>
      <c r="C192" s="258"/>
      <c r="D192" s="259"/>
      <c r="E192" s="260">
        <v>2</v>
      </c>
      <c r="F192" s="260">
        <v>1</v>
      </c>
      <c r="G192" s="260">
        <v>0</v>
      </c>
      <c r="H192" s="247">
        <v>2</v>
      </c>
      <c r="I192" s="84">
        <f t="shared" ref="I192" si="74">E192*400+F192*100+G192</f>
        <v>900</v>
      </c>
      <c r="J192" s="65">
        <v>250</v>
      </c>
      <c r="K192" s="80">
        <f t="shared" ref="K192" si="75">I192*J192</f>
        <v>225000</v>
      </c>
      <c r="L192" s="245"/>
      <c r="M192" s="248"/>
      <c r="N192" s="249"/>
      <c r="O192" s="45"/>
      <c r="P192" s="139"/>
      <c r="Q192" s="250"/>
      <c r="R192" s="250"/>
      <c r="S192" s="251"/>
      <c r="T192" s="249"/>
      <c r="U192" s="252"/>
      <c r="V192" s="249"/>
      <c r="W192" s="253"/>
      <c r="X192" s="243"/>
      <c r="Y192" s="243"/>
      <c r="Z192" s="125">
        <f t="shared" ref="Z192" si="76">K192</f>
        <v>225000</v>
      </c>
      <c r="AA192" s="254">
        <v>0.01</v>
      </c>
      <c r="AB192" s="137">
        <f t="shared" ref="AB192" si="77">+Z192*AA192/100</f>
        <v>22.5</v>
      </c>
      <c r="AC192" s="83">
        <f t="shared" si="53"/>
        <v>19.125</v>
      </c>
      <c r="AD192" s="501" t="s">
        <v>20</v>
      </c>
      <c r="AE192" s="492" t="s">
        <v>2291</v>
      </c>
      <c r="AF192" s="489"/>
      <c r="AG192" s="498"/>
      <c r="AH192" s="498"/>
      <c r="AI192" s="12"/>
      <c r="AJ192" s="6"/>
      <c r="AK192" s="11"/>
      <c r="AL192" s="11"/>
      <c r="AM192" s="11"/>
      <c r="AN192" s="11"/>
      <c r="AO192" s="11"/>
      <c r="AP192" s="11"/>
      <c r="AQ192" s="11"/>
      <c r="AR192" s="11"/>
    </row>
    <row r="193" spans="1:44" ht="20.100000000000001" customHeight="1">
      <c r="A193" s="286">
        <v>101</v>
      </c>
      <c r="B193" s="243" t="s">
        <v>656</v>
      </c>
      <c r="C193" s="258">
        <v>333</v>
      </c>
      <c r="D193" s="259" t="s">
        <v>95</v>
      </c>
      <c r="E193" s="260">
        <v>3</v>
      </c>
      <c r="F193" s="260">
        <v>3</v>
      </c>
      <c r="G193" s="260">
        <v>30</v>
      </c>
      <c r="H193" s="264">
        <v>1</v>
      </c>
      <c r="I193" s="84">
        <f t="shared" si="68"/>
        <v>1530</v>
      </c>
      <c r="J193" s="65">
        <v>250</v>
      </c>
      <c r="K193" s="80">
        <f t="shared" si="69"/>
        <v>382500</v>
      </c>
      <c r="L193" s="245"/>
      <c r="M193" s="248"/>
      <c r="N193" s="249"/>
      <c r="O193" s="45"/>
      <c r="P193" s="139"/>
      <c r="Q193" s="250"/>
      <c r="R193" s="250"/>
      <c r="S193" s="251"/>
      <c r="T193" s="249"/>
      <c r="U193" s="252"/>
      <c r="V193" s="249"/>
      <c r="W193" s="253"/>
      <c r="X193" s="243"/>
      <c r="Y193" s="243"/>
      <c r="Z193" s="125">
        <f t="shared" si="73"/>
        <v>382500</v>
      </c>
      <c r="AA193" s="254">
        <v>0.01</v>
      </c>
      <c r="AB193" s="137">
        <f t="shared" si="70"/>
        <v>38.25</v>
      </c>
      <c r="AC193" s="83">
        <f t="shared" ref="AC193:AC251" si="78">+AB193*0.85</f>
        <v>32.512499999999996</v>
      </c>
      <c r="AD193" s="497" t="s">
        <v>20</v>
      </c>
      <c r="AE193" s="515" t="s">
        <v>495</v>
      </c>
      <c r="AF193" s="489" t="s">
        <v>493</v>
      </c>
      <c r="AG193" s="498" t="s">
        <v>748</v>
      </c>
      <c r="AH193" s="498" t="s">
        <v>209</v>
      </c>
      <c r="AI193" s="12" t="s">
        <v>200</v>
      </c>
      <c r="AJ193" s="200" t="s">
        <v>195</v>
      </c>
      <c r="AK193" s="200" t="s">
        <v>195</v>
      </c>
      <c r="AL193" s="11" t="s">
        <v>196</v>
      </c>
      <c r="AM193" s="11" t="s">
        <v>17</v>
      </c>
      <c r="AN193" s="11" t="s">
        <v>33</v>
      </c>
      <c r="AO193" s="11" t="s">
        <v>76</v>
      </c>
      <c r="AP193" s="11">
        <v>1</v>
      </c>
      <c r="AQ193" s="11">
        <v>0</v>
      </c>
      <c r="AR193" s="11">
        <v>90</v>
      </c>
    </row>
    <row r="194" spans="1:44" ht="20.100000000000001" customHeight="1">
      <c r="A194" s="286">
        <v>102</v>
      </c>
      <c r="B194" s="243" t="s">
        <v>1322</v>
      </c>
      <c r="C194" s="258"/>
      <c r="D194" s="259"/>
      <c r="E194" s="260">
        <v>1</v>
      </c>
      <c r="F194" s="260">
        <v>3</v>
      </c>
      <c r="G194" s="260">
        <v>48.5</v>
      </c>
      <c r="H194" s="264">
        <v>1</v>
      </c>
      <c r="I194" s="84">
        <f t="shared" ref="I194" si="79">E194*400+F194*100+G194</f>
        <v>748.5</v>
      </c>
      <c r="J194" s="65">
        <v>250</v>
      </c>
      <c r="K194" s="80">
        <f t="shared" si="69"/>
        <v>187125</v>
      </c>
      <c r="L194" s="245"/>
      <c r="M194" s="248"/>
      <c r="N194" s="249"/>
      <c r="O194" s="45"/>
      <c r="P194" s="139"/>
      <c r="Q194" s="250"/>
      <c r="R194" s="250"/>
      <c r="S194" s="251"/>
      <c r="T194" s="249"/>
      <c r="U194" s="252"/>
      <c r="V194" s="249"/>
      <c r="W194" s="253"/>
      <c r="X194" s="243"/>
      <c r="Y194" s="243"/>
      <c r="Z194" s="125">
        <f>+K194</f>
        <v>187125</v>
      </c>
      <c r="AA194" s="254">
        <v>0.01</v>
      </c>
      <c r="AB194" s="137">
        <v>18.71</v>
      </c>
      <c r="AC194" s="83"/>
      <c r="AD194" s="501" t="s">
        <v>10</v>
      </c>
      <c r="AE194" s="489" t="s">
        <v>2263</v>
      </c>
      <c r="AF194" s="489" t="s">
        <v>572</v>
      </c>
      <c r="AG194" s="498"/>
      <c r="AH194" s="498"/>
      <c r="AI194" s="12"/>
      <c r="AJ194" s="200"/>
      <c r="AK194" s="235"/>
      <c r="AL194" s="11"/>
      <c r="AM194" s="11"/>
      <c r="AN194" s="11"/>
      <c r="AO194" s="11"/>
      <c r="AP194" s="11"/>
      <c r="AQ194" s="11"/>
      <c r="AR194" s="11"/>
    </row>
    <row r="195" spans="1:44" ht="20.100000000000001" customHeight="1">
      <c r="A195" s="286">
        <v>103</v>
      </c>
      <c r="B195" s="243" t="s">
        <v>656</v>
      </c>
      <c r="C195" s="258">
        <v>747</v>
      </c>
      <c r="D195" s="259" t="s">
        <v>32</v>
      </c>
      <c r="E195" s="260">
        <v>4</v>
      </c>
      <c r="F195" s="260">
        <v>2</v>
      </c>
      <c r="G195" s="260">
        <v>21</v>
      </c>
      <c r="H195" s="264">
        <v>1</v>
      </c>
      <c r="I195" s="84">
        <f t="shared" si="68"/>
        <v>1821</v>
      </c>
      <c r="J195" s="65">
        <v>250</v>
      </c>
      <c r="K195" s="80">
        <f t="shared" si="69"/>
        <v>455250</v>
      </c>
      <c r="L195" s="245"/>
      <c r="M195" s="248"/>
      <c r="N195" s="249"/>
      <c r="O195" s="45"/>
      <c r="P195" s="139"/>
      <c r="Q195" s="250"/>
      <c r="R195" s="250"/>
      <c r="S195" s="251"/>
      <c r="T195" s="249"/>
      <c r="U195" s="252"/>
      <c r="V195" s="249"/>
      <c r="W195" s="253"/>
      <c r="X195" s="243"/>
      <c r="Y195" s="243"/>
      <c r="Z195" s="125">
        <f t="shared" si="73"/>
        <v>455250</v>
      </c>
      <c r="AA195" s="254">
        <v>0.01</v>
      </c>
      <c r="AB195" s="137">
        <f t="shared" si="70"/>
        <v>45.524999999999999</v>
      </c>
      <c r="AC195" s="83">
        <f t="shared" si="78"/>
        <v>38.696249999999999</v>
      </c>
      <c r="AD195" s="501" t="s">
        <v>20</v>
      </c>
      <c r="AE195" s="489" t="s">
        <v>567</v>
      </c>
      <c r="AF195" s="489" t="s">
        <v>34</v>
      </c>
      <c r="AG195" s="498" t="s">
        <v>752</v>
      </c>
      <c r="AH195" s="498" t="s">
        <v>553</v>
      </c>
      <c r="AI195" s="12" t="s">
        <v>32</v>
      </c>
      <c r="AJ195" s="6" t="s">
        <v>36</v>
      </c>
      <c r="AK195" s="11" t="s">
        <v>15</v>
      </c>
      <c r="AL195" s="11" t="s">
        <v>16</v>
      </c>
      <c r="AM195" s="11" t="s">
        <v>17</v>
      </c>
      <c r="AN195" s="11" t="s">
        <v>43</v>
      </c>
      <c r="AO195" s="11" t="s">
        <v>76</v>
      </c>
      <c r="AP195" s="11">
        <v>0</v>
      </c>
      <c r="AQ195" s="11">
        <v>1</v>
      </c>
      <c r="AR195" s="11">
        <v>39</v>
      </c>
    </row>
    <row r="196" spans="1:44" ht="17.25">
      <c r="A196" s="286">
        <v>104</v>
      </c>
      <c r="B196" s="249" t="s">
        <v>1137</v>
      </c>
      <c r="C196" s="275">
        <v>2333</v>
      </c>
      <c r="D196" s="245">
        <v>9</v>
      </c>
      <c r="E196" s="246">
        <v>1</v>
      </c>
      <c r="F196" s="246">
        <v>1</v>
      </c>
      <c r="G196" s="246">
        <v>20</v>
      </c>
      <c r="H196" s="247">
        <v>5</v>
      </c>
      <c r="I196" s="65">
        <v>200</v>
      </c>
      <c r="J196" s="84">
        <v>250</v>
      </c>
      <c r="K196" s="80">
        <f t="shared" si="69"/>
        <v>50000</v>
      </c>
      <c r="L196" s="245"/>
      <c r="M196" s="248"/>
      <c r="N196" s="249"/>
      <c r="O196" s="45"/>
      <c r="P196" s="139"/>
      <c r="Q196" s="250"/>
      <c r="R196" s="250"/>
      <c r="S196" s="251"/>
      <c r="T196" s="249"/>
      <c r="U196" s="252"/>
      <c r="V196" s="249"/>
      <c r="W196" s="253"/>
      <c r="X196" s="243"/>
      <c r="Y196" s="243"/>
      <c r="Z196" s="125"/>
      <c r="AA196" s="254"/>
      <c r="AB196" s="82"/>
      <c r="AC196" s="83">
        <f t="shared" si="78"/>
        <v>0</v>
      </c>
      <c r="AD196" s="213" t="s">
        <v>10</v>
      </c>
      <c r="AE196" s="180" t="s">
        <v>1204</v>
      </c>
      <c r="AF196" s="180" t="s">
        <v>1205</v>
      </c>
      <c r="AG196" s="486" t="s">
        <v>1212</v>
      </c>
      <c r="AH196" s="486">
        <v>39</v>
      </c>
      <c r="AI196" s="3">
        <v>9</v>
      </c>
      <c r="AJ196" s="3" t="s">
        <v>1160</v>
      </c>
      <c r="AK196" s="3" t="s">
        <v>16</v>
      </c>
      <c r="AL196" s="3" t="s">
        <v>17</v>
      </c>
    </row>
    <row r="197" spans="1:44" ht="17.25">
      <c r="A197" s="286"/>
      <c r="B197" s="249"/>
      <c r="C197" s="275"/>
      <c r="D197" s="245"/>
      <c r="E197" s="246"/>
      <c r="F197" s="246"/>
      <c r="G197" s="246">
        <v>26.15</v>
      </c>
      <c r="H197" s="247">
        <v>5</v>
      </c>
      <c r="I197" s="65">
        <v>26.15</v>
      </c>
      <c r="J197" s="84">
        <v>250</v>
      </c>
      <c r="K197" s="80">
        <f t="shared" si="69"/>
        <v>6537.5</v>
      </c>
      <c r="L197" s="245">
        <v>1</v>
      </c>
      <c r="M197" s="248" t="s">
        <v>2071</v>
      </c>
      <c r="N197" s="249" t="s">
        <v>1613</v>
      </c>
      <c r="O197" s="45">
        <v>3</v>
      </c>
      <c r="P197" s="139">
        <v>104.58</v>
      </c>
      <c r="Q197" s="249">
        <v>100</v>
      </c>
      <c r="R197" s="250">
        <v>8200</v>
      </c>
      <c r="S197" s="251">
        <f>+R197*P197</f>
        <v>857556</v>
      </c>
      <c r="T197" s="249">
        <v>1</v>
      </c>
      <c r="U197" s="252">
        <v>1</v>
      </c>
      <c r="V197" s="249">
        <f>+S197*0.97</f>
        <v>831829.32</v>
      </c>
      <c r="W197" s="253">
        <f>+K197+V197</f>
        <v>838366.82</v>
      </c>
      <c r="X197" s="243">
        <f>+W197</f>
        <v>838366.82</v>
      </c>
      <c r="Y197" s="243"/>
      <c r="Z197" s="125">
        <f>+X197</f>
        <v>838366.82</v>
      </c>
      <c r="AA197" s="254">
        <v>0.3</v>
      </c>
      <c r="AB197" s="82">
        <f>+Z197*AA197/100</f>
        <v>2515.1004599999997</v>
      </c>
      <c r="AC197" s="83"/>
      <c r="AD197" s="213" t="s">
        <v>10</v>
      </c>
      <c r="AE197" s="180" t="s">
        <v>1204</v>
      </c>
      <c r="AF197" s="180" t="s">
        <v>1205</v>
      </c>
      <c r="AG197" s="484"/>
      <c r="AH197" s="484"/>
      <c r="AI197" s="14"/>
      <c r="AJ197" s="14"/>
      <c r="AK197" s="14"/>
      <c r="AL197" s="14"/>
    </row>
    <row r="198" spans="1:44" ht="17.25">
      <c r="A198" s="256"/>
      <c r="B198" s="249"/>
      <c r="C198" s="275"/>
      <c r="D198" s="245"/>
      <c r="E198" s="246"/>
      <c r="F198" s="246"/>
      <c r="G198" s="246"/>
      <c r="H198" s="247"/>
      <c r="I198" s="65"/>
      <c r="J198" s="84"/>
      <c r="K198" s="80"/>
      <c r="L198" s="245"/>
      <c r="M198" s="248"/>
      <c r="N198" s="249"/>
      <c r="O198" s="45"/>
      <c r="P198" s="139"/>
      <c r="Q198" s="250"/>
      <c r="R198" s="250"/>
      <c r="S198" s="251"/>
      <c r="T198" s="249"/>
      <c r="U198" s="252"/>
      <c r="V198" s="249"/>
      <c r="W198" s="253"/>
      <c r="X198" s="243"/>
      <c r="Y198" s="243"/>
      <c r="Z198" s="125"/>
      <c r="AA198" s="254"/>
      <c r="AB198" s="82"/>
      <c r="AC198" s="83">
        <f t="shared" si="78"/>
        <v>0</v>
      </c>
      <c r="AD198" s="484"/>
      <c r="AE198" s="484"/>
      <c r="AF198" s="484"/>
      <c r="AG198" s="484"/>
      <c r="AH198" s="484"/>
      <c r="AI198" s="14"/>
      <c r="AJ198" s="14"/>
      <c r="AK198" s="14"/>
      <c r="AL198" s="14"/>
    </row>
    <row r="199" spans="1:44">
      <c r="A199" s="286">
        <v>105</v>
      </c>
      <c r="B199" s="249" t="s">
        <v>1139</v>
      </c>
      <c r="C199" s="245">
        <v>2234</v>
      </c>
      <c r="D199" s="245"/>
      <c r="E199" s="248">
        <v>10</v>
      </c>
      <c r="F199" s="248">
        <v>1</v>
      </c>
      <c r="G199" s="248">
        <v>65</v>
      </c>
      <c r="H199" s="247">
        <v>1</v>
      </c>
      <c r="I199" s="85">
        <f>E199*400+F199*100+G199</f>
        <v>4165</v>
      </c>
      <c r="J199" s="84">
        <v>250</v>
      </c>
      <c r="K199" s="80">
        <f>I199*J199</f>
        <v>1041250</v>
      </c>
      <c r="L199" s="245"/>
      <c r="M199" s="248"/>
      <c r="N199" s="249"/>
      <c r="O199" s="45"/>
      <c r="P199" s="139"/>
      <c r="Q199" s="250"/>
      <c r="R199" s="250"/>
      <c r="S199" s="251"/>
      <c r="T199" s="249"/>
      <c r="U199" s="252"/>
      <c r="V199" s="249"/>
      <c r="W199" s="253"/>
      <c r="X199" s="243"/>
      <c r="Y199" s="243"/>
      <c r="Z199" s="125">
        <f>K199</f>
        <v>1041250</v>
      </c>
      <c r="AA199" s="254">
        <v>0.01</v>
      </c>
      <c r="AB199" s="82">
        <f>+Z199*AA199/100</f>
        <v>104.125</v>
      </c>
      <c r="AC199" s="83">
        <f t="shared" si="78"/>
        <v>88.506249999999994</v>
      </c>
      <c r="AD199" s="4" t="s">
        <v>10</v>
      </c>
      <c r="AE199" s="4" t="s">
        <v>1142</v>
      </c>
      <c r="AF199" s="4" t="s">
        <v>34</v>
      </c>
      <c r="AG199" s="121">
        <v>3350400180202</v>
      </c>
      <c r="AH199" s="121">
        <v>59</v>
      </c>
      <c r="AI199" s="121">
        <v>4</v>
      </c>
      <c r="AJ199" s="4"/>
      <c r="AK199" s="4"/>
    </row>
    <row r="200" spans="1:44" ht="20.100000000000001" customHeight="1">
      <c r="A200" s="286">
        <v>106</v>
      </c>
      <c r="B200" s="243" t="s">
        <v>656</v>
      </c>
      <c r="C200" s="258" t="s">
        <v>1128</v>
      </c>
      <c r="D200" s="259" t="s">
        <v>95</v>
      </c>
      <c r="E200" s="260">
        <v>3</v>
      </c>
      <c r="F200" s="260">
        <v>1</v>
      </c>
      <c r="G200" s="260">
        <v>12</v>
      </c>
      <c r="H200" s="247">
        <v>1</v>
      </c>
      <c r="I200" s="84">
        <f>E200*400+F200*100+G200</f>
        <v>1312</v>
      </c>
      <c r="J200" s="84">
        <v>250</v>
      </c>
      <c r="K200" s="80">
        <f>I200*J200</f>
        <v>328000</v>
      </c>
      <c r="L200" s="245"/>
      <c r="M200" s="248"/>
      <c r="N200" s="245"/>
      <c r="O200" s="48"/>
      <c r="P200" s="58"/>
      <c r="Q200" s="251"/>
      <c r="R200" s="251"/>
      <c r="S200" s="251"/>
      <c r="T200" s="245"/>
      <c r="U200" s="248"/>
      <c r="V200" s="249"/>
      <c r="W200" s="253"/>
      <c r="X200" s="243"/>
      <c r="Y200" s="243"/>
      <c r="Z200" s="125">
        <f>K200</f>
        <v>328000</v>
      </c>
      <c r="AA200" s="254">
        <v>0.01</v>
      </c>
      <c r="AB200" s="82">
        <f>+Z200*AA200/100</f>
        <v>32.799999999999997</v>
      </c>
      <c r="AC200" s="83">
        <f t="shared" si="78"/>
        <v>27.879999999999995</v>
      </c>
      <c r="AD200" s="501" t="s">
        <v>44</v>
      </c>
      <c r="AE200" s="489" t="s">
        <v>676</v>
      </c>
      <c r="AF200" s="489" t="s">
        <v>190</v>
      </c>
      <c r="AG200" s="498" t="s">
        <v>980</v>
      </c>
      <c r="AH200" s="498" t="s">
        <v>502</v>
      </c>
      <c r="AI200" s="12" t="s">
        <v>95</v>
      </c>
      <c r="AJ200" s="6" t="s">
        <v>123</v>
      </c>
      <c r="AK200" s="11" t="s">
        <v>15</v>
      </c>
      <c r="AL200" s="11" t="s">
        <v>16</v>
      </c>
      <c r="AM200" s="11" t="s">
        <v>17</v>
      </c>
      <c r="AN200" s="11" t="s">
        <v>18</v>
      </c>
      <c r="AO200" s="11" t="s">
        <v>478</v>
      </c>
      <c r="AP200" s="11">
        <v>4</v>
      </c>
      <c r="AQ200" s="11">
        <v>0</v>
      </c>
      <c r="AR200" s="11">
        <v>99</v>
      </c>
    </row>
    <row r="201" spans="1:44">
      <c r="A201" s="286">
        <v>107</v>
      </c>
      <c r="B201" s="249" t="s">
        <v>1319</v>
      </c>
      <c r="C201" s="263">
        <v>45921</v>
      </c>
      <c r="D201" s="245">
        <v>5</v>
      </c>
      <c r="E201" s="248">
        <v>0</v>
      </c>
      <c r="F201" s="248">
        <v>2</v>
      </c>
      <c r="G201" s="248">
        <v>8</v>
      </c>
      <c r="H201" s="247">
        <v>2</v>
      </c>
      <c r="I201" s="65">
        <f>E201*400+F201*100+G201</f>
        <v>208</v>
      </c>
      <c r="J201" s="84">
        <v>500</v>
      </c>
      <c r="K201" s="80">
        <f>I201*J201</f>
        <v>104000</v>
      </c>
      <c r="L201" s="245">
        <v>1</v>
      </c>
      <c r="M201" s="266" t="s">
        <v>1592</v>
      </c>
      <c r="N201" s="245" t="s">
        <v>1621</v>
      </c>
      <c r="O201" s="45"/>
      <c r="P201" s="141">
        <v>185</v>
      </c>
      <c r="Q201" s="249"/>
      <c r="R201" s="250"/>
      <c r="S201" s="245"/>
      <c r="T201" s="249">
        <v>38</v>
      </c>
      <c r="U201" s="252"/>
      <c r="V201" s="249"/>
      <c r="W201" s="253"/>
      <c r="X201" s="243"/>
      <c r="Y201" s="243"/>
      <c r="Z201" s="125">
        <f t="shared" ref="Z201" si="80">K201</f>
        <v>104000</v>
      </c>
      <c r="AA201" s="254">
        <v>0.02</v>
      </c>
      <c r="AB201" s="82">
        <f>+Z201*AA201/100</f>
        <v>20.8</v>
      </c>
      <c r="AC201" s="83">
        <f t="shared" si="78"/>
        <v>17.68</v>
      </c>
      <c r="AD201" s="4" t="s">
        <v>10</v>
      </c>
      <c r="AE201" s="4" t="s">
        <v>1832</v>
      </c>
      <c r="AF201" s="4" t="s">
        <v>81</v>
      </c>
      <c r="AG201" s="121">
        <v>3350400256306</v>
      </c>
      <c r="AH201" s="8" t="s">
        <v>1831</v>
      </c>
    </row>
    <row r="202" spans="1:44">
      <c r="A202" s="256"/>
      <c r="B202" s="249"/>
      <c r="C202" s="245"/>
      <c r="D202" s="245"/>
      <c r="E202" s="248"/>
      <c r="F202" s="248"/>
      <c r="G202" s="248"/>
      <c r="H202" s="247"/>
      <c r="I202" s="65"/>
      <c r="J202" s="65"/>
      <c r="K202" s="80">
        <f t="shared" ref="K202:K205" si="81">I202*J202</f>
        <v>0</v>
      </c>
      <c r="L202" s="245">
        <v>2</v>
      </c>
      <c r="M202" s="266" t="s">
        <v>1592</v>
      </c>
      <c r="N202" s="245" t="s">
        <v>1621</v>
      </c>
      <c r="O202" s="45"/>
      <c r="P202" s="141">
        <v>257</v>
      </c>
      <c r="Q202" s="249"/>
      <c r="R202" s="250"/>
      <c r="S202" s="245"/>
      <c r="T202" s="249">
        <v>28</v>
      </c>
      <c r="U202" s="252"/>
      <c r="V202" s="249"/>
      <c r="W202" s="253"/>
      <c r="X202" s="243"/>
      <c r="Y202" s="243"/>
      <c r="Z202" s="125"/>
      <c r="AA202" s="254"/>
      <c r="AB202" s="82"/>
      <c r="AC202" s="83">
        <f t="shared" si="78"/>
        <v>0</v>
      </c>
      <c r="AD202" s="4" t="s">
        <v>10</v>
      </c>
      <c r="AE202" s="4" t="s">
        <v>1176</v>
      </c>
      <c r="AF202" s="4" t="s">
        <v>498</v>
      </c>
      <c r="AG202" s="121">
        <v>3350400256314</v>
      </c>
      <c r="AH202" s="8" t="s">
        <v>1833</v>
      </c>
    </row>
    <row r="203" spans="1:44">
      <c r="A203" s="256"/>
      <c r="B203" s="249"/>
      <c r="C203" s="245"/>
      <c r="D203" s="245"/>
      <c r="E203" s="248"/>
      <c r="F203" s="248"/>
      <c r="G203" s="248"/>
      <c r="H203" s="247"/>
      <c r="I203" s="65"/>
      <c r="J203" s="65"/>
      <c r="K203" s="80">
        <f t="shared" si="81"/>
        <v>0</v>
      </c>
      <c r="L203" s="245">
        <v>3</v>
      </c>
      <c r="M203" s="266" t="s">
        <v>1676</v>
      </c>
      <c r="N203" s="245" t="s">
        <v>1595</v>
      </c>
      <c r="O203" s="45"/>
      <c r="P203" s="139">
        <v>28</v>
      </c>
      <c r="Q203" s="249"/>
      <c r="R203" s="250"/>
      <c r="S203" s="245"/>
      <c r="T203" s="249">
        <v>28</v>
      </c>
      <c r="U203" s="252"/>
      <c r="V203" s="249"/>
      <c r="W203" s="253"/>
      <c r="X203" s="243"/>
      <c r="Y203" s="243"/>
      <c r="Z203" s="125"/>
      <c r="AA203" s="254"/>
      <c r="AB203" s="82"/>
      <c r="AC203" s="83">
        <f t="shared" si="78"/>
        <v>0</v>
      </c>
    </row>
    <row r="204" spans="1:44">
      <c r="A204" s="256"/>
      <c r="B204" s="249"/>
      <c r="C204" s="245"/>
      <c r="D204" s="245"/>
      <c r="E204" s="248"/>
      <c r="F204" s="248"/>
      <c r="G204" s="248"/>
      <c r="H204" s="247"/>
      <c r="I204" s="65"/>
      <c r="J204" s="65"/>
      <c r="K204" s="80">
        <f t="shared" si="81"/>
        <v>0</v>
      </c>
      <c r="L204" s="245">
        <v>4</v>
      </c>
      <c r="M204" s="266" t="s">
        <v>1620</v>
      </c>
      <c r="N204" s="245" t="s">
        <v>1613</v>
      </c>
      <c r="O204" s="45"/>
      <c r="P204" s="139">
        <v>4</v>
      </c>
      <c r="Q204" s="249"/>
      <c r="R204" s="250"/>
      <c r="S204" s="245"/>
      <c r="T204" s="249">
        <v>28</v>
      </c>
      <c r="U204" s="252"/>
      <c r="V204" s="249"/>
      <c r="W204" s="253"/>
      <c r="X204" s="243"/>
      <c r="Y204" s="243"/>
      <c r="Z204" s="125"/>
      <c r="AA204" s="254"/>
      <c r="AB204" s="82"/>
      <c r="AC204" s="83">
        <f t="shared" si="78"/>
        <v>0</v>
      </c>
    </row>
    <row r="205" spans="1:44">
      <c r="A205" s="256">
        <v>108</v>
      </c>
      <c r="B205" s="243" t="s">
        <v>1723</v>
      </c>
      <c r="C205" s="245"/>
      <c r="D205" s="245">
        <v>4</v>
      </c>
      <c r="E205" s="248">
        <v>2</v>
      </c>
      <c r="F205" s="248">
        <v>0</v>
      </c>
      <c r="G205" s="248">
        <v>0</v>
      </c>
      <c r="H205" s="247">
        <v>1</v>
      </c>
      <c r="I205" s="65">
        <f>E205*400+F205*100+G205</f>
        <v>800</v>
      </c>
      <c r="J205" s="65">
        <v>250</v>
      </c>
      <c r="K205" s="80">
        <f t="shared" si="81"/>
        <v>200000</v>
      </c>
      <c r="L205" s="245"/>
      <c r="M205" s="266"/>
      <c r="N205" s="245"/>
      <c r="O205" s="45"/>
      <c r="P205" s="139"/>
      <c r="Q205" s="249"/>
      <c r="R205" s="250"/>
      <c r="S205" s="245"/>
      <c r="T205" s="249"/>
      <c r="U205" s="252"/>
      <c r="V205" s="249"/>
      <c r="W205" s="253"/>
      <c r="X205" s="243"/>
      <c r="Y205" s="243"/>
      <c r="Z205" s="125">
        <f>+K205</f>
        <v>200000</v>
      </c>
      <c r="AA205" s="254">
        <v>0.01</v>
      </c>
      <c r="AB205" s="82">
        <f>+Z205*0.01/100</f>
        <v>20</v>
      </c>
      <c r="AC205" s="83"/>
      <c r="AD205" s="4" t="s">
        <v>10</v>
      </c>
      <c r="AE205" s="4" t="s">
        <v>529</v>
      </c>
      <c r="AF205" s="4" t="s">
        <v>460</v>
      </c>
      <c r="AH205" s="8" t="s">
        <v>1950</v>
      </c>
    </row>
    <row r="206" spans="1:44">
      <c r="A206" s="256">
        <v>109</v>
      </c>
      <c r="B206" s="243" t="s">
        <v>1282</v>
      </c>
      <c r="C206" s="245">
        <v>236</v>
      </c>
      <c r="D206" s="245"/>
      <c r="E206" s="248"/>
      <c r="F206" s="248"/>
      <c r="G206" s="65">
        <v>70</v>
      </c>
      <c r="H206" s="247">
        <v>2</v>
      </c>
      <c r="I206" s="65">
        <v>70</v>
      </c>
      <c r="J206" s="65">
        <v>500</v>
      </c>
      <c r="K206" s="80">
        <f>+I206*J206</f>
        <v>35000</v>
      </c>
      <c r="L206" s="245"/>
      <c r="M206" s="266"/>
      <c r="N206" s="245"/>
      <c r="O206" s="45"/>
      <c r="P206" s="139"/>
      <c r="Q206" s="249"/>
      <c r="R206" s="250"/>
      <c r="S206" s="245"/>
      <c r="T206" s="249"/>
      <c r="U206" s="252"/>
      <c r="V206" s="249"/>
      <c r="W206" s="253"/>
      <c r="X206" s="243"/>
      <c r="Y206" s="243"/>
      <c r="Z206" s="125">
        <f>+K206</f>
        <v>35000</v>
      </c>
      <c r="AA206" s="254">
        <v>0.02</v>
      </c>
      <c r="AB206" s="82">
        <f>+Z206*AA206/100</f>
        <v>7</v>
      </c>
      <c r="AC206" s="83"/>
      <c r="AD206" s="4" t="s">
        <v>10</v>
      </c>
      <c r="AE206" s="4" t="s">
        <v>529</v>
      </c>
      <c r="AF206" s="4" t="s">
        <v>1203</v>
      </c>
    </row>
    <row r="207" spans="1:44" ht="20.100000000000001" customHeight="1">
      <c r="A207" s="256">
        <v>110</v>
      </c>
      <c r="B207" s="243" t="s">
        <v>656</v>
      </c>
      <c r="C207" s="258" t="s">
        <v>1129</v>
      </c>
      <c r="D207" s="259" t="s">
        <v>32</v>
      </c>
      <c r="E207" s="260">
        <v>1</v>
      </c>
      <c r="F207" s="260">
        <v>0</v>
      </c>
      <c r="G207" s="260">
        <v>35</v>
      </c>
      <c r="H207" s="247">
        <v>1</v>
      </c>
      <c r="I207" s="65">
        <f>E207*400+F207*100+G207</f>
        <v>435</v>
      </c>
      <c r="J207" s="84">
        <v>250</v>
      </c>
      <c r="K207" s="80">
        <f>I207*J207</f>
        <v>108750</v>
      </c>
      <c r="L207" s="245"/>
      <c r="M207" s="248"/>
      <c r="N207" s="245"/>
      <c r="O207" s="48"/>
      <c r="P207" s="58"/>
      <c r="Q207" s="251"/>
      <c r="R207" s="251"/>
      <c r="S207" s="251"/>
      <c r="T207" s="245"/>
      <c r="U207" s="248"/>
      <c r="V207" s="249"/>
      <c r="W207" s="253"/>
      <c r="X207" s="243"/>
      <c r="Y207" s="243"/>
      <c r="Z207" s="125">
        <f>K207</f>
        <v>108750</v>
      </c>
      <c r="AA207" s="254">
        <v>0.01</v>
      </c>
      <c r="AB207" s="82">
        <f>+Z207*AA207/100</f>
        <v>10.875</v>
      </c>
      <c r="AC207" s="83">
        <f t="shared" si="78"/>
        <v>9.2437500000000004</v>
      </c>
      <c r="AD207" s="501" t="s">
        <v>20</v>
      </c>
      <c r="AE207" s="489" t="s">
        <v>529</v>
      </c>
      <c r="AF207" s="489" t="s">
        <v>34</v>
      </c>
      <c r="AG207" s="498" t="s">
        <v>950</v>
      </c>
      <c r="AH207" s="498" t="s">
        <v>134</v>
      </c>
      <c r="AI207" s="12" t="s">
        <v>32</v>
      </c>
      <c r="AJ207" s="6" t="s">
        <v>36</v>
      </c>
      <c r="AK207" s="11" t="s">
        <v>15</v>
      </c>
      <c r="AL207" s="11" t="s">
        <v>16</v>
      </c>
      <c r="AM207" s="11" t="s">
        <v>17</v>
      </c>
      <c r="AN207" s="11" t="s">
        <v>33</v>
      </c>
      <c r="AO207" s="11" t="s">
        <v>445</v>
      </c>
      <c r="AP207" s="11">
        <v>11</v>
      </c>
      <c r="AQ207" s="11">
        <v>0</v>
      </c>
      <c r="AR207" s="11">
        <v>7</v>
      </c>
    </row>
    <row r="208" spans="1:44" ht="20.100000000000001" customHeight="1">
      <c r="A208" s="277">
        <v>111</v>
      </c>
      <c r="B208" s="262" t="s">
        <v>656</v>
      </c>
      <c r="C208" s="281">
        <v>1989</v>
      </c>
      <c r="D208" s="259" t="s">
        <v>32</v>
      </c>
      <c r="E208" s="312">
        <v>0</v>
      </c>
      <c r="F208" s="312">
        <v>1</v>
      </c>
      <c r="G208" s="312">
        <v>68</v>
      </c>
      <c r="H208" s="247">
        <v>1</v>
      </c>
      <c r="I208" s="84">
        <f t="shared" ref="I208:I213" si="82">E208*400+F208*100+G208</f>
        <v>168</v>
      </c>
      <c r="J208" s="84">
        <v>250</v>
      </c>
      <c r="K208" s="87">
        <f t="shared" ref="K208:K213" si="83">I208*J208</f>
        <v>42000</v>
      </c>
      <c r="L208" s="263"/>
      <c r="M208" s="267"/>
      <c r="N208" s="324"/>
      <c r="O208" s="52"/>
      <c r="P208" s="141"/>
      <c r="Q208" s="325"/>
      <c r="R208" s="325"/>
      <c r="S208" s="326"/>
      <c r="T208" s="324"/>
      <c r="U208" s="327"/>
      <c r="V208" s="324"/>
      <c r="W208" s="328"/>
      <c r="X208" s="329"/>
      <c r="Y208" s="329"/>
      <c r="Z208" s="133">
        <f t="shared" ref="Z208:Z213" si="84">K208</f>
        <v>42000</v>
      </c>
      <c r="AA208" s="254">
        <v>0.01</v>
      </c>
      <c r="AB208" s="82">
        <f t="shared" ref="AB208:AB211" si="85">+Z208*AA208/100</f>
        <v>4.2</v>
      </c>
      <c r="AC208" s="83">
        <f t="shared" si="78"/>
        <v>3.57</v>
      </c>
      <c r="AD208" s="501" t="s">
        <v>10</v>
      </c>
      <c r="AE208" s="489" t="s">
        <v>701</v>
      </c>
      <c r="AF208" s="489" t="s">
        <v>63</v>
      </c>
      <c r="AG208" s="498" t="s">
        <v>1061</v>
      </c>
      <c r="AH208" s="498" t="s">
        <v>97</v>
      </c>
      <c r="AI208" s="12" t="s">
        <v>14</v>
      </c>
      <c r="AJ208" s="6" t="s">
        <v>36</v>
      </c>
      <c r="AK208" s="11" t="s">
        <v>15</v>
      </c>
      <c r="AL208" s="11" t="s">
        <v>16</v>
      </c>
      <c r="AM208" s="11" t="s">
        <v>17</v>
      </c>
      <c r="AN208" s="11" t="s">
        <v>18</v>
      </c>
      <c r="AO208" s="11" t="s">
        <v>595</v>
      </c>
      <c r="AP208" s="11">
        <v>6</v>
      </c>
      <c r="AQ208" s="11">
        <v>1</v>
      </c>
      <c r="AR208" s="11">
        <v>25</v>
      </c>
    </row>
    <row r="209" spans="1:44" ht="20.100000000000001" customHeight="1">
      <c r="A209" s="277"/>
      <c r="B209" s="262" t="s">
        <v>1723</v>
      </c>
      <c r="C209" s="281"/>
      <c r="D209" s="259" t="s">
        <v>14</v>
      </c>
      <c r="E209" s="312">
        <v>0</v>
      </c>
      <c r="F209" s="312">
        <v>2</v>
      </c>
      <c r="G209" s="312">
        <v>7</v>
      </c>
      <c r="H209" s="247">
        <v>1</v>
      </c>
      <c r="I209" s="84">
        <f t="shared" si="82"/>
        <v>207</v>
      </c>
      <c r="J209" s="84">
        <v>250</v>
      </c>
      <c r="K209" s="87">
        <f t="shared" si="83"/>
        <v>51750</v>
      </c>
      <c r="L209" s="263"/>
      <c r="M209" s="267"/>
      <c r="N209" s="324"/>
      <c r="O209" s="52"/>
      <c r="P209" s="141"/>
      <c r="Q209" s="325"/>
      <c r="R209" s="325"/>
      <c r="S209" s="326"/>
      <c r="T209" s="324"/>
      <c r="U209" s="327"/>
      <c r="V209" s="324"/>
      <c r="W209" s="328"/>
      <c r="X209" s="329"/>
      <c r="Y209" s="329"/>
      <c r="Z209" s="133">
        <f t="shared" si="84"/>
        <v>51750</v>
      </c>
      <c r="AA209" s="254">
        <v>0.02</v>
      </c>
      <c r="AB209" s="82">
        <f t="shared" si="85"/>
        <v>10.35</v>
      </c>
      <c r="AC209" s="83">
        <f t="shared" si="78"/>
        <v>8.7974999999999994</v>
      </c>
      <c r="AD209" s="501" t="s">
        <v>10</v>
      </c>
      <c r="AE209" s="489" t="s">
        <v>701</v>
      </c>
      <c r="AF209" s="489" t="s">
        <v>63</v>
      </c>
      <c r="AG209" s="498" t="s">
        <v>1061</v>
      </c>
      <c r="AH209" s="498" t="s">
        <v>97</v>
      </c>
      <c r="AI209" s="12" t="s">
        <v>14</v>
      </c>
      <c r="AJ209" s="6" t="s">
        <v>36</v>
      </c>
      <c r="AK209" s="11"/>
      <c r="AL209" s="11"/>
      <c r="AM209" s="11"/>
      <c r="AN209" s="11"/>
      <c r="AO209" s="11"/>
      <c r="AP209" s="11"/>
      <c r="AQ209" s="11"/>
      <c r="AR209" s="11"/>
    </row>
    <row r="210" spans="1:44" ht="20.100000000000001" customHeight="1">
      <c r="A210" s="277">
        <v>112</v>
      </c>
      <c r="B210" s="257" t="s">
        <v>656</v>
      </c>
      <c r="C210" s="258">
        <v>1988</v>
      </c>
      <c r="D210" s="259" t="s">
        <v>32</v>
      </c>
      <c r="E210" s="260">
        <v>2</v>
      </c>
      <c r="F210" s="260">
        <v>3</v>
      </c>
      <c r="G210" s="260">
        <v>62</v>
      </c>
      <c r="H210" s="264">
        <v>1</v>
      </c>
      <c r="I210" s="84">
        <f t="shared" si="82"/>
        <v>1162</v>
      </c>
      <c r="J210" s="84">
        <v>250</v>
      </c>
      <c r="K210" s="80">
        <f t="shared" si="83"/>
        <v>290500</v>
      </c>
      <c r="L210" s="245"/>
      <c r="M210" s="248"/>
      <c r="N210" s="249"/>
      <c r="O210" s="45"/>
      <c r="P210" s="139"/>
      <c r="Q210" s="250"/>
      <c r="R210" s="250"/>
      <c r="S210" s="251"/>
      <c r="T210" s="249"/>
      <c r="U210" s="252"/>
      <c r="V210" s="249"/>
      <c r="W210" s="253"/>
      <c r="X210" s="243"/>
      <c r="Y210" s="243"/>
      <c r="Z210" s="133">
        <f t="shared" si="84"/>
        <v>290500</v>
      </c>
      <c r="AA210" s="254">
        <v>0.01</v>
      </c>
      <c r="AB210" s="82">
        <f>+Z210*AA210/100</f>
        <v>29.05</v>
      </c>
      <c r="AC210" s="83">
        <f t="shared" si="78"/>
        <v>24.692499999999999</v>
      </c>
      <c r="AD210" s="497" t="s">
        <v>20</v>
      </c>
      <c r="AE210" s="515" t="s">
        <v>447</v>
      </c>
      <c r="AF210" s="515" t="s">
        <v>34</v>
      </c>
      <c r="AG210" s="498" t="s">
        <v>842</v>
      </c>
      <c r="AH210" s="498" t="s">
        <v>27</v>
      </c>
      <c r="AI210" s="12" t="s">
        <v>14</v>
      </c>
      <c r="AJ210" s="6" t="s">
        <v>36</v>
      </c>
      <c r="AK210" s="11" t="s">
        <v>15</v>
      </c>
      <c r="AL210" s="11" t="s">
        <v>16</v>
      </c>
      <c r="AM210" s="11" t="s">
        <v>17</v>
      </c>
      <c r="AN210" s="11" t="s">
        <v>55</v>
      </c>
      <c r="AO210" s="11" t="s">
        <v>269</v>
      </c>
      <c r="AP210" s="11">
        <v>6</v>
      </c>
      <c r="AQ210" s="11">
        <v>2</v>
      </c>
      <c r="AR210" s="11">
        <v>98</v>
      </c>
    </row>
    <row r="211" spans="1:44" ht="20.100000000000001" customHeight="1">
      <c r="A211" s="277"/>
      <c r="B211" s="257" t="s">
        <v>1723</v>
      </c>
      <c r="C211" s="258"/>
      <c r="D211" s="259" t="s">
        <v>14</v>
      </c>
      <c r="E211" s="260">
        <v>0</v>
      </c>
      <c r="F211" s="260">
        <v>2</v>
      </c>
      <c r="G211" s="260">
        <v>54</v>
      </c>
      <c r="H211" s="264">
        <v>1</v>
      </c>
      <c r="I211" s="65">
        <f t="shared" si="82"/>
        <v>254</v>
      </c>
      <c r="J211" s="84">
        <v>250</v>
      </c>
      <c r="K211" s="80">
        <f t="shared" si="83"/>
        <v>63500</v>
      </c>
      <c r="L211" s="245"/>
      <c r="M211" s="248"/>
      <c r="N211" s="249"/>
      <c r="O211" s="45"/>
      <c r="P211" s="139"/>
      <c r="Q211" s="250"/>
      <c r="R211" s="250"/>
      <c r="S211" s="251"/>
      <c r="T211" s="249"/>
      <c r="U211" s="252"/>
      <c r="V211" s="249"/>
      <c r="W211" s="253"/>
      <c r="X211" s="243"/>
      <c r="Y211" s="243"/>
      <c r="Z211" s="133">
        <f t="shared" si="84"/>
        <v>63500</v>
      </c>
      <c r="AA211" s="254">
        <v>0.02</v>
      </c>
      <c r="AB211" s="82">
        <f t="shared" si="85"/>
        <v>12.7</v>
      </c>
      <c r="AC211" s="83">
        <f t="shared" si="78"/>
        <v>10.795</v>
      </c>
      <c r="AD211" s="497" t="s">
        <v>20</v>
      </c>
      <c r="AE211" s="515" t="s">
        <v>447</v>
      </c>
      <c r="AF211" s="515" t="s">
        <v>34</v>
      </c>
      <c r="AG211" s="498" t="s">
        <v>842</v>
      </c>
      <c r="AH211" s="498" t="s">
        <v>27</v>
      </c>
      <c r="AI211" s="12" t="s">
        <v>14</v>
      </c>
      <c r="AJ211" s="6" t="s">
        <v>36</v>
      </c>
      <c r="AK211" s="11"/>
      <c r="AL211" s="11"/>
      <c r="AM211" s="11"/>
      <c r="AN211" s="11"/>
      <c r="AO211" s="11"/>
      <c r="AP211" s="11"/>
      <c r="AQ211" s="11"/>
      <c r="AR211" s="11"/>
    </row>
    <row r="212" spans="1:44">
      <c r="A212" s="277">
        <v>113</v>
      </c>
      <c r="B212" s="245" t="s">
        <v>1723</v>
      </c>
      <c r="C212" s="245"/>
      <c r="D212" s="245">
        <v>9</v>
      </c>
      <c r="E212" s="248">
        <v>0</v>
      </c>
      <c r="F212" s="248">
        <v>1</v>
      </c>
      <c r="G212" s="248">
        <v>30</v>
      </c>
      <c r="H212" s="247">
        <v>2</v>
      </c>
      <c r="I212" s="65">
        <f>E212*400+F212*100+G212</f>
        <v>130</v>
      </c>
      <c r="J212" s="65">
        <v>250</v>
      </c>
      <c r="K212" s="80">
        <f>I212*J212</f>
        <v>32500</v>
      </c>
      <c r="L212" s="245"/>
      <c r="M212" s="266"/>
      <c r="N212" s="245"/>
      <c r="O212" s="48"/>
      <c r="P212" s="58"/>
      <c r="Q212" s="245"/>
      <c r="R212" s="251"/>
      <c r="S212" s="245"/>
      <c r="T212" s="245"/>
      <c r="U212" s="248"/>
      <c r="V212" s="245"/>
      <c r="W212" s="278"/>
      <c r="X212" s="257"/>
      <c r="Y212" s="257"/>
      <c r="Z212" s="125">
        <f>K212</f>
        <v>32500</v>
      </c>
      <c r="AA212" s="254">
        <v>0.02</v>
      </c>
      <c r="AB212" s="82">
        <f>+Z212*AA212/100</f>
        <v>6.5</v>
      </c>
      <c r="AC212" s="83">
        <f t="shared" si="78"/>
        <v>5.5249999999999995</v>
      </c>
      <c r="AD212" s="4" t="s">
        <v>10</v>
      </c>
      <c r="AE212" s="4" t="s">
        <v>2024</v>
      </c>
      <c r="AF212" s="4" t="s">
        <v>34</v>
      </c>
      <c r="AG212" s="121">
        <v>3350400255661</v>
      </c>
      <c r="AH212" s="8" t="s">
        <v>2025</v>
      </c>
    </row>
    <row r="213" spans="1:44">
      <c r="A213" s="277">
        <v>114</v>
      </c>
      <c r="B213" s="245" t="s">
        <v>1723</v>
      </c>
      <c r="C213" s="263"/>
      <c r="D213" s="245">
        <v>6</v>
      </c>
      <c r="E213" s="267">
        <v>2</v>
      </c>
      <c r="F213" s="267">
        <v>2</v>
      </c>
      <c r="G213" s="267">
        <v>24</v>
      </c>
      <c r="H213" s="247">
        <v>2</v>
      </c>
      <c r="I213" s="84">
        <f t="shared" si="82"/>
        <v>1024</v>
      </c>
      <c r="J213" s="84">
        <v>250</v>
      </c>
      <c r="K213" s="80">
        <f t="shared" si="83"/>
        <v>256000</v>
      </c>
      <c r="L213" s="245">
        <v>1</v>
      </c>
      <c r="M213" s="266" t="s">
        <v>1592</v>
      </c>
      <c r="N213" s="245" t="s">
        <v>1621</v>
      </c>
      <c r="O213" s="48"/>
      <c r="P213" s="142">
        <v>163</v>
      </c>
      <c r="Q213" s="245"/>
      <c r="R213" s="251"/>
      <c r="S213" s="245"/>
      <c r="T213" s="245">
        <v>8</v>
      </c>
      <c r="U213" s="248"/>
      <c r="V213" s="245"/>
      <c r="W213" s="278"/>
      <c r="X213" s="257"/>
      <c r="Y213" s="243"/>
      <c r="Z213" s="133">
        <f t="shared" si="84"/>
        <v>256000</v>
      </c>
      <c r="AA213" s="254">
        <v>0.02</v>
      </c>
      <c r="AB213" s="82">
        <f>+Z213*AA213/100</f>
        <v>51.2</v>
      </c>
      <c r="AC213" s="83">
        <f t="shared" si="78"/>
        <v>43.52</v>
      </c>
      <c r="AD213" s="4" t="s">
        <v>10</v>
      </c>
      <c r="AE213" s="4" t="s">
        <v>1369</v>
      </c>
      <c r="AF213" s="4" t="s">
        <v>81</v>
      </c>
      <c r="AG213" s="121">
        <v>3350400238502</v>
      </c>
      <c r="AH213" s="8" t="s">
        <v>1796</v>
      </c>
    </row>
    <row r="214" spans="1:44">
      <c r="A214" s="277"/>
      <c r="B214" s="245"/>
      <c r="C214" s="245"/>
      <c r="D214" s="245"/>
      <c r="E214" s="248"/>
      <c r="F214" s="248"/>
      <c r="G214" s="248"/>
      <c r="H214" s="247"/>
      <c r="I214" s="65"/>
      <c r="J214" s="65"/>
      <c r="K214" s="80"/>
      <c r="L214" s="245">
        <v>2</v>
      </c>
      <c r="M214" s="266" t="s">
        <v>1797</v>
      </c>
      <c r="N214" s="245" t="s">
        <v>1595</v>
      </c>
      <c r="O214" s="48"/>
      <c r="P214" s="58">
        <v>68</v>
      </c>
      <c r="Q214" s="245"/>
      <c r="R214" s="251"/>
      <c r="S214" s="245"/>
      <c r="T214" s="245">
        <v>63</v>
      </c>
      <c r="U214" s="248"/>
      <c r="V214" s="245"/>
      <c r="W214" s="278"/>
      <c r="X214" s="257"/>
      <c r="Y214" s="243"/>
      <c r="Z214" s="125"/>
      <c r="AA214" s="254"/>
      <c r="AB214" s="82"/>
      <c r="AC214" s="83">
        <f t="shared" si="78"/>
        <v>0</v>
      </c>
    </row>
    <row r="215" spans="1:44">
      <c r="A215" s="277"/>
      <c r="B215" s="245"/>
      <c r="C215" s="245"/>
      <c r="D215" s="245"/>
      <c r="E215" s="248"/>
      <c r="F215" s="248"/>
      <c r="G215" s="248"/>
      <c r="H215" s="247"/>
      <c r="I215" s="65"/>
      <c r="J215" s="65"/>
      <c r="K215" s="80"/>
      <c r="L215" s="245">
        <v>3</v>
      </c>
      <c r="M215" s="266" t="s">
        <v>1668</v>
      </c>
      <c r="N215" s="245" t="s">
        <v>1595</v>
      </c>
      <c r="O215" s="48"/>
      <c r="P215" s="58">
        <v>81</v>
      </c>
      <c r="Q215" s="245"/>
      <c r="R215" s="251"/>
      <c r="S215" s="245"/>
      <c r="T215" s="245">
        <v>4</v>
      </c>
      <c r="U215" s="248"/>
      <c r="V215" s="245"/>
      <c r="W215" s="278"/>
      <c r="X215" s="257"/>
      <c r="Y215" s="243"/>
      <c r="Z215" s="125"/>
      <c r="AA215" s="254"/>
      <c r="AB215" s="82"/>
      <c r="AC215" s="83">
        <f t="shared" si="78"/>
        <v>0</v>
      </c>
    </row>
    <row r="216" spans="1:44">
      <c r="A216" s="277"/>
      <c r="B216" s="245"/>
      <c r="C216" s="245"/>
      <c r="D216" s="245"/>
      <c r="E216" s="248"/>
      <c r="F216" s="248"/>
      <c r="G216" s="248"/>
      <c r="H216" s="247"/>
      <c r="I216" s="65"/>
      <c r="J216" s="65"/>
      <c r="K216" s="80"/>
      <c r="L216" s="245">
        <v>4</v>
      </c>
      <c r="M216" s="266" t="s">
        <v>1798</v>
      </c>
      <c r="N216" s="245" t="s">
        <v>1595</v>
      </c>
      <c r="O216" s="48"/>
      <c r="P216" s="58">
        <v>192</v>
      </c>
      <c r="Q216" s="245"/>
      <c r="R216" s="251"/>
      <c r="S216" s="245"/>
      <c r="T216" s="245">
        <v>4</v>
      </c>
      <c r="U216" s="248"/>
      <c r="V216" s="245"/>
      <c r="W216" s="278"/>
      <c r="X216" s="257"/>
      <c r="Y216" s="243"/>
      <c r="Z216" s="125"/>
      <c r="AA216" s="254"/>
      <c r="AB216" s="82"/>
      <c r="AC216" s="83">
        <f t="shared" si="78"/>
        <v>0</v>
      </c>
    </row>
    <row r="217" spans="1:44">
      <c r="A217" s="277">
        <v>115</v>
      </c>
      <c r="B217" s="245" t="s">
        <v>1319</v>
      </c>
      <c r="C217" s="263">
        <v>44149</v>
      </c>
      <c r="D217" s="245"/>
      <c r="E217" s="267">
        <v>0</v>
      </c>
      <c r="F217" s="267">
        <v>0</v>
      </c>
      <c r="G217" s="267">
        <v>74</v>
      </c>
      <c r="H217" s="330">
        <v>2</v>
      </c>
      <c r="I217" s="74">
        <v>69.5</v>
      </c>
      <c r="J217" s="267">
        <v>500</v>
      </c>
      <c r="K217" s="65">
        <f>+I217*J217</f>
        <v>34750</v>
      </c>
      <c r="L217" s="245"/>
      <c r="M217" s="248">
        <v>100</v>
      </c>
      <c r="N217" s="245" t="s">
        <v>1621</v>
      </c>
      <c r="O217" s="48">
        <v>2</v>
      </c>
      <c r="P217" s="142">
        <v>417.62</v>
      </c>
      <c r="Q217" s="251">
        <v>100</v>
      </c>
      <c r="R217" s="210">
        <v>6350</v>
      </c>
      <c r="S217" s="58">
        <f>+R217*P217</f>
        <v>2651887</v>
      </c>
      <c r="T217" s="248">
        <v>23</v>
      </c>
      <c r="U217" s="248">
        <v>85</v>
      </c>
      <c r="V217" s="58">
        <f>+S217*0.15</f>
        <v>397783.05</v>
      </c>
      <c r="W217" s="69">
        <f>+K217+V217</f>
        <v>432533.05</v>
      </c>
      <c r="X217" s="58">
        <f>+W217</f>
        <v>432533.05</v>
      </c>
      <c r="Y217" s="245">
        <v>10</v>
      </c>
      <c r="Z217" s="77">
        <f>+K217</f>
        <v>34750</v>
      </c>
      <c r="AA217" s="250">
        <v>0.02</v>
      </c>
      <c r="AB217" s="137">
        <f>+Z217*AA217/100</f>
        <v>6.95</v>
      </c>
      <c r="AC217" s="83">
        <f t="shared" si="78"/>
        <v>5.9074999999999998</v>
      </c>
      <c r="AE217" s="179" t="s">
        <v>1369</v>
      </c>
      <c r="AF217" s="179" t="s">
        <v>342</v>
      </c>
    </row>
    <row r="218" spans="1:44">
      <c r="A218" s="277"/>
      <c r="B218" s="257"/>
      <c r="C218" s="262"/>
      <c r="D218" s="245"/>
      <c r="E218" s="267"/>
      <c r="F218" s="267"/>
      <c r="G218" s="267"/>
      <c r="H218" s="330">
        <v>3</v>
      </c>
      <c r="I218" s="74">
        <v>4.5</v>
      </c>
      <c r="J218" s="267">
        <v>500</v>
      </c>
      <c r="K218" s="72">
        <v>1687.5</v>
      </c>
      <c r="L218" s="245"/>
      <c r="M218" s="248">
        <v>504</v>
      </c>
      <c r="N218" s="245" t="s">
        <v>1595</v>
      </c>
      <c r="O218" s="48">
        <v>3</v>
      </c>
      <c r="P218" s="142">
        <v>18</v>
      </c>
      <c r="Q218" s="251">
        <v>100</v>
      </c>
      <c r="R218" s="251">
        <v>2500</v>
      </c>
      <c r="S218" s="58">
        <f>+R218*P218</f>
        <v>45000</v>
      </c>
      <c r="T218" s="248">
        <v>13</v>
      </c>
      <c r="U218" s="248">
        <v>55</v>
      </c>
      <c r="V218" s="58">
        <f>+S218*0.45</f>
        <v>20250</v>
      </c>
      <c r="W218" s="160">
        <f>+K218+V218</f>
        <v>21937.5</v>
      </c>
      <c r="X218" s="59">
        <f>+W218</f>
        <v>21937.5</v>
      </c>
      <c r="Y218" s="257">
        <v>10</v>
      </c>
      <c r="Z218" s="77"/>
      <c r="AA218" s="254"/>
      <c r="AC218" s="83">
        <f t="shared" si="78"/>
        <v>0</v>
      </c>
    </row>
    <row r="219" spans="1:44">
      <c r="A219" s="277">
        <v>116</v>
      </c>
      <c r="B219" s="257" t="s">
        <v>1322</v>
      </c>
      <c r="C219" s="262">
        <v>23933</v>
      </c>
      <c r="D219" s="245">
        <v>4</v>
      </c>
      <c r="E219" s="267">
        <v>5</v>
      </c>
      <c r="F219" s="267">
        <v>0</v>
      </c>
      <c r="G219" s="267">
        <v>90</v>
      </c>
      <c r="H219" s="247">
        <v>1</v>
      </c>
      <c r="I219" s="84">
        <f>E219*400+F219*100+G219</f>
        <v>2090</v>
      </c>
      <c r="J219" s="84">
        <v>250</v>
      </c>
      <c r="K219" s="80">
        <f>I219*J219</f>
        <v>522500</v>
      </c>
      <c r="L219" s="245"/>
      <c r="M219" s="248"/>
      <c r="N219" s="245"/>
      <c r="O219" s="48"/>
      <c r="P219" s="142"/>
      <c r="Q219" s="251"/>
      <c r="R219" s="251"/>
      <c r="S219" s="251"/>
      <c r="T219" s="245"/>
      <c r="U219" s="248"/>
      <c r="V219" s="245"/>
      <c r="W219" s="278"/>
      <c r="X219" s="257"/>
      <c r="Y219" s="243"/>
      <c r="Z219" s="125">
        <f>K219</f>
        <v>522500</v>
      </c>
      <c r="AA219" s="254">
        <v>0.01</v>
      </c>
      <c r="AB219" s="137">
        <f t="shared" ref="AB219:AB224" si="86">+Z219*AA219/100</f>
        <v>52.25</v>
      </c>
      <c r="AC219" s="83">
        <f t="shared" si="78"/>
        <v>44.412500000000001</v>
      </c>
      <c r="AD219" s="4" t="s">
        <v>20</v>
      </c>
      <c r="AE219" s="4" t="s">
        <v>1369</v>
      </c>
      <c r="AF219" s="4" t="s">
        <v>540</v>
      </c>
      <c r="AG219" s="121">
        <v>3350400234736</v>
      </c>
      <c r="AH219" s="8" t="s">
        <v>1498</v>
      </c>
    </row>
    <row r="220" spans="1:44">
      <c r="A220" s="277">
        <v>117</v>
      </c>
      <c r="B220" s="287" t="s">
        <v>1139</v>
      </c>
      <c r="C220" s="282">
        <v>594</v>
      </c>
      <c r="D220" s="282"/>
      <c r="E220" s="288">
        <v>0</v>
      </c>
      <c r="F220" s="288">
        <v>3</v>
      </c>
      <c r="G220" s="288">
        <v>20</v>
      </c>
      <c r="H220" s="247">
        <v>1</v>
      </c>
      <c r="I220" s="65">
        <f t="shared" ref="I220" si="87">E220*400+F220*100+G220</f>
        <v>320</v>
      </c>
      <c r="J220" s="84">
        <v>600</v>
      </c>
      <c r="K220" s="80">
        <f t="shared" ref="K220" si="88">I220*J220</f>
        <v>192000</v>
      </c>
      <c r="L220" s="282"/>
      <c r="M220" s="288"/>
      <c r="N220" s="282"/>
      <c r="O220" s="88"/>
      <c r="P220" s="147"/>
      <c r="Q220" s="290"/>
      <c r="R220" s="290"/>
      <c r="S220" s="290"/>
      <c r="T220" s="282"/>
      <c r="U220" s="288"/>
      <c r="V220" s="287"/>
      <c r="W220" s="292"/>
      <c r="X220" s="293"/>
      <c r="Y220" s="293"/>
      <c r="Z220" s="133">
        <f>K220</f>
        <v>192000</v>
      </c>
      <c r="AA220" s="254">
        <v>0.01</v>
      </c>
      <c r="AB220" s="82">
        <f t="shared" si="86"/>
        <v>19.2</v>
      </c>
      <c r="AC220" s="83">
        <f t="shared" si="78"/>
        <v>16.32</v>
      </c>
      <c r="AD220" s="21" t="s">
        <v>10</v>
      </c>
      <c r="AE220" s="21" t="s">
        <v>676</v>
      </c>
      <c r="AF220" s="21" t="s">
        <v>427</v>
      </c>
      <c r="AG220" s="15">
        <v>3350400062722</v>
      </c>
      <c r="AH220" s="15">
        <v>28</v>
      </c>
      <c r="AI220" s="15">
        <v>1</v>
      </c>
      <c r="AJ220" s="4"/>
      <c r="AK220" s="4"/>
    </row>
    <row r="221" spans="1:44" ht="20.100000000000001" customHeight="1">
      <c r="A221" s="277">
        <v>118</v>
      </c>
      <c r="B221" s="243" t="s">
        <v>656</v>
      </c>
      <c r="C221" s="258">
        <v>488</v>
      </c>
      <c r="D221" s="259" t="s">
        <v>32</v>
      </c>
      <c r="E221" s="260">
        <v>12</v>
      </c>
      <c r="F221" s="260">
        <v>2</v>
      </c>
      <c r="G221" s="260">
        <v>0</v>
      </c>
      <c r="H221" s="264">
        <v>1</v>
      </c>
      <c r="I221" s="84">
        <f t="shared" ref="I221:I231" si="89">E221*400+F221*100+G221</f>
        <v>5000</v>
      </c>
      <c r="J221" s="84">
        <v>250</v>
      </c>
      <c r="K221" s="80">
        <f>I221*J221</f>
        <v>1250000</v>
      </c>
      <c r="L221" s="245"/>
      <c r="M221" s="248"/>
      <c r="N221" s="249"/>
      <c r="O221" s="45"/>
      <c r="P221" s="139"/>
      <c r="Q221" s="250"/>
      <c r="R221" s="250"/>
      <c r="S221" s="251"/>
      <c r="T221" s="249"/>
      <c r="U221" s="252"/>
      <c r="V221" s="249"/>
      <c r="W221" s="253"/>
      <c r="X221" s="243"/>
      <c r="Y221" s="243"/>
      <c r="Z221" s="125">
        <f t="shared" ref="Z221:Z224" si="90">K221</f>
        <v>1250000</v>
      </c>
      <c r="AA221" s="254">
        <v>0.01</v>
      </c>
      <c r="AB221" s="82">
        <f t="shared" si="86"/>
        <v>125</v>
      </c>
      <c r="AC221" s="83">
        <f t="shared" si="78"/>
        <v>106.25</v>
      </c>
      <c r="AD221" s="501" t="s">
        <v>20</v>
      </c>
      <c r="AE221" s="489" t="s">
        <v>360</v>
      </c>
      <c r="AF221" s="489" t="s">
        <v>223</v>
      </c>
      <c r="AG221" s="498" t="s">
        <v>874</v>
      </c>
      <c r="AH221" s="498" t="s">
        <v>38</v>
      </c>
      <c r="AI221" s="12" t="s">
        <v>24</v>
      </c>
      <c r="AJ221" s="6" t="s">
        <v>321</v>
      </c>
      <c r="AK221" s="11" t="s">
        <v>15</v>
      </c>
      <c r="AL221" s="11" t="s">
        <v>16</v>
      </c>
      <c r="AM221" s="11" t="s">
        <v>17</v>
      </c>
      <c r="AN221" s="11" t="s">
        <v>65</v>
      </c>
      <c r="AO221" s="11" t="s">
        <v>316</v>
      </c>
      <c r="AP221" s="11">
        <v>6</v>
      </c>
      <c r="AQ221" s="11">
        <v>1</v>
      </c>
      <c r="AR221" s="11">
        <v>22</v>
      </c>
    </row>
    <row r="222" spans="1:44" ht="20.100000000000001" customHeight="1">
      <c r="A222" s="256"/>
      <c r="B222" s="243" t="s">
        <v>656</v>
      </c>
      <c r="C222" s="258" t="s">
        <v>1128</v>
      </c>
      <c r="D222" s="259" t="s">
        <v>95</v>
      </c>
      <c r="E222" s="260">
        <v>7</v>
      </c>
      <c r="F222" s="260">
        <v>0</v>
      </c>
      <c r="G222" s="260">
        <v>47</v>
      </c>
      <c r="H222" s="264">
        <v>1</v>
      </c>
      <c r="I222" s="84">
        <f t="shared" si="89"/>
        <v>2847</v>
      </c>
      <c r="J222" s="84">
        <v>250</v>
      </c>
      <c r="K222" s="80">
        <f>I222*J222</f>
        <v>711750</v>
      </c>
      <c r="L222" s="245"/>
      <c r="M222" s="248"/>
      <c r="N222" s="249"/>
      <c r="O222" s="45"/>
      <c r="P222" s="139"/>
      <c r="Q222" s="250"/>
      <c r="R222" s="250"/>
      <c r="S222" s="251"/>
      <c r="T222" s="249"/>
      <c r="U222" s="252"/>
      <c r="V222" s="249"/>
      <c r="W222" s="253"/>
      <c r="X222" s="243"/>
      <c r="Y222" s="243"/>
      <c r="Z222" s="125">
        <f t="shared" si="90"/>
        <v>711750</v>
      </c>
      <c r="AA222" s="254">
        <v>0.01</v>
      </c>
      <c r="AB222" s="82">
        <f t="shared" si="86"/>
        <v>71.174999999999997</v>
      </c>
      <c r="AC222" s="83">
        <f t="shared" si="78"/>
        <v>60.498749999999994</v>
      </c>
      <c r="AD222" s="501" t="s">
        <v>20</v>
      </c>
      <c r="AE222" s="489" t="s">
        <v>360</v>
      </c>
      <c r="AF222" s="489" t="s">
        <v>223</v>
      </c>
      <c r="AG222" s="498" t="s">
        <v>874</v>
      </c>
      <c r="AH222" s="498" t="s">
        <v>38</v>
      </c>
      <c r="AI222" s="12" t="s">
        <v>24</v>
      </c>
      <c r="AJ222" s="6" t="s">
        <v>321</v>
      </c>
      <c r="AK222" s="11" t="s">
        <v>15</v>
      </c>
      <c r="AL222" s="11" t="s">
        <v>16</v>
      </c>
      <c r="AM222" s="11" t="s">
        <v>17</v>
      </c>
      <c r="AN222" s="11" t="s">
        <v>72</v>
      </c>
      <c r="AO222" s="11" t="s">
        <v>485</v>
      </c>
      <c r="AP222" s="11">
        <v>5</v>
      </c>
      <c r="AQ222" s="11">
        <v>3</v>
      </c>
      <c r="AR222" s="11">
        <v>74</v>
      </c>
    </row>
    <row r="223" spans="1:44" ht="17.25">
      <c r="A223" s="331"/>
      <c r="B223" s="287" t="s">
        <v>1139</v>
      </c>
      <c r="C223" s="281">
        <v>550</v>
      </c>
      <c r="D223" s="282"/>
      <c r="E223" s="312">
        <v>10</v>
      </c>
      <c r="F223" s="312">
        <v>3</v>
      </c>
      <c r="G223" s="312">
        <v>18</v>
      </c>
      <c r="H223" s="264">
        <v>1</v>
      </c>
      <c r="I223" s="84">
        <f t="shared" si="89"/>
        <v>4318</v>
      </c>
      <c r="J223" s="84">
        <v>100</v>
      </c>
      <c r="K223" s="80">
        <f>I223*J223</f>
        <v>431800</v>
      </c>
      <c r="L223" s="282"/>
      <c r="M223" s="288"/>
      <c r="N223" s="287"/>
      <c r="O223" s="47"/>
      <c r="P223" s="143"/>
      <c r="Q223" s="289"/>
      <c r="R223" s="289"/>
      <c r="S223" s="290"/>
      <c r="T223" s="287"/>
      <c r="U223" s="291"/>
      <c r="V223" s="287"/>
      <c r="W223" s="292"/>
      <c r="X223" s="293"/>
      <c r="Y223" s="293"/>
      <c r="Z223" s="125">
        <f t="shared" si="90"/>
        <v>431800</v>
      </c>
      <c r="AA223" s="254">
        <v>0.01</v>
      </c>
      <c r="AB223" s="82">
        <f t="shared" si="86"/>
        <v>43.18</v>
      </c>
      <c r="AC223" s="83">
        <f t="shared" si="78"/>
        <v>36.702999999999996</v>
      </c>
      <c r="AD223" s="517" t="s">
        <v>20</v>
      </c>
      <c r="AE223" s="518" t="s">
        <v>360</v>
      </c>
      <c r="AF223" s="518" t="s">
        <v>223</v>
      </c>
      <c r="AG223" s="519" t="s">
        <v>1238</v>
      </c>
      <c r="AH223" s="520">
        <v>21</v>
      </c>
      <c r="AI223" s="33">
        <v>6</v>
      </c>
      <c r="AJ223" s="6" t="s">
        <v>321</v>
      </c>
      <c r="AK223" s="11" t="s">
        <v>15</v>
      </c>
      <c r="AL223" s="11" t="s">
        <v>16</v>
      </c>
      <c r="AM223" s="16"/>
      <c r="AN223" s="16"/>
      <c r="AO223" s="16"/>
    </row>
    <row r="224" spans="1:44" ht="17.25">
      <c r="A224" s="331"/>
      <c r="B224" s="280" t="s">
        <v>1723</v>
      </c>
      <c r="C224" s="281"/>
      <c r="D224" s="282">
        <v>6</v>
      </c>
      <c r="E224" s="312">
        <v>0</v>
      </c>
      <c r="F224" s="312">
        <v>1</v>
      </c>
      <c r="G224" s="312">
        <v>25</v>
      </c>
      <c r="H224" s="264">
        <v>1</v>
      </c>
      <c r="I224" s="65">
        <f t="shared" si="89"/>
        <v>125</v>
      </c>
      <c r="J224" s="84">
        <v>250</v>
      </c>
      <c r="K224" s="80">
        <f>I224*J224</f>
        <v>31250</v>
      </c>
      <c r="L224" s="282">
        <v>1</v>
      </c>
      <c r="M224" s="288" t="s">
        <v>1592</v>
      </c>
      <c r="N224" s="287" t="s">
        <v>1621</v>
      </c>
      <c r="O224" s="47"/>
      <c r="P224" s="148">
        <v>213</v>
      </c>
      <c r="Q224" s="287"/>
      <c r="R224" s="289"/>
      <c r="S224" s="282"/>
      <c r="T224" s="287">
        <v>103</v>
      </c>
      <c r="U224" s="291"/>
      <c r="V224" s="287"/>
      <c r="W224" s="292"/>
      <c r="X224" s="293"/>
      <c r="Y224" s="293"/>
      <c r="Z224" s="125">
        <f t="shared" si="90"/>
        <v>31250</v>
      </c>
      <c r="AA224" s="254">
        <v>0.02</v>
      </c>
      <c r="AB224" s="82">
        <f t="shared" si="86"/>
        <v>6.25</v>
      </c>
      <c r="AC224" s="83">
        <f t="shared" si="78"/>
        <v>5.3125</v>
      </c>
      <c r="AD224" s="517" t="s">
        <v>20</v>
      </c>
      <c r="AE224" s="518" t="s">
        <v>360</v>
      </c>
      <c r="AF224" s="518" t="s">
        <v>223</v>
      </c>
      <c r="AG224" s="519" t="s">
        <v>1781</v>
      </c>
      <c r="AH224" s="520">
        <v>21</v>
      </c>
      <c r="AI224" s="33">
        <v>6</v>
      </c>
      <c r="AJ224" s="6" t="s">
        <v>321</v>
      </c>
      <c r="AK224" s="11" t="s">
        <v>15</v>
      </c>
      <c r="AL224" s="11" t="s">
        <v>16</v>
      </c>
      <c r="AM224" s="16"/>
      <c r="AN224" s="16"/>
      <c r="AO224" s="16"/>
    </row>
    <row r="225" spans="1:44" ht="17.25">
      <c r="A225" s="332"/>
      <c r="B225" s="280"/>
      <c r="C225" s="281"/>
      <c r="D225" s="282"/>
      <c r="E225" s="312"/>
      <c r="F225" s="312"/>
      <c r="G225" s="312"/>
      <c r="H225" s="313"/>
      <c r="I225" s="65"/>
      <c r="J225" s="84"/>
      <c r="K225" s="80"/>
      <c r="L225" s="282">
        <v>2</v>
      </c>
      <c r="M225" s="288" t="s">
        <v>1780</v>
      </c>
      <c r="N225" s="282" t="s">
        <v>1595</v>
      </c>
      <c r="O225" s="88"/>
      <c r="P225" s="149">
        <v>60</v>
      </c>
      <c r="Q225" s="282"/>
      <c r="R225" s="290"/>
      <c r="S225" s="282"/>
      <c r="T225" s="282">
        <v>103</v>
      </c>
      <c r="U225" s="288"/>
      <c r="V225" s="282"/>
      <c r="W225" s="292"/>
      <c r="X225" s="293"/>
      <c r="Y225" s="293"/>
      <c r="Z225" s="133"/>
      <c r="AA225" s="333"/>
      <c r="AB225" s="82"/>
      <c r="AC225" s="83">
        <f t="shared" si="78"/>
        <v>0</v>
      </c>
      <c r="AD225" s="517"/>
      <c r="AE225" s="518"/>
      <c r="AF225" s="518"/>
      <c r="AG225" s="520"/>
      <c r="AH225" s="520"/>
      <c r="AI225" s="33"/>
      <c r="AJ225" s="6" t="s">
        <v>321</v>
      </c>
      <c r="AK225" s="11" t="s">
        <v>15</v>
      </c>
      <c r="AL225" s="11" t="s">
        <v>16</v>
      </c>
      <c r="AM225" s="16"/>
      <c r="AN225" s="16"/>
      <c r="AO225" s="16"/>
    </row>
    <row r="226" spans="1:44" ht="17.25">
      <c r="A226" s="332"/>
      <c r="B226" s="280"/>
      <c r="C226" s="281"/>
      <c r="D226" s="282"/>
      <c r="E226" s="312"/>
      <c r="F226" s="312"/>
      <c r="G226" s="312"/>
      <c r="H226" s="313"/>
      <c r="I226" s="65"/>
      <c r="J226" s="84"/>
      <c r="K226" s="80"/>
      <c r="L226" s="282">
        <v>3</v>
      </c>
      <c r="M226" s="288" t="s">
        <v>1592</v>
      </c>
      <c r="N226" s="282" t="s">
        <v>1595</v>
      </c>
      <c r="O226" s="88"/>
      <c r="P226" s="149">
        <v>114</v>
      </c>
      <c r="Q226" s="282"/>
      <c r="R226" s="290"/>
      <c r="S226" s="282"/>
      <c r="T226" s="282">
        <v>68</v>
      </c>
      <c r="U226" s="288"/>
      <c r="V226" s="282"/>
      <c r="W226" s="292"/>
      <c r="X226" s="293"/>
      <c r="Y226" s="293"/>
      <c r="Z226" s="133"/>
      <c r="AA226" s="333"/>
      <c r="AB226" s="82"/>
      <c r="AC226" s="83">
        <f t="shared" si="78"/>
        <v>0</v>
      </c>
      <c r="AD226" s="517" t="s">
        <v>20</v>
      </c>
      <c r="AE226" s="518"/>
      <c r="AF226" s="518"/>
      <c r="AG226" s="519"/>
      <c r="AH226" s="520"/>
      <c r="AI226" s="33"/>
      <c r="AJ226" s="6" t="s">
        <v>321</v>
      </c>
      <c r="AK226" s="11" t="s">
        <v>15</v>
      </c>
      <c r="AL226" s="11" t="s">
        <v>16</v>
      </c>
      <c r="AM226" s="16"/>
      <c r="AN226" s="16"/>
      <c r="AO226" s="16"/>
    </row>
    <row r="227" spans="1:44" ht="17.25">
      <c r="A227" s="332"/>
      <c r="B227" s="280" t="s">
        <v>1723</v>
      </c>
      <c r="C227" s="281"/>
      <c r="D227" s="282">
        <v>6</v>
      </c>
      <c r="E227" s="312">
        <v>0</v>
      </c>
      <c r="F227" s="312">
        <v>0</v>
      </c>
      <c r="G227" s="312">
        <v>51</v>
      </c>
      <c r="H227" s="313">
        <v>2</v>
      </c>
      <c r="I227" s="65">
        <f t="shared" si="89"/>
        <v>51</v>
      </c>
      <c r="J227" s="84">
        <v>250</v>
      </c>
      <c r="K227" s="80">
        <f>I227*J227</f>
        <v>12750</v>
      </c>
      <c r="L227" s="282">
        <v>1</v>
      </c>
      <c r="M227" s="288" t="s">
        <v>1592</v>
      </c>
      <c r="N227" s="282" t="s">
        <v>1595</v>
      </c>
      <c r="O227" s="88"/>
      <c r="P227" s="149">
        <v>44</v>
      </c>
      <c r="Q227" s="282"/>
      <c r="R227" s="290"/>
      <c r="S227" s="282"/>
      <c r="T227" s="282">
        <v>103</v>
      </c>
      <c r="U227" s="288"/>
      <c r="V227" s="282"/>
      <c r="W227" s="292"/>
      <c r="X227" s="293"/>
      <c r="Y227" s="293"/>
      <c r="Z227" s="133">
        <f>K227</f>
        <v>12750</v>
      </c>
      <c r="AA227" s="254">
        <v>0.02</v>
      </c>
      <c r="AB227" s="82">
        <f>+Z227*AA227/100</f>
        <v>2.5499999999999998</v>
      </c>
      <c r="AC227" s="83">
        <f t="shared" si="78"/>
        <v>2.1675</v>
      </c>
      <c r="AD227" s="517" t="s">
        <v>20</v>
      </c>
      <c r="AE227" s="518" t="s">
        <v>1782</v>
      </c>
      <c r="AF227" s="518" t="s">
        <v>223</v>
      </c>
      <c r="AG227" s="519" t="s">
        <v>1781</v>
      </c>
      <c r="AH227" s="520">
        <v>21</v>
      </c>
      <c r="AI227" s="33">
        <v>6</v>
      </c>
      <c r="AJ227" s="6" t="s">
        <v>321</v>
      </c>
      <c r="AK227" s="11" t="s">
        <v>15</v>
      </c>
      <c r="AL227" s="11" t="s">
        <v>16</v>
      </c>
      <c r="AM227" s="16"/>
      <c r="AN227" s="16"/>
      <c r="AO227" s="16"/>
    </row>
    <row r="228" spans="1:44" ht="17.25">
      <c r="A228" s="332"/>
      <c r="B228" s="280"/>
      <c r="C228" s="281"/>
      <c r="D228" s="282"/>
      <c r="E228" s="312"/>
      <c r="F228" s="312"/>
      <c r="G228" s="312"/>
      <c r="H228" s="313"/>
      <c r="I228" s="65"/>
      <c r="J228" s="65"/>
      <c r="K228" s="80">
        <f t="shared" ref="K228" si="91">I228*J228</f>
        <v>0</v>
      </c>
      <c r="L228" s="282">
        <v>2</v>
      </c>
      <c r="M228" s="288" t="s">
        <v>1639</v>
      </c>
      <c r="N228" s="282" t="s">
        <v>1595</v>
      </c>
      <c r="O228" s="88"/>
      <c r="P228" s="147">
        <v>40</v>
      </c>
      <c r="Q228" s="282"/>
      <c r="R228" s="290"/>
      <c r="S228" s="282"/>
      <c r="T228" s="282">
        <v>43</v>
      </c>
      <c r="U228" s="288"/>
      <c r="V228" s="282"/>
      <c r="W228" s="292"/>
      <c r="X228" s="293"/>
      <c r="Y228" s="293"/>
      <c r="Z228" s="133"/>
      <c r="AA228" s="333"/>
      <c r="AB228" s="82"/>
      <c r="AC228" s="83">
        <f t="shared" si="78"/>
        <v>0</v>
      </c>
      <c r="AD228" s="517"/>
      <c r="AE228" s="518"/>
      <c r="AF228" s="518"/>
      <c r="AG228" s="519"/>
      <c r="AH228" s="518"/>
      <c r="AI228" s="17"/>
      <c r="AJ228" s="6" t="s">
        <v>321</v>
      </c>
      <c r="AK228" s="26"/>
      <c r="AL228" s="26"/>
      <c r="AM228" s="16"/>
      <c r="AN228" s="16"/>
      <c r="AO228" s="16"/>
    </row>
    <row r="229" spans="1:44" ht="20.100000000000001" customHeight="1">
      <c r="A229" s="277">
        <v>119</v>
      </c>
      <c r="B229" s="257" t="s">
        <v>656</v>
      </c>
      <c r="C229" s="258" t="s">
        <v>1131</v>
      </c>
      <c r="D229" s="259" t="s">
        <v>32</v>
      </c>
      <c r="E229" s="260">
        <v>3</v>
      </c>
      <c r="F229" s="260">
        <v>1</v>
      </c>
      <c r="G229" s="260">
        <v>56</v>
      </c>
      <c r="H229" s="247">
        <v>1</v>
      </c>
      <c r="I229" s="84">
        <f t="shared" si="89"/>
        <v>1356</v>
      </c>
      <c r="J229" s="84">
        <v>250</v>
      </c>
      <c r="K229" s="80">
        <f>I229*J229</f>
        <v>339000</v>
      </c>
      <c r="L229" s="245"/>
      <c r="M229" s="248"/>
      <c r="N229" s="245"/>
      <c r="O229" s="48"/>
      <c r="P229" s="58"/>
      <c r="Q229" s="251"/>
      <c r="R229" s="251"/>
      <c r="S229" s="251"/>
      <c r="T229" s="245"/>
      <c r="U229" s="248"/>
      <c r="V229" s="245"/>
      <c r="W229" s="253"/>
      <c r="X229" s="243"/>
      <c r="Y229" s="243"/>
      <c r="Z229" s="125">
        <f>K229</f>
        <v>339000</v>
      </c>
      <c r="AA229" s="254">
        <v>0.01</v>
      </c>
      <c r="AB229" s="82">
        <f>+Z229*AA229/100</f>
        <v>33.9</v>
      </c>
      <c r="AC229" s="83">
        <f t="shared" si="78"/>
        <v>28.814999999999998</v>
      </c>
      <c r="AD229" s="501" t="s">
        <v>10</v>
      </c>
      <c r="AE229" s="489" t="s">
        <v>672</v>
      </c>
      <c r="AF229" s="489" t="s">
        <v>160</v>
      </c>
      <c r="AG229" s="498" t="s">
        <v>949</v>
      </c>
      <c r="AH229" s="498" t="s">
        <v>601</v>
      </c>
      <c r="AI229" s="12" t="s">
        <v>32</v>
      </c>
      <c r="AJ229" s="6" t="s">
        <v>36</v>
      </c>
      <c r="AK229" s="11" t="s">
        <v>15</v>
      </c>
      <c r="AL229" s="11" t="s">
        <v>16</v>
      </c>
      <c r="AM229" s="11" t="s">
        <v>17</v>
      </c>
      <c r="AN229" s="11" t="s">
        <v>28</v>
      </c>
      <c r="AO229" s="11" t="s">
        <v>445</v>
      </c>
      <c r="AP229" s="11">
        <v>6</v>
      </c>
      <c r="AQ229" s="11">
        <v>2</v>
      </c>
      <c r="AR229" s="11">
        <v>26</v>
      </c>
    </row>
    <row r="230" spans="1:44" ht="20.100000000000001" customHeight="1">
      <c r="A230" s="277">
        <v>120</v>
      </c>
      <c r="B230" s="257" t="s">
        <v>656</v>
      </c>
      <c r="C230" s="258">
        <v>674</v>
      </c>
      <c r="D230" s="259" t="s">
        <v>32</v>
      </c>
      <c r="E230" s="260">
        <v>2</v>
      </c>
      <c r="F230" s="260">
        <v>0</v>
      </c>
      <c r="G230" s="260">
        <v>98</v>
      </c>
      <c r="H230" s="264">
        <v>1</v>
      </c>
      <c r="I230" s="65">
        <f t="shared" si="89"/>
        <v>898</v>
      </c>
      <c r="J230" s="84">
        <v>250</v>
      </c>
      <c r="K230" s="80">
        <f>I230*J230</f>
        <v>224500</v>
      </c>
      <c r="L230" s="245"/>
      <c r="M230" s="248"/>
      <c r="N230" s="245"/>
      <c r="O230" s="48"/>
      <c r="P230" s="58"/>
      <c r="Q230" s="251"/>
      <c r="R230" s="251"/>
      <c r="S230" s="251"/>
      <c r="T230" s="245"/>
      <c r="U230" s="248"/>
      <c r="V230" s="245"/>
      <c r="W230" s="253"/>
      <c r="X230" s="243"/>
      <c r="Y230" s="243"/>
      <c r="Z230" s="125">
        <f t="shared" ref="Z230:Z231" si="92">K230</f>
        <v>224500</v>
      </c>
      <c r="AA230" s="254">
        <v>0.01</v>
      </c>
      <c r="AB230" s="82">
        <f>+Z230*AA230/100</f>
        <v>22.45</v>
      </c>
      <c r="AC230" s="83">
        <f t="shared" si="78"/>
        <v>19.0825</v>
      </c>
      <c r="AD230" s="497" t="s">
        <v>20</v>
      </c>
      <c r="AE230" s="515" t="s">
        <v>589</v>
      </c>
      <c r="AF230" s="489" t="s">
        <v>590</v>
      </c>
      <c r="AG230" s="498" t="s">
        <v>834</v>
      </c>
      <c r="AH230" s="498" t="s">
        <v>573</v>
      </c>
      <c r="AI230" s="12" t="s">
        <v>32</v>
      </c>
      <c r="AJ230" s="6" t="s">
        <v>36</v>
      </c>
      <c r="AK230" s="11"/>
      <c r="AL230" s="11"/>
      <c r="AM230" s="11" t="s">
        <v>17</v>
      </c>
      <c r="AN230" s="11" t="s">
        <v>96</v>
      </c>
      <c r="AO230" s="11" t="s">
        <v>269</v>
      </c>
      <c r="AP230" s="11">
        <v>6</v>
      </c>
      <c r="AQ230" s="11">
        <v>0</v>
      </c>
      <c r="AR230" s="11">
        <v>49</v>
      </c>
    </row>
    <row r="231" spans="1:44" ht="20.100000000000001" customHeight="1">
      <c r="A231" s="277"/>
      <c r="B231" s="257" t="s">
        <v>1723</v>
      </c>
      <c r="C231" s="258"/>
      <c r="D231" s="259" t="s">
        <v>32</v>
      </c>
      <c r="E231" s="260">
        <v>0</v>
      </c>
      <c r="F231" s="260">
        <v>2</v>
      </c>
      <c r="G231" s="260">
        <v>71</v>
      </c>
      <c r="H231" s="264">
        <v>2</v>
      </c>
      <c r="I231" s="65">
        <f t="shared" si="89"/>
        <v>271</v>
      </c>
      <c r="J231" s="84">
        <v>250</v>
      </c>
      <c r="K231" s="80">
        <f>I231*J231</f>
        <v>67750</v>
      </c>
      <c r="L231" s="245">
        <v>1</v>
      </c>
      <c r="M231" s="248" t="s">
        <v>1592</v>
      </c>
      <c r="N231" s="334" t="s">
        <v>1621</v>
      </c>
      <c r="O231" s="48"/>
      <c r="P231" s="142">
        <v>189</v>
      </c>
      <c r="Q231" s="251"/>
      <c r="R231" s="251"/>
      <c r="S231" s="251"/>
      <c r="T231" s="245">
        <v>38</v>
      </c>
      <c r="U231" s="248"/>
      <c r="V231" s="245"/>
      <c r="W231" s="253"/>
      <c r="X231" s="243"/>
      <c r="Y231" s="243"/>
      <c r="Z231" s="125">
        <f t="shared" si="92"/>
        <v>67750</v>
      </c>
      <c r="AA231" s="254">
        <v>0.02</v>
      </c>
      <c r="AB231" s="82">
        <f>+Z231*AA231/100</f>
        <v>13.55</v>
      </c>
      <c r="AC231" s="83">
        <f t="shared" si="78"/>
        <v>11.5175</v>
      </c>
      <c r="AD231" s="501" t="s">
        <v>20</v>
      </c>
      <c r="AE231" s="489" t="s">
        <v>589</v>
      </c>
      <c r="AF231" s="489" t="s">
        <v>590</v>
      </c>
      <c r="AG231" s="498" t="s">
        <v>834</v>
      </c>
      <c r="AH231" s="498" t="s">
        <v>573</v>
      </c>
      <c r="AI231" s="12" t="s">
        <v>32</v>
      </c>
      <c r="AJ231" s="6" t="s">
        <v>36</v>
      </c>
      <c r="AK231" s="11"/>
      <c r="AL231" s="11"/>
      <c r="AM231" s="11"/>
      <c r="AN231" s="11"/>
      <c r="AO231" s="11"/>
      <c r="AP231" s="11"/>
      <c r="AQ231" s="11"/>
      <c r="AR231" s="11"/>
    </row>
    <row r="232" spans="1:44" ht="20.100000000000001" customHeight="1">
      <c r="A232" s="277"/>
      <c r="B232" s="257"/>
      <c r="C232" s="258"/>
      <c r="D232" s="259"/>
      <c r="E232" s="260"/>
      <c r="F232" s="260"/>
      <c r="G232" s="260"/>
      <c r="H232" s="264"/>
      <c r="I232" s="65"/>
      <c r="J232" s="65"/>
      <c r="K232" s="80"/>
      <c r="L232" s="245">
        <v>2</v>
      </c>
      <c r="M232" s="248" t="s">
        <v>1630</v>
      </c>
      <c r="N232" s="245" t="s">
        <v>1595</v>
      </c>
      <c r="O232" s="48"/>
      <c r="P232" s="58">
        <v>23</v>
      </c>
      <c r="Q232" s="251"/>
      <c r="R232" s="251"/>
      <c r="S232" s="251"/>
      <c r="T232" s="245">
        <v>38</v>
      </c>
      <c r="U232" s="248"/>
      <c r="V232" s="245"/>
      <c r="W232" s="253"/>
      <c r="X232" s="243"/>
      <c r="Y232" s="243"/>
      <c r="Z232" s="125"/>
      <c r="AA232" s="254"/>
      <c r="AB232" s="82"/>
      <c r="AC232" s="83">
        <f t="shared" si="78"/>
        <v>0</v>
      </c>
      <c r="AD232" s="501"/>
      <c r="AE232" s="489"/>
      <c r="AF232" s="489"/>
      <c r="AG232" s="498"/>
      <c r="AH232" s="498"/>
      <c r="AI232" s="12"/>
      <c r="AJ232" s="6"/>
      <c r="AK232" s="11"/>
      <c r="AL232" s="11"/>
      <c r="AM232" s="11"/>
      <c r="AN232" s="11"/>
      <c r="AO232" s="11"/>
      <c r="AP232" s="11"/>
      <c r="AQ232" s="11"/>
      <c r="AR232" s="11"/>
    </row>
    <row r="233" spans="1:44" ht="20.100000000000001" customHeight="1">
      <c r="A233" s="277"/>
      <c r="B233" s="257"/>
      <c r="C233" s="258"/>
      <c r="D233" s="259"/>
      <c r="E233" s="260"/>
      <c r="F233" s="260"/>
      <c r="G233" s="260"/>
      <c r="H233" s="264"/>
      <c r="I233" s="65"/>
      <c r="J233" s="65"/>
      <c r="K233" s="80"/>
      <c r="L233" s="245">
        <v>3</v>
      </c>
      <c r="M233" s="248" t="s">
        <v>1620</v>
      </c>
      <c r="N233" s="245" t="s">
        <v>1613</v>
      </c>
      <c r="O233" s="48"/>
      <c r="P233" s="58">
        <v>5</v>
      </c>
      <c r="Q233" s="251"/>
      <c r="R233" s="251"/>
      <c r="S233" s="251"/>
      <c r="T233" s="245">
        <v>38</v>
      </c>
      <c r="U233" s="248"/>
      <c r="V233" s="245"/>
      <c r="W233" s="253"/>
      <c r="X233" s="243"/>
      <c r="Y233" s="243"/>
      <c r="Z233" s="125"/>
      <c r="AA233" s="254"/>
      <c r="AB233" s="82"/>
      <c r="AC233" s="83">
        <f t="shared" si="78"/>
        <v>0</v>
      </c>
      <c r="AD233" s="501"/>
      <c r="AE233" s="489"/>
      <c r="AF233" s="489"/>
      <c r="AG233" s="498"/>
      <c r="AH233" s="498"/>
      <c r="AI233" s="12"/>
      <c r="AJ233" s="6"/>
      <c r="AK233" s="11"/>
      <c r="AL233" s="11"/>
      <c r="AM233" s="11"/>
      <c r="AN233" s="11"/>
      <c r="AO233" s="11"/>
      <c r="AP233" s="11"/>
      <c r="AQ233" s="11"/>
      <c r="AR233" s="11"/>
    </row>
    <row r="234" spans="1:44">
      <c r="A234" s="335">
        <v>121</v>
      </c>
      <c r="B234" s="336" t="s">
        <v>1319</v>
      </c>
      <c r="C234" s="337">
        <v>65167</v>
      </c>
      <c r="D234" s="336">
        <v>2</v>
      </c>
      <c r="E234" s="248">
        <v>0</v>
      </c>
      <c r="F234" s="248">
        <v>1</v>
      </c>
      <c r="G234" s="248">
        <v>24</v>
      </c>
      <c r="H234" s="265">
        <v>5</v>
      </c>
      <c r="I234" s="248">
        <v>124</v>
      </c>
      <c r="J234" s="267">
        <v>500</v>
      </c>
      <c r="K234" s="65">
        <f>+J234*I234</f>
        <v>62000</v>
      </c>
      <c r="L234" s="245"/>
      <c r="M234" s="248"/>
      <c r="N234" s="245"/>
      <c r="O234" s="48"/>
      <c r="P234" s="140"/>
      <c r="Q234" s="251"/>
      <c r="R234" s="251"/>
      <c r="S234" s="251"/>
      <c r="T234" s="248"/>
      <c r="U234" s="248"/>
      <c r="V234" s="245"/>
      <c r="W234" s="245"/>
      <c r="X234" s="245"/>
      <c r="Y234" s="245"/>
      <c r="Z234" s="58"/>
      <c r="AA234" s="251"/>
      <c r="AB234" s="76"/>
      <c r="AC234" s="83">
        <f t="shared" si="78"/>
        <v>0</v>
      </c>
      <c r="AD234" s="521"/>
      <c r="AE234" s="38"/>
      <c r="AF234" s="38"/>
      <c r="AG234" s="93"/>
      <c r="AH234" s="522"/>
    </row>
    <row r="235" spans="1:44">
      <c r="A235" s="277"/>
      <c r="B235" s="245"/>
      <c r="C235" s="263"/>
      <c r="D235" s="245"/>
      <c r="E235" s="248"/>
      <c r="F235" s="248"/>
      <c r="G235" s="248"/>
      <c r="H235" s="265"/>
      <c r="I235" s="60">
        <f>+I234-I236</f>
        <v>83.960000000000008</v>
      </c>
      <c r="J235" s="267">
        <v>500</v>
      </c>
      <c r="K235" s="65">
        <f>+J235*I235</f>
        <v>41980.000000000007</v>
      </c>
      <c r="L235" s="245">
        <v>1</v>
      </c>
      <c r="M235" s="248" t="s">
        <v>1592</v>
      </c>
      <c r="N235" s="58" t="s">
        <v>1621</v>
      </c>
      <c r="O235" s="58">
        <v>2</v>
      </c>
      <c r="P235" s="140">
        <v>200</v>
      </c>
      <c r="Q235" s="58">
        <v>100</v>
      </c>
      <c r="R235" s="210">
        <v>7400</v>
      </c>
      <c r="S235" s="58">
        <f>+R235*P235</f>
        <v>1480000</v>
      </c>
      <c r="T235" s="65">
        <v>21</v>
      </c>
      <c r="U235" s="60">
        <v>75</v>
      </c>
      <c r="V235" s="58">
        <f>+S235*0.25</f>
        <v>370000</v>
      </c>
      <c r="W235" s="58">
        <f>+V235+K235</f>
        <v>411980</v>
      </c>
      <c r="X235" s="58">
        <f>+W235</f>
        <v>411980</v>
      </c>
      <c r="Y235" s="58">
        <v>50</v>
      </c>
      <c r="Z235" s="58"/>
      <c r="AA235" s="58"/>
      <c r="AB235" s="60"/>
      <c r="AC235" s="83">
        <f t="shared" si="78"/>
        <v>0</v>
      </c>
      <c r="AD235" s="523"/>
      <c r="AE235" s="183" t="s">
        <v>2082</v>
      </c>
      <c r="AF235" s="183" t="s">
        <v>2083</v>
      </c>
      <c r="AG235" s="18" t="s">
        <v>2151</v>
      </c>
      <c r="AH235" s="522"/>
    </row>
    <row r="236" spans="1:44">
      <c r="A236" s="335"/>
      <c r="B236" s="336"/>
      <c r="C236" s="337"/>
      <c r="D236" s="336"/>
      <c r="E236" s="248"/>
      <c r="F236" s="248"/>
      <c r="G236" s="248"/>
      <c r="H236" s="265"/>
      <c r="I236" s="60">
        <v>40.04</v>
      </c>
      <c r="J236" s="267">
        <v>500</v>
      </c>
      <c r="K236" s="65">
        <f t="shared" ref="K236" si="93">+J236*I236</f>
        <v>20020</v>
      </c>
      <c r="L236" s="245">
        <v>2</v>
      </c>
      <c r="M236" s="248" t="s">
        <v>2150</v>
      </c>
      <c r="N236" s="245" t="s">
        <v>1587</v>
      </c>
      <c r="O236" s="48">
        <v>3</v>
      </c>
      <c r="P236" s="140">
        <f>8.3*19.3</f>
        <v>160.19000000000003</v>
      </c>
      <c r="Q236" s="251">
        <v>100</v>
      </c>
      <c r="R236" s="251">
        <v>2600</v>
      </c>
      <c r="S236" s="251">
        <f>+R236*P236</f>
        <v>416494.00000000006</v>
      </c>
      <c r="T236" s="248">
        <v>2</v>
      </c>
      <c r="U236" s="248">
        <v>2</v>
      </c>
      <c r="V236" s="58">
        <f>+S236*0.98</f>
        <v>408164.12000000005</v>
      </c>
      <c r="W236" s="58">
        <f>+V236+K236</f>
        <v>428184.12000000005</v>
      </c>
      <c r="X236" s="58">
        <f>+W236</f>
        <v>428184.12000000005</v>
      </c>
      <c r="Y236" s="58"/>
      <c r="Z236" s="58">
        <f>+X236</f>
        <v>428184.12000000005</v>
      </c>
      <c r="AA236" s="58">
        <v>0.3</v>
      </c>
      <c r="AB236" s="60">
        <f>+Z236*AA236/100</f>
        <v>1284.5523600000001</v>
      </c>
      <c r="AC236" s="83">
        <f t="shared" si="78"/>
        <v>1091.869506</v>
      </c>
      <c r="AD236" s="523"/>
      <c r="AE236" s="7"/>
      <c r="AF236" s="7"/>
      <c r="AG236" s="18"/>
      <c r="AH236" s="522"/>
    </row>
    <row r="237" spans="1:44" ht="20.100000000000001" customHeight="1">
      <c r="A237" s="277">
        <v>122</v>
      </c>
      <c r="B237" s="257" t="s">
        <v>656</v>
      </c>
      <c r="C237" s="258">
        <v>747</v>
      </c>
      <c r="D237" s="259" t="s">
        <v>32</v>
      </c>
      <c r="E237" s="260">
        <v>5</v>
      </c>
      <c r="F237" s="260">
        <v>0</v>
      </c>
      <c r="G237" s="260">
        <v>0</v>
      </c>
      <c r="H237" s="247">
        <v>1</v>
      </c>
      <c r="I237" s="84">
        <f t="shared" ref="I237:I249" si="94">E237*400+F237*100+G237</f>
        <v>2000</v>
      </c>
      <c r="J237" s="84">
        <v>250</v>
      </c>
      <c r="K237" s="80">
        <f>I237*J237</f>
        <v>500000</v>
      </c>
      <c r="L237" s="245"/>
      <c r="M237" s="248"/>
      <c r="N237" s="245"/>
      <c r="O237" s="48"/>
      <c r="P237" s="58"/>
      <c r="Q237" s="251"/>
      <c r="R237" s="251"/>
      <c r="S237" s="251"/>
      <c r="T237" s="245"/>
      <c r="U237" s="248"/>
      <c r="V237" s="245"/>
      <c r="W237" s="253"/>
      <c r="X237" s="243"/>
      <c r="Y237" s="243"/>
      <c r="Z237" s="125">
        <f t="shared" ref="Z237:Z238" si="95">K237</f>
        <v>500000</v>
      </c>
      <c r="AA237" s="254">
        <v>0.01</v>
      </c>
      <c r="AB237" s="82">
        <f>+Z237*AA237/100</f>
        <v>50</v>
      </c>
      <c r="AC237" s="83">
        <f t="shared" si="78"/>
        <v>42.5</v>
      </c>
      <c r="AD237" s="501" t="s">
        <v>20</v>
      </c>
      <c r="AE237" s="489" t="s">
        <v>728</v>
      </c>
      <c r="AF237" s="489" t="s">
        <v>530</v>
      </c>
      <c r="AG237" s="498" t="s">
        <v>1111</v>
      </c>
      <c r="AH237" s="498" t="s">
        <v>194</v>
      </c>
      <c r="AI237" s="12" t="s">
        <v>32</v>
      </c>
      <c r="AJ237" s="6" t="s">
        <v>36</v>
      </c>
      <c r="AK237" s="11" t="s">
        <v>15</v>
      </c>
      <c r="AL237" s="11" t="s">
        <v>16</v>
      </c>
      <c r="AM237" s="11" t="s">
        <v>17</v>
      </c>
      <c r="AN237" s="11" t="s">
        <v>61</v>
      </c>
      <c r="AO237" s="11" t="s">
        <v>626</v>
      </c>
      <c r="AP237" s="11">
        <v>0</v>
      </c>
      <c r="AQ237" s="11">
        <v>3</v>
      </c>
      <c r="AR237" s="11">
        <v>98</v>
      </c>
    </row>
    <row r="238" spans="1:44" ht="20.100000000000001" customHeight="1">
      <c r="A238" s="277"/>
      <c r="B238" s="257" t="s">
        <v>1723</v>
      </c>
      <c r="C238" s="258"/>
      <c r="D238" s="259" t="s">
        <v>32</v>
      </c>
      <c r="E238" s="260">
        <v>1</v>
      </c>
      <c r="F238" s="260">
        <v>2</v>
      </c>
      <c r="G238" s="260">
        <v>52</v>
      </c>
      <c r="H238" s="247">
        <v>2</v>
      </c>
      <c r="I238" s="65">
        <f t="shared" si="94"/>
        <v>652</v>
      </c>
      <c r="J238" s="84">
        <v>250</v>
      </c>
      <c r="K238" s="80">
        <f t="shared" ref="K238" si="96">I238*J238</f>
        <v>163000</v>
      </c>
      <c r="L238" s="245">
        <v>1</v>
      </c>
      <c r="M238" s="248" t="s">
        <v>1592</v>
      </c>
      <c r="N238" s="245" t="s">
        <v>1621</v>
      </c>
      <c r="O238" s="48"/>
      <c r="P238" s="142">
        <v>275</v>
      </c>
      <c r="Q238" s="251"/>
      <c r="R238" s="251"/>
      <c r="S238" s="251"/>
      <c r="T238" s="245">
        <v>15</v>
      </c>
      <c r="U238" s="248"/>
      <c r="V238" s="245"/>
      <c r="W238" s="253"/>
      <c r="X238" s="243"/>
      <c r="Y238" s="243"/>
      <c r="Z238" s="125">
        <f t="shared" si="95"/>
        <v>163000</v>
      </c>
      <c r="AA238" s="254">
        <v>0.02</v>
      </c>
      <c r="AB238" s="82">
        <f>+Z238*AA238/100</f>
        <v>32.6</v>
      </c>
      <c r="AC238" s="83">
        <f t="shared" si="78"/>
        <v>27.71</v>
      </c>
      <c r="AD238" s="501" t="s">
        <v>20</v>
      </c>
      <c r="AE238" s="489" t="s">
        <v>728</v>
      </c>
      <c r="AF238" s="489" t="s">
        <v>530</v>
      </c>
      <c r="AG238" s="498" t="s">
        <v>1111</v>
      </c>
      <c r="AH238" s="498" t="s">
        <v>194</v>
      </c>
      <c r="AI238" s="12" t="s">
        <v>32</v>
      </c>
      <c r="AJ238" s="6"/>
      <c r="AK238" s="11"/>
      <c r="AL238" s="11"/>
      <c r="AM238" s="11"/>
      <c r="AN238" s="11"/>
      <c r="AO238" s="11"/>
      <c r="AP238" s="11"/>
      <c r="AQ238" s="11"/>
      <c r="AR238" s="11"/>
    </row>
    <row r="239" spans="1:44" ht="20.100000000000001" customHeight="1">
      <c r="A239" s="277"/>
      <c r="B239" s="257"/>
      <c r="C239" s="258"/>
      <c r="D239" s="259"/>
      <c r="E239" s="260"/>
      <c r="F239" s="260"/>
      <c r="G239" s="260"/>
      <c r="H239" s="247"/>
      <c r="I239" s="65"/>
      <c r="J239" s="65"/>
      <c r="K239" s="80"/>
      <c r="L239" s="245">
        <v>2</v>
      </c>
      <c r="M239" s="248" t="s">
        <v>1630</v>
      </c>
      <c r="N239" s="245" t="s">
        <v>1595</v>
      </c>
      <c r="O239" s="48"/>
      <c r="P239" s="58">
        <v>41</v>
      </c>
      <c r="Q239" s="251"/>
      <c r="R239" s="251"/>
      <c r="S239" s="251"/>
      <c r="T239" s="245">
        <v>15</v>
      </c>
      <c r="U239" s="248"/>
      <c r="V239" s="245"/>
      <c r="W239" s="253"/>
      <c r="X239" s="243"/>
      <c r="Y239" s="243"/>
      <c r="Z239" s="125"/>
      <c r="AA239" s="254"/>
      <c r="AB239" s="82"/>
      <c r="AC239" s="83">
        <f t="shared" si="78"/>
        <v>0</v>
      </c>
      <c r="AD239" s="501"/>
      <c r="AE239" s="489"/>
      <c r="AF239" s="489"/>
      <c r="AG239" s="498"/>
      <c r="AH239" s="498"/>
      <c r="AI239" s="12"/>
      <c r="AJ239" s="6"/>
      <c r="AK239" s="11"/>
      <c r="AL239" s="11"/>
      <c r="AM239" s="11"/>
      <c r="AN239" s="11"/>
      <c r="AO239" s="11"/>
      <c r="AP239" s="11"/>
      <c r="AQ239" s="11"/>
      <c r="AR239" s="11"/>
    </row>
    <row r="240" spans="1:44" ht="20.100000000000001" customHeight="1">
      <c r="A240" s="277"/>
      <c r="B240" s="257"/>
      <c r="C240" s="258"/>
      <c r="D240" s="259"/>
      <c r="E240" s="260"/>
      <c r="F240" s="260"/>
      <c r="G240" s="260"/>
      <c r="H240" s="247"/>
      <c r="I240" s="65"/>
      <c r="J240" s="65"/>
      <c r="K240" s="80"/>
      <c r="L240" s="245">
        <v>3</v>
      </c>
      <c r="M240" s="248" t="s">
        <v>1586</v>
      </c>
      <c r="N240" s="245" t="s">
        <v>1595</v>
      </c>
      <c r="O240" s="48"/>
      <c r="P240" s="58">
        <v>76</v>
      </c>
      <c r="Q240" s="251"/>
      <c r="R240" s="251"/>
      <c r="S240" s="251"/>
      <c r="T240" s="245">
        <v>15</v>
      </c>
      <c r="U240" s="248"/>
      <c r="V240" s="245"/>
      <c r="W240" s="253"/>
      <c r="X240" s="243"/>
      <c r="Y240" s="243"/>
      <c r="Z240" s="125"/>
      <c r="AA240" s="254"/>
      <c r="AB240" s="82"/>
      <c r="AC240" s="83">
        <f t="shared" si="78"/>
        <v>0</v>
      </c>
      <c r="AD240" s="501"/>
      <c r="AE240" s="489"/>
      <c r="AF240" s="489"/>
      <c r="AG240" s="498"/>
      <c r="AH240" s="498"/>
      <c r="AI240" s="12"/>
      <c r="AJ240" s="6"/>
      <c r="AK240" s="11"/>
      <c r="AL240" s="11"/>
      <c r="AM240" s="11"/>
      <c r="AN240" s="11"/>
      <c r="AO240" s="11"/>
      <c r="AP240" s="11"/>
      <c r="AQ240" s="11"/>
      <c r="AR240" s="11"/>
    </row>
    <row r="241" spans="1:44" ht="20.100000000000001" customHeight="1">
      <c r="A241" s="277"/>
      <c r="B241" s="257"/>
      <c r="C241" s="258"/>
      <c r="D241" s="259"/>
      <c r="E241" s="260"/>
      <c r="F241" s="260"/>
      <c r="G241" s="260"/>
      <c r="H241" s="247"/>
      <c r="I241" s="65"/>
      <c r="J241" s="65"/>
      <c r="K241" s="80"/>
      <c r="L241" s="245">
        <v>4</v>
      </c>
      <c r="M241" s="248" t="s">
        <v>1793</v>
      </c>
      <c r="N241" s="245" t="s">
        <v>1595</v>
      </c>
      <c r="O241" s="48"/>
      <c r="P241" s="58">
        <v>42</v>
      </c>
      <c r="Q241" s="251"/>
      <c r="R241" s="251"/>
      <c r="S241" s="251"/>
      <c r="T241" s="245">
        <v>15</v>
      </c>
      <c r="U241" s="248"/>
      <c r="V241" s="245"/>
      <c r="W241" s="253"/>
      <c r="X241" s="243"/>
      <c r="Y241" s="243"/>
      <c r="Z241" s="125"/>
      <c r="AA241" s="254"/>
      <c r="AB241" s="82"/>
      <c r="AC241" s="83">
        <f t="shared" si="78"/>
        <v>0</v>
      </c>
      <c r="AD241" s="501"/>
      <c r="AE241" s="489"/>
      <c r="AF241" s="489"/>
      <c r="AG241" s="498"/>
      <c r="AH241" s="498"/>
      <c r="AI241" s="12"/>
      <c r="AJ241" s="6"/>
      <c r="AK241" s="11"/>
      <c r="AL241" s="11"/>
      <c r="AM241" s="11"/>
      <c r="AN241" s="11"/>
      <c r="AO241" s="11"/>
      <c r="AP241" s="11"/>
      <c r="AQ241" s="11"/>
      <c r="AR241" s="11"/>
    </row>
    <row r="242" spans="1:44" ht="20.100000000000001" customHeight="1">
      <c r="A242" s="277"/>
      <c r="B242" s="257"/>
      <c r="C242" s="258"/>
      <c r="D242" s="259"/>
      <c r="E242" s="260"/>
      <c r="F242" s="260"/>
      <c r="G242" s="260"/>
      <c r="H242" s="247"/>
      <c r="I242" s="65"/>
      <c r="J242" s="65"/>
      <c r="K242" s="80"/>
      <c r="L242" s="245">
        <v>5</v>
      </c>
      <c r="M242" s="248" t="s">
        <v>1620</v>
      </c>
      <c r="N242" s="245" t="s">
        <v>1613</v>
      </c>
      <c r="O242" s="48"/>
      <c r="P242" s="58">
        <v>6</v>
      </c>
      <c r="Q242" s="251"/>
      <c r="R242" s="251"/>
      <c r="S242" s="251"/>
      <c r="T242" s="245">
        <v>15</v>
      </c>
      <c r="U242" s="248"/>
      <c r="V242" s="245"/>
      <c r="W242" s="253"/>
      <c r="X242" s="243"/>
      <c r="Y242" s="243"/>
      <c r="Z242" s="125"/>
      <c r="AA242" s="254"/>
      <c r="AB242" s="82"/>
      <c r="AC242" s="83">
        <f t="shared" si="78"/>
        <v>0</v>
      </c>
      <c r="AD242" s="501"/>
      <c r="AE242" s="489"/>
      <c r="AF242" s="489"/>
      <c r="AG242" s="498"/>
      <c r="AH242" s="498"/>
      <c r="AI242" s="12"/>
      <c r="AJ242" s="6"/>
      <c r="AK242" s="11"/>
      <c r="AL242" s="11"/>
      <c r="AM242" s="11"/>
      <c r="AN242" s="11"/>
      <c r="AO242" s="11"/>
      <c r="AP242" s="11"/>
      <c r="AQ242" s="11"/>
      <c r="AR242" s="11"/>
    </row>
    <row r="243" spans="1:44" s="30" customFormat="1" ht="17.25">
      <c r="A243" s="256">
        <v>123</v>
      </c>
      <c r="B243" s="245" t="s">
        <v>1286</v>
      </c>
      <c r="C243" s="275">
        <v>23933</v>
      </c>
      <c r="D243" s="245">
        <v>4</v>
      </c>
      <c r="E243" s="246">
        <v>11</v>
      </c>
      <c r="F243" s="246">
        <v>1</v>
      </c>
      <c r="G243" s="246">
        <v>22</v>
      </c>
      <c r="H243" s="247">
        <v>1</v>
      </c>
      <c r="I243" s="84">
        <f t="shared" si="94"/>
        <v>4522</v>
      </c>
      <c r="J243" s="84">
        <v>250</v>
      </c>
      <c r="K243" s="80">
        <f>I243*J243</f>
        <v>1130500</v>
      </c>
      <c r="L243" s="245"/>
      <c r="M243" s="248"/>
      <c r="N243" s="245"/>
      <c r="O243" s="48"/>
      <c r="P243" s="58"/>
      <c r="Q243" s="251"/>
      <c r="R243" s="251"/>
      <c r="S243" s="251"/>
      <c r="T243" s="245"/>
      <c r="U243" s="252"/>
      <c r="V243" s="249"/>
      <c r="W243" s="253"/>
      <c r="X243" s="243"/>
      <c r="Y243" s="243"/>
      <c r="Z243" s="125">
        <f>K243</f>
        <v>1130500</v>
      </c>
      <c r="AA243" s="254">
        <v>0.01</v>
      </c>
      <c r="AB243" s="82">
        <f>+Z243*AA243/100</f>
        <v>113.05</v>
      </c>
      <c r="AC243" s="83">
        <f t="shared" si="78"/>
        <v>96.092500000000001</v>
      </c>
      <c r="AD243" s="484" t="s">
        <v>20</v>
      </c>
      <c r="AE243" s="484" t="s">
        <v>153</v>
      </c>
      <c r="AF243" s="484" t="s">
        <v>63</v>
      </c>
      <c r="AG243" s="524">
        <v>3350400177970</v>
      </c>
      <c r="AH243" s="525">
        <v>61</v>
      </c>
      <c r="AI243" s="23">
        <v>4</v>
      </c>
      <c r="AJ243" s="3" t="s">
        <v>15</v>
      </c>
      <c r="AK243" s="9"/>
      <c r="AL243" s="9"/>
      <c r="AM243" s="9"/>
      <c r="AN243" s="9"/>
      <c r="AO243" s="9"/>
      <c r="AP243" s="9"/>
    </row>
    <row r="244" spans="1:44">
      <c r="A244" s="256">
        <v>124</v>
      </c>
      <c r="B244" s="245" t="s">
        <v>1723</v>
      </c>
      <c r="C244" s="245"/>
      <c r="D244" s="245">
        <v>9</v>
      </c>
      <c r="E244" s="248">
        <v>2</v>
      </c>
      <c r="F244" s="248">
        <v>1</v>
      </c>
      <c r="G244" s="248">
        <v>3</v>
      </c>
      <c r="H244" s="247">
        <v>2</v>
      </c>
      <c r="I244" s="65">
        <f t="shared" si="94"/>
        <v>903</v>
      </c>
      <c r="J244" s="84">
        <v>250</v>
      </c>
      <c r="K244" s="80">
        <f>I244*J244</f>
        <v>225750</v>
      </c>
      <c r="L244" s="245">
        <v>1</v>
      </c>
      <c r="M244" s="248" t="s">
        <v>1586</v>
      </c>
      <c r="N244" s="245" t="s">
        <v>1595</v>
      </c>
      <c r="O244" s="48"/>
      <c r="P244" s="142">
        <v>167</v>
      </c>
      <c r="Q244" s="245"/>
      <c r="R244" s="251"/>
      <c r="S244" s="245"/>
      <c r="T244" s="245">
        <v>23</v>
      </c>
      <c r="U244" s="252"/>
      <c r="V244" s="249"/>
      <c r="W244" s="253"/>
      <c r="X244" s="243"/>
      <c r="Y244" s="243"/>
      <c r="Z244" s="125">
        <f>K244</f>
        <v>225750</v>
      </c>
      <c r="AA244" s="254">
        <v>0.02</v>
      </c>
      <c r="AB244" s="82">
        <f>+Z244*AA244/100</f>
        <v>45.15</v>
      </c>
      <c r="AC244" s="83">
        <f t="shared" si="78"/>
        <v>38.377499999999998</v>
      </c>
      <c r="AD244" s="4" t="s">
        <v>20</v>
      </c>
      <c r="AE244" s="4" t="s">
        <v>153</v>
      </c>
      <c r="AF244" s="4" t="s">
        <v>324</v>
      </c>
      <c r="AG244" s="121">
        <v>1350400072144</v>
      </c>
      <c r="AH244" s="8" t="s">
        <v>1606</v>
      </c>
    </row>
    <row r="245" spans="1:44">
      <c r="A245" s="256"/>
      <c r="B245" s="245"/>
      <c r="C245" s="245"/>
      <c r="D245" s="245"/>
      <c r="E245" s="248"/>
      <c r="F245" s="248"/>
      <c r="G245" s="248"/>
      <c r="H245" s="247"/>
      <c r="I245" s="65"/>
      <c r="J245" s="65"/>
      <c r="K245" s="80"/>
      <c r="L245" s="245">
        <v>2</v>
      </c>
      <c r="M245" s="338" t="s">
        <v>1605</v>
      </c>
      <c r="N245" s="245" t="s">
        <v>1603</v>
      </c>
      <c r="O245" s="48"/>
      <c r="P245" s="58">
        <v>18</v>
      </c>
      <c r="Q245" s="245"/>
      <c r="R245" s="251"/>
      <c r="S245" s="245"/>
      <c r="T245" s="245">
        <v>23</v>
      </c>
      <c r="U245" s="252"/>
      <c r="V245" s="249"/>
      <c r="W245" s="253"/>
      <c r="X245" s="243"/>
      <c r="Y245" s="243"/>
      <c r="Z245" s="125"/>
      <c r="AA245" s="254"/>
      <c r="AB245" s="82"/>
      <c r="AC245" s="83">
        <f t="shared" si="78"/>
        <v>0</v>
      </c>
    </row>
    <row r="246" spans="1:44" ht="20.100000000000001" customHeight="1">
      <c r="A246" s="256">
        <v>125</v>
      </c>
      <c r="B246" s="257" t="s">
        <v>656</v>
      </c>
      <c r="C246" s="258">
        <v>749</v>
      </c>
      <c r="D246" s="259" t="s">
        <v>14</v>
      </c>
      <c r="E246" s="260">
        <v>1</v>
      </c>
      <c r="F246" s="260">
        <v>3</v>
      </c>
      <c r="G246" s="260">
        <v>60</v>
      </c>
      <c r="H246" s="247">
        <v>1</v>
      </c>
      <c r="I246" s="84">
        <f t="shared" si="94"/>
        <v>760</v>
      </c>
      <c r="J246" s="84">
        <v>250</v>
      </c>
      <c r="K246" s="80">
        <f t="shared" ref="K246:K254" si="97">I246*J246</f>
        <v>190000</v>
      </c>
      <c r="L246" s="245"/>
      <c r="M246" s="248"/>
      <c r="N246" s="245"/>
      <c r="O246" s="48"/>
      <c r="P246" s="58"/>
      <c r="Q246" s="251"/>
      <c r="R246" s="251"/>
      <c r="S246" s="251"/>
      <c r="T246" s="245"/>
      <c r="U246" s="252"/>
      <c r="V246" s="249"/>
      <c r="W246" s="253"/>
      <c r="X246" s="243"/>
      <c r="Y246" s="243"/>
      <c r="Z246" s="125">
        <f>K246</f>
        <v>190000</v>
      </c>
      <c r="AA246" s="254">
        <v>0.01</v>
      </c>
      <c r="AB246" s="82">
        <f>+Z246*AA246/100</f>
        <v>19</v>
      </c>
      <c r="AC246" s="83">
        <f t="shared" si="78"/>
        <v>16.149999999999999</v>
      </c>
      <c r="AD246" s="501" t="s">
        <v>20</v>
      </c>
      <c r="AE246" s="489" t="s">
        <v>153</v>
      </c>
      <c r="AF246" s="489" t="s">
        <v>34</v>
      </c>
      <c r="AG246" s="498" t="s">
        <v>973</v>
      </c>
      <c r="AH246" s="498" t="s">
        <v>454</v>
      </c>
      <c r="AI246" s="12" t="s">
        <v>14</v>
      </c>
      <c r="AJ246" s="6" t="s">
        <v>36</v>
      </c>
      <c r="AK246" s="11" t="s">
        <v>347</v>
      </c>
      <c r="AL246" s="11" t="s">
        <v>16</v>
      </c>
      <c r="AM246" s="11" t="s">
        <v>17</v>
      </c>
      <c r="AN246" s="11" t="s">
        <v>110</v>
      </c>
      <c r="AO246" s="11" t="s">
        <v>462</v>
      </c>
      <c r="AP246" s="11">
        <v>9</v>
      </c>
      <c r="AQ246" s="11">
        <v>1</v>
      </c>
      <c r="AR246" s="11">
        <v>39</v>
      </c>
    </row>
    <row r="247" spans="1:44" ht="20.100000000000001" customHeight="1">
      <c r="A247" s="256"/>
      <c r="B247" s="257" t="s">
        <v>656</v>
      </c>
      <c r="C247" s="258" t="s">
        <v>1133</v>
      </c>
      <c r="D247" s="259" t="s">
        <v>14</v>
      </c>
      <c r="E247" s="260">
        <v>0</v>
      </c>
      <c r="F247" s="260">
        <v>1</v>
      </c>
      <c r="G247" s="260">
        <v>18</v>
      </c>
      <c r="H247" s="247">
        <v>1</v>
      </c>
      <c r="I247" s="65">
        <f t="shared" si="94"/>
        <v>118</v>
      </c>
      <c r="J247" s="84">
        <v>250</v>
      </c>
      <c r="K247" s="80">
        <f t="shared" si="97"/>
        <v>29500</v>
      </c>
      <c r="L247" s="245"/>
      <c r="M247" s="248"/>
      <c r="N247" s="245"/>
      <c r="O247" s="48"/>
      <c r="P247" s="58"/>
      <c r="Q247" s="251"/>
      <c r="R247" s="251"/>
      <c r="S247" s="251"/>
      <c r="T247" s="245"/>
      <c r="U247" s="252"/>
      <c r="V247" s="249"/>
      <c r="W247" s="253"/>
      <c r="X247" s="243"/>
      <c r="Y247" s="243"/>
      <c r="Z247" s="125">
        <f t="shared" ref="Z247:Z249" si="98">K247</f>
        <v>29500</v>
      </c>
      <c r="AA247" s="254">
        <v>0.01</v>
      </c>
      <c r="AB247" s="82">
        <f>+Z247*AA247/100</f>
        <v>2.95</v>
      </c>
      <c r="AC247" s="83">
        <f t="shared" si="78"/>
        <v>2.5075000000000003</v>
      </c>
      <c r="AD247" s="501" t="s">
        <v>20</v>
      </c>
      <c r="AE247" s="489" t="s">
        <v>153</v>
      </c>
      <c r="AF247" s="489" t="s">
        <v>34</v>
      </c>
      <c r="AG247" s="498" t="s">
        <v>973</v>
      </c>
      <c r="AH247" s="498" t="s">
        <v>454</v>
      </c>
      <c r="AI247" s="12" t="s">
        <v>14</v>
      </c>
      <c r="AJ247" s="6" t="s">
        <v>36</v>
      </c>
      <c r="AK247" s="11" t="s">
        <v>347</v>
      </c>
      <c r="AL247" s="11" t="s">
        <v>16</v>
      </c>
      <c r="AM247" s="11" t="s">
        <v>17</v>
      </c>
      <c r="AN247" s="11" t="s">
        <v>72</v>
      </c>
      <c r="AO247" s="11" t="s">
        <v>462</v>
      </c>
      <c r="AP247" s="11">
        <v>7</v>
      </c>
      <c r="AQ247" s="11">
        <v>2</v>
      </c>
      <c r="AR247" s="11">
        <v>65</v>
      </c>
    </row>
    <row r="248" spans="1:44" ht="20.100000000000001" customHeight="1">
      <c r="A248" s="256"/>
      <c r="B248" s="257" t="s">
        <v>656</v>
      </c>
      <c r="C248" s="258">
        <v>490</v>
      </c>
      <c r="D248" s="259" t="s">
        <v>95</v>
      </c>
      <c r="E248" s="260">
        <v>10</v>
      </c>
      <c r="F248" s="260">
        <v>3</v>
      </c>
      <c r="G248" s="260">
        <v>47</v>
      </c>
      <c r="H248" s="247">
        <v>1</v>
      </c>
      <c r="I248" s="84">
        <f t="shared" si="94"/>
        <v>4347</v>
      </c>
      <c r="J248" s="84">
        <v>250</v>
      </c>
      <c r="K248" s="80">
        <f t="shared" si="97"/>
        <v>1086750</v>
      </c>
      <c r="L248" s="245"/>
      <c r="M248" s="248"/>
      <c r="N248" s="245"/>
      <c r="O248" s="48"/>
      <c r="P248" s="58"/>
      <c r="Q248" s="251"/>
      <c r="R248" s="251"/>
      <c r="S248" s="251"/>
      <c r="T248" s="245"/>
      <c r="U248" s="252"/>
      <c r="V248" s="249"/>
      <c r="W248" s="253"/>
      <c r="X248" s="243"/>
      <c r="Y248" s="243"/>
      <c r="Z248" s="125">
        <f t="shared" si="98"/>
        <v>1086750</v>
      </c>
      <c r="AA248" s="254">
        <v>0.01</v>
      </c>
      <c r="AB248" s="82">
        <f t="shared" ref="AB248:AB252" si="99">+Z248*AA248/100</f>
        <v>108.675</v>
      </c>
      <c r="AC248" s="83">
        <f t="shared" si="78"/>
        <v>92.373750000000001</v>
      </c>
      <c r="AD248" s="501" t="s">
        <v>20</v>
      </c>
      <c r="AE248" s="489" t="s">
        <v>153</v>
      </c>
      <c r="AF248" s="489" t="s">
        <v>34</v>
      </c>
      <c r="AG248" s="498" t="s">
        <v>973</v>
      </c>
      <c r="AH248" s="498" t="s">
        <v>454</v>
      </c>
      <c r="AI248" s="12" t="s">
        <v>14</v>
      </c>
      <c r="AJ248" s="6" t="s">
        <v>36</v>
      </c>
      <c r="AK248" s="11" t="s">
        <v>15</v>
      </c>
      <c r="AL248" s="11" t="s">
        <v>16</v>
      </c>
      <c r="AM248" s="11" t="s">
        <v>17</v>
      </c>
      <c r="AN248" s="11" t="s">
        <v>25</v>
      </c>
      <c r="AO248" s="11" t="s">
        <v>485</v>
      </c>
      <c r="AP248" s="11">
        <v>5</v>
      </c>
      <c r="AQ248" s="11">
        <v>0</v>
      </c>
      <c r="AR248" s="11">
        <v>27</v>
      </c>
    </row>
    <row r="249" spans="1:44" ht="20.100000000000001" customHeight="1">
      <c r="A249" s="256"/>
      <c r="B249" s="257" t="s">
        <v>1723</v>
      </c>
      <c r="C249" s="258"/>
      <c r="D249" s="259" t="s">
        <v>14</v>
      </c>
      <c r="E249" s="260">
        <v>2</v>
      </c>
      <c r="F249" s="260">
        <v>0</v>
      </c>
      <c r="G249" s="260">
        <v>9</v>
      </c>
      <c r="H249" s="247">
        <v>1</v>
      </c>
      <c r="I249" s="65">
        <f t="shared" si="94"/>
        <v>809</v>
      </c>
      <c r="J249" s="84">
        <v>250</v>
      </c>
      <c r="K249" s="80">
        <f t="shared" si="97"/>
        <v>202250</v>
      </c>
      <c r="L249" s="245"/>
      <c r="M249" s="248"/>
      <c r="N249" s="245"/>
      <c r="O249" s="48"/>
      <c r="P249" s="58"/>
      <c r="Q249" s="251"/>
      <c r="R249" s="251"/>
      <c r="S249" s="251"/>
      <c r="T249" s="245"/>
      <c r="U249" s="252"/>
      <c r="V249" s="249"/>
      <c r="W249" s="253"/>
      <c r="X249" s="243"/>
      <c r="Y249" s="243"/>
      <c r="Z249" s="125">
        <f t="shared" si="98"/>
        <v>202250</v>
      </c>
      <c r="AA249" s="254">
        <v>0.01</v>
      </c>
      <c r="AB249" s="82">
        <f t="shared" si="99"/>
        <v>20.225000000000001</v>
      </c>
      <c r="AC249" s="83">
        <f t="shared" si="78"/>
        <v>17.19125</v>
      </c>
      <c r="AD249" s="501" t="s">
        <v>20</v>
      </c>
      <c r="AE249" s="489" t="s">
        <v>153</v>
      </c>
      <c r="AF249" s="489" t="s">
        <v>34</v>
      </c>
      <c r="AG249" s="498" t="s">
        <v>973</v>
      </c>
      <c r="AH249" s="498" t="s">
        <v>454</v>
      </c>
      <c r="AI249" s="12" t="s">
        <v>14</v>
      </c>
      <c r="AJ249" s="6"/>
      <c r="AK249" s="11"/>
      <c r="AL249" s="11"/>
      <c r="AM249" s="11"/>
      <c r="AN249" s="11"/>
      <c r="AO249" s="11"/>
      <c r="AP249" s="11"/>
      <c r="AQ249" s="11"/>
      <c r="AR249" s="11"/>
    </row>
    <row r="250" spans="1:44" ht="17.25">
      <c r="A250" s="256">
        <v>126</v>
      </c>
      <c r="B250" s="249" t="s">
        <v>1324</v>
      </c>
      <c r="C250" s="275">
        <v>232</v>
      </c>
      <c r="D250" s="245"/>
      <c r="E250" s="246">
        <v>7</v>
      </c>
      <c r="F250" s="246">
        <v>0</v>
      </c>
      <c r="G250" s="246">
        <v>31</v>
      </c>
      <c r="H250" s="247">
        <v>1</v>
      </c>
      <c r="I250" s="84">
        <f>E250*400+F250*100+G250</f>
        <v>2831</v>
      </c>
      <c r="J250" s="84">
        <v>250</v>
      </c>
      <c r="K250" s="80">
        <f t="shared" si="97"/>
        <v>707750</v>
      </c>
      <c r="L250" s="245"/>
      <c r="M250" s="248"/>
      <c r="N250" s="249"/>
      <c r="O250" s="45"/>
      <c r="P250" s="139"/>
      <c r="Q250" s="250"/>
      <c r="R250" s="250"/>
      <c r="S250" s="251"/>
      <c r="T250" s="249"/>
      <c r="U250" s="252"/>
      <c r="V250" s="249"/>
      <c r="W250" s="253"/>
      <c r="X250" s="243"/>
      <c r="Y250" s="243"/>
      <c r="Z250" s="125">
        <f>K250</f>
        <v>707750</v>
      </c>
      <c r="AA250" s="254">
        <v>0.01</v>
      </c>
      <c r="AB250" s="82">
        <f t="shared" si="99"/>
        <v>70.775000000000006</v>
      </c>
      <c r="AC250" s="83">
        <f t="shared" si="78"/>
        <v>60.158750000000005</v>
      </c>
      <c r="AD250" s="526" t="s">
        <v>20</v>
      </c>
      <c r="AE250" s="526" t="s">
        <v>2174</v>
      </c>
      <c r="AF250" s="526" t="s">
        <v>1414</v>
      </c>
      <c r="AG250" s="484"/>
      <c r="AH250" s="484">
        <v>155</v>
      </c>
      <c r="AI250" s="14">
        <v>5</v>
      </c>
      <c r="AJ250" s="14" t="s">
        <v>15</v>
      </c>
      <c r="AK250" s="14" t="s">
        <v>16</v>
      </c>
      <c r="AL250" s="14" t="s">
        <v>17</v>
      </c>
    </row>
    <row r="251" spans="1:44" ht="17.25">
      <c r="A251" s="283"/>
      <c r="B251" s="243" t="s">
        <v>1324</v>
      </c>
      <c r="C251" s="244">
        <v>233</v>
      </c>
      <c r="D251" s="257"/>
      <c r="E251" s="339">
        <v>6</v>
      </c>
      <c r="F251" s="339">
        <v>0</v>
      </c>
      <c r="G251" s="339">
        <v>5</v>
      </c>
      <c r="H251" s="285">
        <v>1</v>
      </c>
      <c r="I251" s="84">
        <f>E251*400+F251*100+G251</f>
        <v>2405</v>
      </c>
      <c r="J251" s="84">
        <v>250</v>
      </c>
      <c r="K251" s="80">
        <f t="shared" si="97"/>
        <v>601250</v>
      </c>
      <c r="L251" s="257"/>
      <c r="M251" s="284"/>
      <c r="N251" s="243"/>
      <c r="O251" s="68"/>
      <c r="P251" s="71"/>
      <c r="Q251" s="254"/>
      <c r="R251" s="254"/>
      <c r="S251" s="340"/>
      <c r="T251" s="243"/>
      <c r="U251" s="341"/>
      <c r="V251" s="243"/>
      <c r="W251" s="253"/>
      <c r="X251" s="243"/>
      <c r="Y251" s="243"/>
      <c r="Z251" s="125">
        <f>K251</f>
        <v>601250</v>
      </c>
      <c r="AA251" s="254">
        <v>0.01</v>
      </c>
      <c r="AB251" s="82">
        <f t="shared" si="99"/>
        <v>60.125</v>
      </c>
      <c r="AC251" s="83">
        <f t="shared" si="78"/>
        <v>51.106249999999996</v>
      </c>
      <c r="AD251" s="484"/>
      <c r="AE251" s="484" t="s">
        <v>2174</v>
      </c>
      <c r="AF251" s="484" t="s">
        <v>1414</v>
      </c>
      <c r="AG251" s="484"/>
      <c r="AH251" s="484"/>
      <c r="AI251" s="14"/>
      <c r="AJ251" s="14"/>
      <c r="AK251" s="14"/>
      <c r="AL251" s="14"/>
    </row>
    <row r="252" spans="1:44" ht="17.25">
      <c r="A252" s="283">
        <v>127</v>
      </c>
      <c r="B252" s="243" t="s">
        <v>646</v>
      </c>
      <c r="C252" s="244"/>
      <c r="D252" s="257"/>
      <c r="E252" s="339">
        <v>0</v>
      </c>
      <c r="F252" s="339">
        <v>0</v>
      </c>
      <c r="G252" s="342">
        <v>70</v>
      </c>
      <c r="H252" s="285">
        <v>2</v>
      </c>
      <c r="I252" s="84">
        <f>E252*400+F252*100+G252</f>
        <v>70</v>
      </c>
      <c r="J252" s="84">
        <v>250</v>
      </c>
      <c r="K252" s="80">
        <f t="shared" si="97"/>
        <v>17500</v>
      </c>
      <c r="L252" s="257"/>
      <c r="M252" s="284"/>
      <c r="N252" s="243"/>
      <c r="O252" s="68"/>
      <c r="P252" s="71"/>
      <c r="Q252" s="254"/>
      <c r="R252" s="254"/>
      <c r="S252" s="340"/>
      <c r="T252" s="243"/>
      <c r="U252" s="341"/>
      <c r="V252" s="243"/>
      <c r="W252" s="253"/>
      <c r="X252" s="243"/>
      <c r="Y252" s="243"/>
      <c r="Z252" s="125">
        <f>K252</f>
        <v>17500</v>
      </c>
      <c r="AA252" s="254">
        <v>0.02</v>
      </c>
      <c r="AB252" s="82">
        <f t="shared" si="99"/>
        <v>3.5</v>
      </c>
      <c r="AC252" s="83">
        <f t="shared" ref="AC252:AC315" si="100">+AB252*0.85</f>
        <v>2.9750000000000001</v>
      </c>
      <c r="AD252" s="484"/>
      <c r="AE252" s="484" t="s">
        <v>2193</v>
      </c>
      <c r="AF252" s="484" t="s">
        <v>1247</v>
      </c>
      <c r="AG252" s="484"/>
      <c r="AH252" s="484"/>
      <c r="AI252" s="14"/>
      <c r="AJ252" s="14"/>
      <c r="AK252" s="14"/>
      <c r="AL252" s="14"/>
    </row>
    <row r="253" spans="1:44" ht="20.100000000000001" customHeight="1">
      <c r="A253" s="256">
        <v>128</v>
      </c>
      <c r="B253" s="257" t="s">
        <v>656</v>
      </c>
      <c r="C253" s="258">
        <v>481</v>
      </c>
      <c r="D253" s="259" t="s">
        <v>194</v>
      </c>
      <c r="E253" s="260">
        <v>21</v>
      </c>
      <c r="F253" s="260">
        <v>0</v>
      </c>
      <c r="G253" s="260">
        <v>66</v>
      </c>
      <c r="H253" s="264">
        <v>1</v>
      </c>
      <c r="I253" s="84">
        <f>E253*400+F253*100+G253</f>
        <v>8466</v>
      </c>
      <c r="J253" s="84">
        <v>250</v>
      </c>
      <c r="K253" s="92">
        <f t="shared" si="97"/>
        <v>2116500</v>
      </c>
      <c r="L253" s="245"/>
      <c r="M253" s="248"/>
      <c r="N253" s="245"/>
      <c r="O253" s="48"/>
      <c r="P253" s="58"/>
      <c r="Q253" s="251"/>
      <c r="R253" s="251"/>
      <c r="S253" s="251"/>
      <c r="T253" s="245"/>
      <c r="U253" s="252"/>
      <c r="V253" s="249"/>
      <c r="W253" s="253"/>
      <c r="X253" s="243"/>
      <c r="Y253" s="243"/>
      <c r="Z253" s="125">
        <f>K253</f>
        <v>2116500</v>
      </c>
      <c r="AA253" s="254">
        <v>0.01</v>
      </c>
      <c r="AB253" s="82">
        <f t="shared" ref="AB253" si="101">+Z253*AA253/100</f>
        <v>211.65</v>
      </c>
      <c r="AC253" s="83">
        <f t="shared" si="100"/>
        <v>179.9025</v>
      </c>
      <c r="AD253" s="501" t="s">
        <v>20</v>
      </c>
      <c r="AE253" s="489" t="s">
        <v>378</v>
      </c>
      <c r="AF253" s="489" t="s">
        <v>379</v>
      </c>
      <c r="AG253" s="498" t="s">
        <v>835</v>
      </c>
      <c r="AH253" s="498" t="s">
        <v>248</v>
      </c>
      <c r="AI253" s="12" t="s">
        <v>194</v>
      </c>
      <c r="AJ253" s="200" t="s">
        <v>347</v>
      </c>
      <c r="AK253" s="11" t="s">
        <v>15</v>
      </c>
      <c r="AL253" s="11" t="s">
        <v>16</v>
      </c>
      <c r="AM253" s="11" t="s">
        <v>17</v>
      </c>
      <c r="AN253" s="11" t="s">
        <v>51</v>
      </c>
      <c r="AO253" s="11" t="s">
        <v>269</v>
      </c>
      <c r="AP253" s="11">
        <v>5</v>
      </c>
      <c r="AQ253" s="11">
        <v>1</v>
      </c>
      <c r="AR253" s="11">
        <v>82</v>
      </c>
    </row>
    <row r="254" spans="1:44" ht="20.100000000000001" customHeight="1">
      <c r="A254" s="256">
        <v>129</v>
      </c>
      <c r="B254" s="257" t="s">
        <v>1322</v>
      </c>
      <c r="C254" s="258"/>
      <c r="D254" s="259"/>
      <c r="E254" s="260">
        <v>2</v>
      </c>
      <c r="F254" s="260">
        <v>0</v>
      </c>
      <c r="G254" s="260">
        <v>12.4</v>
      </c>
      <c r="H254" s="264">
        <v>1</v>
      </c>
      <c r="I254" s="84">
        <f t="shared" ref="I254:I255" si="102">E254*400+F254*100+G254</f>
        <v>812.4</v>
      </c>
      <c r="J254" s="84">
        <v>250</v>
      </c>
      <c r="K254" s="92">
        <f t="shared" si="97"/>
        <v>203100</v>
      </c>
      <c r="L254" s="245"/>
      <c r="M254" s="248"/>
      <c r="N254" s="245"/>
      <c r="O254" s="48"/>
      <c r="P254" s="58"/>
      <c r="Q254" s="251"/>
      <c r="R254" s="251"/>
      <c r="S254" s="251"/>
      <c r="T254" s="245"/>
      <c r="U254" s="252"/>
      <c r="V254" s="249"/>
      <c r="W254" s="253"/>
      <c r="X254" s="243"/>
      <c r="Y254" s="243"/>
      <c r="Z254" s="125">
        <v>203100</v>
      </c>
      <c r="AA254" s="254">
        <v>0.01</v>
      </c>
      <c r="AB254" s="137">
        <v>20.309999999999999</v>
      </c>
      <c r="AC254" s="83"/>
      <c r="AD254" s="488" t="s">
        <v>20</v>
      </c>
      <c r="AE254" s="488" t="s">
        <v>2292</v>
      </c>
      <c r="AF254" s="527" t="s">
        <v>2293</v>
      </c>
      <c r="AG254" s="504"/>
      <c r="AH254" s="504"/>
      <c r="AI254" s="67"/>
      <c r="AJ254" s="235"/>
      <c r="AK254" s="11"/>
      <c r="AL254" s="11"/>
      <c r="AM254" s="11"/>
      <c r="AN254" s="11"/>
      <c r="AO254" s="11"/>
      <c r="AP254" s="11"/>
      <c r="AQ254" s="11"/>
      <c r="AR254" s="11"/>
    </row>
    <row r="255" spans="1:44" ht="20.100000000000001" customHeight="1">
      <c r="A255" s="256">
        <v>130</v>
      </c>
      <c r="B255" s="257" t="s">
        <v>1137</v>
      </c>
      <c r="C255" s="258">
        <v>2235</v>
      </c>
      <c r="D255" s="259"/>
      <c r="E255" s="260">
        <v>13</v>
      </c>
      <c r="F255" s="260">
        <v>3</v>
      </c>
      <c r="G255" s="260">
        <v>13</v>
      </c>
      <c r="H255" s="264">
        <v>1</v>
      </c>
      <c r="I255" s="84">
        <f t="shared" si="102"/>
        <v>5513</v>
      </c>
      <c r="J255" s="84">
        <v>250</v>
      </c>
      <c r="K255" s="92">
        <f>+I255*J255</f>
        <v>1378250</v>
      </c>
      <c r="L255" s="245"/>
      <c r="M255" s="248"/>
      <c r="N255" s="245"/>
      <c r="O255" s="48"/>
      <c r="P255" s="58"/>
      <c r="Q255" s="251"/>
      <c r="R255" s="251"/>
      <c r="S255" s="251"/>
      <c r="T255" s="245"/>
      <c r="U255" s="252"/>
      <c r="V255" s="249"/>
      <c r="W255" s="253"/>
      <c r="X255" s="243"/>
      <c r="Y255" s="243"/>
      <c r="Z255" s="125">
        <f>+K255</f>
        <v>1378250</v>
      </c>
      <c r="AA255" s="254">
        <v>0.01</v>
      </c>
      <c r="AB255" s="137">
        <f>+Z255*AA255/100</f>
        <v>137.82499999999999</v>
      </c>
      <c r="AC255" s="83"/>
      <c r="AD255" s="488" t="s">
        <v>10</v>
      </c>
      <c r="AE255" s="488" t="s">
        <v>2294</v>
      </c>
      <c r="AF255" s="488" t="s">
        <v>59</v>
      </c>
      <c r="AG255" s="504"/>
      <c r="AH255" s="504"/>
      <c r="AI255" s="67"/>
      <c r="AJ255" s="235"/>
      <c r="AK255" s="11"/>
      <c r="AL255" s="11"/>
      <c r="AM255" s="11"/>
      <c r="AN255" s="11"/>
      <c r="AO255" s="11"/>
      <c r="AP255" s="11"/>
      <c r="AQ255" s="11"/>
      <c r="AR255" s="11"/>
    </row>
    <row r="256" spans="1:44">
      <c r="A256" s="256">
        <v>131</v>
      </c>
      <c r="B256" s="245" t="s">
        <v>1723</v>
      </c>
      <c r="C256" s="245"/>
      <c r="D256" s="245">
        <v>5</v>
      </c>
      <c r="E256" s="248">
        <v>0</v>
      </c>
      <c r="F256" s="248">
        <v>1</v>
      </c>
      <c r="G256" s="248">
        <v>17</v>
      </c>
      <c r="H256" s="247">
        <v>2</v>
      </c>
      <c r="I256" s="65">
        <f>E256*400+F256*100+G256</f>
        <v>117</v>
      </c>
      <c r="J256" s="84">
        <v>250</v>
      </c>
      <c r="K256" s="80">
        <f>I256*J256</f>
        <v>29250</v>
      </c>
      <c r="L256" s="245">
        <v>1</v>
      </c>
      <c r="M256" s="266" t="s">
        <v>1592</v>
      </c>
      <c r="N256" s="245" t="s">
        <v>1595</v>
      </c>
      <c r="O256" s="48"/>
      <c r="P256" s="142">
        <v>164</v>
      </c>
      <c r="Q256" s="245"/>
      <c r="R256" s="251"/>
      <c r="S256" s="245"/>
      <c r="T256" s="245">
        <v>21</v>
      </c>
      <c r="U256" s="252"/>
      <c r="V256" s="249"/>
      <c r="W256" s="253"/>
      <c r="X256" s="243"/>
      <c r="Y256" s="243"/>
      <c r="Z256" s="125">
        <f>K256</f>
        <v>29250</v>
      </c>
      <c r="AA256" s="254">
        <v>0.02</v>
      </c>
      <c r="AB256" s="82">
        <f>+Z256*AA256/100</f>
        <v>5.85</v>
      </c>
      <c r="AC256" s="83">
        <f t="shared" si="100"/>
        <v>4.9724999999999993</v>
      </c>
      <c r="AD256" s="4" t="s">
        <v>10</v>
      </c>
      <c r="AE256" s="4" t="s">
        <v>1908</v>
      </c>
      <c r="AF256" s="4" t="s">
        <v>1909</v>
      </c>
      <c r="AG256" s="121">
        <v>5350400054050</v>
      </c>
      <c r="AH256" s="8" t="s">
        <v>1907</v>
      </c>
    </row>
    <row r="257" spans="1:44">
      <c r="A257" s="256"/>
      <c r="B257" s="249"/>
      <c r="C257" s="245"/>
      <c r="D257" s="245"/>
      <c r="E257" s="248"/>
      <c r="F257" s="248"/>
      <c r="G257" s="248"/>
      <c r="H257" s="247"/>
      <c r="I257" s="65"/>
      <c r="J257" s="65"/>
      <c r="K257" s="80"/>
      <c r="L257" s="245">
        <v>2</v>
      </c>
      <c r="M257" s="266" t="s">
        <v>1778</v>
      </c>
      <c r="N257" s="245" t="s">
        <v>1595</v>
      </c>
      <c r="O257" s="45"/>
      <c r="P257" s="139">
        <v>33</v>
      </c>
      <c r="Q257" s="249"/>
      <c r="R257" s="250"/>
      <c r="S257" s="245"/>
      <c r="T257" s="245">
        <v>21</v>
      </c>
      <c r="U257" s="252"/>
      <c r="V257" s="249"/>
      <c r="W257" s="253"/>
      <c r="X257" s="243"/>
      <c r="Y257" s="243"/>
      <c r="Z257" s="125"/>
      <c r="AA257" s="254"/>
      <c r="AB257" s="82"/>
      <c r="AC257" s="83">
        <f t="shared" si="100"/>
        <v>0</v>
      </c>
    </row>
    <row r="258" spans="1:44">
      <c r="A258" s="256"/>
      <c r="B258" s="249"/>
      <c r="C258" s="245"/>
      <c r="D258" s="245"/>
      <c r="E258" s="248"/>
      <c r="F258" s="248"/>
      <c r="G258" s="248"/>
      <c r="H258" s="247"/>
      <c r="I258" s="65"/>
      <c r="J258" s="65"/>
      <c r="K258" s="80"/>
      <c r="L258" s="245">
        <v>3</v>
      </c>
      <c r="M258" s="266" t="s">
        <v>1620</v>
      </c>
      <c r="N258" s="245" t="s">
        <v>1613</v>
      </c>
      <c r="O258" s="45"/>
      <c r="P258" s="139">
        <v>15</v>
      </c>
      <c r="Q258" s="249"/>
      <c r="R258" s="250"/>
      <c r="S258" s="245"/>
      <c r="T258" s="245">
        <v>21</v>
      </c>
      <c r="U258" s="252"/>
      <c r="V258" s="249"/>
      <c r="W258" s="253"/>
      <c r="X258" s="243"/>
      <c r="Y258" s="243"/>
      <c r="Z258" s="125"/>
      <c r="AA258" s="254"/>
      <c r="AB258" s="82"/>
      <c r="AC258" s="83">
        <f t="shared" si="100"/>
        <v>0</v>
      </c>
    </row>
    <row r="259" spans="1:44">
      <c r="A259" s="344"/>
      <c r="B259" s="345"/>
      <c r="C259" s="346"/>
      <c r="D259" s="346"/>
      <c r="E259" s="347"/>
      <c r="F259" s="347"/>
      <c r="G259" s="347"/>
      <c r="H259" s="348"/>
      <c r="I259" s="89"/>
      <c r="J259" s="89"/>
      <c r="K259" s="91"/>
      <c r="L259" s="346">
        <v>4</v>
      </c>
      <c r="M259" s="349" t="s">
        <v>1630</v>
      </c>
      <c r="N259" s="346" t="s">
        <v>1910</v>
      </c>
      <c r="O259" s="46"/>
      <c r="P259" s="151">
        <v>36</v>
      </c>
      <c r="Q259" s="345"/>
      <c r="R259" s="350"/>
      <c r="S259" s="346"/>
      <c r="T259" s="245">
        <v>21</v>
      </c>
      <c r="U259" s="351"/>
      <c r="V259" s="345"/>
      <c r="W259" s="352"/>
      <c r="X259" s="353"/>
      <c r="Y259" s="353"/>
      <c r="Z259" s="131"/>
      <c r="AA259" s="354"/>
      <c r="AB259" s="82"/>
      <c r="AC259" s="83">
        <f t="shared" si="100"/>
        <v>0</v>
      </c>
    </row>
    <row r="260" spans="1:44">
      <c r="A260" s="242">
        <v>132</v>
      </c>
      <c r="B260" s="306" t="s">
        <v>1319</v>
      </c>
      <c r="C260" s="343">
        <v>51236</v>
      </c>
      <c r="D260" s="298">
        <v>8</v>
      </c>
      <c r="E260" s="299">
        <v>2</v>
      </c>
      <c r="F260" s="299">
        <v>2</v>
      </c>
      <c r="G260" s="299">
        <v>27</v>
      </c>
      <c r="H260" s="355">
        <v>5</v>
      </c>
      <c r="I260" s="299">
        <v>1027</v>
      </c>
      <c r="J260" s="356">
        <v>98</v>
      </c>
      <c r="K260" s="300">
        <f>J260*I260</f>
        <v>100646</v>
      </c>
      <c r="L260" s="298"/>
      <c r="M260" s="299" t="s">
        <v>1592</v>
      </c>
      <c r="N260" s="298" t="s">
        <v>1595</v>
      </c>
      <c r="O260" s="302">
        <v>2</v>
      </c>
      <c r="P260" s="357">
        <v>408</v>
      </c>
      <c r="Q260" s="303">
        <f>100-Q261</f>
        <v>97.058823529411768</v>
      </c>
      <c r="R260" s="303">
        <v>7400</v>
      </c>
      <c r="S260" s="302">
        <f>+R260*P260</f>
        <v>3019200</v>
      </c>
      <c r="T260" s="300">
        <v>9</v>
      </c>
      <c r="U260" s="300">
        <v>30</v>
      </c>
      <c r="V260" s="169">
        <f>+S260*0.7</f>
        <v>2113440</v>
      </c>
      <c r="W260" s="169">
        <f>V260+K260</f>
        <v>2214086</v>
      </c>
      <c r="X260" s="169">
        <f>+W260*94.12/100</f>
        <v>2083897.7432000001</v>
      </c>
      <c r="Y260" s="169">
        <v>50</v>
      </c>
      <c r="Z260" s="358"/>
      <c r="AA260" s="169"/>
      <c r="AB260" s="359"/>
      <c r="AC260" s="83">
        <f t="shared" si="100"/>
        <v>0</v>
      </c>
      <c r="AD260" s="528" t="s">
        <v>20</v>
      </c>
      <c r="AE260" s="529" t="s">
        <v>284</v>
      </c>
      <c r="AF260" s="482" t="s">
        <v>49</v>
      </c>
    </row>
    <row r="261" spans="1:44">
      <c r="A261" s="242"/>
      <c r="B261" s="306"/>
      <c r="C261" s="343"/>
      <c r="D261" s="298"/>
      <c r="E261" s="299"/>
      <c r="F261" s="299"/>
      <c r="G261" s="299"/>
      <c r="H261" s="355"/>
      <c r="I261" s="299"/>
      <c r="J261" s="356"/>
      <c r="K261" s="300"/>
      <c r="L261" s="298"/>
      <c r="M261" s="299" t="s">
        <v>1592</v>
      </c>
      <c r="N261" s="298" t="s">
        <v>1595</v>
      </c>
      <c r="O261" s="302">
        <v>3</v>
      </c>
      <c r="P261" s="357">
        <v>12</v>
      </c>
      <c r="Q261" s="303">
        <f>+P261*100/P260</f>
        <v>2.9411764705882355</v>
      </c>
      <c r="R261" s="303">
        <v>7400</v>
      </c>
      <c r="S261" s="169"/>
      <c r="T261" s="360"/>
      <c r="U261" s="360"/>
      <c r="V261" s="169"/>
      <c r="W261" s="169"/>
      <c r="X261" s="169">
        <f>+W260*5.88/100</f>
        <v>130188.2568</v>
      </c>
      <c r="Y261" s="169"/>
      <c r="Z261" s="127">
        <f>+X261</f>
        <v>130188.2568</v>
      </c>
      <c r="AA261" s="162">
        <v>0.03</v>
      </c>
      <c r="AB261" s="359">
        <f>+Z261*AA261/100</f>
        <v>39.056477039999997</v>
      </c>
      <c r="AC261" s="83">
        <f t="shared" si="100"/>
        <v>33.198005483999999</v>
      </c>
      <c r="AD261" s="530"/>
      <c r="AE261" s="487" t="s">
        <v>284</v>
      </c>
      <c r="AF261" s="4" t="s">
        <v>49</v>
      </c>
    </row>
    <row r="262" spans="1:44">
      <c r="A262" s="242"/>
      <c r="B262" s="306"/>
      <c r="C262" s="343"/>
      <c r="D262" s="298"/>
      <c r="E262" s="299"/>
      <c r="F262" s="299"/>
      <c r="G262" s="299"/>
      <c r="H262" s="355"/>
      <c r="I262" s="299"/>
      <c r="J262" s="356"/>
      <c r="K262" s="361"/>
      <c r="L262" s="298"/>
      <c r="M262" s="299"/>
      <c r="N262" s="298"/>
      <c r="O262" s="302"/>
      <c r="P262" s="357"/>
      <c r="Q262" s="303"/>
      <c r="R262" s="303"/>
      <c r="S262" s="169"/>
      <c r="T262" s="360"/>
      <c r="U262" s="360"/>
      <c r="V262" s="169"/>
      <c r="W262" s="99"/>
      <c r="X262" s="99"/>
      <c r="Y262" s="99"/>
      <c r="Z262" s="127"/>
      <c r="AA262" s="162"/>
      <c r="AB262" s="359"/>
      <c r="AC262" s="83">
        <f t="shared" si="100"/>
        <v>0</v>
      </c>
      <c r="AD262" s="530"/>
      <c r="AE262" s="487" t="s">
        <v>284</v>
      </c>
      <c r="AF262" s="4" t="s">
        <v>49</v>
      </c>
    </row>
    <row r="263" spans="1:44" ht="20.100000000000001" customHeight="1">
      <c r="A263" s="256">
        <v>133</v>
      </c>
      <c r="B263" s="243" t="s">
        <v>656</v>
      </c>
      <c r="C263" s="258">
        <v>490</v>
      </c>
      <c r="D263" s="259" t="s">
        <v>95</v>
      </c>
      <c r="E263" s="260">
        <v>8</v>
      </c>
      <c r="F263" s="260">
        <v>0</v>
      </c>
      <c r="G263" s="260">
        <v>86</v>
      </c>
      <c r="H263" s="247">
        <v>1</v>
      </c>
      <c r="I263" s="84">
        <f t="shared" ref="I263:I268" si="103">E263*400+F263*100+G263</f>
        <v>3286</v>
      </c>
      <c r="J263" s="84">
        <v>250</v>
      </c>
      <c r="K263" s="80">
        <f t="shared" ref="K263:K268" si="104">I263*J263</f>
        <v>821500</v>
      </c>
      <c r="L263" s="245"/>
      <c r="M263" s="248"/>
      <c r="N263" s="249"/>
      <c r="O263" s="45"/>
      <c r="P263" s="139"/>
      <c r="Q263" s="250"/>
      <c r="R263" s="250"/>
      <c r="S263" s="251"/>
      <c r="T263" s="249"/>
      <c r="U263" s="252"/>
      <c r="V263" s="249"/>
      <c r="W263" s="253"/>
      <c r="X263" s="243"/>
      <c r="Y263" s="243"/>
      <c r="Z263" s="133">
        <f t="shared" ref="Z263:Z268" si="105">K263</f>
        <v>821500</v>
      </c>
      <c r="AA263" s="254">
        <v>0.01</v>
      </c>
      <c r="AB263" s="82">
        <f>+Z263*AA263/100</f>
        <v>82.15</v>
      </c>
      <c r="AC263" s="83">
        <f t="shared" si="100"/>
        <v>69.827500000000001</v>
      </c>
      <c r="AD263" s="501" t="s">
        <v>20</v>
      </c>
      <c r="AE263" s="489" t="s">
        <v>284</v>
      </c>
      <c r="AF263" s="489" t="s">
        <v>34</v>
      </c>
      <c r="AG263" s="498" t="s">
        <v>986</v>
      </c>
      <c r="AH263" s="498" t="s">
        <v>454</v>
      </c>
      <c r="AI263" s="12" t="s">
        <v>32</v>
      </c>
      <c r="AJ263" s="6" t="s">
        <v>36</v>
      </c>
      <c r="AK263" s="11" t="s">
        <v>347</v>
      </c>
      <c r="AL263" s="11" t="s">
        <v>16</v>
      </c>
      <c r="AM263" s="11" t="s">
        <v>17</v>
      </c>
      <c r="AN263" s="11" t="s">
        <v>68</v>
      </c>
      <c r="AO263" s="11" t="s">
        <v>482</v>
      </c>
      <c r="AP263" s="11">
        <v>10</v>
      </c>
      <c r="AQ263" s="11">
        <v>0</v>
      </c>
      <c r="AR263" s="11">
        <v>0</v>
      </c>
    </row>
    <row r="264" spans="1:44" ht="20.100000000000001" customHeight="1">
      <c r="A264" s="256">
        <v>134</v>
      </c>
      <c r="B264" s="243" t="s">
        <v>656</v>
      </c>
      <c r="C264" s="258">
        <v>490</v>
      </c>
      <c r="D264" s="259" t="s">
        <v>14</v>
      </c>
      <c r="E264" s="260">
        <v>2</v>
      </c>
      <c r="F264" s="260">
        <v>1</v>
      </c>
      <c r="G264" s="260">
        <v>4</v>
      </c>
      <c r="H264" s="247">
        <v>1</v>
      </c>
      <c r="I264" s="65">
        <f t="shared" si="103"/>
        <v>904</v>
      </c>
      <c r="J264" s="84">
        <v>250</v>
      </c>
      <c r="K264" s="80">
        <f t="shared" si="104"/>
        <v>226000</v>
      </c>
      <c r="L264" s="245"/>
      <c r="M264" s="248"/>
      <c r="N264" s="249"/>
      <c r="O264" s="45"/>
      <c r="P264" s="139"/>
      <c r="Q264" s="250"/>
      <c r="R264" s="250"/>
      <c r="S264" s="251"/>
      <c r="T264" s="249"/>
      <c r="U264" s="252"/>
      <c r="V264" s="249"/>
      <c r="W264" s="253"/>
      <c r="X264" s="243"/>
      <c r="Y264" s="243"/>
      <c r="Z264" s="133">
        <f t="shared" si="105"/>
        <v>226000</v>
      </c>
      <c r="AA264" s="254">
        <v>0.01</v>
      </c>
      <c r="AB264" s="82">
        <f t="shared" ref="AB264:AB265" si="106">+Z264*AA264/100</f>
        <v>22.6</v>
      </c>
      <c r="AC264" s="83">
        <f t="shared" si="100"/>
        <v>19.21</v>
      </c>
      <c r="AD264" s="501" t="s">
        <v>10</v>
      </c>
      <c r="AE264" s="489" t="s">
        <v>687</v>
      </c>
      <c r="AF264" s="489" t="s">
        <v>63</v>
      </c>
      <c r="AG264" s="498" t="s">
        <v>1012</v>
      </c>
      <c r="AH264" s="498" t="s">
        <v>303</v>
      </c>
      <c r="AI264" s="12" t="s">
        <v>95</v>
      </c>
      <c r="AJ264" s="6" t="s">
        <v>123</v>
      </c>
      <c r="AK264" s="11" t="s">
        <v>15</v>
      </c>
      <c r="AL264" s="11" t="s">
        <v>16</v>
      </c>
      <c r="AM264" s="11" t="s">
        <v>17</v>
      </c>
      <c r="AN264" s="11" t="s">
        <v>25</v>
      </c>
      <c r="AO264" s="11" t="s">
        <v>525</v>
      </c>
      <c r="AP264" s="11">
        <v>14</v>
      </c>
      <c r="AQ264" s="11">
        <v>0</v>
      </c>
      <c r="AR264" s="11">
        <v>33</v>
      </c>
    </row>
    <row r="265" spans="1:44" ht="20.100000000000001" customHeight="1">
      <c r="A265" s="256"/>
      <c r="B265" s="243" t="s">
        <v>656</v>
      </c>
      <c r="C265" s="258" t="s">
        <v>1128</v>
      </c>
      <c r="D265" s="259" t="s">
        <v>95</v>
      </c>
      <c r="E265" s="260">
        <v>4</v>
      </c>
      <c r="F265" s="260">
        <v>2</v>
      </c>
      <c r="G265" s="260">
        <v>22</v>
      </c>
      <c r="H265" s="247">
        <v>1</v>
      </c>
      <c r="I265" s="84">
        <f t="shared" si="103"/>
        <v>1822</v>
      </c>
      <c r="J265" s="84">
        <v>250</v>
      </c>
      <c r="K265" s="80">
        <f t="shared" si="104"/>
        <v>455500</v>
      </c>
      <c r="L265" s="245"/>
      <c r="M265" s="248"/>
      <c r="N265" s="249"/>
      <c r="O265" s="45"/>
      <c r="P265" s="139"/>
      <c r="Q265" s="250"/>
      <c r="R265" s="250"/>
      <c r="S265" s="251"/>
      <c r="T265" s="249"/>
      <c r="U265" s="252"/>
      <c r="V265" s="249"/>
      <c r="W265" s="253"/>
      <c r="X265" s="243"/>
      <c r="Y265" s="243"/>
      <c r="Z265" s="133">
        <f t="shared" si="105"/>
        <v>455500</v>
      </c>
      <c r="AA265" s="254">
        <v>0.01</v>
      </c>
      <c r="AB265" s="82">
        <f t="shared" si="106"/>
        <v>45.55</v>
      </c>
      <c r="AC265" s="83">
        <f t="shared" si="100"/>
        <v>38.717499999999994</v>
      </c>
      <c r="AD265" s="501" t="s">
        <v>10</v>
      </c>
      <c r="AE265" s="489" t="s">
        <v>687</v>
      </c>
      <c r="AF265" s="489" t="s">
        <v>63</v>
      </c>
      <c r="AG265" s="498" t="s">
        <v>1012</v>
      </c>
      <c r="AH265" s="498" t="s">
        <v>303</v>
      </c>
      <c r="AI265" s="12" t="s">
        <v>95</v>
      </c>
      <c r="AJ265" s="6" t="s">
        <v>123</v>
      </c>
      <c r="AK265" s="11" t="s">
        <v>15</v>
      </c>
      <c r="AL265" s="11" t="s">
        <v>16</v>
      </c>
      <c r="AM265" s="11" t="s">
        <v>17</v>
      </c>
      <c r="AN265" s="11" t="s">
        <v>114</v>
      </c>
      <c r="AO265" s="11" t="s">
        <v>525</v>
      </c>
      <c r="AP265" s="11">
        <v>6</v>
      </c>
      <c r="AQ265" s="11">
        <v>1</v>
      </c>
      <c r="AR265" s="11">
        <v>66</v>
      </c>
    </row>
    <row r="266" spans="1:44" ht="20.100000000000001" customHeight="1">
      <c r="A266" s="256"/>
      <c r="B266" s="243" t="s">
        <v>656</v>
      </c>
      <c r="C266" s="258" t="s">
        <v>1128</v>
      </c>
      <c r="D266" s="259" t="s">
        <v>95</v>
      </c>
      <c r="E266" s="260">
        <v>5</v>
      </c>
      <c r="F266" s="260">
        <v>1</v>
      </c>
      <c r="G266" s="260">
        <v>11</v>
      </c>
      <c r="H266" s="247">
        <v>1</v>
      </c>
      <c r="I266" s="84">
        <f t="shared" si="103"/>
        <v>2111</v>
      </c>
      <c r="J266" s="84">
        <v>250</v>
      </c>
      <c r="K266" s="80">
        <f t="shared" si="104"/>
        <v>527750</v>
      </c>
      <c r="L266" s="245"/>
      <c r="M266" s="248"/>
      <c r="N266" s="249"/>
      <c r="O266" s="45"/>
      <c r="P266" s="139"/>
      <c r="Q266" s="250"/>
      <c r="R266" s="250"/>
      <c r="S266" s="251"/>
      <c r="T266" s="249"/>
      <c r="U266" s="252"/>
      <c r="V266" s="249"/>
      <c r="W266" s="253"/>
      <c r="X266" s="243"/>
      <c r="Y266" s="243"/>
      <c r="Z266" s="133">
        <f t="shared" si="105"/>
        <v>527750</v>
      </c>
      <c r="AA266" s="254">
        <v>0.01</v>
      </c>
      <c r="AB266" s="82">
        <f>+Z266*AA266/100</f>
        <v>52.774999999999999</v>
      </c>
      <c r="AC266" s="83">
        <f t="shared" si="100"/>
        <v>44.858750000000001</v>
      </c>
      <c r="AD266" s="501" t="s">
        <v>10</v>
      </c>
      <c r="AE266" s="489" t="s">
        <v>687</v>
      </c>
      <c r="AF266" s="489" t="s">
        <v>63</v>
      </c>
      <c r="AG266" s="498" t="s">
        <v>1012</v>
      </c>
      <c r="AH266" s="498" t="s">
        <v>303</v>
      </c>
      <c r="AI266" s="12" t="s">
        <v>95</v>
      </c>
      <c r="AJ266" s="6" t="s">
        <v>123</v>
      </c>
      <c r="AK266" s="11" t="s">
        <v>15</v>
      </c>
      <c r="AL266" s="11" t="s">
        <v>16</v>
      </c>
      <c r="AM266" s="11" t="s">
        <v>17</v>
      </c>
      <c r="AN266" s="11" t="s">
        <v>108</v>
      </c>
      <c r="AO266" s="11" t="s">
        <v>595</v>
      </c>
      <c r="AP266" s="11">
        <v>2</v>
      </c>
      <c r="AQ266" s="11">
        <v>2</v>
      </c>
      <c r="AR266" s="11">
        <v>96</v>
      </c>
    </row>
    <row r="267" spans="1:44">
      <c r="A267" s="256">
        <v>135</v>
      </c>
      <c r="B267" s="249" t="s">
        <v>2131</v>
      </c>
      <c r="C267" s="245"/>
      <c r="D267" s="245"/>
      <c r="E267" s="248">
        <v>2</v>
      </c>
      <c r="F267" s="248">
        <v>0</v>
      </c>
      <c r="G267" s="248">
        <v>0</v>
      </c>
      <c r="H267" s="247">
        <v>1</v>
      </c>
      <c r="I267" s="65">
        <v>800</v>
      </c>
      <c r="J267" s="65">
        <v>250</v>
      </c>
      <c r="K267" s="80">
        <v>200000</v>
      </c>
      <c r="L267" s="245"/>
      <c r="M267" s="362"/>
      <c r="N267" s="249"/>
      <c r="O267" s="45"/>
      <c r="P267" s="139"/>
      <c r="Q267" s="249"/>
      <c r="R267" s="250"/>
      <c r="S267" s="245"/>
      <c r="T267" s="249"/>
      <c r="U267" s="252"/>
      <c r="V267" s="249"/>
      <c r="W267" s="253"/>
      <c r="X267" s="243"/>
      <c r="Y267" s="243"/>
      <c r="Z267" s="125">
        <v>200000</v>
      </c>
      <c r="AA267" s="254">
        <v>0.01</v>
      </c>
      <c r="AB267" s="82">
        <v>20</v>
      </c>
      <c r="AC267" s="83"/>
    </row>
    <row r="268" spans="1:44">
      <c r="A268" s="256"/>
      <c r="B268" s="249" t="s">
        <v>1319</v>
      </c>
      <c r="C268" s="263">
        <v>44938</v>
      </c>
      <c r="D268" s="245">
        <v>4</v>
      </c>
      <c r="E268" s="248">
        <v>0</v>
      </c>
      <c r="F268" s="248">
        <v>0</v>
      </c>
      <c r="G268" s="248">
        <v>85</v>
      </c>
      <c r="H268" s="247">
        <v>2</v>
      </c>
      <c r="I268" s="65">
        <f t="shared" si="103"/>
        <v>85</v>
      </c>
      <c r="J268" s="84">
        <v>500</v>
      </c>
      <c r="K268" s="80">
        <f t="shared" si="104"/>
        <v>42500</v>
      </c>
      <c r="L268" s="245">
        <v>1</v>
      </c>
      <c r="M268" s="362" t="s">
        <v>1592</v>
      </c>
      <c r="N268" s="256" t="s">
        <v>1621</v>
      </c>
      <c r="O268" s="45"/>
      <c r="P268" s="141">
        <v>114</v>
      </c>
      <c r="Q268" s="249"/>
      <c r="R268" s="250"/>
      <c r="S268" s="245"/>
      <c r="T268" s="249">
        <v>33</v>
      </c>
      <c r="U268" s="252"/>
      <c r="V268" s="249"/>
      <c r="W268" s="253"/>
      <c r="X268" s="243"/>
      <c r="Y268" s="243"/>
      <c r="Z268" s="133">
        <f t="shared" si="105"/>
        <v>42500</v>
      </c>
      <c r="AA268" s="254">
        <v>0.02</v>
      </c>
      <c r="AB268" s="82">
        <f>+Z268*AA268/100</f>
        <v>8.5</v>
      </c>
      <c r="AC268" s="83">
        <f t="shared" si="100"/>
        <v>7.2249999999999996</v>
      </c>
      <c r="AD268" s="4" t="s">
        <v>10</v>
      </c>
      <c r="AE268" s="4" t="s">
        <v>1709</v>
      </c>
      <c r="AF268" s="4" t="s">
        <v>1708</v>
      </c>
      <c r="AG268" s="121">
        <v>3350400180474</v>
      </c>
      <c r="AH268" s="8" t="s">
        <v>1640</v>
      </c>
    </row>
    <row r="269" spans="1:44">
      <c r="A269" s="256"/>
      <c r="B269" s="249"/>
      <c r="C269" s="245"/>
      <c r="D269" s="245"/>
      <c r="E269" s="248"/>
      <c r="F269" s="248"/>
      <c r="G269" s="248"/>
      <c r="H269" s="247"/>
      <c r="I269" s="65"/>
      <c r="J269" s="65"/>
      <c r="K269" s="80"/>
      <c r="L269" s="245">
        <v>2</v>
      </c>
      <c r="M269" s="362" t="s">
        <v>1639</v>
      </c>
      <c r="N269" s="249" t="s">
        <v>1595</v>
      </c>
      <c r="O269" s="45"/>
      <c r="P269" s="139">
        <v>29</v>
      </c>
      <c r="Q269" s="249"/>
      <c r="R269" s="250"/>
      <c r="S269" s="245"/>
      <c r="T269" s="249">
        <v>23</v>
      </c>
      <c r="U269" s="252"/>
      <c r="V269" s="249"/>
      <c r="W269" s="253"/>
      <c r="X269" s="243"/>
      <c r="Y269" s="243"/>
      <c r="Z269" s="125"/>
      <c r="AA269" s="254"/>
      <c r="AB269" s="82"/>
      <c r="AC269" s="83">
        <f t="shared" si="100"/>
        <v>0</v>
      </c>
    </row>
    <row r="270" spans="1:44">
      <c r="A270" s="256"/>
      <c r="B270" s="249"/>
      <c r="C270" s="245"/>
      <c r="D270" s="245"/>
      <c r="E270" s="248"/>
      <c r="F270" s="248"/>
      <c r="G270" s="248"/>
      <c r="H270" s="247"/>
      <c r="I270" s="65"/>
      <c r="J270" s="65"/>
      <c r="K270" s="80"/>
      <c r="L270" s="245">
        <v>3</v>
      </c>
      <c r="M270" s="362" t="s">
        <v>1630</v>
      </c>
      <c r="N270" s="249" t="s">
        <v>1595</v>
      </c>
      <c r="O270" s="45"/>
      <c r="P270" s="139">
        <v>18</v>
      </c>
      <c r="Q270" s="249"/>
      <c r="R270" s="250"/>
      <c r="S270" s="245"/>
      <c r="T270" s="249">
        <v>23</v>
      </c>
      <c r="U270" s="252"/>
      <c r="V270" s="249"/>
      <c r="W270" s="253"/>
      <c r="X270" s="243"/>
      <c r="Y270" s="243"/>
      <c r="Z270" s="125"/>
      <c r="AA270" s="254"/>
      <c r="AB270" s="82"/>
      <c r="AC270" s="83">
        <f t="shared" si="100"/>
        <v>0</v>
      </c>
    </row>
    <row r="271" spans="1:44">
      <c r="A271" s="256"/>
      <c r="B271" s="249"/>
      <c r="C271" s="245"/>
      <c r="D271" s="245"/>
      <c r="E271" s="248"/>
      <c r="F271" s="248"/>
      <c r="G271" s="248"/>
      <c r="H271" s="247"/>
      <c r="I271" s="65"/>
      <c r="J271" s="65"/>
      <c r="K271" s="80"/>
      <c r="L271" s="245">
        <v>4</v>
      </c>
      <c r="M271" s="362" t="s">
        <v>1620</v>
      </c>
      <c r="N271" s="249" t="s">
        <v>1613</v>
      </c>
      <c r="O271" s="45"/>
      <c r="P271" s="139">
        <v>4</v>
      </c>
      <c r="Q271" s="249"/>
      <c r="R271" s="250"/>
      <c r="S271" s="245"/>
      <c r="T271" s="249">
        <v>23</v>
      </c>
      <c r="U271" s="252"/>
      <c r="V271" s="249"/>
      <c r="W271" s="253"/>
      <c r="X271" s="243"/>
      <c r="Y271" s="243"/>
      <c r="Z271" s="125"/>
      <c r="AA271" s="254"/>
      <c r="AB271" s="82"/>
      <c r="AC271" s="83">
        <f t="shared" si="100"/>
        <v>0</v>
      </c>
    </row>
    <row r="272" spans="1:44">
      <c r="A272" s="256">
        <v>136</v>
      </c>
      <c r="B272" s="249" t="s">
        <v>1723</v>
      </c>
      <c r="C272" s="245"/>
      <c r="D272" s="245">
        <v>6</v>
      </c>
      <c r="E272" s="248">
        <v>0</v>
      </c>
      <c r="F272" s="248">
        <v>0</v>
      </c>
      <c r="G272" s="248">
        <v>97</v>
      </c>
      <c r="H272" s="247">
        <v>2</v>
      </c>
      <c r="I272" s="65">
        <f>E272*400+F272*100+G272</f>
        <v>97</v>
      </c>
      <c r="J272" s="84">
        <v>250</v>
      </c>
      <c r="K272" s="80">
        <f>I272*J272</f>
        <v>24250</v>
      </c>
      <c r="L272" s="245">
        <v>1</v>
      </c>
      <c r="M272" s="266" t="s">
        <v>1592</v>
      </c>
      <c r="N272" s="245" t="s">
        <v>1613</v>
      </c>
      <c r="O272" s="45"/>
      <c r="P272" s="141">
        <v>144</v>
      </c>
      <c r="Q272" s="249"/>
      <c r="R272" s="250"/>
      <c r="S272" s="245"/>
      <c r="T272" s="249">
        <v>13</v>
      </c>
      <c r="U272" s="252"/>
      <c r="V272" s="249"/>
      <c r="W272" s="253"/>
      <c r="X272" s="243"/>
      <c r="Y272" s="243"/>
      <c r="Z272" s="125">
        <f t="shared" ref="Z272" si="107">K272</f>
        <v>24250</v>
      </c>
      <c r="AA272" s="254">
        <v>0.02</v>
      </c>
      <c r="AB272" s="82">
        <f t="shared" ref="AB272" si="108">+Z272*AA272/100</f>
        <v>4.8499999999999996</v>
      </c>
      <c r="AC272" s="83">
        <f t="shared" si="100"/>
        <v>4.1224999999999996</v>
      </c>
      <c r="AD272" s="4" t="s">
        <v>10</v>
      </c>
      <c r="AE272" s="4" t="s">
        <v>576</v>
      </c>
      <c r="AF272" s="4" t="s">
        <v>12</v>
      </c>
      <c r="AG272" s="121">
        <v>3350400195889</v>
      </c>
      <c r="AH272" s="8" t="s">
        <v>1801</v>
      </c>
    </row>
    <row r="273" spans="1:44">
      <c r="A273" s="256"/>
      <c r="B273" s="249"/>
      <c r="C273" s="245"/>
      <c r="D273" s="245"/>
      <c r="E273" s="248"/>
      <c r="F273" s="248"/>
      <c r="G273" s="248"/>
      <c r="H273" s="247"/>
      <c r="I273" s="65"/>
      <c r="J273" s="65"/>
      <c r="K273" s="80"/>
      <c r="L273" s="245">
        <v>2</v>
      </c>
      <c r="M273" s="266" t="s">
        <v>1802</v>
      </c>
      <c r="N273" s="245" t="s">
        <v>1595</v>
      </c>
      <c r="O273" s="45"/>
      <c r="P273" s="58">
        <v>105</v>
      </c>
      <c r="Q273" s="249"/>
      <c r="R273" s="250"/>
      <c r="S273" s="245"/>
      <c r="T273" s="249">
        <v>11</v>
      </c>
      <c r="U273" s="252"/>
      <c r="V273" s="249"/>
      <c r="W273" s="253"/>
      <c r="X273" s="243"/>
      <c r="Y273" s="243"/>
      <c r="Z273" s="125"/>
      <c r="AA273" s="254"/>
      <c r="AB273" s="82"/>
      <c r="AC273" s="83">
        <f t="shared" si="100"/>
        <v>0</v>
      </c>
    </row>
    <row r="274" spans="1:44" ht="20.100000000000001" customHeight="1">
      <c r="A274" s="256">
        <v>137</v>
      </c>
      <c r="B274" s="243" t="s">
        <v>656</v>
      </c>
      <c r="C274" s="258">
        <v>490</v>
      </c>
      <c r="D274" s="259" t="s">
        <v>95</v>
      </c>
      <c r="E274" s="260">
        <v>6</v>
      </c>
      <c r="F274" s="260">
        <v>2</v>
      </c>
      <c r="G274" s="260">
        <v>92</v>
      </c>
      <c r="H274" s="264">
        <v>1</v>
      </c>
      <c r="I274" s="84">
        <f>E274*400+F274*100+G274</f>
        <v>2692</v>
      </c>
      <c r="J274" s="84">
        <v>250</v>
      </c>
      <c r="K274" s="80">
        <f>I274*J274</f>
        <v>673000</v>
      </c>
      <c r="L274" s="245"/>
      <c r="M274" s="248"/>
      <c r="N274" s="249"/>
      <c r="O274" s="45"/>
      <c r="P274" s="139"/>
      <c r="Q274" s="250"/>
      <c r="R274" s="250"/>
      <c r="S274" s="251"/>
      <c r="T274" s="249"/>
      <c r="U274" s="252"/>
      <c r="V274" s="249"/>
      <c r="W274" s="253"/>
      <c r="X274" s="243"/>
      <c r="Y274" s="243"/>
      <c r="Z274" s="125">
        <f>+K274</f>
        <v>673000</v>
      </c>
      <c r="AA274" s="254">
        <v>0.01</v>
      </c>
      <c r="AB274" s="82">
        <f>+Z274*AA274/100</f>
        <v>67.3</v>
      </c>
      <c r="AC274" s="83">
        <f t="shared" si="100"/>
        <v>57.204999999999998</v>
      </c>
      <c r="AD274" s="501" t="s">
        <v>10</v>
      </c>
      <c r="AE274" s="489" t="s">
        <v>576</v>
      </c>
      <c r="AF274" s="489" t="s">
        <v>171</v>
      </c>
      <c r="AG274" s="498" t="s">
        <v>796</v>
      </c>
      <c r="AH274" s="498" t="s">
        <v>290</v>
      </c>
      <c r="AI274" s="12" t="s">
        <v>95</v>
      </c>
      <c r="AJ274" s="6" t="s">
        <v>123</v>
      </c>
      <c r="AK274" s="11" t="s">
        <v>15</v>
      </c>
      <c r="AL274" s="11" t="s">
        <v>16</v>
      </c>
      <c r="AM274" s="11" t="s">
        <v>17</v>
      </c>
      <c r="AN274" s="11" t="s">
        <v>96</v>
      </c>
      <c r="AO274" s="11" t="s">
        <v>191</v>
      </c>
      <c r="AP274" s="11">
        <v>4</v>
      </c>
      <c r="AQ274" s="11">
        <v>2</v>
      </c>
      <c r="AR274" s="11">
        <v>33</v>
      </c>
    </row>
    <row r="275" spans="1:44" ht="20.100000000000001" customHeight="1">
      <c r="A275" s="256"/>
      <c r="B275" s="243" t="s">
        <v>1319</v>
      </c>
      <c r="C275" s="281">
        <v>65193</v>
      </c>
      <c r="D275" s="259" t="s">
        <v>95</v>
      </c>
      <c r="E275" s="260">
        <v>0</v>
      </c>
      <c r="F275" s="260">
        <v>1</v>
      </c>
      <c r="G275" s="260">
        <v>8</v>
      </c>
      <c r="H275" s="264">
        <v>3</v>
      </c>
      <c r="I275" s="360">
        <v>4.8</v>
      </c>
      <c r="J275" s="307">
        <v>500</v>
      </c>
      <c r="K275" s="80">
        <f>I275*J275</f>
        <v>2400</v>
      </c>
      <c r="L275" s="245">
        <v>1</v>
      </c>
      <c r="M275" s="248" t="s">
        <v>1586</v>
      </c>
      <c r="N275" s="249" t="s">
        <v>1595</v>
      </c>
      <c r="O275" s="58">
        <v>3</v>
      </c>
      <c r="P275" s="58">
        <v>19.2</v>
      </c>
      <c r="Q275" s="58">
        <v>100</v>
      </c>
      <c r="R275" s="210">
        <v>2500</v>
      </c>
      <c r="S275" s="58">
        <f>R275*P275</f>
        <v>48000</v>
      </c>
      <c r="T275" s="58">
        <v>3</v>
      </c>
      <c r="U275" s="60">
        <v>9</v>
      </c>
      <c r="V275" s="58">
        <f>+S275*0.91</f>
        <v>43680</v>
      </c>
      <c r="W275" s="99">
        <f>+K275+V275</f>
        <v>46080</v>
      </c>
      <c r="X275" s="59">
        <f>W275</f>
        <v>46080</v>
      </c>
      <c r="Y275" s="59">
        <v>0</v>
      </c>
      <c r="Z275" s="125">
        <f>X275</f>
        <v>46080</v>
      </c>
      <c r="AA275" s="254">
        <v>0.3</v>
      </c>
      <c r="AB275" s="82">
        <f>+Z275*AA275/100</f>
        <v>138.24</v>
      </c>
      <c r="AC275" s="83">
        <f t="shared" si="100"/>
        <v>117.504</v>
      </c>
      <c r="AD275" s="501" t="s">
        <v>10</v>
      </c>
      <c r="AE275" s="489" t="s">
        <v>576</v>
      </c>
      <c r="AF275" s="489" t="s">
        <v>171</v>
      </c>
      <c r="AG275" s="498" t="s">
        <v>796</v>
      </c>
      <c r="AH275" s="498" t="s">
        <v>290</v>
      </c>
      <c r="AI275" s="12" t="s">
        <v>95</v>
      </c>
      <c r="AJ275" s="6" t="s">
        <v>123</v>
      </c>
      <c r="AK275" s="11" t="s">
        <v>15</v>
      </c>
      <c r="AL275" s="11" t="s">
        <v>16</v>
      </c>
      <c r="AM275" s="11"/>
      <c r="AN275" s="11"/>
      <c r="AO275" s="11"/>
      <c r="AP275" s="11"/>
      <c r="AQ275" s="11"/>
      <c r="AR275" s="11"/>
    </row>
    <row r="276" spans="1:44" ht="20.100000000000001" customHeight="1">
      <c r="A276" s="277">
        <v>138</v>
      </c>
      <c r="B276" s="257" t="s">
        <v>656</v>
      </c>
      <c r="C276" s="258">
        <v>333</v>
      </c>
      <c r="D276" s="259" t="s">
        <v>95</v>
      </c>
      <c r="E276" s="260">
        <v>4</v>
      </c>
      <c r="F276" s="260">
        <v>1</v>
      </c>
      <c r="G276" s="260">
        <v>4</v>
      </c>
      <c r="H276" s="264">
        <v>1</v>
      </c>
      <c r="I276" s="307">
        <f t="shared" ref="I276:I283" si="109">E276*400+F276*100+G276</f>
        <v>1704</v>
      </c>
      <c r="J276" s="307">
        <v>250</v>
      </c>
      <c r="K276" s="80">
        <f t="shared" ref="K276:K283" si="110">I276*J276</f>
        <v>426000</v>
      </c>
      <c r="L276" s="245"/>
      <c r="M276" s="248"/>
      <c r="N276" s="249"/>
      <c r="O276" s="45"/>
      <c r="P276" s="139"/>
      <c r="Q276" s="250"/>
      <c r="R276" s="250"/>
      <c r="S276" s="251"/>
      <c r="T276" s="249"/>
      <c r="U276" s="252"/>
      <c r="V276" s="249"/>
      <c r="W276" s="253"/>
      <c r="X276" s="243"/>
      <c r="Y276" s="243"/>
      <c r="Z276" s="125">
        <f t="shared" ref="Z276:Z283" si="111">K276</f>
        <v>426000</v>
      </c>
      <c r="AA276" s="254">
        <v>0.01</v>
      </c>
      <c r="AB276" s="82">
        <f>+Z276*AA276/100</f>
        <v>42.6</v>
      </c>
      <c r="AC276" s="83">
        <f t="shared" si="100"/>
        <v>36.21</v>
      </c>
      <c r="AD276" s="501" t="s">
        <v>20</v>
      </c>
      <c r="AE276" s="489" t="s">
        <v>635</v>
      </c>
      <c r="AF276" s="489" t="s">
        <v>493</v>
      </c>
      <c r="AG276" s="498" t="s">
        <v>758</v>
      </c>
      <c r="AH276" s="498" t="s">
        <v>193</v>
      </c>
      <c r="AI276" s="12" t="s">
        <v>194</v>
      </c>
      <c r="AJ276" s="200" t="s">
        <v>195</v>
      </c>
      <c r="AK276" s="11" t="s">
        <v>195</v>
      </c>
      <c r="AL276" s="11" t="s">
        <v>196</v>
      </c>
      <c r="AM276" s="11" t="s">
        <v>17</v>
      </c>
      <c r="AN276" s="11" t="s">
        <v>38</v>
      </c>
      <c r="AO276" s="11" t="s">
        <v>76</v>
      </c>
      <c r="AP276" s="11">
        <v>0</v>
      </c>
      <c r="AQ276" s="11">
        <v>2</v>
      </c>
      <c r="AR276" s="11">
        <v>44</v>
      </c>
    </row>
    <row r="277" spans="1:44" ht="20.100000000000001" customHeight="1">
      <c r="A277" s="277"/>
      <c r="B277" s="257" t="s">
        <v>656</v>
      </c>
      <c r="C277" s="258">
        <v>333</v>
      </c>
      <c r="D277" s="259" t="s">
        <v>95</v>
      </c>
      <c r="E277" s="260">
        <v>8</v>
      </c>
      <c r="F277" s="260">
        <v>0</v>
      </c>
      <c r="G277" s="260">
        <v>70</v>
      </c>
      <c r="H277" s="264">
        <v>1</v>
      </c>
      <c r="I277" s="84">
        <f t="shared" si="109"/>
        <v>3270</v>
      </c>
      <c r="J277" s="84">
        <v>250</v>
      </c>
      <c r="K277" s="80">
        <f t="shared" si="110"/>
        <v>817500</v>
      </c>
      <c r="L277" s="245"/>
      <c r="M277" s="248"/>
      <c r="N277" s="249"/>
      <c r="O277" s="45"/>
      <c r="P277" s="139"/>
      <c r="Q277" s="250"/>
      <c r="R277" s="250"/>
      <c r="S277" s="251"/>
      <c r="T277" s="249"/>
      <c r="U277" s="252"/>
      <c r="V277" s="249"/>
      <c r="W277" s="253"/>
      <c r="X277" s="243"/>
      <c r="Y277" s="243"/>
      <c r="Z277" s="125">
        <f t="shared" si="111"/>
        <v>817500</v>
      </c>
      <c r="AA277" s="254">
        <v>0.01</v>
      </c>
      <c r="AB277" s="82">
        <f>+Z277*AA277/100</f>
        <v>81.75</v>
      </c>
      <c r="AC277" s="83">
        <f t="shared" si="100"/>
        <v>69.487499999999997</v>
      </c>
      <c r="AD277" s="501" t="s">
        <v>20</v>
      </c>
      <c r="AE277" s="489" t="s">
        <v>635</v>
      </c>
      <c r="AF277" s="489" t="s">
        <v>493</v>
      </c>
      <c r="AG277" s="498" t="s">
        <v>758</v>
      </c>
      <c r="AH277" s="498"/>
      <c r="AI277" s="12"/>
      <c r="AJ277" s="6"/>
      <c r="AK277" s="11"/>
      <c r="AL277" s="11"/>
      <c r="AM277" s="11" t="s">
        <v>17</v>
      </c>
      <c r="AN277" s="11" t="s">
        <v>33</v>
      </c>
      <c r="AO277" s="11" t="s">
        <v>485</v>
      </c>
      <c r="AP277" s="11">
        <v>6</v>
      </c>
      <c r="AQ277" s="11">
        <v>2</v>
      </c>
      <c r="AR277" s="11">
        <v>34</v>
      </c>
    </row>
    <row r="278" spans="1:44">
      <c r="A278" s="277">
        <v>139</v>
      </c>
      <c r="B278" s="257" t="s">
        <v>1322</v>
      </c>
      <c r="C278" s="262">
        <v>23933</v>
      </c>
      <c r="D278" s="245">
        <v>4</v>
      </c>
      <c r="E278" s="267">
        <v>5</v>
      </c>
      <c r="F278" s="267">
        <v>0</v>
      </c>
      <c r="G278" s="267">
        <v>0</v>
      </c>
      <c r="H278" s="247">
        <v>1</v>
      </c>
      <c r="I278" s="84">
        <f t="shared" si="109"/>
        <v>2000</v>
      </c>
      <c r="J278" s="84">
        <v>250</v>
      </c>
      <c r="K278" s="80">
        <f t="shared" si="110"/>
        <v>500000</v>
      </c>
      <c r="L278" s="245"/>
      <c r="M278" s="248"/>
      <c r="N278" s="249"/>
      <c r="O278" s="45"/>
      <c r="P278" s="139"/>
      <c r="Q278" s="250"/>
      <c r="R278" s="250"/>
      <c r="S278" s="251"/>
      <c r="T278" s="249"/>
      <c r="U278" s="252"/>
      <c r="V278" s="249"/>
      <c r="W278" s="253"/>
      <c r="X278" s="243"/>
      <c r="Y278" s="243"/>
      <c r="Z278" s="125">
        <f t="shared" si="111"/>
        <v>500000</v>
      </c>
      <c r="AA278" s="254">
        <v>0.01</v>
      </c>
      <c r="AB278" s="82">
        <f t="shared" ref="AB278:AB283" si="112">+Z278*AA278/100</f>
        <v>50</v>
      </c>
      <c r="AC278" s="83">
        <f t="shared" si="100"/>
        <v>42.5</v>
      </c>
      <c r="AD278" s="4" t="s">
        <v>20</v>
      </c>
      <c r="AE278" s="4" t="s">
        <v>1471</v>
      </c>
      <c r="AF278" s="4" t="s">
        <v>1202</v>
      </c>
      <c r="AG278" s="121">
        <v>3350400231290</v>
      </c>
      <c r="AH278" s="8" t="s">
        <v>1459</v>
      </c>
      <c r="AI278" s="35" t="s">
        <v>15</v>
      </c>
    </row>
    <row r="279" spans="1:44">
      <c r="A279" s="277">
        <v>140</v>
      </c>
      <c r="B279" s="257" t="s">
        <v>1322</v>
      </c>
      <c r="C279" s="262"/>
      <c r="D279" s="245">
        <v>4</v>
      </c>
      <c r="E279" s="267">
        <v>5</v>
      </c>
      <c r="F279" s="267">
        <v>2</v>
      </c>
      <c r="G279" s="267">
        <v>0</v>
      </c>
      <c r="H279" s="247">
        <v>1</v>
      </c>
      <c r="I279" s="84">
        <f t="shared" si="109"/>
        <v>2200</v>
      </c>
      <c r="J279" s="84">
        <v>400</v>
      </c>
      <c r="K279" s="80">
        <f>I279*J279</f>
        <v>880000</v>
      </c>
      <c r="L279" s="245"/>
      <c r="M279" s="248"/>
      <c r="N279" s="249"/>
      <c r="O279" s="45"/>
      <c r="P279" s="139"/>
      <c r="Q279" s="250"/>
      <c r="R279" s="250"/>
      <c r="S279" s="251"/>
      <c r="T279" s="249"/>
      <c r="U279" s="252"/>
      <c r="V279" s="249"/>
      <c r="W279" s="253"/>
      <c r="X279" s="243"/>
      <c r="Y279" s="243"/>
      <c r="Z279" s="125">
        <f>+K279</f>
        <v>880000</v>
      </c>
      <c r="AA279" s="254">
        <v>0.01</v>
      </c>
      <c r="AB279" s="82">
        <f>+Z279*AA279/100</f>
        <v>88</v>
      </c>
      <c r="AC279" s="83">
        <f t="shared" si="100"/>
        <v>74.8</v>
      </c>
      <c r="AD279" s="4" t="s">
        <v>10</v>
      </c>
      <c r="AE279" s="4" t="s">
        <v>1328</v>
      </c>
      <c r="AF279" s="4" t="s">
        <v>395</v>
      </c>
    </row>
    <row r="280" spans="1:44">
      <c r="A280" s="277">
        <v>141</v>
      </c>
      <c r="B280" s="245" t="s">
        <v>1723</v>
      </c>
      <c r="C280" s="245"/>
      <c r="D280" s="245">
        <v>6</v>
      </c>
      <c r="E280" s="248">
        <v>0</v>
      </c>
      <c r="F280" s="248">
        <v>1</v>
      </c>
      <c r="G280" s="248">
        <v>16</v>
      </c>
      <c r="H280" s="247">
        <v>2</v>
      </c>
      <c r="I280" s="65">
        <f t="shared" si="109"/>
        <v>116</v>
      </c>
      <c r="J280" s="84">
        <v>250</v>
      </c>
      <c r="K280" s="80">
        <f t="shared" si="110"/>
        <v>29000</v>
      </c>
      <c r="L280" s="245">
        <v>1</v>
      </c>
      <c r="M280" s="266" t="s">
        <v>1592</v>
      </c>
      <c r="N280" s="245" t="s">
        <v>1641</v>
      </c>
      <c r="O280" s="45"/>
      <c r="P280" s="141">
        <v>263</v>
      </c>
      <c r="Q280" s="249"/>
      <c r="R280" s="250"/>
      <c r="S280" s="245"/>
      <c r="T280" s="249">
        <v>3</v>
      </c>
      <c r="U280" s="252"/>
      <c r="V280" s="249"/>
      <c r="W280" s="253"/>
      <c r="X280" s="243"/>
      <c r="Y280" s="243"/>
      <c r="Z280" s="125">
        <f t="shared" si="111"/>
        <v>29000</v>
      </c>
      <c r="AA280" s="254">
        <v>0.02</v>
      </c>
      <c r="AB280" s="82">
        <f>+Z280*AA280/100</f>
        <v>5.8</v>
      </c>
      <c r="AC280" s="83">
        <f t="shared" si="100"/>
        <v>4.93</v>
      </c>
      <c r="AD280" s="4" t="s">
        <v>644</v>
      </c>
      <c r="AE280" s="4" t="s">
        <v>1328</v>
      </c>
      <c r="AF280" s="4" t="s">
        <v>160</v>
      </c>
      <c r="AG280" s="121">
        <v>5350400055960</v>
      </c>
      <c r="AH280" s="8" t="s">
        <v>1735</v>
      </c>
    </row>
    <row r="281" spans="1:44">
      <c r="A281" s="277"/>
      <c r="B281" s="245" t="s">
        <v>1723</v>
      </c>
      <c r="C281" s="245"/>
      <c r="D281" s="245">
        <v>6</v>
      </c>
      <c r="E281" s="248">
        <v>0</v>
      </c>
      <c r="F281" s="248">
        <v>0</v>
      </c>
      <c r="G281" s="248">
        <v>40</v>
      </c>
      <c r="H281" s="247">
        <v>2</v>
      </c>
      <c r="I281" s="65">
        <f>E281*400+F281*100+G281</f>
        <v>40</v>
      </c>
      <c r="J281" s="65">
        <v>250</v>
      </c>
      <c r="K281" s="80">
        <f>I281*J281</f>
        <v>10000</v>
      </c>
      <c r="L281" s="245"/>
      <c r="M281" s="266"/>
      <c r="N281" s="245"/>
      <c r="O281" s="45"/>
      <c r="P281" s="139"/>
      <c r="Q281" s="249"/>
      <c r="R281" s="250"/>
      <c r="S281" s="245"/>
      <c r="T281" s="249"/>
      <c r="U281" s="252"/>
      <c r="V281" s="249"/>
      <c r="W281" s="253"/>
      <c r="X281" s="243"/>
      <c r="Y281" s="243"/>
      <c r="Z281" s="125">
        <f>+K281</f>
        <v>10000</v>
      </c>
      <c r="AA281" s="254">
        <v>0.02</v>
      </c>
      <c r="AB281" s="137">
        <f>+Z281*AA281/100</f>
        <v>2</v>
      </c>
      <c r="AC281" s="83">
        <f t="shared" si="100"/>
        <v>1.7</v>
      </c>
      <c r="AD281" s="4" t="s">
        <v>644</v>
      </c>
      <c r="AE281" s="4" t="s">
        <v>1328</v>
      </c>
      <c r="AF281" s="4" t="s">
        <v>160</v>
      </c>
    </row>
    <row r="282" spans="1:44">
      <c r="A282" s="277"/>
      <c r="B282" s="245" t="s">
        <v>1723</v>
      </c>
      <c r="C282" s="245"/>
      <c r="D282" s="245">
        <v>6</v>
      </c>
      <c r="E282" s="248">
        <v>0</v>
      </c>
      <c r="F282" s="248">
        <v>1</v>
      </c>
      <c r="G282" s="248">
        <v>0</v>
      </c>
      <c r="H282" s="247">
        <v>1</v>
      </c>
      <c r="I282" s="65">
        <f t="shared" si="109"/>
        <v>100</v>
      </c>
      <c r="J282" s="84">
        <v>250</v>
      </c>
      <c r="K282" s="80">
        <f t="shared" si="110"/>
        <v>25000</v>
      </c>
      <c r="L282" s="245"/>
      <c r="M282" s="266"/>
      <c r="N282" s="245"/>
      <c r="O282" s="45"/>
      <c r="P282" s="139"/>
      <c r="Q282" s="249"/>
      <c r="R282" s="250"/>
      <c r="S282" s="245"/>
      <c r="T282" s="249"/>
      <c r="U282" s="252"/>
      <c r="V282" s="249"/>
      <c r="W282" s="253"/>
      <c r="X282" s="243"/>
      <c r="Y282" s="243"/>
      <c r="Z282" s="125">
        <f t="shared" si="111"/>
        <v>25000</v>
      </c>
      <c r="AA282" s="254">
        <v>0.01</v>
      </c>
      <c r="AB282" s="82">
        <f t="shared" si="112"/>
        <v>2.5</v>
      </c>
      <c r="AC282" s="83">
        <f t="shared" si="100"/>
        <v>2.125</v>
      </c>
      <c r="AD282" s="4" t="s">
        <v>644</v>
      </c>
      <c r="AE282" s="4" t="s">
        <v>1328</v>
      </c>
      <c r="AF282" s="4" t="s">
        <v>160</v>
      </c>
      <c r="AG282" s="121">
        <v>5350400055960</v>
      </c>
      <c r="AH282" s="8" t="s">
        <v>1735</v>
      </c>
    </row>
    <row r="283" spans="1:44">
      <c r="A283" s="277"/>
      <c r="B283" s="245" t="s">
        <v>1723</v>
      </c>
      <c r="C283" s="245"/>
      <c r="D283" s="245">
        <v>6</v>
      </c>
      <c r="E283" s="248">
        <v>1</v>
      </c>
      <c r="F283" s="248">
        <v>0</v>
      </c>
      <c r="G283" s="248">
        <v>93</v>
      </c>
      <c r="H283" s="247">
        <v>1</v>
      </c>
      <c r="I283" s="65">
        <f t="shared" si="109"/>
        <v>493</v>
      </c>
      <c r="J283" s="84">
        <v>250</v>
      </c>
      <c r="K283" s="80">
        <f t="shared" si="110"/>
        <v>123250</v>
      </c>
      <c r="L283" s="245"/>
      <c r="M283" s="266"/>
      <c r="N283" s="245"/>
      <c r="O283" s="45"/>
      <c r="P283" s="139"/>
      <c r="Q283" s="249"/>
      <c r="R283" s="250"/>
      <c r="S283" s="245"/>
      <c r="T283" s="249"/>
      <c r="U283" s="252"/>
      <c r="V283" s="249"/>
      <c r="W283" s="253"/>
      <c r="X283" s="243"/>
      <c r="Y283" s="243"/>
      <c r="Z283" s="125">
        <f t="shared" si="111"/>
        <v>123250</v>
      </c>
      <c r="AA283" s="254">
        <v>0.01</v>
      </c>
      <c r="AB283" s="82">
        <f t="shared" si="112"/>
        <v>12.324999999999999</v>
      </c>
      <c r="AC283" s="83">
        <f t="shared" si="100"/>
        <v>10.476249999999999</v>
      </c>
      <c r="AD283" s="4" t="s">
        <v>644</v>
      </c>
      <c r="AE283" s="4" t="s">
        <v>1328</v>
      </c>
      <c r="AF283" s="4" t="s">
        <v>160</v>
      </c>
      <c r="AG283" s="121">
        <v>5350400055961</v>
      </c>
      <c r="AH283" s="8" t="s">
        <v>1737</v>
      </c>
    </row>
    <row r="284" spans="1:44">
      <c r="A284" s="277"/>
      <c r="B284" s="245"/>
      <c r="C284" s="245"/>
      <c r="D284" s="245"/>
      <c r="E284" s="248"/>
      <c r="F284" s="248"/>
      <c r="G284" s="248"/>
      <c r="H284" s="247"/>
      <c r="I284" s="65"/>
      <c r="J284" s="65"/>
      <c r="K284" s="80"/>
      <c r="L284" s="245">
        <v>2</v>
      </c>
      <c r="M284" s="266" t="s">
        <v>1586</v>
      </c>
      <c r="N284" s="245" t="s">
        <v>1587</v>
      </c>
      <c r="O284" s="45"/>
      <c r="P284" s="139">
        <v>65</v>
      </c>
      <c r="Q284" s="249">
        <v>100</v>
      </c>
      <c r="R284" s="250">
        <v>2600</v>
      </c>
      <c r="S284" s="302">
        <f t="shared" ref="S284:S286" si="113">+R284*P284</f>
        <v>169000</v>
      </c>
      <c r="T284" s="249">
        <v>2</v>
      </c>
      <c r="U284" s="252">
        <v>2</v>
      </c>
      <c r="V284" s="169">
        <f>+S284*0.98</f>
        <v>165620</v>
      </c>
      <c r="W284" s="253">
        <f>+V284</f>
        <v>165620</v>
      </c>
      <c r="X284" s="253">
        <f>+W284</f>
        <v>165620</v>
      </c>
      <c r="Y284" s="243">
        <v>10</v>
      </c>
      <c r="Z284" s="125"/>
      <c r="AA284" s="254"/>
      <c r="AB284" s="82"/>
      <c r="AC284" s="83">
        <f t="shared" si="100"/>
        <v>0</v>
      </c>
    </row>
    <row r="285" spans="1:44">
      <c r="A285" s="277"/>
      <c r="B285" s="245"/>
      <c r="C285" s="245"/>
      <c r="D285" s="245"/>
      <c r="E285" s="248"/>
      <c r="F285" s="248"/>
      <c r="G285" s="248"/>
      <c r="H285" s="247"/>
      <c r="I285" s="65"/>
      <c r="J285" s="65"/>
      <c r="K285" s="80"/>
      <c r="L285" s="245">
        <v>3</v>
      </c>
      <c r="M285" s="266" t="s">
        <v>1630</v>
      </c>
      <c r="N285" s="245" t="s">
        <v>1595</v>
      </c>
      <c r="O285" s="45"/>
      <c r="P285" s="139">
        <v>17</v>
      </c>
      <c r="Q285" s="249">
        <v>100</v>
      </c>
      <c r="R285" s="250">
        <v>7400</v>
      </c>
      <c r="S285" s="302">
        <f t="shared" si="113"/>
        <v>125800</v>
      </c>
      <c r="T285" s="249">
        <v>30</v>
      </c>
      <c r="U285" s="252">
        <v>93</v>
      </c>
      <c r="V285" s="169">
        <f t="shared" ref="V285" si="114">+S285*0.07</f>
        <v>8806</v>
      </c>
      <c r="W285" s="253">
        <f>+K283+V285</f>
        <v>132056</v>
      </c>
      <c r="X285" s="253">
        <f>+L283+W285</f>
        <v>132056</v>
      </c>
      <c r="Y285" s="243">
        <v>10</v>
      </c>
      <c r="Z285" s="125"/>
      <c r="AA285" s="254"/>
      <c r="AB285" s="82"/>
      <c r="AC285" s="83">
        <f t="shared" si="100"/>
        <v>0</v>
      </c>
    </row>
    <row r="286" spans="1:44">
      <c r="A286" s="277"/>
      <c r="B286" s="245"/>
      <c r="C286" s="245"/>
      <c r="D286" s="245"/>
      <c r="E286" s="248"/>
      <c r="F286" s="248"/>
      <c r="G286" s="248"/>
      <c r="H286" s="247"/>
      <c r="I286" s="65"/>
      <c r="J286" s="65"/>
      <c r="K286" s="80"/>
      <c r="L286" s="245">
        <v>4</v>
      </c>
      <c r="M286" s="266" t="s">
        <v>1639</v>
      </c>
      <c r="N286" s="245" t="s">
        <v>1595</v>
      </c>
      <c r="O286" s="45"/>
      <c r="P286" s="139">
        <v>46</v>
      </c>
      <c r="Q286" s="249">
        <v>100</v>
      </c>
      <c r="R286" s="250">
        <v>2250</v>
      </c>
      <c r="S286" s="302">
        <f t="shared" si="113"/>
        <v>103500</v>
      </c>
      <c r="T286" s="249">
        <v>2</v>
      </c>
      <c r="U286" s="252">
        <v>6</v>
      </c>
      <c r="V286" s="169">
        <f>+S286*0.94</f>
        <v>97290</v>
      </c>
      <c r="W286" s="253">
        <f>+V286</f>
        <v>97290</v>
      </c>
      <c r="X286" s="253">
        <f>+W286</f>
        <v>97290</v>
      </c>
      <c r="Y286" s="243">
        <v>10</v>
      </c>
      <c r="Z286" s="125"/>
      <c r="AA286" s="254"/>
      <c r="AB286" s="82"/>
      <c r="AC286" s="83">
        <f t="shared" si="100"/>
        <v>0</v>
      </c>
    </row>
    <row r="287" spans="1:44">
      <c r="A287" s="277">
        <v>142</v>
      </c>
      <c r="B287" s="245" t="s">
        <v>1723</v>
      </c>
      <c r="C287" s="263"/>
      <c r="D287" s="245"/>
      <c r="E287" s="248">
        <v>1</v>
      </c>
      <c r="F287" s="248">
        <v>0</v>
      </c>
      <c r="G287" s="60">
        <v>88.8</v>
      </c>
      <c r="H287" s="57">
        <v>2</v>
      </c>
      <c r="I287" s="60">
        <v>488.8</v>
      </c>
      <c r="J287" s="65">
        <v>250</v>
      </c>
      <c r="K287" s="70">
        <f>+I287*J287</f>
        <v>122200</v>
      </c>
      <c r="L287" s="245"/>
      <c r="M287" s="248"/>
      <c r="N287" s="245"/>
      <c r="O287" s="45"/>
      <c r="P287" s="58"/>
      <c r="Q287" s="251"/>
      <c r="R287" s="251"/>
      <c r="S287" s="48"/>
      <c r="T287" s="248"/>
      <c r="U287" s="248"/>
      <c r="V287" s="58"/>
      <c r="W287" s="167"/>
      <c r="X287" s="167"/>
      <c r="Y287" s="257"/>
      <c r="Z287" s="125">
        <v>122200</v>
      </c>
      <c r="AA287" s="254">
        <v>0.02</v>
      </c>
      <c r="AB287" s="137">
        <v>24.44</v>
      </c>
      <c r="AC287" s="83"/>
      <c r="AD287" s="4" t="s">
        <v>20</v>
      </c>
      <c r="AE287" s="4" t="s">
        <v>2295</v>
      </c>
      <c r="AF287" s="4" t="s">
        <v>1152</v>
      </c>
    </row>
    <row r="288" spans="1:44">
      <c r="A288" s="277">
        <v>143</v>
      </c>
      <c r="B288" s="245" t="s">
        <v>1723</v>
      </c>
      <c r="C288" s="245"/>
      <c r="D288" s="245">
        <v>9</v>
      </c>
      <c r="E288" s="248">
        <v>0</v>
      </c>
      <c r="F288" s="248">
        <v>2</v>
      </c>
      <c r="G288" s="248">
        <v>0</v>
      </c>
      <c r="H288" s="247">
        <v>2</v>
      </c>
      <c r="I288" s="65">
        <f>E288*400+F288*100+G288</f>
        <v>200</v>
      </c>
      <c r="J288" s="65">
        <v>250</v>
      </c>
      <c r="K288" s="80">
        <f>I288*J288</f>
        <v>50000</v>
      </c>
      <c r="L288" s="245"/>
      <c r="M288" s="266"/>
      <c r="N288" s="245"/>
      <c r="O288" s="48"/>
      <c r="P288" s="58"/>
      <c r="Q288" s="245"/>
      <c r="R288" s="251"/>
      <c r="S288" s="245"/>
      <c r="T288" s="245"/>
      <c r="U288" s="248"/>
      <c r="V288" s="245"/>
      <c r="W288" s="278"/>
      <c r="X288" s="257"/>
      <c r="Y288" s="257"/>
      <c r="Z288" s="125">
        <f>K288</f>
        <v>50000</v>
      </c>
      <c r="AA288" s="254">
        <v>0.02</v>
      </c>
      <c r="AB288" s="82">
        <f>+Z288*AA288/100</f>
        <v>10</v>
      </c>
      <c r="AC288" s="83">
        <f t="shared" si="100"/>
        <v>8.5</v>
      </c>
      <c r="AD288" s="4" t="s">
        <v>10</v>
      </c>
      <c r="AE288" s="4" t="s">
        <v>2016</v>
      </c>
      <c r="AF288" s="4" t="s">
        <v>63</v>
      </c>
      <c r="AG288" s="121">
        <v>3350400254931</v>
      </c>
      <c r="AH288" s="8" t="s">
        <v>2017</v>
      </c>
    </row>
    <row r="289" spans="1:44">
      <c r="A289" s="277">
        <v>144</v>
      </c>
      <c r="B289" s="245" t="s">
        <v>1723</v>
      </c>
      <c r="C289" s="245"/>
      <c r="D289" s="245"/>
      <c r="E289" s="248">
        <v>4</v>
      </c>
      <c r="F289" s="248">
        <v>0</v>
      </c>
      <c r="G289" s="248">
        <v>0</v>
      </c>
      <c r="H289" s="247">
        <v>1</v>
      </c>
      <c r="I289" s="65">
        <v>1600</v>
      </c>
      <c r="J289" s="65">
        <v>250</v>
      </c>
      <c r="K289" s="80">
        <v>400000</v>
      </c>
      <c r="L289" s="245"/>
      <c r="M289" s="266"/>
      <c r="N289" s="245"/>
      <c r="O289" s="48"/>
      <c r="P289" s="58"/>
      <c r="Q289" s="245"/>
      <c r="R289" s="251"/>
      <c r="S289" s="245"/>
      <c r="T289" s="245"/>
      <c r="U289" s="248"/>
      <c r="V289" s="245"/>
      <c r="W289" s="278"/>
      <c r="X289" s="257"/>
      <c r="Y289" s="257"/>
      <c r="Z289" s="125">
        <v>400000</v>
      </c>
      <c r="AA289" s="254">
        <v>0.01</v>
      </c>
      <c r="AB289" s="82">
        <v>40</v>
      </c>
      <c r="AC289" s="83"/>
      <c r="AD289" s="4" t="s">
        <v>644</v>
      </c>
      <c r="AE289" s="4" t="s">
        <v>2296</v>
      </c>
      <c r="AF289" s="4" t="s">
        <v>63</v>
      </c>
    </row>
    <row r="290" spans="1:44" ht="17.25">
      <c r="A290" s="276">
        <v>145</v>
      </c>
      <c r="B290" s="245" t="s">
        <v>1139</v>
      </c>
      <c r="C290" s="275">
        <v>541</v>
      </c>
      <c r="D290" s="245"/>
      <c r="E290" s="246">
        <v>7</v>
      </c>
      <c r="F290" s="246">
        <v>2</v>
      </c>
      <c r="G290" s="246">
        <v>32</v>
      </c>
      <c r="H290" s="247">
        <v>1</v>
      </c>
      <c r="I290" s="84">
        <f>E290*400+F290*100+G290</f>
        <v>3032</v>
      </c>
      <c r="J290" s="84">
        <v>250</v>
      </c>
      <c r="K290" s="80">
        <f>I290*J290</f>
        <v>758000</v>
      </c>
      <c r="L290" s="245"/>
      <c r="M290" s="248"/>
      <c r="N290" s="249"/>
      <c r="O290" s="45"/>
      <c r="P290" s="139"/>
      <c r="Q290" s="250"/>
      <c r="R290" s="250"/>
      <c r="S290" s="251"/>
      <c r="T290" s="249"/>
      <c r="U290" s="252"/>
      <c r="V290" s="249"/>
      <c r="W290" s="253"/>
      <c r="X290" s="243"/>
      <c r="Y290" s="243"/>
      <c r="Z290" s="125">
        <v>758000</v>
      </c>
      <c r="AA290" s="254">
        <v>0.01</v>
      </c>
      <c r="AB290" s="82">
        <f>+Z290*AA290/100</f>
        <v>75.8</v>
      </c>
      <c r="AC290" s="83">
        <f t="shared" si="100"/>
        <v>64.429999999999993</v>
      </c>
      <c r="AD290" s="485" t="s">
        <v>10</v>
      </c>
      <c r="AE290" s="486" t="s">
        <v>1228</v>
      </c>
      <c r="AF290" s="486" t="s">
        <v>59</v>
      </c>
      <c r="AG290" s="486" t="s">
        <v>1231</v>
      </c>
      <c r="AH290" s="486">
        <v>124</v>
      </c>
      <c r="AI290" s="3">
        <v>9</v>
      </c>
      <c r="AJ290" s="3" t="s">
        <v>1185</v>
      </c>
      <c r="AK290" s="3" t="s">
        <v>16</v>
      </c>
      <c r="AL290" s="3" t="s">
        <v>1186</v>
      </c>
    </row>
    <row r="291" spans="1:44" ht="17.25">
      <c r="A291" s="276"/>
      <c r="B291" s="245" t="s">
        <v>1723</v>
      </c>
      <c r="C291" s="275"/>
      <c r="D291" s="245">
        <v>9</v>
      </c>
      <c r="E291" s="246">
        <v>0</v>
      </c>
      <c r="F291" s="246">
        <v>2</v>
      </c>
      <c r="G291" s="246">
        <v>26</v>
      </c>
      <c r="H291" s="247">
        <v>1</v>
      </c>
      <c r="I291" s="65">
        <f>E291*400+F291*100+G291</f>
        <v>226</v>
      </c>
      <c r="J291" s="84">
        <v>250</v>
      </c>
      <c r="K291" s="80">
        <f t="shared" ref="K291" si="115">I291*J291</f>
        <v>56500</v>
      </c>
      <c r="L291" s="245"/>
      <c r="M291" s="248"/>
      <c r="N291" s="249"/>
      <c r="O291" s="45"/>
      <c r="P291" s="139"/>
      <c r="Q291" s="250"/>
      <c r="R291" s="250"/>
      <c r="S291" s="251"/>
      <c r="T291" s="249"/>
      <c r="U291" s="252"/>
      <c r="V291" s="249"/>
      <c r="W291" s="253"/>
      <c r="X291" s="243"/>
      <c r="Y291" s="243"/>
      <c r="Z291" s="125">
        <f t="shared" ref="Z291" si="116">K291</f>
        <v>56500</v>
      </c>
      <c r="AA291" s="254">
        <v>0.02</v>
      </c>
      <c r="AB291" s="82">
        <f t="shared" ref="AB291" si="117">+Z291*AA291/100</f>
        <v>11.3</v>
      </c>
      <c r="AC291" s="83">
        <f t="shared" si="100"/>
        <v>9.6050000000000004</v>
      </c>
      <c r="AD291" s="485" t="s">
        <v>10</v>
      </c>
      <c r="AE291" s="486" t="s">
        <v>1228</v>
      </c>
      <c r="AF291" s="486" t="s">
        <v>59</v>
      </c>
      <c r="AG291" s="486" t="s">
        <v>1231</v>
      </c>
      <c r="AH291" s="486">
        <v>124</v>
      </c>
      <c r="AI291" s="3">
        <v>9</v>
      </c>
      <c r="AJ291" s="3"/>
      <c r="AK291" s="3"/>
      <c r="AL291" s="3"/>
    </row>
    <row r="292" spans="1:44" ht="20.25">
      <c r="A292" s="256">
        <v>146</v>
      </c>
      <c r="B292" s="249" t="s">
        <v>1282</v>
      </c>
      <c r="C292" s="363">
        <v>30383</v>
      </c>
      <c r="D292" s="302">
        <v>3</v>
      </c>
      <c r="E292" s="300">
        <v>1</v>
      </c>
      <c r="F292" s="300">
        <v>1</v>
      </c>
      <c r="G292" s="360">
        <v>38.4</v>
      </c>
      <c r="H292" s="364">
        <v>3</v>
      </c>
      <c r="I292" s="360">
        <v>18.87</v>
      </c>
      <c r="J292" s="365">
        <v>440</v>
      </c>
      <c r="K292" s="60">
        <f>I292*J292</f>
        <v>8302.8000000000011</v>
      </c>
      <c r="L292" s="48">
        <v>1</v>
      </c>
      <c r="M292" s="60" t="s">
        <v>1607</v>
      </c>
      <c r="N292" s="58" t="s">
        <v>1595</v>
      </c>
      <c r="O292" s="48">
        <v>3</v>
      </c>
      <c r="P292" s="140">
        <v>75.5</v>
      </c>
      <c r="Q292" s="48">
        <v>100</v>
      </c>
      <c r="R292" s="210">
        <v>2250</v>
      </c>
      <c r="S292" s="58">
        <f>+R292*P292</f>
        <v>169875</v>
      </c>
      <c r="T292" s="65">
        <v>12</v>
      </c>
      <c r="U292" s="65">
        <v>50</v>
      </c>
      <c r="V292" s="58">
        <f>+S292*0.5</f>
        <v>84937.5</v>
      </c>
      <c r="W292" s="169">
        <f>+V292+K292</f>
        <v>93240.3</v>
      </c>
      <c r="X292" s="169">
        <f>+W292</f>
        <v>93240.3</v>
      </c>
      <c r="Y292" s="58"/>
      <c r="Z292" s="358">
        <f>+X292</f>
        <v>93240.3</v>
      </c>
      <c r="AA292" s="58">
        <v>0.3</v>
      </c>
      <c r="AB292" s="82">
        <f>+Z292*AA292/100</f>
        <v>279.72090000000003</v>
      </c>
      <c r="AC292" s="83">
        <f t="shared" si="100"/>
        <v>237.76276500000003</v>
      </c>
      <c r="AD292" s="523"/>
      <c r="AE292" s="7" t="s">
        <v>1232</v>
      </c>
      <c r="AF292" s="4" t="s">
        <v>1170</v>
      </c>
      <c r="AG292" s="121" t="s">
        <v>2152</v>
      </c>
    </row>
    <row r="293" spans="1:44">
      <c r="A293" s="256"/>
      <c r="B293" s="243"/>
      <c r="C293" s="366"/>
      <c r="D293" s="367"/>
      <c r="E293" s="360"/>
      <c r="F293" s="360"/>
      <c r="G293" s="360"/>
      <c r="H293" s="364">
        <v>3</v>
      </c>
      <c r="I293" s="360">
        <v>419.53</v>
      </c>
      <c r="J293" s="365">
        <v>440</v>
      </c>
      <c r="K293" s="60">
        <f>I293*J293</f>
        <v>184593.19999999998</v>
      </c>
      <c r="L293" s="48">
        <v>2</v>
      </c>
      <c r="M293" s="60" t="s">
        <v>1592</v>
      </c>
      <c r="N293" s="58" t="s">
        <v>2129</v>
      </c>
      <c r="O293" s="48">
        <v>3</v>
      </c>
      <c r="P293" s="140">
        <v>650</v>
      </c>
      <c r="Q293" s="48">
        <v>100</v>
      </c>
      <c r="R293" s="210">
        <v>8200</v>
      </c>
      <c r="S293" s="58">
        <f>+R293*P293</f>
        <v>5330000</v>
      </c>
      <c r="T293" s="65">
        <v>12</v>
      </c>
      <c r="U293" s="65">
        <v>50</v>
      </c>
      <c r="V293" s="58">
        <f>+S293-1072500</f>
        <v>4257500</v>
      </c>
      <c r="W293" s="99"/>
      <c r="X293" s="59"/>
      <c r="Y293" s="59">
        <v>50</v>
      </c>
      <c r="Z293" s="125"/>
      <c r="AA293" s="59"/>
      <c r="AB293" s="82"/>
      <c r="AC293" s="83">
        <f t="shared" si="100"/>
        <v>0</v>
      </c>
      <c r="AE293" s="7" t="s">
        <v>1232</v>
      </c>
      <c r="AF293" s="4" t="s">
        <v>1170</v>
      </c>
    </row>
    <row r="294" spans="1:44">
      <c r="A294" s="256"/>
      <c r="B294" s="243"/>
      <c r="C294" s="366"/>
      <c r="D294" s="367"/>
      <c r="E294" s="360"/>
      <c r="F294" s="360"/>
      <c r="G294" s="360"/>
      <c r="H294" s="364">
        <v>2</v>
      </c>
      <c r="I294" s="364">
        <v>100</v>
      </c>
      <c r="J294" s="365">
        <v>275</v>
      </c>
      <c r="K294" s="72">
        <f>J294*I294</f>
        <v>27500</v>
      </c>
      <c r="L294" s="48">
        <v>3</v>
      </c>
      <c r="M294" s="60" t="s">
        <v>1592</v>
      </c>
      <c r="N294" s="58" t="s">
        <v>1613</v>
      </c>
      <c r="O294" s="48">
        <v>2</v>
      </c>
      <c r="P294" s="140">
        <v>401.8</v>
      </c>
      <c r="Q294" s="48">
        <v>100</v>
      </c>
      <c r="R294" s="210">
        <v>8200</v>
      </c>
      <c r="S294" s="58">
        <f>R294*P294</f>
        <v>3294760</v>
      </c>
      <c r="T294" s="65">
        <v>5</v>
      </c>
      <c r="U294" s="60">
        <v>5</v>
      </c>
      <c r="V294" s="58">
        <f>+S294-1072500</f>
        <v>2222260</v>
      </c>
      <c r="W294" s="99"/>
      <c r="X294" s="59"/>
      <c r="Y294" s="59">
        <v>50</v>
      </c>
      <c r="Z294" s="125"/>
      <c r="AA294" s="59"/>
      <c r="AB294" s="82"/>
      <c r="AC294" s="83">
        <f t="shared" si="100"/>
        <v>0</v>
      </c>
      <c r="AE294" s="7" t="s">
        <v>1232</v>
      </c>
      <c r="AF294" s="4" t="s">
        <v>1170</v>
      </c>
    </row>
    <row r="295" spans="1:44">
      <c r="A295" s="256">
        <v>147</v>
      </c>
      <c r="B295" s="243" t="s">
        <v>1759</v>
      </c>
      <c r="C295" s="366"/>
      <c r="D295" s="367"/>
      <c r="E295" s="300">
        <v>15</v>
      </c>
      <c r="F295" s="360">
        <v>0</v>
      </c>
      <c r="G295" s="360">
        <v>0</v>
      </c>
      <c r="H295" s="364">
        <v>1</v>
      </c>
      <c r="I295" s="364">
        <f>+E295*400</f>
        <v>6000</v>
      </c>
      <c r="J295" s="365">
        <v>250</v>
      </c>
      <c r="K295" s="72">
        <f>+I295*J295</f>
        <v>1500000</v>
      </c>
      <c r="L295" s="48"/>
      <c r="M295" s="60"/>
      <c r="N295" s="58"/>
      <c r="O295" s="48"/>
      <c r="P295" s="140"/>
      <c r="Q295" s="48"/>
      <c r="R295" s="210"/>
      <c r="S295" s="58"/>
      <c r="T295" s="65"/>
      <c r="U295" s="60"/>
      <c r="V295" s="58"/>
      <c r="W295" s="99"/>
      <c r="X295" s="59"/>
      <c r="Y295" s="59"/>
      <c r="Z295" s="125">
        <f>+K295</f>
        <v>1500000</v>
      </c>
      <c r="AA295" s="59">
        <v>0.01</v>
      </c>
      <c r="AB295" s="82">
        <f>+Z295*AA295/100</f>
        <v>150</v>
      </c>
      <c r="AC295" s="83"/>
      <c r="AD295" s="4" t="s">
        <v>20</v>
      </c>
      <c r="AE295" s="4" t="s">
        <v>1469</v>
      </c>
      <c r="AF295" s="4" t="s">
        <v>238</v>
      </c>
    </row>
    <row r="296" spans="1:44">
      <c r="A296" s="256">
        <v>148</v>
      </c>
      <c r="B296" s="243" t="s">
        <v>1322</v>
      </c>
      <c r="C296" s="369">
        <v>23933</v>
      </c>
      <c r="D296" s="298">
        <v>4</v>
      </c>
      <c r="E296" s="299">
        <v>4</v>
      </c>
      <c r="F296" s="299">
        <v>0</v>
      </c>
      <c r="G296" s="299">
        <v>0</v>
      </c>
      <c r="H296" s="247">
        <v>1</v>
      </c>
      <c r="I296" s="307">
        <f t="shared" ref="I296:I300" si="118">E296*400+F296*100+G296</f>
        <v>1600</v>
      </c>
      <c r="J296" s="307">
        <v>250</v>
      </c>
      <c r="K296" s="80">
        <f t="shared" ref="K296:K304" si="119">I296*J296</f>
        <v>400000</v>
      </c>
      <c r="L296" s="245"/>
      <c r="M296" s="248"/>
      <c r="N296" s="249"/>
      <c r="O296" s="45"/>
      <c r="P296" s="139"/>
      <c r="Q296" s="250"/>
      <c r="R296" s="250"/>
      <c r="S296" s="251"/>
      <c r="T296" s="249"/>
      <c r="U296" s="252"/>
      <c r="V296" s="249"/>
      <c r="W296" s="253"/>
      <c r="X296" s="243"/>
      <c r="Y296" s="243"/>
      <c r="Z296" s="125">
        <f>K296</f>
        <v>400000</v>
      </c>
      <c r="AA296" s="254">
        <v>0.01</v>
      </c>
      <c r="AB296" s="82">
        <f>+Z296*AA296/100</f>
        <v>40</v>
      </c>
      <c r="AC296" s="83">
        <f t="shared" si="100"/>
        <v>34</v>
      </c>
      <c r="AD296" s="4" t="s">
        <v>10</v>
      </c>
      <c r="AE296" s="4" t="s">
        <v>1469</v>
      </c>
      <c r="AF296" s="4" t="s">
        <v>540</v>
      </c>
      <c r="AG296" s="121">
        <v>3350400227411</v>
      </c>
      <c r="AH296" s="8" t="s">
        <v>1455</v>
      </c>
      <c r="AI296" s="35" t="s">
        <v>15</v>
      </c>
    </row>
    <row r="297" spans="1:44" ht="20.100000000000001" customHeight="1">
      <c r="A297" s="256">
        <v>149</v>
      </c>
      <c r="B297" s="243" t="s">
        <v>656</v>
      </c>
      <c r="C297" s="258" t="s">
        <v>1132</v>
      </c>
      <c r="D297" s="259" t="s">
        <v>14</v>
      </c>
      <c r="E297" s="260">
        <v>1</v>
      </c>
      <c r="F297" s="260">
        <v>1</v>
      </c>
      <c r="G297" s="260">
        <v>13</v>
      </c>
      <c r="H297" s="247">
        <v>1</v>
      </c>
      <c r="I297" s="65">
        <f t="shared" si="118"/>
        <v>513</v>
      </c>
      <c r="J297" s="84">
        <v>250</v>
      </c>
      <c r="K297" s="80">
        <f t="shared" si="119"/>
        <v>128250</v>
      </c>
      <c r="L297" s="245"/>
      <c r="M297" s="248"/>
      <c r="N297" s="249"/>
      <c r="O297" s="45"/>
      <c r="P297" s="139"/>
      <c r="Q297" s="250"/>
      <c r="R297" s="250"/>
      <c r="S297" s="251"/>
      <c r="T297" s="249"/>
      <c r="U297" s="252"/>
      <c r="V297" s="249"/>
      <c r="W297" s="253"/>
      <c r="X297" s="243"/>
      <c r="Y297" s="243"/>
      <c r="Z297" s="125">
        <f t="shared" ref="Z297:Z300" si="120">K297</f>
        <v>128250</v>
      </c>
      <c r="AA297" s="254">
        <v>0.01</v>
      </c>
      <c r="AB297" s="82">
        <f t="shared" ref="AB297" si="121">+Z297*AA297/100</f>
        <v>12.824999999999999</v>
      </c>
      <c r="AC297" s="83">
        <f t="shared" si="100"/>
        <v>10.901249999999999</v>
      </c>
      <c r="AD297" s="501" t="s">
        <v>10</v>
      </c>
      <c r="AE297" s="489" t="s">
        <v>698</v>
      </c>
      <c r="AF297" s="489" t="s">
        <v>282</v>
      </c>
      <c r="AG297" s="498" t="s">
        <v>1048</v>
      </c>
      <c r="AH297" s="498" t="s">
        <v>1120</v>
      </c>
      <c r="AI297" s="12" t="s">
        <v>14</v>
      </c>
      <c r="AJ297" s="6" t="s">
        <v>36</v>
      </c>
      <c r="AK297" s="11" t="s">
        <v>15</v>
      </c>
      <c r="AL297" s="11" t="s">
        <v>16</v>
      </c>
      <c r="AM297" s="11" t="s">
        <v>17</v>
      </c>
      <c r="AN297" s="11" t="s">
        <v>108</v>
      </c>
      <c r="AO297" s="11" t="s">
        <v>561</v>
      </c>
      <c r="AP297" s="11">
        <v>3</v>
      </c>
      <c r="AQ297" s="11">
        <v>2</v>
      </c>
      <c r="AR297" s="11">
        <v>80</v>
      </c>
    </row>
    <row r="298" spans="1:44" ht="20.100000000000001" customHeight="1">
      <c r="A298" s="256"/>
      <c r="B298" s="243" t="s">
        <v>656</v>
      </c>
      <c r="C298" s="258"/>
      <c r="D298" s="259"/>
      <c r="E298" s="260">
        <v>2</v>
      </c>
      <c r="F298" s="260">
        <v>3</v>
      </c>
      <c r="G298" s="260">
        <v>88.68</v>
      </c>
      <c r="H298" s="247">
        <v>1</v>
      </c>
      <c r="I298" s="65">
        <f t="shared" si="118"/>
        <v>1188.68</v>
      </c>
      <c r="J298" s="84">
        <v>250</v>
      </c>
      <c r="K298" s="80">
        <f>+J298*I298</f>
        <v>297170</v>
      </c>
      <c r="L298" s="245"/>
      <c r="M298" s="248"/>
      <c r="N298" s="249"/>
      <c r="O298" s="45"/>
      <c r="P298" s="139"/>
      <c r="Q298" s="250"/>
      <c r="R298" s="250"/>
      <c r="S298" s="251"/>
      <c r="T298" s="249"/>
      <c r="U298" s="252"/>
      <c r="V298" s="249"/>
      <c r="W298" s="253"/>
      <c r="X298" s="243"/>
      <c r="Y298" s="243"/>
      <c r="Z298" s="125">
        <v>297170</v>
      </c>
      <c r="AA298" s="254">
        <v>0.01</v>
      </c>
      <c r="AB298" s="82">
        <f>+Z298*AA298/100</f>
        <v>29.717000000000002</v>
      </c>
      <c r="AC298" s="83"/>
      <c r="AD298" s="501" t="s">
        <v>10</v>
      </c>
      <c r="AE298" s="492" t="s">
        <v>2361</v>
      </c>
      <c r="AF298" s="488"/>
      <c r="AG298" s="504"/>
      <c r="AH298" s="504"/>
      <c r="AI298" s="67"/>
      <c r="AJ298" s="64"/>
      <c r="AK298" s="11"/>
      <c r="AL298" s="11"/>
      <c r="AM298" s="11"/>
      <c r="AN298" s="11"/>
      <c r="AO298" s="11"/>
      <c r="AP298" s="11"/>
      <c r="AQ298" s="11"/>
      <c r="AR298" s="11"/>
    </row>
    <row r="299" spans="1:44">
      <c r="A299" s="277">
        <v>150</v>
      </c>
      <c r="B299" s="245" t="s">
        <v>1723</v>
      </c>
      <c r="C299" s="245"/>
      <c r="D299" s="245">
        <v>9</v>
      </c>
      <c r="E299" s="248">
        <v>0</v>
      </c>
      <c r="F299" s="248">
        <v>0</v>
      </c>
      <c r="G299" s="248">
        <v>48</v>
      </c>
      <c r="H299" s="247">
        <v>2</v>
      </c>
      <c r="I299" s="65">
        <f>E299*400+F299*100+G299</f>
        <v>48</v>
      </c>
      <c r="J299" s="95">
        <v>250</v>
      </c>
      <c r="K299" s="80">
        <f>I299*J299</f>
        <v>12000</v>
      </c>
      <c r="L299" s="245"/>
      <c r="M299" s="266"/>
      <c r="N299" s="245"/>
      <c r="O299" s="48"/>
      <c r="P299" s="58"/>
      <c r="Q299" s="245"/>
      <c r="R299" s="251"/>
      <c r="S299" s="245"/>
      <c r="T299" s="245"/>
      <c r="U299" s="248"/>
      <c r="V299" s="245"/>
      <c r="W299" s="278"/>
      <c r="X299" s="257"/>
      <c r="Y299" s="257"/>
      <c r="Z299" s="125">
        <f>K299</f>
        <v>12000</v>
      </c>
      <c r="AA299" s="254">
        <v>0.02</v>
      </c>
      <c r="AB299" s="82">
        <f>+Z299*AA299/100</f>
        <v>2.4</v>
      </c>
      <c r="AC299" s="83">
        <f t="shared" si="100"/>
        <v>2.04</v>
      </c>
      <c r="AD299" s="4" t="s">
        <v>10</v>
      </c>
      <c r="AE299" s="4" t="s">
        <v>2000</v>
      </c>
      <c r="AF299" s="4" t="s">
        <v>229</v>
      </c>
      <c r="AH299" s="8" t="s">
        <v>2103</v>
      </c>
    </row>
    <row r="300" spans="1:44">
      <c r="A300" s="256">
        <v>151</v>
      </c>
      <c r="B300" s="249" t="s">
        <v>1723</v>
      </c>
      <c r="C300" s="245"/>
      <c r="D300" s="245">
        <v>6</v>
      </c>
      <c r="E300" s="248">
        <v>0</v>
      </c>
      <c r="F300" s="248">
        <v>0</v>
      </c>
      <c r="G300" s="248">
        <v>75</v>
      </c>
      <c r="H300" s="247">
        <v>1</v>
      </c>
      <c r="I300" s="65">
        <f t="shared" si="118"/>
        <v>75</v>
      </c>
      <c r="J300" s="84">
        <v>250</v>
      </c>
      <c r="K300" s="80">
        <f t="shared" si="119"/>
        <v>18750</v>
      </c>
      <c r="L300" s="245"/>
      <c r="M300" s="248"/>
      <c r="N300" s="245"/>
      <c r="O300" s="48"/>
      <c r="P300" s="58"/>
      <c r="Q300" s="251"/>
      <c r="R300" s="251"/>
      <c r="S300" s="251"/>
      <c r="T300" s="245"/>
      <c r="U300" s="248"/>
      <c r="V300" s="245"/>
      <c r="W300" s="278"/>
      <c r="X300" s="257"/>
      <c r="Y300" s="243"/>
      <c r="Z300" s="125">
        <f t="shared" si="120"/>
        <v>18750</v>
      </c>
      <c r="AA300" s="254">
        <v>0.02</v>
      </c>
      <c r="AB300" s="82">
        <f>+Z300*AA300/100</f>
        <v>3.75</v>
      </c>
      <c r="AC300" s="83">
        <f t="shared" si="100"/>
        <v>3.1875</v>
      </c>
      <c r="AD300" s="482" t="s">
        <v>20</v>
      </c>
      <c r="AE300" s="482" t="s">
        <v>615</v>
      </c>
      <c r="AF300" s="482" t="s">
        <v>34</v>
      </c>
      <c r="AG300" s="121">
        <v>3350400195552</v>
      </c>
      <c r="AH300" s="8" t="s">
        <v>1584</v>
      </c>
    </row>
    <row r="301" spans="1:44">
      <c r="A301" s="256"/>
      <c r="B301" s="249"/>
      <c r="C301" s="245"/>
      <c r="D301" s="245"/>
      <c r="E301" s="248"/>
      <c r="F301" s="248"/>
      <c r="G301" s="248"/>
      <c r="H301" s="247">
        <v>2</v>
      </c>
      <c r="I301" s="65"/>
      <c r="J301" s="65"/>
      <c r="K301" s="80">
        <f t="shared" si="119"/>
        <v>0</v>
      </c>
      <c r="L301" s="245">
        <v>1</v>
      </c>
      <c r="M301" s="248" t="s">
        <v>1592</v>
      </c>
      <c r="N301" s="245" t="s">
        <v>1621</v>
      </c>
      <c r="O301" s="48"/>
      <c r="P301" s="142">
        <v>189</v>
      </c>
      <c r="Q301" s="251">
        <v>100</v>
      </c>
      <c r="R301" s="251">
        <v>7400</v>
      </c>
      <c r="S301" s="245">
        <f>+P301*R301</f>
        <v>1398600</v>
      </c>
      <c r="T301" s="245">
        <v>33</v>
      </c>
      <c r="U301" s="248">
        <v>85</v>
      </c>
      <c r="V301" s="245">
        <f>+S301*0.15</f>
        <v>209790</v>
      </c>
      <c r="W301" s="245"/>
      <c r="X301" s="257">
        <f>+V301</f>
        <v>209790</v>
      </c>
      <c r="Y301" s="243">
        <v>10</v>
      </c>
      <c r="Z301" s="125"/>
      <c r="AA301" s="254"/>
      <c r="AB301" s="82"/>
      <c r="AC301" s="83">
        <f t="shared" si="100"/>
        <v>0</v>
      </c>
      <c r="AD301" s="4" t="s">
        <v>20</v>
      </c>
      <c r="AE301" s="4" t="s">
        <v>615</v>
      </c>
      <c r="AF301" s="4" t="s">
        <v>34</v>
      </c>
      <c r="AG301" s="121">
        <v>3350400195552</v>
      </c>
      <c r="AH301" s="8" t="s">
        <v>1584</v>
      </c>
    </row>
    <row r="302" spans="1:44">
      <c r="A302" s="256"/>
      <c r="B302" s="249"/>
      <c r="C302" s="245"/>
      <c r="D302" s="245"/>
      <c r="E302" s="248"/>
      <c r="F302" s="248"/>
      <c r="G302" s="248"/>
      <c r="H302" s="247">
        <v>1</v>
      </c>
      <c r="I302" s="65"/>
      <c r="J302" s="65"/>
      <c r="K302" s="80">
        <f t="shared" si="119"/>
        <v>0</v>
      </c>
      <c r="L302" s="245">
        <v>2</v>
      </c>
      <c r="M302" s="248" t="s">
        <v>1630</v>
      </c>
      <c r="N302" s="245" t="s">
        <v>1595</v>
      </c>
      <c r="O302" s="48"/>
      <c r="P302" s="58">
        <v>39</v>
      </c>
      <c r="Q302" s="251">
        <v>100</v>
      </c>
      <c r="R302" s="251">
        <v>7400</v>
      </c>
      <c r="S302" s="245">
        <f t="shared" ref="S302:S303" si="122">+P302*R302</f>
        <v>288600</v>
      </c>
      <c r="T302" s="245">
        <v>33</v>
      </c>
      <c r="U302" s="248">
        <v>93</v>
      </c>
      <c r="V302" s="245">
        <f>+S302*0.07</f>
        <v>20202.000000000004</v>
      </c>
      <c r="W302" s="245"/>
      <c r="X302" s="257">
        <f t="shared" ref="X302:X303" si="123">+V302</f>
        <v>20202.000000000004</v>
      </c>
      <c r="Y302" s="243">
        <v>10</v>
      </c>
      <c r="Z302" s="125"/>
      <c r="AA302" s="254"/>
      <c r="AB302" s="82"/>
      <c r="AC302" s="83">
        <f t="shared" si="100"/>
        <v>0</v>
      </c>
    </row>
    <row r="303" spans="1:44">
      <c r="A303" s="256"/>
      <c r="B303" s="249"/>
      <c r="C303" s="245"/>
      <c r="D303" s="245"/>
      <c r="E303" s="248"/>
      <c r="F303" s="248"/>
      <c r="G303" s="248"/>
      <c r="H303" s="247">
        <v>1</v>
      </c>
      <c r="I303" s="65"/>
      <c r="J303" s="65"/>
      <c r="K303" s="80">
        <f t="shared" si="119"/>
        <v>0</v>
      </c>
      <c r="L303" s="245">
        <v>3</v>
      </c>
      <c r="M303" s="248" t="s">
        <v>1586</v>
      </c>
      <c r="N303" s="245" t="s">
        <v>1595</v>
      </c>
      <c r="O303" s="48"/>
      <c r="P303" s="58">
        <v>47</v>
      </c>
      <c r="Q303" s="251">
        <v>100</v>
      </c>
      <c r="R303" s="251">
        <v>2600</v>
      </c>
      <c r="S303" s="245">
        <f t="shared" si="122"/>
        <v>122200</v>
      </c>
      <c r="T303" s="245">
        <v>33</v>
      </c>
      <c r="U303" s="248">
        <v>93</v>
      </c>
      <c r="V303" s="245">
        <f>+S303*0.07</f>
        <v>8554</v>
      </c>
      <c r="W303" s="245"/>
      <c r="X303" s="257">
        <f t="shared" si="123"/>
        <v>8554</v>
      </c>
      <c r="Y303" s="243">
        <v>10</v>
      </c>
      <c r="Z303" s="125"/>
      <c r="AA303" s="254"/>
      <c r="AB303" s="82"/>
      <c r="AC303" s="83">
        <f t="shared" si="100"/>
        <v>0</v>
      </c>
    </row>
    <row r="304" spans="1:44">
      <c r="A304" s="256">
        <v>152</v>
      </c>
      <c r="B304" s="249" t="s">
        <v>1320</v>
      </c>
      <c r="C304" s="245"/>
      <c r="D304" s="245"/>
      <c r="E304" s="248">
        <v>9</v>
      </c>
      <c r="F304" s="248">
        <v>2</v>
      </c>
      <c r="G304" s="248">
        <v>0</v>
      </c>
      <c r="H304" s="247">
        <v>1</v>
      </c>
      <c r="I304" s="65">
        <f>E304*400+F304*100+G304</f>
        <v>3800</v>
      </c>
      <c r="J304" s="65">
        <v>250</v>
      </c>
      <c r="K304" s="80">
        <f t="shared" si="119"/>
        <v>950000</v>
      </c>
      <c r="L304" s="245"/>
      <c r="M304" s="248"/>
      <c r="N304" s="245"/>
      <c r="O304" s="48"/>
      <c r="P304" s="58"/>
      <c r="Q304" s="251"/>
      <c r="R304" s="251"/>
      <c r="S304" s="251"/>
      <c r="T304" s="245"/>
      <c r="U304" s="248"/>
      <c r="V304" s="245"/>
      <c r="W304" s="278"/>
      <c r="X304" s="257"/>
      <c r="Y304" s="243"/>
      <c r="Z304" s="125">
        <f>+K304</f>
        <v>950000</v>
      </c>
      <c r="AA304" s="254">
        <v>0.01</v>
      </c>
      <c r="AB304" s="137">
        <f>+Z304*AA304/100</f>
        <v>95</v>
      </c>
      <c r="AC304" s="83">
        <f t="shared" si="100"/>
        <v>80.75</v>
      </c>
      <c r="AE304" s="4" t="s">
        <v>359</v>
      </c>
      <c r="AF304" s="4" t="s">
        <v>81</v>
      </c>
      <c r="AG304" s="121" t="s">
        <v>1290</v>
      </c>
    </row>
    <row r="305" spans="1:44">
      <c r="A305" s="256">
        <v>153</v>
      </c>
      <c r="B305" s="249" t="s">
        <v>1319</v>
      </c>
      <c r="C305" s="263">
        <v>31273</v>
      </c>
      <c r="D305" s="245"/>
      <c r="E305" s="248">
        <v>0</v>
      </c>
      <c r="F305" s="248">
        <v>1</v>
      </c>
      <c r="G305" s="248">
        <v>32</v>
      </c>
      <c r="H305" s="265"/>
      <c r="I305" s="65"/>
      <c r="J305" s="248"/>
      <c r="K305" s="65"/>
      <c r="L305" s="245"/>
      <c r="M305" s="248"/>
      <c r="N305" s="245"/>
      <c r="O305" s="48"/>
      <c r="P305" s="58"/>
      <c r="Q305" s="251"/>
      <c r="R305" s="251"/>
      <c r="S305" s="58"/>
      <c r="T305" s="248"/>
      <c r="U305" s="248"/>
      <c r="V305" s="58"/>
      <c r="W305" s="69"/>
      <c r="X305" s="58"/>
      <c r="Y305" s="245"/>
      <c r="Z305" s="77"/>
      <c r="AA305" s="250"/>
      <c r="AC305" s="83">
        <f t="shared" si="100"/>
        <v>0</v>
      </c>
      <c r="AD305" s="4" t="s">
        <v>20</v>
      </c>
      <c r="AE305" s="4" t="s">
        <v>2090</v>
      </c>
      <c r="AF305" s="4" t="s">
        <v>1148</v>
      </c>
      <c r="AH305" s="8">
        <v>13</v>
      </c>
      <c r="AI305" s="35">
        <v>3</v>
      </c>
    </row>
    <row r="306" spans="1:44">
      <c r="A306" s="256"/>
      <c r="B306" s="249"/>
      <c r="C306" s="245"/>
      <c r="D306" s="245"/>
      <c r="E306" s="248"/>
      <c r="F306" s="248"/>
      <c r="G306" s="248"/>
      <c r="H306" s="265">
        <v>2</v>
      </c>
      <c r="I306" s="60">
        <v>132</v>
      </c>
      <c r="J306" s="248">
        <v>500</v>
      </c>
      <c r="K306" s="72">
        <f>+J306*I306</f>
        <v>66000</v>
      </c>
      <c r="L306" s="245">
        <v>1</v>
      </c>
      <c r="M306" s="248" t="s">
        <v>1592</v>
      </c>
      <c r="N306" s="245" t="s">
        <v>1621</v>
      </c>
      <c r="O306" s="48">
        <v>2</v>
      </c>
      <c r="P306" s="58">
        <v>180</v>
      </c>
      <c r="Q306" s="251">
        <f>100-Q307</f>
        <v>69.444444444444443</v>
      </c>
      <c r="R306" s="251">
        <v>7400</v>
      </c>
      <c r="S306" s="58">
        <f>+R306*P306</f>
        <v>1332000</v>
      </c>
      <c r="T306" s="248">
        <v>43</v>
      </c>
      <c r="U306" s="248">
        <v>85</v>
      </c>
      <c r="V306" s="58">
        <f>+S306*0.15</f>
        <v>199800</v>
      </c>
      <c r="W306" s="69">
        <f>+V306+K306</f>
        <v>265800</v>
      </c>
      <c r="X306" s="58">
        <f>+W306*Q306/100</f>
        <v>184583.33333333331</v>
      </c>
      <c r="Y306" s="245">
        <v>50</v>
      </c>
      <c r="Z306" s="77"/>
      <c r="AA306" s="250"/>
      <c r="AC306" s="83">
        <f t="shared" si="100"/>
        <v>0</v>
      </c>
      <c r="AD306" s="4" t="s">
        <v>20</v>
      </c>
      <c r="AE306" s="4" t="s">
        <v>2090</v>
      </c>
      <c r="AF306" s="4" t="s">
        <v>1148</v>
      </c>
      <c r="AG306" s="121" t="s">
        <v>2153</v>
      </c>
      <c r="AH306" s="8">
        <v>13</v>
      </c>
      <c r="AI306" s="35">
        <v>3</v>
      </c>
    </row>
    <row r="307" spans="1:44">
      <c r="A307" s="256"/>
      <c r="B307" s="243"/>
      <c r="C307" s="245"/>
      <c r="D307" s="245"/>
      <c r="E307" s="248"/>
      <c r="F307" s="248"/>
      <c r="G307" s="248"/>
      <c r="H307" s="265"/>
      <c r="I307" s="60"/>
      <c r="J307" s="248"/>
      <c r="K307" s="72"/>
      <c r="L307" s="245"/>
      <c r="M307" s="248"/>
      <c r="N307" s="245"/>
      <c r="O307" s="48">
        <v>3</v>
      </c>
      <c r="P307" s="58">
        <v>55</v>
      </c>
      <c r="Q307" s="251">
        <f>+P307*100/P306</f>
        <v>30.555555555555557</v>
      </c>
      <c r="R307" s="251"/>
      <c r="S307" s="58"/>
      <c r="T307" s="248"/>
      <c r="U307" s="248"/>
      <c r="V307" s="58"/>
      <c r="W307" s="160"/>
      <c r="X307" s="59">
        <f>+W306*Q307/100</f>
        <v>81216.666666666672</v>
      </c>
      <c r="Y307" s="257"/>
      <c r="Z307" s="77">
        <f>+X307</f>
        <v>81216.666666666672</v>
      </c>
      <c r="AA307" s="254">
        <v>0.3</v>
      </c>
      <c r="AB307" s="137">
        <f t="shared" ref="AB307:AB312" si="124">+Z307*AA307/100</f>
        <v>243.65</v>
      </c>
      <c r="AC307" s="83">
        <f t="shared" si="100"/>
        <v>207.10249999999999</v>
      </c>
      <c r="AE307" s="4" t="s">
        <v>2090</v>
      </c>
      <c r="AF307" s="4" t="s">
        <v>1148</v>
      </c>
    </row>
    <row r="308" spans="1:44" ht="20.100000000000001" customHeight="1">
      <c r="A308" s="256">
        <v>154</v>
      </c>
      <c r="B308" s="243" t="s">
        <v>656</v>
      </c>
      <c r="C308" s="258">
        <v>481</v>
      </c>
      <c r="D308" s="259" t="s">
        <v>95</v>
      </c>
      <c r="E308" s="260">
        <v>3</v>
      </c>
      <c r="F308" s="260">
        <v>3</v>
      </c>
      <c r="G308" s="260">
        <v>21</v>
      </c>
      <c r="H308" s="264">
        <v>1</v>
      </c>
      <c r="I308" s="84">
        <f t="shared" ref="I308:I315" si="125">E308*400+F308*100+G308</f>
        <v>1521</v>
      </c>
      <c r="J308" s="84">
        <v>250</v>
      </c>
      <c r="K308" s="80">
        <f t="shared" ref="K308:K315" si="126">I308*J308</f>
        <v>380250</v>
      </c>
      <c r="L308" s="245"/>
      <c r="M308" s="248"/>
      <c r="N308" s="245"/>
      <c r="O308" s="48"/>
      <c r="P308" s="58"/>
      <c r="Q308" s="251"/>
      <c r="R308" s="251"/>
      <c r="S308" s="251"/>
      <c r="T308" s="245"/>
      <c r="U308" s="248"/>
      <c r="V308" s="245"/>
      <c r="W308" s="278"/>
      <c r="X308" s="257"/>
      <c r="Y308" s="243"/>
      <c r="Z308" s="77">
        <f>K308</f>
        <v>380250</v>
      </c>
      <c r="AA308" s="254">
        <v>0.01</v>
      </c>
      <c r="AB308" s="82">
        <f t="shared" si="124"/>
        <v>38.024999999999999</v>
      </c>
      <c r="AC308" s="83">
        <f t="shared" si="100"/>
        <v>32.321249999999999</v>
      </c>
      <c r="AD308" s="501" t="s">
        <v>10</v>
      </c>
      <c r="AE308" s="489" t="s">
        <v>512</v>
      </c>
      <c r="AF308" s="4" t="s">
        <v>104</v>
      </c>
      <c r="AG308" s="498" t="s">
        <v>764</v>
      </c>
      <c r="AH308" s="498" t="s">
        <v>361</v>
      </c>
      <c r="AI308" s="12" t="s">
        <v>14</v>
      </c>
      <c r="AJ308" s="200" t="s">
        <v>195</v>
      </c>
      <c r="AK308" s="11" t="s">
        <v>195</v>
      </c>
      <c r="AL308" s="11" t="s">
        <v>196</v>
      </c>
      <c r="AM308" s="11" t="s">
        <v>17</v>
      </c>
      <c r="AN308" s="11" t="s">
        <v>120</v>
      </c>
      <c r="AO308" s="11" t="s">
        <v>76</v>
      </c>
      <c r="AP308" s="11">
        <v>4</v>
      </c>
      <c r="AQ308" s="11">
        <v>0</v>
      </c>
      <c r="AR308" s="11">
        <v>0</v>
      </c>
    </row>
    <row r="309" spans="1:44">
      <c r="A309" s="370"/>
      <c r="B309" s="249" t="s">
        <v>659</v>
      </c>
      <c r="C309" s="245"/>
      <c r="D309" s="245">
        <v>4</v>
      </c>
      <c r="E309" s="248">
        <v>12</v>
      </c>
      <c r="F309" s="248">
        <v>2</v>
      </c>
      <c r="G309" s="248">
        <v>0</v>
      </c>
      <c r="H309" s="268">
        <v>1</v>
      </c>
      <c r="I309" s="84">
        <f>E309*400+F309*100+G309</f>
        <v>5000</v>
      </c>
      <c r="J309" s="65">
        <v>250</v>
      </c>
      <c r="K309" s="255">
        <f>I309*J309</f>
        <v>1250000</v>
      </c>
      <c r="L309" s="371"/>
      <c r="M309" s="248"/>
      <c r="N309" s="249"/>
      <c r="O309" s="45"/>
      <c r="P309" s="139"/>
      <c r="Q309" s="250"/>
      <c r="R309" s="250"/>
      <c r="S309" s="251"/>
      <c r="T309" s="249"/>
      <c r="U309" s="252"/>
      <c r="V309" s="249"/>
      <c r="W309" s="243"/>
      <c r="X309" s="243"/>
      <c r="Y309" s="243"/>
      <c r="Z309" s="125">
        <f>K309</f>
        <v>1250000</v>
      </c>
      <c r="AA309" s="254">
        <v>0.01</v>
      </c>
      <c r="AB309" s="83">
        <f t="shared" si="124"/>
        <v>125</v>
      </c>
      <c r="AC309" s="83">
        <f>+AB309*0.85</f>
        <v>106.25</v>
      </c>
      <c r="AD309" s="4" t="s">
        <v>10</v>
      </c>
      <c r="AE309" s="4" t="s">
        <v>512</v>
      </c>
      <c r="AF309" s="4" t="s">
        <v>104</v>
      </c>
      <c r="AH309" s="121">
        <v>51</v>
      </c>
      <c r="AI309" s="121">
        <v>9</v>
      </c>
      <c r="AJ309" s="206" t="s">
        <v>195</v>
      </c>
      <c r="AK309" s="4" t="s">
        <v>195</v>
      </c>
      <c r="AL309" s="9" t="s">
        <v>196</v>
      </c>
    </row>
    <row r="310" spans="1:44">
      <c r="A310" s="370"/>
      <c r="B310" s="249" t="s">
        <v>659</v>
      </c>
      <c r="C310" s="245"/>
      <c r="D310" s="245">
        <v>4</v>
      </c>
      <c r="E310" s="248">
        <v>11</v>
      </c>
      <c r="F310" s="248">
        <v>0</v>
      </c>
      <c r="G310" s="248">
        <v>0</v>
      </c>
      <c r="H310" s="268">
        <v>1</v>
      </c>
      <c r="I310" s="84">
        <f>E310*400+F310*100+G310</f>
        <v>4400</v>
      </c>
      <c r="J310" s="65">
        <v>250</v>
      </c>
      <c r="K310" s="255">
        <f>I310*J310</f>
        <v>1100000</v>
      </c>
      <c r="L310" s="245"/>
      <c r="M310" s="248"/>
      <c r="N310" s="249"/>
      <c r="O310" s="45"/>
      <c r="P310" s="139"/>
      <c r="Q310" s="250"/>
      <c r="R310" s="250"/>
      <c r="S310" s="251"/>
      <c r="T310" s="249"/>
      <c r="U310" s="252"/>
      <c r="V310" s="249"/>
      <c r="W310" s="243"/>
      <c r="X310" s="243"/>
      <c r="Y310" s="243"/>
      <c r="Z310" s="125">
        <f>K310</f>
        <v>1100000</v>
      </c>
      <c r="AA310" s="254">
        <v>0.01</v>
      </c>
      <c r="AB310" s="83">
        <f t="shared" si="124"/>
        <v>110</v>
      </c>
      <c r="AC310" s="83">
        <f>+AB310*0.85</f>
        <v>93.5</v>
      </c>
      <c r="AD310" s="4" t="s">
        <v>10</v>
      </c>
      <c r="AE310" s="4" t="s">
        <v>512</v>
      </c>
      <c r="AF310" s="4" t="s">
        <v>104</v>
      </c>
      <c r="AH310" s="121">
        <v>51</v>
      </c>
      <c r="AI310" s="121">
        <v>9</v>
      </c>
      <c r="AJ310" s="206" t="s">
        <v>195</v>
      </c>
      <c r="AK310" s="4"/>
    </row>
    <row r="311" spans="1:44">
      <c r="A311" s="370"/>
      <c r="B311" s="249" t="s">
        <v>659</v>
      </c>
      <c r="C311" s="245"/>
      <c r="D311" s="245">
        <v>4</v>
      </c>
      <c r="E311" s="248">
        <v>5</v>
      </c>
      <c r="F311" s="248">
        <v>2</v>
      </c>
      <c r="G311" s="248">
        <v>0</v>
      </c>
      <c r="H311" s="268">
        <v>1</v>
      </c>
      <c r="I311" s="84">
        <f>E311*400+F311*100+G311</f>
        <v>2200</v>
      </c>
      <c r="J311" s="65">
        <v>250</v>
      </c>
      <c r="K311" s="255">
        <f>I311*J311</f>
        <v>550000</v>
      </c>
      <c r="L311" s="245"/>
      <c r="M311" s="248"/>
      <c r="N311" s="249"/>
      <c r="O311" s="45"/>
      <c r="P311" s="139"/>
      <c r="Q311" s="250"/>
      <c r="R311" s="250"/>
      <c r="S311" s="251"/>
      <c r="T311" s="249"/>
      <c r="U311" s="252"/>
      <c r="V311" s="249"/>
      <c r="W311" s="243"/>
      <c r="X311" s="243"/>
      <c r="Y311" s="243"/>
      <c r="Z311" s="125">
        <f>K311</f>
        <v>550000</v>
      </c>
      <c r="AA311" s="254">
        <v>0.01</v>
      </c>
      <c r="AB311" s="83">
        <f t="shared" si="124"/>
        <v>55</v>
      </c>
      <c r="AC311" s="83">
        <f>+AB311*0.85</f>
        <v>46.75</v>
      </c>
      <c r="AD311" s="4" t="s">
        <v>10</v>
      </c>
      <c r="AE311" s="4" t="s">
        <v>512</v>
      </c>
      <c r="AF311" s="4" t="s">
        <v>104</v>
      </c>
      <c r="AH311" s="121">
        <v>51</v>
      </c>
      <c r="AI311" s="121">
        <v>9</v>
      </c>
      <c r="AJ311" s="206" t="s">
        <v>195</v>
      </c>
      <c r="AK311" s="4"/>
    </row>
    <row r="312" spans="1:44" ht="20.100000000000001" customHeight="1">
      <c r="A312" s="256">
        <v>155</v>
      </c>
      <c r="B312" s="243" t="s">
        <v>656</v>
      </c>
      <c r="C312" s="258" t="s">
        <v>1128</v>
      </c>
      <c r="D312" s="259" t="s">
        <v>14</v>
      </c>
      <c r="E312" s="260">
        <v>3</v>
      </c>
      <c r="F312" s="260">
        <v>0</v>
      </c>
      <c r="G312" s="260">
        <v>81</v>
      </c>
      <c r="H312" s="247">
        <v>1</v>
      </c>
      <c r="I312" s="84">
        <f t="shared" si="125"/>
        <v>1281</v>
      </c>
      <c r="J312" s="84">
        <v>250</v>
      </c>
      <c r="K312" s="80">
        <f t="shared" si="126"/>
        <v>320250</v>
      </c>
      <c r="L312" s="245"/>
      <c r="M312" s="248"/>
      <c r="N312" s="245"/>
      <c r="O312" s="48"/>
      <c r="P312" s="58"/>
      <c r="Q312" s="251"/>
      <c r="R312" s="251"/>
      <c r="S312" s="251"/>
      <c r="T312" s="245"/>
      <c r="U312" s="248"/>
      <c r="V312" s="245"/>
      <c r="W312" s="278"/>
      <c r="X312" s="257"/>
      <c r="Y312" s="243"/>
      <c r="Z312" s="77">
        <f t="shared" ref="Z312:Z315" si="127">K312</f>
        <v>320250</v>
      </c>
      <c r="AA312" s="254">
        <v>0.01</v>
      </c>
      <c r="AB312" s="82">
        <f t="shared" si="124"/>
        <v>32.024999999999999</v>
      </c>
      <c r="AC312" s="83">
        <f t="shared" si="100"/>
        <v>27.221249999999998</v>
      </c>
      <c r="AD312" s="501" t="s">
        <v>10</v>
      </c>
      <c r="AE312" s="489" t="s">
        <v>665</v>
      </c>
      <c r="AF312" s="489" t="s">
        <v>666</v>
      </c>
      <c r="AG312" s="498" t="s">
        <v>908</v>
      </c>
      <c r="AH312" s="498" t="s">
        <v>47</v>
      </c>
      <c r="AI312" s="12" t="s">
        <v>14</v>
      </c>
      <c r="AJ312" s="6"/>
      <c r="AK312" s="11" t="s">
        <v>15</v>
      </c>
      <c r="AL312" s="11" t="s">
        <v>16</v>
      </c>
      <c r="AM312" s="11" t="s">
        <v>17</v>
      </c>
      <c r="AN312" s="11" t="s">
        <v>38</v>
      </c>
      <c r="AO312" s="11" t="s">
        <v>396</v>
      </c>
      <c r="AP312" s="11">
        <v>4</v>
      </c>
      <c r="AQ312" s="11">
        <v>0</v>
      </c>
      <c r="AR312" s="11">
        <v>83</v>
      </c>
    </row>
    <row r="313" spans="1:44" ht="20.100000000000001" customHeight="1">
      <c r="A313" s="256"/>
      <c r="B313" s="243" t="s">
        <v>656</v>
      </c>
      <c r="C313" s="258" t="s">
        <v>1132</v>
      </c>
      <c r="D313" s="259" t="s">
        <v>14</v>
      </c>
      <c r="E313" s="260">
        <v>0</v>
      </c>
      <c r="F313" s="260">
        <v>2</v>
      </c>
      <c r="G313" s="260">
        <v>16</v>
      </c>
      <c r="H313" s="247">
        <v>1</v>
      </c>
      <c r="I313" s="65">
        <f t="shared" si="125"/>
        <v>216</v>
      </c>
      <c r="J313" s="84">
        <v>250</v>
      </c>
      <c r="K313" s="80">
        <f t="shared" si="126"/>
        <v>54000</v>
      </c>
      <c r="L313" s="245"/>
      <c r="M313" s="248"/>
      <c r="N313" s="249"/>
      <c r="O313" s="45"/>
      <c r="P313" s="139"/>
      <c r="Q313" s="250"/>
      <c r="R313" s="250"/>
      <c r="S313" s="251"/>
      <c r="T313" s="249"/>
      <c r="U313" s="252"/>
      <c r="V313" s="249"/>
      <c r="W313" s="253"/>
      <c r="X313" s="243"/>
      <c r="Y313" s="243"/>
      <c r="Z313" s="77">
        <f t="shared" si="127"/>
        <v>54000</v>
      </c>
      <c r="AA313" s="254">
        <v>0.01</v>
      </c>
      <c r="AB313" s="82">
        <f t="shared" ref="AB313:AB315" si="128">+Z313*AA313/100</f>
        <v>5.4</v>
      </c>
      <c r="AC313" s="83">
        <f t="shared" si="100"/>
        <v>4.59</v>
      </c>
      <c r="AD313" s="501" t="s">
        <v>10</v>
      </c>
      <c r="AE313" s="489" t="s">
        <v>665</v>
      </c>
      <c r="AF313" s="489" t="s">
        <v>666</v>
      </c>
      <c r="AG313" s="498" t="s">
        <v>908</v>
      </c>
      <c r="AH313" s="498" t="s">
        <v>47</v>
      </c>
      <c r="AI313" s="12" t="s">
        <v>14</v>
      </c>
      <c r="AJ313" s="6" t="s">
        <v>36</v>
      </c>
      <c r="AK313" s="11" t="s">
        <v>15</v>
      </c>
      <c r="AL313" s="11" t="s">
        <v>16</v>
      </c>
      <c r="AM313" s="11" t="s">
        <v>17</v>
      </c>
      <c r="AN313" s="11" t="s">
        <v>61</v>
      </c>
      <c r="AO313" s="11" t="s">
        <v>525</v>
      </c>
      <c r="AP313" s="11">
        <v>3</v>
      </c>
      <c r="AQ313" s="11">
        <v>0</v>
      </c>
      <c r="AR313" s="11">
        <v>1</v>
      </c>
    </row>
    <row r="314" spans="1:44">
      <c r="A314" s="256">
        <v>156</v>
      </c>
      <c r="B314" s="243" t="s">
        <v>1322</v>
      </c>
      <c r="C314" s="262">
        <v>23933</v>
      </c>
      <c r="D314" s="245">
        <v>4</v>
      </c>
      <c r="E314" s="267">
        <v>2</v>
      </c>
      <c r="F314" s="267">
        <v>2</v>
      </c>
      <c r="G314" s="267">
        <v>43</v>
      </c>
      <c r="H314" s="247">
        <v>1</v>
      </c>
      <c r="I314" s="84">
        <f t="shared" si="125"/>
        <v>1043</v>
      </c>
      <c r="J314" s="84">
        <v>250</v>
      </c>
      <c r="K314" s="80">
        <f t="shared" si="126"/>
        <v>260750</v>
      </c>
      <c r="L314" s="245"/>
      <c r="M314" s="248"/>
      <c r="N314" s="249"/>
      <c r="O314" s="45"/>
      <c r="P314" s="139"/>
      <c r="Q314" s="250"/>
      <c r="R314" s="250"/>
      <c r="S314" s="251"/>
      <c r="T314" s="249"/>
      <c r="U314" s="252"/>
      <c r="V314" s="249"/>
      <c r="W314" s="253"/>
      <c r="X314" s="243"/>
      <c r="Y314" s="243"/>
      <c r="Z314" s="77">
        <f t="shared" si="127"/>
        <v>260750</v>
      </c>
      <c r="AA314" s="254">
        <v>0.01</v>
      </c>
      <c r="AB314" s="82">
        <f>+Z314*AA314/100</f>
        <v>26.074999999999999</v>
      </c>
      <c r="AC314" s="83">
        <f t="shared" si="100"/>
        <v>22.16375</v>
      </c>
      <c r="AD314" s="482" t="s">
        <v>20</v>
      </c>
      <c r="AE314" s="482" t="s">
        <v>1417</v>
      </c>
      <c r="AF314" s="482" t="s">
        <v>1397</v>
      </c>
      <c r="AG314" s="121">
        <v>3350400143349</v>
      </c>
      <c r="AH314" s="8" t="s">
        <v>1563</v>
      </c>
      <c r="AI314" s="35" t="s">
        <v>1399</v>
      </c>
    </row>
    <row r="315" spans="1:44" ht="20.100000000000001" customHeight="1">
      <c r="A315" s="256">
        <v>157</v>
      </c>
      <c r="B315" s="243" t="s">
        <v>656</v>
      </c>
      <c r="C315" s="258">
        <v>481</v>
      </c>
      <c r="D315" s="259" t="s">
        <v>95</v>
      </c>
      <c r="E315" s="260">
        <v>9</v>
      </c>
      <c r="F315" s="260">
        <v>3</v>
      </c>
      <c r="G315" s="260">
        <v>63</v>
      </c>
      <c r="H315" s="264">
        <v>1</v>
      </c>
      <c r="I315" s="84">
        <f t="shared" si="125"/>
        <v>3963</v>
      </c>
      <c r="J315" s="84">
        <v>250</v>
      </c>
      <c r="K315" s="80">
        <f t="shared" si="126"/>
        <v>990750</v>
      </c>
      <c r="L315" s="245"/>
      <c r="M315" s="248"/>
      <c r="N315" s="249"/>
      <c r="O315" s="45"/>
      <c r="P315" s="139"/>
      <c r="Q315" s="250"/>
      <c r="R315" s="250"/>
      <c r="S315" s="251"/>
      <c r="T315" s="249"/>
      <c r="U315" s="252"/>
      <c r="V315" s="249"/>
      <c r="W315" s="253"/>
      <c r="X315" s="243"/>
      <c r="Y315" s="243"/>
      <c r="Z315" s="77">
        <f t="shared" si="127"/>
        <v>990750</v>
      </c>
      <c r="AA315" s="254">
        <v>0.01</v>
      </c>
      <c r="AB315" s="82">
        <f t="shared" si="128"/>
        <v>99.075000000000003</v>
      </c>
      <c r="AC315" s="83">
        <f t="shared" si="100"/>
        <v>84.213750000000005</v>
      </c>
      <c r="AD315" s="501" t="s">
        <v>20</v>
      </c>
      <c r="AE315" s="489" t="s">
        <v>487</v>
      </c>
      <c r="AF315" s="489" t="s">
        <v>59</v>
      </c>
      <c r="AG315" s="498" t="s">
        <v>855</v>
      </c>
      <c r="AH315" s="498" t="s">
        <v>380</v>
      </c>
      <c r="AI315" s="12" t="s">
        <v>95</v>
      </c>
      <c r="AJ315" s="6" t="s">
        <v>123</v>
      </c>
      <c r="AK315" s="11" t="s">
        <v>15</v>
      </c>
      <c r="AL315" s="11" t="s">
        <v>16</v>
      </c>
      <c r="AM315" s="11" t="s">
        <v>17</v>
      </c>
      <c r="AN315" s="11" t="s">
        <v>40</v>
      </c>
      <c r="AO315" s="11" t="s">
        <v>316</v>
      </c>
      <c r="AP315" s="11">
        <v>2</v>
      </c>
      <c r="AQ315" s="11">
        <v>0</v>
      </c>
      <c r="AR315" s="11">
        <v>45</v>
      </c>
    </row>
    <row r="316" spans="1:44">
      <c r="A316" s="277">
        <v>158</v>
      </c>
      <c r="B316" s="245" t="s">
        <v>1723</v>
      </c>
      <c r="C316" s="245"/>
      <c r="D316" s="245">
        <v>9</v>
      </c>
      <c r="E316" s="248">
        <v>0</v>
      </c>
      <c r="F316" s="248">
        <v>1</v>
      </c>
      <c r="G316" s="248">
        <v>0</v>
      </c>
      <c r="H316" s="247">
        <v>2</v>
      </c>
      <c r="I316" s="65">
        <f>E316*400+F316*100+G316</f>
        <v>100</v>
      </c>
      <c r="J316" s="65">
        <v>250</v>
      </c>
      <c r="K316" s="80">
        <f>I316*J316</f>
        <v>25000</v>
      </c>
      <c r="L316" s="245"/>
      <c r="M316" s="266"/>
      <c r="N316" s="245"/>
      <c r="O316" s="48"/>
      <c r="P316" s="58"/>
      <c r="Q316" s="245"/>
      <c r="R316" s="251"/>
      <c r="S316" s="245"/>
      <c r="T316" s="245"/>
      <c r="U316" s="248"/>
      <c r="V316" s="245"/>
      <c r="W316" s="278"/>
      <c r="X316" s="257"/>
      <c r="Y316" s="257"/>
      <c r="Z316" s="125">
        <f>K316</f>
        <v>25000</v>
      </c>
      <c r="AA316" s="254">
        <v>0.02</v>
      </c>
      <c r="AB316" s="82">
        <f>+Z316*AA316/100</f>
        <v>5</v>
      </c>
      <c r="AC316" s="83">
        <f t="shared" ref="AC316:AC388" si="129">+AB316*0.85</f>
        <v>4.25</v>
      </c>
      <c r="AD316" s="4" t="s">
        <v>20</v>
      </c>
      <c r="AE316" s="4" t="s">
        <v>1976</v>
      </c>
      <c r="AF316" s="4" t="s">
        <v>59</v>
      </c>
      <c r="AG316" s="121">
        <v>1350400034129</v>
      </c>
      <c r="AH316" s="8" t="s">
        <v>1977</v>
      </c>
    </row>
    <row r="317" spans="1:44">
      <c r="A317" s="283">
        <v>159</v>
      </c>
      <c r="B317" s="257" t="s">
        <v>1286</v>
      </c>
      <c r="C317" s="262">
        <v>23933</v>
      </c>
      <c r="D317" s="315"/>
      <c r="E317" s="267">
        <v>6</v>
      </c>
      <c r="F317" s="267">
        <v>3</v>
      </c>
      <c r="G317" s="267">
        <v>51</v>
      </c>
      <c r="H317" s="247">
        <v>1</v>
      </c>
      <c r="I317" s="84">
        <f>E317*400+F317*100+G317</f>
        <v>2751</v>
      </c>
      <c r="J317" s="84">
        <v>250</v>
      </c>
      <c r="K317" s="80">
        <f>I317*J317</f>
        <v>687750</v>
      </c>
      <c r="L317" s="245"/>
      <c r="M317" s="248"/>
      <c r="N317" s="249"/>
      <c r="O317" s="45"/>
      <c r="P317" s="139"/>
      <c r="Q317" s="250"/>
      <c r="R317" s="250"/>
      <c r="S317" s="251"/>
      <c r="T317" s="249"/>
      <c r="U317" s="252"/>
      <c r="V317" s="249"/>
      <c r="W317" s="253"/>
      <c r="X317" s="243"/>
      <c r="Y317" s="243"/>
      <c r="Z317" s="77">
        <f>K317</f>
        <v>687750</v>
      </c>
      <c r="AA317" s="254">
        <v>0.01</v>
      </c>
      <c r="AB317" s="82">
        <f>+Z317*AA317/100</f>
        <v>68.775000000000006</v>
      </c>
      <c r="AC317" s="83">
        <f t="shared" si="129"/>
        <v>58.458750000000002</v>
      </c>
      <c r="AD317" s="4" t="s">
        <v>20</v>
      </c>
      <c r="AE317" s="4" t="s">
        <v>1313</v>
      </c>
      <c r="AF317" s="4" t="s">
        <v>1314</v>
      </c>
      <c r="AG317" s="121">
        <v>3350400087393</v>
      </c>
      <c r="AH317" s="8" t="s">
        <v>1513</v>
      </c>
    </row>
    <row r="318" spans="1:44" ht="20.100000000000001" customHeight="1">
      <c r="A318" s="256">
        <v>160</v>
      </c>
      <c r="B318" s="257" t="s">
        <v>1282</v>
      </c>
      <c r="C318" s="258">
        <v>17173</v>
      </c>
      <c r="D318" s="259"/>
      <c r="E318" s="260">
        <v>0</v>
      </c>
      <c r="F318" s="260">
        <v>2</v>
      </c>
      <c r="G318" s="260">
        <v>9</v>
      </c>
      <c r="H318" s="264">
        <v>5</v>
      </c>
      <c r="I318" s="84">
        <f>E318*400+F318*100+G318</f>
        <v>209</v>
      </c>
      <c r="J318" s="84">
        <v>130</v>
      </c>
      <c r="K318" s="80">
        <f>I318*J318</f>
        <v>27170</v>
      </c>
      <c r="L318" s="245">
        <v>1</v>
      </c>
      <c r="M318" s="248" t="s">
        <v>1592</v>
      </c>
      <c r="N318" s="245" t="s">
        <v>1621</v>
      </c>
      <c r="O318" s="45">
        <v>2</v>
      </c>
      <c r="P318" s="139">
        <v>564.44000000000005</v>
      </c>
      <c r="Q318" s="249">
        <v>50</v>
      </c>
      <c r="R318" s="250">
        <v>7400</v>
      </c>
      <c r="S318" s="251">
        <f>+P318*R318</f>
        <v>4176856.0000000005</v>
      </c>
      <c r="T318" s="249">
        <v>13</v>
      </c>
      <c r="U318" s="252">
        <v>42</v>
      </c>
      <c r="V318" s="48">
        <f>+S318*0.58</f>
        <v>2422576.48</v>
      </c>
      <c r="W318" s="162">
        <f>+V318+K318</f>
        <v>2449746.48</v>
      </c>
      <c r="X318" s="243">
        <f>+W318*0.5</f>
        <v>1224873.24</v>
      </c>
      <c r="Y318" s="243">
        <v>50</v>
      </c>
      <c r="Z318" s="125"/>
      <c r="AA318" s="254"/>
      <c r="AB318" s="82"/>
      <c r="AC318" s="83">
        <f t="shared" si="129"/>
        <v>0</v>
      </c>
      <c r="AD318" s="488"/>
      <c r="AE318" s="189" t="s">
        <v>2107</v>
      </c>
      <c r="AF318" s="189" t="s">
        <v>53</v>
      </c>
      <c r="AG318" s="504" t="s">
        <v>2194</v>
      </c>
      <c r="AH318" s="504"/>
      <c r="AI318" s="67"/>
      <c r="AJ318" s="64"/>
      <c r="AK318" s="11"/>
      <c r="AL318" s="11"/>
      <c r="AM318" s="11"/>
      <c r="AN318" s="11"/>
      <c r="AO318" s="11"/>
      <c r="AP318" s="11"/>
      <c r="AQ318" s="11"/>
      <c r="AR318" s="11"/>
    </row>
    <row r="319" spans="1:44" ht="20.100000000000001" customHeight="1">
      <c r="A319" s="256"/>
      <c r="B319" s="257"/>
      <c r="C319" s="258"/>
      <c r="D319" s="259"/>
      <c r="E319" s="260"/>
      <c r="F319" s="260"/>
      <c r="G319" s="260"/>
      <c r="H319" s="264"/>
      <c r="I319" s="84"/>
      <c r="J319" s="84"/>
      <c r="K319" s="80"/>
      <c r="L319" s="245"/>
      <c r="M319" s="248"/>
      <c r="N319" s="249"/>
      <c r="O319" s="45">
        <v>3</v>
      </c>
      <c r="P319" s="139"/>
      <c r="Q319" s="249">
        <v>50</v>
      </c>
      <c r="R319" s="250"/>
      <c r="S319" s="251"/>
      <c r="T319" s="249"/>
      <c r="U319" s="252"/>
      <c r="V319" s="249"/>
      <c r="W319" s="253"/>
      <c r="X319" s="243">
        <f>+W318*Q319/100</f>
        <v>1224873.24</v>
      </c>
      <c r="Y319" s="243"/>
      <c r="Z319" s="125">
        <f>+X319</f>
        <v>1224873.24</v>
      </c>
      <c r="AA319" s="254">
        <v>0.3</v>
      </c>
      <c r="AB319" s="82">
        <f>+Z319*AA319/100</f>
        <v>3674.6197200000001</v>
      </c>
      <c r="AC319" s="83">
        <f t="shared" si="129"/>
        <v>3123.4267620000001</v>
      </c>
      <c r="AD319" s="488"/>
      <c r="AE319" s="189" t="s">
        <v>2107</v>
      </c>
      <c r="AF319" s="189" t="s">
        <v>53</v>
      </c>
      <c r="AG319" s="504"/>
      <c r="AH319" s="504"/>
      <c r="AI319" s="67"/>
      <c r="AJ319" s="64"/>
      <c r="AK319" s="11"/>
      <c r="AL319" s="11"/>
      <c r="AM319" s="11"/>
      <c r="AN319" s="11"/>
      <c r="AO319" s="11"/>
      <c r="AP319" s="11"/>
      <c r="AQ319" s="11"/>
      <c r="AR319" s="11"/>
    </row>
    <row r="320" spans="1:44" ht="20.100000000000001" customHeight="1">
      <c r="A320" s="256"/>
      <c r="B320" s="257"/>
      <c r="C320" s="258"/>
      <c r="D320" s="259"/>
      <c r="E320" s="260"/>
      <c r="F320" s="260"/>
      <c r="G320" s="260"/>
      <c r="H320" s="264"/>
      <c r="I320" s="84"/>
      <c r="J320" s="84"/>
      <c r="K320" s="80"/>
      <c r="L320" s="245"/>
      <c r="M320" s="248"/>
      <c r="N320" s="249"/>
      <c r="O320" s="45"/>
      <c r="P320" s="139"/>
      <c r="Q320" s="250"/>
      <c r="R320" s="250"/>
      <c r="S320" s="251"/>
      <c r="T320" s="249"/>
      <c r="U320" s="252"/>
      <c r="V320" s="249"/>
      <c r="W320" s="253"/>
      <c r="X320" s="243"/>
      <c r="Y320" s="243"/>
      <c r="Z320" s="125"/>
      <c r="AA320" s="254"/>
      <c r="AB320" s="82"/>
      <c r="AC320" s="83">
        <f t="shared" si="129"/>
        <v>0</v>
      </c>
      <c r="AD320" s="488"/>
      <c r="AE320" s="531"/>
      <c r="AF320" s="488"/>
      <c r="AG320" s="504"/>
      <c r="AH320" s="504"/>
      <c r="AI320" s="67"/>
      <c r="AJ320" s="64"/>
      <c r="AK320" s="11"/>
      <c r="AL320" s="11"/>
      <c r="AM320" s="11"/>
      <c r="AN320" s="11"/>
      <c r="AO320" s="11"/>
      <c r="AP320" s="11"/>
      <c r="AQ320" s="11"/>
      <c r="AR320" s="11"/>
    </row>
    <row r="321" spans="1:44">
      <c r="A321" s="256">
        <v>161</v>
      </c>
      <c r="B321" s="245" t="s">
        <v>1723</v>
      </c>
      <c r="C321" s="245"/>
      <c r="D321" s="245">
        <v>9</v>
      </c>
      <c r="E321" s="248">
        <v>0</v>
      </c>
      <c r="F321" s="248">
        <v>2</v>
      </c>
      <c r="G321" s="248">
        <v>0</v>
      </c>
      <c r="H321" s="247">
        <v>2</v>
      </c>
      <c r="I321" s="65">
        <f t="shared" ref="I321:I342" si="130">E321*400+F321*100+G321</f>
        <v>200</v>
      </c>
      <c r="J321" s="84">
        <v>250</v>
      </c>
      <c r="K321" s="80">
        <f>I321*J321</f>
        <v>50000</v>
      </c>
      <c r="L321" s="245"/>
      <c r="M321" s="266"/>
      <c r="N321" s="245"/>
      <c r="O321" s="45"/>
      <c r="P321" s="139"/>
      <c r="Q321" s="249"/>
      <c r="R321" s="250"/>
      <c r="S321" s="245"/>
      <c r="T321" s="249"/>
      <c r="U321" s="252"/>
      <c r="V321" s="249"/>
      <c r="W321" s="253"/>
      <c r="X321" s="243"/>
      <c r="Y321" s="243"/>
      <c r="Z321" s="125">
        <f t="shared" ref="Z321" si="131">K321</f>
        <v>50000</v>
      </c>
      <c r="AA321" s="254">
        <v>0.02</v>
      </c>
      <c r="AB321" s="82">
        <f>+Z321*AA321/100</f>
        <v>10</v>
      </c>
      <c r="AC321" s="83">
        <f t="shared" si="129"/>
        <v>8.5</v>
      </c>
      <c r="AD321" s="4" t="s">
        <v>20</v>
      </c>
      <c r="AE321" s="4" t="s">
        <v>1217</v>
      </c>
      <c r="AF321" s="4" t="s">
        <v>59</v>
      </c>
      <c r="AG321" s="121">
        <v>3350400260168</v>
      </c>
      <c r="AH321" s="8" t="s">
        <v>1972</v>
      </c>
    </row>
    <row r="322" spans="1:44" ht="20.100000000000001" customHeight="1">
      <c r="A322" s="256">
        <v>162</v>
      </c>
      <c r="B322" s="243" t="s">
        <v>656</v>
      </c>
      <c r="C322" s="258" t="s">
        <v>1128</v>
      </c>
      <c r="D322" s="259" t="s">
        <v>14</v>
      </c>
      <c r="E322" s="260">
        <v>5</v>
      </c>
      <c r="F322" s="260">
        <v>0</v>
      </c>
      <c r="G322" s="260">
        <v>46</v>
      </c>
      <c r="H322" s="247">
        <v>1</v>
      </c>
      <c r="I322" s="84">
        <f>E322*400+F322*100+G322</f>
        <v>2046</v>
      </c>
      <c r="J322" s="84">
        <v>250</v>
      </c>
      <c r="K322" s="80">
        <f>I322*J322</f>
        <v>511500</v>
      </c>
      <c r="L322" s="245"/>
      <c r="M322" s="248"/>
      <c r="N322" s="245"/>
      <c r="O322" s="48"/>
      <c r="P322" s="58"/>
      <c r="Q322" s="251"/>
      <c r="R322" s="251"/>
      <c r="S322" s="251"/>
      <c r="T322" s="245"/>
      <c r="U322" s="248"/>
      <c r="V322" s="245"/>
      <c r="W322" s="278"/>
      <c r="X322" s="257"/>
      <c r="Y322" s="243"/>
      <c r="Z322" s="125">
        <f>K322</f>
        <v>511500</v>
      </c>
      <c r="AA322" s="254">
        <v>0.01</v>
      </c>
      <c r="AB322" s="82">
        <f>+Z322*AA322/100</f>
        <v>51.15</v>
      </c>
      <c r="AC322" s="83">
        <f t="shared" si="129"/>
        <v>43.477499999999999</v>
      </c>
      <c r="AD322" s="501" t="s">
        <v>10</v>
      </c>
      <c r="AE322" s="489" t="s">
        <v>579</v>
      </c>
      <c r="AF322" s="489" t="s">
        <v>717</v>
      </c>
      <c r="AG322" s="498" t="s">
        <v>803</v>
      </c>
      <c r="AH322" s="498" t="s">
        <v>533</v>
      </c>
      <c r="AI322" s="12" t="s">
        <v>32</v>
      </c>
      <c r="AJ322" s="6"/>
      <c r="AK322" s="11" t="s">
        <v>15</v>
      </c>
      <c r="AL322" s="11" t="s">
        <v>16</v>
      </c>
      <c r="AM322" s="11" t="s">
        <v>17</v>
      </c>
      <c r="AN322" s="11" t="s">
        <v>68</v>
      </c>
      <c r="AO322" s="11" t="s">
        <v>595</v>
      </c>
      <c r="AP322" s="11">
        <v>10</v>
      </c>
      <c r="AQ322" s="11">
        <v>1</v>
      </c>
      <c r="AR322" s="11">
        <v>16</v>
      </c>
    </row>
    <row r="323" spans="1:44" ht="20.100000000000001" customHeight="1">
      <c r="A323" s="256">
        <v>163</v>
      </c>
      <c r="B323" s="257" t="s">
        <v>656</v>
      </c>
      <c r="C323" s="258">
        <v>340</v>
      </c>
      <c r="D323" s="259" t="s">
        <v>32</v>
      </c>
      <c r="E323" s="260">
        <v>10</v>
      </c>
      <c r="F323" s="260">
        <v>1</v>
      </c>
      <c r="G323" s="260">
        <v>97</v>
      </c>
      <c r="H323" s="264">
        <v>2</v>
      </c>
      <c r="I323" s="84">
        <f>E323*400+F323*100+G323</f>
        <v>4197</v>
      </c>
      <c r="J323" s="84">
        <v>250</v>
      </c>
      <c r="K323" s="80">
        <f t="shared" ref="K323" si="132">I323*J323</f>
        <v>1049250</v>
      </c>
      <c r="L323" s="245"/>
      <c r="M323" s="248"/>
      <c r="N323" s="249"/>
      <c r="O323" s="45"/>
      <c r="P323" s="139"/>
      <c r="Q323" s="250"/>
      <c r="R323" s="250"/>
      <c r="S323" s="251"/>
      <c r="T323" s="249"/>
      <c r="U323" s="252"/>
      <c r="V323" s="249"/>
      <c r="W323" s="253"/>
      <c r="X323" s="243"/>
      <c r="Y323" s="243"/>
      <c r="Z323" s="125">
        <f>K323</f>
        <v>1049250</v>
      </c>
      <c r="AA323" s="254">
        <v>0.01</v>
      </c>
      <c r="AB323" s="82">
        <f>+Z323*AA323/100</f>
        <v>104.925</v>
      </c>
      <c r="AC323" s="83">
        <f t="shared" si="129"/>
        <v>89.186250000000001</v>
      </c>
      <c r="AD323" s="501" t="s">
        <v>20</v>
      </c>
      <c r="AE323" s="489" t="s">
        <v>335</v>
      </c>
      <c r="AF323" s="489" t="s">
        <v>34</v>
      </c>
      <c r="AG323" s="498" t="s">
        <v>857</v>
      </c>
      <c r="AH323" s="498" t="s">
        <v>338</v>
      </c>
      <c r="AI323" s="12" t="s">
        <v>32</v>
      </c>
      <c r="AJ323" s="6" t="s">
        <v>36</v>
      </c>
      <c r="AK323" s="11" t="s">
        <v>15</v>
      </c>
      <c r="AL323" s="11" t="s">
        <v>16</v>
      </c>
      <c r="AM323" s="11" t="s">
        <v>17</v>
      </c>
      <c r="AN323" s="11" t="s">
        <v>47</v>
      </c>
      <c r="AO323" s="11" t="s">
        <v>316</v>
      </c>
      <c r="AP323" s="11">
        <v>13</v>
      </c>
      <c r="AQ323" s="11">
        <v>3</v>
      </c>
      <c r="AR323" s="11">
        <v>40</v>
      </c>
    </row>
    <row r="324" spans="1:44" ht="20.100000000000001" customHeight="1">
      <c r="A324" s="256"/>
      <c r="B324" s="257" t="s">
        <v>1723</v>
      </c>
      <c r="C324" s="258"/>
      <c r="D324" s="259" t="s">
        <v>14</v>
      </c>
      <c r="E324" s="260">
        <v>0</v>
      </c>
      <c r="F324" s="260">
        <v>2</v>
      </c>
      <c r="G324" s="260">
        <v>54</v>
      </c>
      <c r="H324" s="264">
        <v>5</v>
      </c>
      <c r="I324" s="65">
        <f>E324*400+F324*100+G324</f>
        <v>254</v>
      </c>
      <c r="J324" s="84">
        <v>250</v>
      </c>
      <c r="K324" s="80">
        <f>I324*J324</f>
        <v>63500</v>
      </c>
      <c r="L324" s="245"/>
      <c r="M324" s="248"/>
      <c r="N324" s="249"/>
      <c r="O324" s="45"/>
      <c r="P324" s="139"/>
      <c r="Q324" s="250"/>
      <c r="R324" s="250"/>
      <c r="S324" s="251"/>
      <c r="T324" s="249"/>
      <c r="U324" s="252"/>
      <c r="V324" s="249"/>
      <c r="W324" s="253"/>
      <c r="X324" s="243"/>
      <c r="Y324" s="243"/>
      <c r="Z324" s="125"/>
      <c r="AA324" s="254"/>
      <c r="AB324" s="82"/>
      <c r="AC324" s="83">
        <f t="shared" si="129"/>
        <v>0</v>
      </c>
      <c r="AD324" s="501" t="s">
        <v>20</v>
      </c>
      <c r="AE324" s="181" t="s">
        <v>335</v>
      </c>
      <c r="AF324" s="181" t="s">
        <v>34</v>
      </c>
      <c r="AG324" s="498" t="s">
        <v>857</v>
      </c>
      <c r="AH324" s="498" t="s">
        <v>338</v>
      </c>
      <c r="AI324" s="12" t="s">
        <v>32</v>
      </c>
      <c r="AJ324" s="6" t="s">
        <v>36</v>
      </c>
      <c r="AK324" s="11"/>
      <c r="AL324" s="11"/>
      <c r="AM324" s="11"/>
      <c r="AN324" s="11"/>
      <c r="AO324" s="11"/>
      <c r="AP324" s="11"/>
      <c r="AQ324" s="11"/>
      <c r="AR324" s="11"/>
    </row>
    <row r="325" spans="1:44" ht="20.100000000000001" customHeight="1">
      <c r="A325" s="256"/>
      <c r="B325" s="257"/>
      <c r="C325" s="258"/>
      <c r="D325" s="259"/>
      <c r="E325" s="260"/>
      <c r="F325" s="260"/>
      <c r="G325" s="260"/>
      <c r="H325" s="374"/>
      <c r="I325" s="65">
        <v>254</v>
      </c>
      <c r="J325" s="84">
        <v>250</v>
      </c>
      <c r="K325" s="75">
        <f>J325*I325</f>
        <v>63500</v>
      </c>
      <c r="L325" s="48">
        <v>2</v>
      </c>
      <c r="M325" s="60" t="s">
        <v>1592</v>
      </c>
      <c r="N325" s="60" t="s">
        <v>2130</v>
      </c>
      <c r="O325" s="58">
        <v>3</v>
      </c>
      <c r="P325" s="58">
        <v>577.98</v>
      </c>
      <c r="Q325" s="58">
        <v>91.88</v>
      </c>
      <c r="R325" s="210">
        <v>7400</v>
      </c>
      <c r="S325" s="58">
        <f>+R325*P325</f>
        <v>4277052</v>
      </c>
      <c r="T325" s="48">
        <v>43</v>
      </c>
      <c r="U325" s="65">
        <v>85</v>
      </c>
      <c r="V325" s="58">
        <f>+S325*0.15</f>
        <v>641557.79999999993</v>
      </c>
      <c r="W325" s="99">
        <f>+K325+V325</f>
        <v>705057.79999999993</v>
      </c>
      <c r="X325" s="99">
        <f>+W325*Q325/100</f>
        <v>647807.1066399999</v>
      </c>
      <c r="Y325" s="59">
        <v>10</v>
      </c>
      <c r="Z325" s="127"/>
      <c r="AA325" s="375"/>
      <c r="AB325" s="82"/>
      <c r="AC325" s="83">
        <f t="shared" si="129"/>
        <v>0</v>
      </c>
      <c r="AD325" s="501" t="s">
        <v>20</v>
      </c>
      <c r="AE325" s="181" t="s">
        <v>335</v>
      </c>
      <c r="AF325" s="181" t="s">
        <v>34</v>
      </c>
      <c r="AG325" s="498" t="s">
        <v>857</v>
      </c>
      <c r="AH325" s="498" t="s">
        <v>338</v>
      </c>
      <c r="AI325" s="12" t="s">
        <v>32</v>
      </c>
      <c r="AJ325" s="6"/>
      <c r="AK325" s="11"/>
      <c r="AL325" s="11"/>
      <c r="AM325" s="11"/>
      <c r="AN325" s="11"/>
      <c r="AO325" s="11"/>
      <c r="AP325" s="11"/>
      <c r="AQ325" s="11"/>
      <c r="AR325" s="11"/>
    </row>
    <row r="326" spans="1:44" ht="20.100000000000001" customHeight="1">
      <c r="A326" s="256"/>
      <c r="B326" s="257"/>
      <c r="C326" s="258"/>
      <c r="D326" s="259"/>
      <c r="E326" s="260"/>
      <c r="F326" s="260"/>
      <c r="G326" s="260"/>
      <c r="H326" s="374"/>
      <c r="I326" s="74"/>
      <c r="J326" s="84"/>
      <c r="K326" s="75"/>
      <c r="L326" s="48"/>
      <c r="M326" s="60"/>
      <c r="N326" s="60"/>
      <c r="O326" s="58"/>
      <c r="P326" s="58"/>
      <c r="Q326" s="58">
        <v>8.1199999999999992</v>
      </c>
      <c r="R326" s="210"/>
      <c r="S326" s="58"/>
      <c r="T326" s="48"/>
      <c r="U326" s="65"/>
      <c r="V326" s="58"/>
      <c r="W326" s="99"/>
      <c r="X326" s="99">
        <f>+W325*Q326/100</f>
        <v>57250.69335999999</v>
      </c>
      <c r="Y326" s="59"/>
      <c r="Z326" s="127">
        <f>+X326</f>
        <v>57250.69335999999</v>
      </c>
      <c r="AA326" s="375">
        <v>0.3</v>
      </c>
      <c r="AB326" s="82">
        <f>+Z326*AA326/100</f>
        <v>171.75208007999998</v>
      </c>
      <c r="AC326" s="83">
        <f t="shared" si="129"/>
        <v>145.98926806799997</v>
      </c>
      <c r="AD326" s="516"/>
      <c r="AE326" s="181" t="s">
        <v>335</v>
      </c>
      <c r="AF326" s="181" t="s">
        <v>34</v>
      </c>
      <c r="AG326" s="491"/>
      <c r="AH326" s="491"/>
      <c r="AI326" s="34"/>
      <c r="AJ326" s="40"/>
      <c r="AK326" s="11"/>
      <c r="AL326" s="11"/>
      <c r="AM326" s="11"/>
      <c r="AN326" s="11"/>
      <c r="AO326" s="11"/>
      <c r="AP326" s="11"/>
      <c r="AQ326" s="11"/>
      <c r="AR326" s="11"/>
    </row>
    <row r="327" spans="1:44" ht="20.100000000000001" customHeight="1">
      <c r="A327" s="256">
        <v>164</v>
      </c>
      <c r="B327" s="257"/>
      <c r="C327" s="258"/>
      <c r="D327" s="259"/>
      <c r="E327" s="260"/>
      <c r="F327" s="260"/>
      <c r="G327" s="260"/>
      <c r="H327" s="374"/>
      <c r="I327" s="74"/>
      <c r="J327" s="84"/>
      <c r="K327" s="75"/>
      <c r="L327" s="48"/>
      <c r="M327" s="60"/>
      <c r="N327" s="60"/>
      <c r="O327" s="58"/>
      <c r="P327" s="58"/>
      <c r="Q327" s="58"/>
      <c r="R327" s="210"/>
      <c r="S327" s="58"/>
      <c r="T327" s="48"/>
      <c r="U327" s="65"/>
      <c r="V327" s="58"/>
      <c r="W327" s="99"/>
      <c r="X327" s="99"/>
      <c r="Y327" s="59"/>
      <c r="Z327" s="127"/>
      <c r="AA327" s="375"/>
      <c r="AB327" s="82"/>
      <c r="AC327" s="83"/>
      <c r="AD327" s="516"/>
      <c r="AE327" s="236"/>
      <c r="AF327" s="236"/>
      <c r="AG327" s="491"/>
      <c r="AH327" s="491"/>
      <c r="AI327" s="34"/>
      <c r="AJ327" s="40"/>
      <c r="AK327" s="11"/>
      <c r="AL327" s="11"/>
      <c r="AM327" s="11"/>
      <c r="AN327" s="11"/>
      <c r="AO327" s="11"/>
      <c r="AP327" s="11"/>
      <c r="AQ327" s="11"/>
      <c r="AR327" s="11"/>
    </row>
    <row r="328" spans="1:44" ht="20.100000000000001" customHeight="1">
      <c r="A328" s="256">
        <v>165</v>
      </c>
      <c r="B328" s="257" t="s">
        <v>1320</v>
      </c>
      <c r="C328" s="258">
        <v>568</v>
      </c>
      <c r="D328" s="259"/>
      <c r="E328" s="260">
        <v>4</v>
      </c>
      <c r="F328" s="260">
        <v>1</v>
      </c>
      <c r="G328" s="260">
        <v>45</v>
      </c>
      <c r="H328" s="374">
        <v>1</v>
      </c>
      <c r="I328" s="84">
        <v>1758.56</v>
      </c>
      <c r="J328" s="84">
        <v>250</v>
      </c>
      <c r="K328" s="75">
        <f>+I328*J328</f>
        <v>439640</v>
      </c>
      <c r="L328" s="48"/>
      <c r="M328" s="60"/>
      <c r="N328" s="60"/>
      <c r="O328" s="58"/>
      <c r="P328" s="58"/>
      <c r="Q328" s="58"/>
      <c r="R328" s="210"/>
      <c r="S328" s="58"/>
      <c r="T328" s="48"/>
      <c r="U328" s="65"/>
      <c r="V328" s="58"/>
      <c r="W328" s="99"/>
      <c r="X328" s="99"/>
      <c r="Y328" s="59"/>
      <c r="Z328" s="127">
        <v>439640</v>
      </c>
      <c r="AA328" s="375">
        <v>0.01</v>
      </c>
      <c r="AB328" s="82">
        <v>43.963999999999999</v>
      </c>
      <c r="AC328" s="83"/>
      <c r="AD328" s="516" t="s">
        <v>20</v>
      </c>
      <c r="AE328" s="237" t="s">
        <v>616</v>
      </c>
      <c r="AF328" s="237" t="s">
        <v>240</v>
      </c>
      <c r="AG328" s="491"/>
      <c r="AH328" s="238" t="s">
        <v>2297</v>
      </c>
      <c r="AI328" s="34"/>
      <c r="AJ328" s="40"/>
      <c r="AK328" s="11"/>
      <c r="AL328" s="11"/>
      <c r="AM328" s="11"/>
      <c r="AN328" s="11"/>
      <c r="AO328" s="11"/>
      <c r="AP328" s="11"/>
      <c r="AQ328" s="11"/>
      <c r="AR328" s="11"/>
    </row>
    <row r="329" spans="1:44" ht="20.100000000000001" customHeight="1">
      <c r="A329" s="256"/>
      <c r="B329" s="257" t="s">
        <v>1322</v>
      </c>
      <c r="C329" s="258"/>
      <c r="D329" s="259"/>
      <c r="E329" s="260">
        <v>2</v>
      </c>
      <c r="F329" s="260">
        <v>0</v>
      </c>
      <c r="G329" s="260">
        <v>56</v>
      </c>
      <c r="H329" s="374">
        <v>1</v>
      </c>
      <c r="I329" s="84">
        <f t="shared" si="130"/>
        <v>856</v>
      </c>
      <c r="J329" s="84">
        <v>250</v>
      </c>
      <c r="K329" s="75">
        <f>+I329*J329</f>
        <v>214000</v>
      </c>
      <c r="L329" s="48"/>
      <c r="M329" s="60"/>
      <c r="N329" s="60"/>
      <c r="O329" s="58"/>
      <c r="P329" s="58"/>
      <c r="Q329" s="58"/>
      <c r="R329" s="210"/>
      <c r="S329" s="58"/>
      <c r="T329" s="48"/>
      <c r="U329" s="65"/>
      <c r="V329" s="58"/>
      <c r="W329" s="99"/>
      <c r="X329" s="99"/>
      <c r="Y329" s="59"/>
      <c r="Z329" s="127">
        <v>214000</v>
      </c>
      <c r="AA329" s="375">
        <v>0.01</v>
      </c>
      <c r="AB329" s="82">
        <v>21.4</v>
      </c>
      <c r="AC329" s="83"/>
      <c r="AD329" s="516" t="s">
        <v>20</v>
      </c>
      <c r="AE329" s="237" t="s">
        <v>616</v>
      </c>
      <c r="AF329" s="237" t="s">
        <v>240</v>
      </c>
      <c r="AG329" s="491"/>
      <c r="AH329" s="491"/>
      <c r="AI329" s="34"/>
      <c r="AJ329" s="40"/>
      <c r="AK329" s="11"/>
      <c r="AL329" s="11"/>
      <c r="AM329" s="11"/>
      <c r="AN329" s="11"/>
      <c r="AO329" s="11"/>
      <c r="AP329" s="11"/>
      <c r="AQ329" s="11"/>
      <c r="AR329" s="11"/>
    </row>
    <row r="330" spans="1:44" ht="20.100000000000001" customHeight="1">
      <c r="A330" s="256"/>
      <c r="B330" s="257"/>
      <c r="C330" s="258"/>
      <c r="D330" s="259"/>
      <c r="E330" s="260"/>
      <c r="F330" s="260"/>
      <c r="G330" s="260"/>
      <c r="H330" s="374"/>
      <c r="I330" s="84">
        <f t="shared" si="130"/>
        <v>0</v>
      </c>
      <c r="J330" s="84"/>
      <c r="K330" s="75"/>
      <c r="L330" s="48"/>
      <c r="M330" s="60"/>
      <c r="N330" s="60"/>
      <c r="O330" s="58"/>
      <c r="P330" s="58"/>
      <c r="Q330" s="58"/>
      <c r="R330" s="210"/>
      <c r="S330" s="58"/>
      <c r="T330" s="48"/>
      <c r="U330" s="65"/>
      <c r="V330" s="58"/>
      <c r="W330" s="99"/>
      <c r="X330" s="99"/>
      <c r="Y330" s="59"/>
      <c r="Z330" s="127"/>
      <c r="AA330" s="375"/>
      <c r="AB330" s="82"/>
      <c r="AC330" s="83"/>
      <c r="AD330" s="516"/>
      <c r="AE330" s="237"/>
      <c r="AF330" s="237"/>
      <c r="AG330" s="491"/>
      <c r="AH330" s="491"/>
      <c r="AI330" s="34"/>
      <c r="AJ330" s="40"/>
      <c r="AK330" s="11"/>
      <c r="AL330" s="11"/>
      <c r="AM330" s="11"/>
      <c r="AN330" s="11"/>
      <c r="AO330" s="11"/>
      <c r="AP330" s="11"/>
      <c r="AQ330" s="11"/>
      <c r="AR330" s="11"/>
    </row>
    <row r="331" spans="1:44" ht="20.100000000000001" customHeight="1">
      <c r="A331" s="256">
        <v>166</v>
      </c>
      <c r="B331" s="257" t="s">
        <v>1723</v>
      </c>
      <c r="C331" s="258"/>
      <c r="D331" s="259"/>
      <c r="E331" s="260">
        <v>2</v>
      </c>
      <c r="F331" s="260">
        <v>0</v>
      </c>
      <c r="G331" s="260">
        <v>0</v>
      </c>
      <c r="H331" s="374">
        <v>1</v>
      </c>
      <c r="I331" s="84">
        <v>800</v>
      </c>
      <c r="J331" s="84">
        <v>250</v>
      </c>
      <c r="K331" s="75">
        <f>+I331*J331</f>
        <v>200000</v>
      </c>
      <c r="L331" s="48"/>
      <c r="M331" s="60"/>
      <c r="N331" s="60"/>
      <c r="O331" s="58"/>
      <c r="P331" s="58"/>
      <c r="Q331" s="58"/>
      <c r="R331" s="210"/>
      <c r="S331" s="58"/>
      <c r="T331" s="48"/>
      <c r="U331" s="65"/>
      <c r="V331" s="58"/>
      <c r="W331" s="99"/>
      <c r="X331" s="99"/>
      <c r="Y331" s="59"/>
      <c r="Z331" s="127">
        <f>+K331</f>
        <v>200000</v>
      </c>
      <c r="AA331" s="375">
        <v>0.01</v>
      </c>
      <c r="AB331" s="82">
        <f>+Z331*AA331/100</f>
        <v>20</v>
      </c>
      <c r="AC331" s="83"/>
      <c r="AD331" s="516" t="s">
        <v>20</v>
      </c>
      <c r="AE331" s="237" t="s">
        <v>616</v>
      </c>
      <c r="AF331" s="237" t="s">
        <v>63</v>
      </c>
      <c r="AG331" s="491"/>
      <c r="AH331" s="491" t="s">
        <v>2298</v>
      </c>
      <c r="AI331" s="34"/>
      <c r="AJ331" s="40"/>
      <c r="AK331" s="11"/>
      <c r="AL331" s="11"/>
      <c r="AM331" s="11"/>
      <c r="AN331" s="11"/>
      <c r="AO331" s="11"/>
      <c r="AP331" s="11"/>
      <c r="AQ331" s="11"/>
      <c r="AR331" s="11"/>
    </row>
    <row r="332" spans="1:44" ht="20.100000000000001" customHeight="1">
      <c r="A332" s="256">
        <v>167</v>
      </c>
      <c r="B332" s="257" t="s">
        <v>656</v>
      </c>
      <c r="C332" s="258" t="s">
        <v>1128</v>
      </c>
      <c r="D332" s="259" t="s">
        <v>14</v>
      </c>
      <c r="E332" s="260">
        <v>3</v>
      </c>
      <c r="F332" s="260">
        <v>1</v>
      </c>
      <c r="G332" s="260">
        <v>90</v>
      </c>
      <c r="H332" s="247">
        <v>1</v>
      </c>
      <c r="I332" s="84">
        <f t="shared" si="130"/>
        <v>1390</v>
      </c>
      <c r="J332" s="84">
        <v>250</v>
      </c>
      <c r="K332" s="80">
        <f t="shared" ref="K332:K333" si="133">I332*J332</f>
        <v>347500</v>
      </c>
      <c r="L332" s="245"/>
      <c r="M332" s="248"/>
      <c r="N332" s="249"/>
      <c r="O332" s="45"/>
      <c r="P332" s="139"/>
      <c r="Q332" s="250"/>
      <c r="R332" s="250"/>
      <c r="S332" s="251"/>
      <c r="T332" s="249"/>
      <c r="U332" s="252"/>
      <c r="V332" s="249"/>
      <c r="W332" s="253"/>
      <c r="X332" s="243"/>
      <c r="Y332" s="243"/>
      <c r="Z332" s="125">
        <f t="shared" ref="Z332:Z342" si="134">K332</f>
        <v>347500</v>
      </c>
      <c r="AA332" s="254">
        <v>0.01</v>
      </c>
      <c r="AB332" s="82">
        <f t="shared" ref="AB332:AB342" si="135">+Z332*AA332/100</f>
        <v>34.75</v>
      </c>
      <c r="AC332" s="83">
        <f t="shared" si="129"/>
        <v>29.537499999999998</v>
      </c>
      <c r="AD332" s="497" t="s">
        <v>20</v>
      </c>
      <c r="AE332" s="515" t="s">
        <v>616</v>
      </c>
      <c r="AF332" s="515" t="s">
        <v>74</v>
      </c>
      <c r="AG332" s="498" t="s">
        <v>994</v>
      </c>
      <c r="AH332" s="498" t="s">
        <v>165</v>
      </c>
      <c r="AI332" s="12" t="s">
        <v>14</v>
      </c>
      <c r="AJ332" s="6"/>
      <c r="AK332" s="11" t="s">
        <v>15</v>
      </c>
      <c r="AL332" s="11" t="s">
        <v>16</v>
      </c>
      <c r="AM332" s="11" t="s">
        <v>17</v>
      </c>
      <c r="AN332" s="11" t="s">
        <v>51</v>
      </c>
      <c r="AO332" s="11" t="s">
        <v>485</v>
      </c>
      <c r="AP332" s="11">
        <v>0</v>
      </c>
      <c r="AQ332" s="11">
        <v>3</v>
      </c>
      <c r="AR332" s="11">
        <v>29</v>
      </c>
    </row>
    <row r="333" spans="1:44" ht="20.100000000000001" customHeight="1">
      <c r="A333" s="256"/>
      <c r="B333" s="257" t="s">
        <v>656</v>
      </c>
      <c r="C333" s="258" t="s">
        <v>1132</v>
      </c>
      <c r="D333" s="259" t="s">
        <v>14</v>
      </c>
      <c r="E333" s="260">
        <v>1</v>
      </c>
      <c r="F333" s="260">
        <v>1</v>
      </c>
      <c r="G333" s="260">
        <v>30</v>
      </c>
      <c r="H333" s="247">
        <v>1</v>
      </c>
      <c r="I333" s="65">
        <f t="shared" si="130"/>
        <v>530</v>
      </c>
      <c r="J333" s="84">
        <v>250</v>
      </c>
      <c r="K333" s="80">
        <f t="shared" si="133"/>
        <v>132500</v>
      </c>
      <c r="L333" s="245"/>
      <c r="M333" s="248"/>
      <c r="N333" s="249"/>
      <c r="O333" s="45"/>
      <c r="P333" s="139"/>
      <c r="Q333" s="250"/>
      <c r="R333" s="250"/>
      <c r="S333" s="251"/>
      <c r="T333" s="249"/>
      <c r="U333" s="252"/>
      <c r="V333" s="249"/>
      <c r="W333" s="253"/>
      <c r="X333" s="243"/>
      <c r="Y333" s="243"/>
      <c r="Z333" s="125">
        <f t="shared" si="134"/>
        <v>132500</v>
      </c>
      <c r="AA333" s="254">
        <v>0.01</v>
      </c>
      <c r="AB333" s="82">
        <f t="shared" si="135"/>
        <v>13.25</v>
      </c>
      <c r="AC333" s="83">
        <f t="shared" si="129"/>
        <v>11.262499999999999</v>
      </c>
      <c r="AD333" s="501" t="s">
        <v>20</v>
      </c>
      <c r="AE333" s="489" t="s">
        <v>616</v>
      </c>
      <c r="AF333" s="489" t="s">
        <v>74</v>
      </c>
      <c r="AG333" s="498" t="s">
        <v>994</v>
      </c>
      <c r="AH333" s="498" t="s">
        <v>165</v>
      </c>
      <c r="AI333" s="12" t="s">
        <v>14</v>
      </c>
      <c r="AJ333" s="6" t="s">
        <v>36</v>
      </c>
      <c r="AK333" s="11" t="s">
        <v>15</v>
      </c>
      <c r="AL333" s="11" t="s">
        <v>16</v>
      </c>
      <c r="AM333" s="11" t="s">
        <v>17</v>
      </c>
      <c r="AN333" s="11" t="s">
        <v>120</v>
      </c>
      <c r="AO333" s="11" t="s">
        <v>525</v>
      </c>
      <c r="AP333" s="11">
        <v>12</v>
      </c>
      <c r="AQ333" s="11">
        <v>3</v>
      </c>
      <c r="AR333" s="11">
        <v>22</v>
      </c>
    </row>
    <row r="334" spans="1:44">
      <c r="A334" s="283">
        <v>168</v>
      </c>
      <c r="B334" s="243" t="s">
        <v>1286</v>
      </c>
      <c r="C334" s="262">
        <v>23933</v>
      </c>
      <c r="D334" s="315"/>
      <c r="E334" s="267">
        <v>1</v>
      </c>
      <c r="F334" s="267">
        <v>3</v>
      </c>
      <c r="G334" s="267">
        <v>71</v>
      </c>
      <c r="H334" s="247">
        <v>1</v>
      </c>
      <c r="I334" s="84">
        <f t="shared" si="130"/>
        <v>771</v>
      </c>
      <c r="J334" s="84">
        <v>250</v>
      </c>
      <c r="K334" s="80">
        <f>I334*J334</f>
        <v>192750</v>
      </c>
      <c r="L334" s="245"/>
      <c r="M334" s="248"/>
      <c r="N334" s="249"/>
      <c r="O334" s="45"/>
      <c r="P334" s="139"/>
      <c r="Q334" s="250"/>
      <c r="R334" s="250"/>
      <c r="S334" s="251"/>
      <c r="T334" s="249"/>
      <c r="U334" s="252"/>
      <c r="V334" s="249"/>
      <c r="W334" s="253"/>
      <c r="X334" s="243"/>
      <c r="Y334" s="243"/>
      <c r="Z334" s="125">
        <f t="shared" si="134"/>
        <v>192750</v>
      </c>
      <c r="AA334" s="254">
        <v>0.01</v>
      </c>
      <c r="AB334" s="82">
        <f t="shared" si="135"/>
        <v>19.274999999999999</v>
      </c>
      <c r="AC334" s="83">
        <f t="shared" si="129"/>
        <v>16.383749999999999</v>
      </c>
      <c r="AD334" s="4" t="s">
        <v>20</v>
      </c>
      <c r="AE334" s="4" t="s">
        <v>1318</v>
      </c>
      <c r="AF334" s="4" t="s">
        <v>342</v>
      </c>
      <c r="AG334" s="121">
        <v>3200200683759</v>
      </c>
      <c r="AH334" s="8" t="s">
        <v>1518</v>
      </c>
    </row>
    <row r="335" spans="1:44">
      <c r="A335" s="283">
        <v>169</v>
      </c>
      <c r="B335" s="243" t="s">
        <v>1320</v>
      </c>
      <c r="C335" s="262">
        <v>338</v>
      </c>
      <c r="D335" s="315"/>
      <c r="E335" s="267">
        <v>8</v>
      </c>
      <c r="F335" s="267">
        <v>0</v>
      </c>
      <c r="G335" s="267">
        <v>45</v>
      </c>
      <c r="H335" s="247"/>
      <c r="I335" s="84">
        <f t="shared" si="130"/>
        <v>3245</v>
      </c>
      <c r="J335" s="84">
        <v>250</v>
      </c>
      <c r="K335" s="80">
        <f t="shared" ref="K335:K336" si="136">I335*J335</f>
        <v>811250</v>
      </c>
      <c r="L335" s="245"/>
      <c r="M335" s="248"/>
      <c r="N335" s="249"/>
      <c r="O335" s="45"/>
      <c r="P335" s="139"/>
      <c r="Q335" s="250"/>
      <c r="R335" s="250"/>
      <c r="S335" s="251"/>
      <c r="T335" s="249"/>
      <c r="U335" s="252"/>
      <c r="V335" s="249"/>
      <c r="W335" s="253"/>
      <c r="X335" s="243"/>
      <c r="Y335" s="243"/>
      <c r="Z335" s="125">
        <f t="shared" si="134"/>
        <v>811250</v>
      </c>
      <c r="AA335" s="254">
        <v>0.01</v>
      </c>
      <c r="AB335" s="82">
        <f t="shared" si="135"/>
        <v>81.125</v>
      </c>
      <c r="AC335" s="83">
        <f t="shared" si="129"/>
        <v>68.956249999999997</v>
      </c>
      <c r="AD335" s="4" t="s">
        <v>10</v>
      </c>
      <c r="AE335" s="4" t="s">
        <v>2195</v>
      </c>
      <c r="AF335" s="4" t="s">
        <v>407</v>
      </c>
    </row>
    <row r="336" spans="1:44" ht="17.25">
      <c r="A336" s="283">
        <v>170</v>
      </c>
      <c r="B336" s="245" t="s">
        <v>1139</v>
      </c>
      <c r="C336" s="275">
        <v>581</v>
      </c>
      <c r="D336" s="245"/>
      <c r="E336" s="246">
        <v>0</v>
      </c>
      <c r="F336" s="246">
        <v>0</v>
      </c>
      <c r="G336" s="246">
        <v>46</v>
      </c>
      <c r="H336" s="247">
        <v>1</v>
      </c>
      <c r="I336" s="65">
        <f t="shared" si="130"/>
        <v>46</v>
      </c>
      <c r="J336" s="84">
        <v>100</v>
      </c>
      <c r="K336" s="80">
        <f t="shared" si="136"/>
        <v>4600</v>
      </c>
      <c r="L336" s="245"/>
      <c r="M336" s="248"/>
      <c r="N336" s="249"/>
      <c r="O336" s="45"/>
      <c r="P336" s="139"/>
      <c r="Q336" s="250"/>
      <c r="R336" s="250"/>
      <c r="S336" s="251"/>
      <c r="T336" s="249"/>
      <c r="U336" s="252"/>
      <c r="V336" s="249"/>
      <c r="W336" s="253"/>
      <c r="X336" s="243"/>
      <c r="Y336" s="243"/>
      <c r="Z336" s="125">
        <f t="shared" si="134"/>
        <v>4600</v>
      </c>
      <c r="AA336" s="254">
        <v>0.02</v>
      </c>
      <c r="AB336" s="82">
        <f t="shared" si="135"/>
        <v>0.92</v>
      </c>
      <c r="AC336" s="83">
        <f t="shared" si="129"/>
        <v>0.78200000000000003</v>
      </c>
      <c r="AD336" s="484" t="s">
        <v>20</v>
      </c>
      <c r="AE336" s="484" t="s">
        <v>1177</v>
      </c>
      <c r="AF336" s="484" t="s">
        <v>427</v>
      </c>
      <c r="AG336" s="484"/>
      <c r="AH336" s="484"/>
      <c r="AI336" s="14">
        <v>2</v>
      </c>
      <c r="AJ336" s="14" t="s">
        <v>15</v>
      </c>
      <c r="AK336" s="14" t="s">
        <v>16</v>
      </c>
      <c r="AL336" s="14" t="s">
        <v>17</v>
      </c>
    </row>
    <row r="337" spans="1:44" ht="17.25">
      <c r="A337" s="283">
        <v>171</v>
      </c>
      <c r="B337" s="245" t="s">
        <v>2299</v>
      </c>
      <c r="C337" s="275"/>
      <c r="D337" s="245"/>
      <c r="E337" s="246">
        <v>2</v>
      </c>
      <c r="F337" s="246">
        <v>1</v>
      </c>
      <c r="G337" s="246">
        <v>0</v>
      </c>
      <c r="H337" s="247">
        <v>1</v>
      </c>
      <c r="I337" s="65">
        <v>900</v>
      </c>
      <c r="J337" s="84">
        <v>250</v>
      </c>
      <c r="K337" s="80">
        <f>+I337*J337</f>
        <v>225000</v>
      </c>
      <c r="L337" s="245"/>
      <c r="M337" s="248"/>
      <c r="N337" s="249"/>
      <c r="O337" s="45"/>
      <c r="P337" s="139"/>
      <c r="Q337" s="250"/>
      <c r="R337" s="250"/>
      <c r="S337" s="251"/>
      <c r="T337" s="249"/>
      <c r="U337" s="252"/>
      <c r="V337" s="249"/>
      <c r="W337" s="253"/>
      <c r="X337" s="243"/>
      <c r="Y337" s="243"/>
      <c r="Z337" s="125">
        <f>+K337</f>
        <v>225000</v>
      </c>
      <c r="AA337" s="254">
        <v>0.01</v>
      </c>
      <c r="AB337" s="82">
        <f>+Z337*AA337/100</f>
        <v>22.5</v>
      </c>
      <c r="AC337" s="83"/>
      <c r="AD337" s="484" t="s">
        <v>10</v>
      </c>
      <c r="AE337" s="484" t="s">
        <v>2300</v>
      </c>
      <c r="AF337" s="484" t="s">
        <v>223</v>
      </c>
      <c r="AG337" s="484"/>
      <c r="AH337" s="484"/>
      <c r="AI337" s="14"/>
      <c r="AJ337" s="14"/>
      <c r="AK337" s="14"/>
      <c r="AL337" s="14"/>
    </row>
    <row r="338" spans="1:44" ht="17.25">
      <c r="A338" s="283">
        <v>172</v>
      </c>
      <c r="B338" s="245" t="s">
        <v>1319</v>
      </c>
      <c r="C338" s="275">
        <v>32762</v>
      </c>
      <c r="D338" s="245"/>
      <c r="E338" s="246"/>
      <c r="F338" s="246"/>
      <c r="G338" s="246"/>
      <c r="H338" s="247"/>
      <c r="I338" s="84"/>
      <c r="J338" s="84"/>
      <c r="K338" s="80"/>
      <c r="L338" s="245"/>
      <c r="M338" s="248"/>
      <c r="N338" s="249"/>
      <c r="O338" s="45"/>
      <c r="P338" s="139"/>
      <c r="Q338" s="250"/>
      <c r="R338" s="250"/>
      <c r="S338" s="251"/>
      <c r="T338" s="249"/>
      <c r="U338" s="252"/>
      <c r="V338" s="249"/>
      <c r="W338" s="253"/>
      <c r="X338" s="243"/>
      <c r="Y338" s="243"/>
      <c r="Z338" s="125"/>
      <c r="AA338" s="254"/>
      <c r="AB338" s="82"/>
      <c r="AC338" s="83"/>
      <c r="AD338" s="212" t="s">
        <v>20</v>
      </c>
      <c r="AE338" s="212" t="s">
        <v>2289</v>
      </c>
      <c r="AF338" s="212" t="s">
        <v>84</v>
      </c>
      <c r="AG338" s="510">
        <v>1350400038671</v>
      </c>
      <c r="AH338" s="486"/>
      <c r="AI338" s="3"/>
      <c r="AJ338" s="3" t="s">
        <v>15</v>
      </c>
      <c r="AK338" s="3" t="s">
        <v>16</v>
      </c>
      <c r="AL338" s="3" t="s">
        <v>17</v>
      </c>
    </row>
    <row r="339" spans="1:44" ht="17.25">
      <c r="A339" s="283"/>
      <c r="B339" s="245"/>
      <c r="C339" s="275"/>
      <c r="D339" s="245"/>
      <c r="E339" s="246"/>
      <c r="F339" s="246"/>
      <c r="G339" s="246">
        <v>37.5</v>
      </c>
      <c r="H339" s="247">
        <v>3</v>
      </c>
      <c r="I339" s="74">
        <v>37.5</v>
      </c>
      <c r="J339" s="84">
        <v>500</v>
      </c>
      <c r="K339" s="97">
        <f>+I339*J339</f>
        <v>18750</v>
      </c>
      <c r="L339" s="245">
        <v>1</v>
      </c>
      <c r="M339" s="248" t="s">
        <v>2071</v>
      </c>
      <c r="N339" s="249" t="s">
        <v>1587</v>
      </c>
      <c r="O339" s="45">
        <v>3</v>
      </c>
      <c r="P339" s="139">
        <v>150</v>
      </c>
      <c r="Q339" s="249">
        <v>100</v>
      </c>
      <c r="R339" s="250">
        <v>5500</v>
      </c>
      <c r="S339" s="251">
        <f>+P339*R339</f>
        <v>825000</v>
      </c>
      <c r="T339" s="249">
        <v>2</v>
      </c>
      <c r="U339" s="252">
        <v>2</v>
      </c>
      <c r="V339" s="249">
        <f>+S339*0.98</f>
        <v>808500</v>
      </c>
      <c r="W339" s="253">
        <f>+K339+V339</f>
        <v>827250</v>
      </c>
      <c r="X339" s="243">
        <f>+W339</f>
        <v>827250</v>
      </c>
      <c r="Y339" s="243"/>
      <c r="Z339" s="125">
        <f>+X339</f>
        <v>827250</v>
      </c>
      <c r="AA339" s="254">
        <v>0.3</v>
      </c>
      <c r="AB339" s="82">
        <f>+Z339*AA339/100</f>
        <v>2481.75</v>
      </c>
      <c r="AC339" s="83"/>
      <c r="AD339" s="212" t="s">
        <v>20</v>
      </c>
      <c r="AE339" s="212" t="s">
        <v>2289</v>
      </c>
      <c r="AF339" s="212" t="s">
        <v>84</v>
      </c>
      <c r="AG339" s="524"/>
      <c r="AH339" s="484" t="s">
        <v>2286</v>
      </c>
      <c r="AI339" s="14"/>
      <c r="AJ339" s="14"/>
      <c r="AK339" s="14"/>
      <c r="AL339" s="14"/>
    </row>
    <row r="340" spans="1:44" ht="17.25">
      <c r="A340" s="283"/>
      <c r="B340" s="245"/>
      <c r="C340" s="275"/>
      <c r="D340" s="245"/>
      <c r="E340" s="246"/>
      <c r="F340" s="246"/>
      <c r="G340" s="246"/>
      <c r="H340" s="247"/>
      <c r="I340" s="74"/>
      <c r="J340" s="84"/>
      <c r="K340" s="97"/>
      <c r="L340" s="245"/>
      <c r="M340" s="248"/>
      <c r="N340" s="249"/>
      <c r="O340" s="45"/>
      <c r="P340" s="139"/>
      <c r="Q340" s="250"/>
      <c r="R340" s="250"/>
      <c r="S340" s="251"/>
      <c r="T340" s="249"/>
      <c r="U340" s="252"/>
      <c r="V340" s="249"/>
      <c r="W340" s="253"/>
      <c r="X340" s="243"/>
      <c r="Y340" s="243"/>
      <c r="Z340" s="125"/>
      <c r="AA340" s="254"/>
      <c r="AB340" s="82"/>
      <c r="AC340" s="83"/>
      <c r="AD340" s="484"/>
      <c r="AE340" s="484"/>
      <c r="AF340" s="484"/>
      <c r="AG340" s="524"/>
      <c r="AH340" s="484"/>
      <c r="AI340" s="14"/>
      <c r="AJ340" s="14"/>
      <c r="AK340" s="14"/>
      <c r="AL340" s="14"/>
    </row>
    <row r="341" spans="1:44">
      <c r="A341" s="256">
        <v>173</v>
      </c>
      <c r="B341" s="245" t="s">
        <v>1723</v>
      </c>
      <c r="C341" s="245"/>
      <c r="D341" s="245">
        <v>6</v>
      </c>
      <c r="E341" s="248">
        <v>0</v>
      </c>
      <c r="F341" s="248">
        <v>0</v>
      </c>
      <c r="G341" s="248">
        <v>13</v>
      </c>
      <c r="H341" s="247">
        <v>2</v>
      </c>
      <c r="I341" s="65">
        <f>E341*400+F341*100+G341</f>
        <v>13</v>
      </c>
      <c r="J341" s="65">
        <v>250</v>
      </c>
      <c r="K341" s="80">
        <f>I341*J341</f>
        <v>3250</v>
      </c>
      <c r="L341" s="245">
        <v>1</v>
      </c>
      <c r="M341" s="266" t="s">
        <v>1630</v>
      </c>
      <c r="N341" s="245" t="s">
        <v>1595</v>
      </c>
      <c r="O341" s="45"/>
      <c r="P341" s="139">
        <v>76</v>
      </c>
      <c r="Q341" s="249"/>
      <c r="R341" s="250"/>
      <c r="S341" s="245"/>
      <c r="T341" s="249">
        <v>60</v>
      </c>
      <c r="U341" s="252"/>
      <c r="V341" s="249"/>
      <c r="W341" s="253"/>
      <c r="X341" s="243"/>
      <c r="Y341" s="243"/>
      <c r="Z341" s="125">
        <f>K341</f>
        <v>3250</v>
      </c>
      <c r="AA341" s="254">
        <v>0.02</v>
      </c>
      <c r="AB341" s="82">
        <f>+Z341*AA341/100</f>
        <v>0.65</v>
      </c>
      <c r="AC341" s="83">
        <f t="shared" si="129"/>
        <v>0.55249999999999999</v>
      </c>
      <c r="AE341" s="4" t="s">
        <v>1808</v>
      </c>
      <c r="AF341" s="4" t="s">
        <v>1325</v>
      </c>
    </row>
    <row r="342" spans="1:44">
      <c r="A342" s="283"/>
      <c r="B342" s="245" t="s">
        <v>1723</v>
      </c>
      <c r="C342" s="245"/>
      <c r="D342" s="245">
        <v>6</v>
      </c>
      <c r="E342" s="248">
        <v>0</v>
      </c>
      <c r="F342" s="248">
        <v>0</v>
      </c>
      <c r="G342" s="248">
        <v>57</v>
      </c>
      <c r="H342" s="247">
        <v>2</v>
      </c>
      <c r="I342" s="65">
        <f t="shared" si="130"/>
        <v>57</v>
      </c>
      <c r="J342" s="84">
        <v>250</v>
      </c>
      <c r="K342" s="80">
        <f>I342*J342</f>
        <v>14250</v>
      </c>
      <c r="L342" s="245">
        <v>1</v>
      </c>
      <c r="M342" s="266" t="s">
        <v>1592</v>
      </c>
      <c r="N342" s="245" t="s">
        <v>1621</v>
      </c>
      <c r="O342" s="45"/>
      <c r="P342" s="141">
        <v>176</v>
      </c>
      <c r="Q342" s="249"/>
      <c r="R342" s="250"/>
      <c r="S342" s="245"/>
      <c r="T342" s="249">
        <v>60</v>
      </c>
      <c r="U342" s="252"/>
      <c r="V342" s="249"/>
      <c r="W342" s="253"/>
      <c r="X342" s="243"/>
      <c r="Y342" s="243"/>
      <c r="Z342" s="125">
        <f t="shared" si="134"/>
        <v>14250</v>
      </c>
      <c r="AA342" s="254">
        <v>0.02</v>
      </c>
      <c r="AB342" s="82">
        <f t="shared" si="135"/>
        <v>2.85</v>
      </c>
      <c r="AC342" s="83">
        <f t="shared" si="129"/>
        <v>2.4224999999999999</v>
      </c>
      <c r="AD342" s="4" t="s">
        <v>10</v>
      </c>
      <c r="AE342" s="4" t="s">
        <v>1808</v>
      </c>
      <c r="AF342" s="4" t="s">
        <v>1325</v>
      </c>
      <c r="AG342" s="121">
        <v>3350400195293</v>
      </c>
      <c r="AH342" s="8" t="s">
        <v>1809</v>
      </c>
    </row>
    <row r="343" spans="1:44">
      <c r="A343" s="256"/>
      <c r="B343" s="245"/>
      <c r="C343" s="245"/>
      <c r="D343" s="245"/>
      <c r="E343" s="248"/>
      <c r="F343" s="248"/>
      <c r="G343" s="248"/>
      <c r="H343" s="247"/>
      <c r="I343" s="65"/>
      <c r="J343" s="65"/>
      <c r="K343" s="80"/>
      <c r="L343" s="245">
        <v>2</v>
      </c>
      <c r="M343" s="266" t="s">
        <v>1810</v>
      </c>
      <c r="N343" s="245" t="s">
        <v>1595</v>
      </c>
      <c r="O343" s="45"/>
      <c r="P343" s="139">
        <v>16</v>
      </c>
      <c r="Q343" s="249"/>
      <c r="R343" s="250"/>
      <c r="S343" s="245"/>
      <c r="T343" s="249">
        <v>10</v>
      </c>
      <c r="U343" s="252"/>
      <c r="V343" s="249"/>
      <c r="W343" s="253"/>
      <c r="X343" s="243"/>
      <c r="Y343" s="243"/>
      <c r="Z343" s="125"/>
      <c r="AA343" s="254"/>
      <c r="AB343" s="82"/>
      <c r="AC343" s="83">
        <f t="shared" si="129"/>
        <v>0</v>
      </c>
    </row>
    <row r="344" spans="1:44">
      <c r="A344" s="256">
        <v>174</v>
      </c>
      <c r="B344" s="245" t="s">
        <v>1723</v>
      </c>
      <c r="C344" s="245"/>
      <c r="D344" s="245">
        <v>9</v>
      </c>
      <c r="E344" s="248">
        <v>0</v>
      </c>
      <c r="F344" s="248">
        <v>0</v>
      </c>
      <c r="G344" s="248">
        <v>57</v>
      </c>
      <c r="H344" s="247">
        <v>2</v>
      </c>
      <c r="I344" s="65">
        <f t="shared" ref="I344:I350" si="137">E344*400+F344*100+G344</f>
        <v>57</v>
      </c>
      <c r="J344" s="65">
        <v>250</v>
      </c>
      <c r="K344" s="80">
        <f t="shared" ref="K344:K353" si="138">I344*J344</f>
        <v>14250</v>
      </c>
      <c r="L344" s="245"/>
      <c r="M344" s="338"/>
      <c r="N344" s="249"/>
      <c r="O344" s="45"/>
      <c r="P344" s="139"/>
      <c r="Q344" s="249"/>
      <c r="R344" s="250"/>
      <c r="S344" s="245"/>
      <c r="T344" s="249"/>
      <c r="U344" s="252"/>
      <c r="V344" s="249"/>
      <c r="W344" s="253"/>
      <c r="X344" s="243"/>
      <c r="Y344" s="243"/>
      <c r="Z344" s="125">
        <f t="shared" ref="Z344:Z349" si="139">K344</f>
        <v>14250</v>
      </c>
      <c r="AA344" s="254">
        <v>0.02</v>
      </c>
      <c r="AB344" s="82">
        <f>+Z344*AA344/100</f>
        <v>2.85</v>
      </c>
      <c r="AC344" s="83">
        <f t="shared" si="129"/>
        <v>2.4224999999999999</v>
      </c>
      <c r="AD344" s="4" t="s">
        <v>644</v>
      </c>
      <c r="AE344" s="4" t="s">
        <v>1730</v>
      </c>
      <c r="AF344" s="4" t="s">
        <v>1145</v>
      </c>
      <c r="AG344" s="121">
        <v>3350400253803</v>
      </c>
      <c r="AH344" s="8" t="s">
        <v>1989</v>
      </c>
    </row>
    <row r="345" spans="1:44">
      <c r="A345" s="256"/>
      <c r="B345" s="245" t="s">
        <v>1723</v>
      </c>
      <c r="C345" s="245"/>
      <c r="D345" s="245">
        <v>9</v>
      </c>
      <c r="E345" s="248"/>
      <c r="F345" s="248"/>
      <c r="G345" s="248">
        <v>62</v>
      </c>
      <c r="H345" s="247">
        <v>2</v>
      </c>
      <c r="I345" s="65">
        <f t="shared" si="137"/>
        <v>62</v>
      </c>
      <c r="J345" s="65">
        <v>250</v>
      </c>
      <c r="K345" s="80">
        <f t="shared" si="138"/>
        <v>15500</v>
      </c>
      <c r="L345" s="245">
        <v>1</v>
      </c>
      <c r="M345" s="248"/>
      <c r="N345" s="249"/>
      <c r="O345" s="45"/>
      <c r="P345" s="139"/>
      <c r="Q345" s="249"/>
      <c r="R345" s="250"/>
      <c r="S345" s="245"/>
      <c r="T345" s="249"/>
      <c r="U345" s="252"/>
      <c r="V345" s="249"/>
      <c r="W345" s="253"/>
      <c r="X345" s="243"/>
      <c r="Y345" s="243"/>
      <c r="Z345" s="125">
        <f t="shared" si="139"/>
        <v>15500</v>
      </c>
      <c r="AA345" s="254">
        <v>0.02</v>
      </c>
      <c r="AB345" s="82">
        <f t="shared" ref="AB345:AB350" si="140">+Z345*AA345/100</f>
        <v>3.1</v>
      </c>
      <c r="AC345" s="83">
        <f t="shared" si="129"/>
        <v>2.6349999999999998</v>
      </c>
      <c r="AD345" s="4" t="s">
        <v>644</v>
      </c>
      <c r="AE345" s="4" t="s">
        <v>1730</v>
      </c>
      <c r="AF345" s="4" t="s">
        <v>1145</v>
      </c>
      <c r="AG345" s="121">
        <v>3350400253803</v>
      </c>
      <c r="AH345" s="8" t="s">
        <v>1608</v>
      </c>
    </row>
    <row r="346" spans="1:44">
      <c r="A346" s="256">
        <v>175</v>
      </c>
      <c r="B346" s="245" t="s">
        <v>1286</v>
      </c>
      <c r="C346" s="263">
        <v>23933</v>
      </c>
      <c r="D346" s="245" t="s">
        <v>1290</v>
      </c>
      <c r="E346" s="267">
        <v>3</v>
      </c>
      <c r="F346" s="267">
        <v>0</v>
      </c>
      <c r="G346" s="267">
        <v>67</v>
      </c>
      <c r="H346" s="247">
        <v>1</v>
      </c>
      <c r="I346" s="84">
        <f t="shared" si="137"/>
        <v>1267</v>
      </c>
      <c r="J346" s="65">
        <v>250</v>
      </c>
      <c r="K346" s="80">
        <f t="shared" si="138"/>
        <v>316750</v>
      </c>
      <c r="L346" s="245"/>
      <c r="M346" s="248"/>
      <c r="N346" s="249"/>
      <c r="O346" s="45"/>
      <c r="P346" s="139"/>
      <c r="Q346" s="250"/>
      <c r="R346" s="250"/>
      <c r="S346" s="251"/>
      <c r="T346" s="249"/>
      <c r="U346" s="252"/>
      <c r="V346" s="249"/>
      <c r="W346" s="253"/>
      <c r="X346" s="243"/>
      <c r="Y346" s="243"/>
      <c r="Z346" s="125">
        <f t="shared" si="139"/>
        <v>316750</v>
      </c>
      <c r="AA346" s="254">
        <v>0.01</v>
      </c>
      <c r="AB346" s="82">
        <f>+Z346*AA346/100</f>
        <v>31.675000000000001</v>
      </c>
      <c r="AC346" s="83">
        <f t="shared" si="129"/>
        <v>26.923749999999998</v>
      </c>
      <c r="AD346" s="4" t="s">
        <v>10</v>
      </c>
      <c r="AE346" s="4" t="s">
        <v>1292</v>
      </c>
      <c r="AF346" s="4" t="s">
        <v>34</v>
      </c>
      <c r="AG346" s="121">
        <v>3350400177996</v>
      </c>
      <c r="AH346" s="121" t="s">
        <v>1521</v>
      </c>
      <c r="AI346" s="121"/>
      <c r="AJ346" s="4"/>
      <c r="AK346" s="4"/>
    </row>
    <row r="347" spans="1:44">
      <c r="A347" s="256"/>
      <c r="B347" s="245" t="s">
        <v>1319</v>
      </c>
      <c r="C347" s="263">
        <v>44944</v>
      </c>
      <c r="D347" s="245">
        <v>4</v>
      </c>
      <c r="E347" s="267">
        <v>0</v>
      </c>
      <c r="F347" s="267">
        <v>1</v>
      </c>
      <c r="G347" s="267">
        <v>79</v>
      </c>
      <c r="H347" s="247">
        <v>1</v>
      </c>
      <c r="I347" s="84">
        <f t="shared" si="137"/>
        <v>179</v>
      </c>
      <c r="J347" s="65">
        <v>250</v>
      </c>
      <c r="K347" s="80">
        <f t="shared" si="138"/>
        <v>44750</v>
      </c>
      <c r="L347" s="245"/>
      <c r="M347" s="266"/>
      <c r="N347" s="245"/>
      <c r="O347" s="45"/>
      <c r="P347" s="139"/>
      <c r="Q347" s="249"/>
      <c r="R347" s="250"/>
      <c r="S347" s="245"/>
      <c r="T347" s="249"/>
      <c r="U347" s="252"/>
      <c r="V347" s="249"/>
      <c r="W347" s="253"/>
      <c r="X347" s="243"/>
      <c r="Y347" s="243"/>
      <c r="Z347" s="125">
        <f t="shared" si="139"/>
        <v>44750</v>
      </c>
      <c r="AA347" s="254">
        <v>0.01</v>
      </c>
      <c r="AB347" s="82">
        <f t="shared" si="140"/>
        <v>4.4749999999999996</v>
      </c>
      <c r="AC347" s="83">
        <f t="shared" si="129"/>
        <v>3.8037499999999995</v>
      </c>
      <c r="AD347" s="4" t="s">
        <v>10</v>
      </c>
      <c r="AE347" s="4" t="s">
        <v>1292</v>
      </c>
      <c r="AF347" s="4" t="s">
        <v>34</v>
      </c>
      <c r="AG347" s="121">
        <v>3350400177996</v>
      </c>
      <c r="AH347" s="8" t="s">
        <v>1947</v>
      </c>
    </row>
    <row r="348" spans="1:44">
      <c r="A348" s="256"/>
      <c r="B348" s="257"/>
      <c r="C348" s="263"/>
      <c r="D348" s="245"/>
      <c r="E348" s="267"/>
      <c r="F348" s="267"/>
      <c r="G348" s="267"/>
      <c r="H348" s="247"/>
      <c r="I348" s="84"/>
      <c r="J348" s="65"/>
      <c r="K348" s="80"/>
      <c r="L348" s="245"/>
      <c r="M348" s="266"/>
      <c r="N348" s="245"/>
      <c r="O348" s="45"/>
      <c r="P348" s="139"/>
      <c r="Q348" s="249"/>
      <c r="R348" s="250"/>
      <c r="S348" s="245"/>
      <c r="T348" s="249"/>
      <c r="U348" s="252"/>
      <c r="V348" s="249"/>
      <c r="W348" s="253"/>
      <c r="X348" s="243"/>
      <c r="Y348" s="243"/>
      <c r="Z348" s="125"/>
      <c r="AA348" s="254"/>
      <c r="AB348" s="82"/>
      <c r="AC348" s="83"/>
    </row>
    <row r="349" spans="1:44" ht="20.100000000000001" customHeight="1">
      <c r="A349" s="256">
        <v>176</v>
      </c>
      <c r="B349" s="257" t="s">
        <v>656</v>
      </c>
      <c r="C349" s="258">
        <v>1989</v>
      </c>
      <c r="D349" s="259" t="s">
        <v>32</v>
      </c>
      <c r="E349" s="260">
        <v>0</v>
      </c>
      <c r="F349" s="260">
        <v>1</v>
      </c>
      <c r="G349" s="260">
        <v>25</v>
      </c>
      <c r="H349" s="247">
        <v>1</v>
      </c>
      <c r="I349" s="65">
        <f t="shared" si="137"/>
        <v>125</v>
      </c>
      <c r="J349" s="65">
        <v>250</v>
      </c>
      <c r="K349" s="80">
        <f t="shared" si="138"/>
        <v>31250</v>
      </c>
      <c r="L349" s="245"/>
      <c r="M349" s="248"/>
      <c r="N349" s="249"/>
      <c r="O349" s="45"/>
      <c r="P349" s="139"/>
      <c r="Q349" s="250"/>
      <c r="R349" s="250"/>
      <c r="S349" s="251"/>
      <c r="T349" s="249"/>
      <c r="U349" s="252"/>
      <c r="V349" s="249"/>
      <c r="W349" s="253"/>
      <c r="X349" s="243"/>
      <c r="Y349" s="243"/>
      <c r="Z349" s="125">
        <f t="shared" si="139"/>
        <v>31250</v>
      </c>
      <c r="AA349" s="254">
        <v>0.01</v>
      </c>
      <c r="AB349" s="82">
        <f t="shared" si="140"/>
        <v>3.125</v>
      </c>
      <c r="AC349" s="83">
        <f t="shared" si="129"/>
        <v>2.65625</v>
      </c>
      <c r="AD349" s="501" t="s">
        <v>20</v>
      </c>
      <c r="AE349" s="489" t="s">
        <v>466</v>
      </c>
      <c r="AF349" s="489" t="s">
        <v>324</v>
      </c>
      <c r="AG349" s="498" t="s">
        <v>1045</v>
      </c>
      <c r="AH349" s="498" t="s">
        <v>156</v>
      </c>
      <c r="AI349" s="12" t="s">
        <v>32</v>
      </c>
      <c r="AJ349" s="6"/>
      <c r="AK349" s="11" t="s">
        <v>15</v>
      </c>
      <c r="AL349" s="11" t="s">
        <v>16</v>
      </c>
      <c r="AM349" s="11" t="s">
        <v>17</v>
      </c>
      <c r="AN349" s="11" t="s">
        <v>96</v>
      </c>
      <c r="AO349" s="11" t="s">
        <v>561</v>
      </c>
      <c r="AP349" s="11">
        <v>4</v>
      </c>
      <c r="AQ349" s="11">
        <v>1</v>
      </c>
      <c r="AR349" s="11">
        <v>40</v>
      </c>
    </row>
    <row r="350" spans="1:44" ht="20.100000000000001" customHeight="1">
      <c r="A350" s="256">
        <v>177</v>
      </c>
      <c r="B350" s="257" t="s">
        <v>656</v>
      </c>
      <c r="C350" s="258">
        <v>340</v>
      </c>
      <c r="D350" s="259" t="s">
        <v>32</v>
      </c>
      <c r="E350" s="260">
        <v>4</v>
      </c>
      <c r="F350" s="260">
        <v>3</v>
      </c>
      <c r="G350" s="260">
        <v>67</v>
      </c>
      <c r="H350" s="247">
        <v>1</v>
      </c>
      <c r="I350" s="84">
        <f t="shared" si="137"/>
        <v>1967</v>
      </c>
      <c r="J350" s="65">
        <v>250</v>
      </c>
      <c r="K350" s="80">
        <f t="shared" si="138"/>
        <v>491750</v>
      </c>
      <c r="L350" s="245"/>
      <c r="M350" s="248"/>
      <c r="N350" s="249"/>
      <c r="O350" s="45"/>
      <c r="P350" s="139"/>
      <c r="Q350" s="250"/>
      <c r="R350" s="250"/>
      <c r="S350" s="251"/>
      <c r="T350" s="249"/>
      <c r="U350" s="252"/>
      <c r="V350" s="249"/>
      <c r="W350" s="253"/>
      <c r="X350" s="243"/>
      <c r="Y350" s="243"/>
      <c r="Z350" s="125">
        <f>K350</f>
        <v>491750</v>
      </c>
      <c r="AA350" s="254">
        <v>0.01</v>
      </c>
      <c r="AB350" s="82">
        <f t="shared" si="140"/>
        <v>49.174999999999997</v>
      </c>
      <c r="AC350" s="83">
        <f t="shared" si="129"/>
        <v>41.798749999999998</v>
      </c>
      <c r="AD350" s="497" t="s">
        <v>44</v>
      </c>
      <c r="AE350" s="515" t="s">
        <v>73</v>
      </c>
      <c r="AF350" s="515" t="s">
        <v>74</v>
      </c>
      <c r="AG350" s="498" t="s">
        <v>1089</v>
      </c>
      <c r="AH350" s="498" t="s">
        <v>352</v>
      </c>
      <c r="AI350" s="12" t="s">
        <v>32</v>
      </c>
      <c r="AJ350" s="6"/>
      <c r="AK350" s="11" t="s">
        <v>15</v>
      </c>
      <c r="AL350" s="11" t="s">
        <v>16</v>
      </c>
      <c r="AM350" s="11" t="s">
        <v>17</v>
      </c>
      <c r="AN350" s="11" t="s">
        <v>37</v>
      </c>
      <c r="AO350" s="11" t="s">
        <v>619</v>
      </c>
      <c r="AP350" s="11">
        <v>0</v>
      </c>
      <c r="AQ350" s="11">
        <v>2</v>
      </c>
      <c r="AR350" s="11">
        <v>18</v>
      </c>
    </row>
    <row r="351" spans="1:44" ht="20.100000000000001" customHeight="1">
      <c r="A351" s="256">
        <v>178</v>
      </c>
      <c r="B351" s="257" t="s">
        <v>656</v>
      </c>
      <c r="C351" s="258">
        <v>340</v>
      </c>
      <c r="D351" s="259"/>
      <c r="E351" s="260">
        <v>2</v>
      </c>
      <c r="F351" s="260">
        <v>2</v>
      </c>
      <c r="G351" s="260">
        <v>56.72</v>
      </c>
      <c r="H351" s="247">
        <v>1</v>
      </c>
      <c r="I351" s="84">
        <v>1156.72</v>
      </c>
      <c r="J351" s="65">
        <v>250</v>
      </c>
      <c r="K351" s="80">
        <v>289180</v>
      </c>
      <c r="L351" s="245"/>
      <c r="M351" s="248"/>
      <c r="N351" s="249"/>
      <c r="O351" s="45"/>
      <c r="P351" s="139"/>
      <c r="Q351" s="250"/>
      <c r="R351" s="250"/>
      <c r="S351" s="251"/>
      <c r="T351" s="249"/>
      <c r="U351" s="252"/>
      <c r="V351" s="249"/>
      <c r="W351" s="253"/>
      <c r="X351" s="243"/>
      <c r="Y351" s="243"/>
      <c r="Z351" s="125">
        <v>289180</v>
      </c>
      <c r="AA351" s="254">
        <v>0.01</v>
      </c>
      <c r="AB351" s="82">
        <v>28.9176</v>
      </c>
      <c r="AC351" s="83"/>
      <c r="AD351" s="497" t="s">
        <v>44</v>
      </c>
      <c r="AE351" s="515" t="s">
        <v>2302</v>
      </c>
      <c r="AF351" s="606" t="s">
        <v>2301</v>
      </c>
      <c r="AG351" s="498"/>
      <c r="AH351" s="498"/>
      <c r="AI351" s="12"/>
      <c r="AJ351" s="6"/>
      <c r="AK351" s="11"/>
      <c r="AL351" s="11"/>
      <c r="AM351" s="11"/>
      <c r="AN351" s="11"/>
      <c r="AO351" s="11"/>
      <c r="AP351" s="11"/>
      <c r="AQ351" s="11"/>
      <c r="AR351" s="11"/>
    </row>
    <row r="352" spans="1:44" ht="20.100000000000001" customHeight="1">
      <c r="A352" s="256">
        <v>179</v>
      </c>
      <c r="B352" s="243" t="s">
        <v>656</v>
      </c>
      <c r="C352" s="258">
        <v>338</v>
      </c>
      <c r="D352" s="259" t="s">
        <v>95</v>
      </c>
      <c r="E352" s="260">
        <v>6</v>
      </c>
      <c r="F352" s="260">
        <v>3</v>
      </c>
      <c r="G352" s="260">
        <v>2</v>
      </c>
      <c r="H352" s="247">
        <v>1</v>
      </c>
      <c r="I352" s="84">
        <f>E352*400+F352*100+G352</f>
        <v>2702</v>
      </c>
      <c r="J352" s="84">
        <v>400</v>
      </c>
      <c r="K352" s="80">
        <f t="shared" si="138"/>
        <v>1080800</v>
      </c>
      <c r="L352" s="245"/>
      <c r="M352" s="248"/>
      <c r="N352" s="249"/>
      <c r="O352" s="45"/>
      <c r="P352" s="139"/>
      <c r="Q352" s="250"/>
      <c r="R352" s="250"/>
      <c r="S352" s="251"/>
      <c r="T352" s="249"/>
      <c r="U352" s="252"/>
      <c r="V352" s="249"/>
      <c r="W352" s="253"/>
      <c r="X352" s="243"/>
      <c r="Y352" s="243"/>
      <c r="Z352" s="125"/>
      <c r="AA352" s="254"/>
      <c r="AB352" s="82"/>
      <c r="AC352" s="83">
        <f t="shared" si="129"/>
        <v>0</v>
      </c>
      <c r="AD352" s="497" t="s">
        <v>20</v>
      </c>
      <c r="AE352" s="181" t="s">
        <v>2106</v>
      </c>
      <c r="AF352" s="184" t="s">
        <v>2197</v>
      </c>
      <c r="AG352" s="498" t="s">
        <v>1082</v>
      </c>
      <c r="AH352" s="498" t="s">
        <v>268</v>
      </c>
      <c r="AI352" s="12" t="s">
        <v>95</v>
      </c>
      <c r="AJ352" s="6" t="s">
        <v>123</v>
      </c>
      <c r="AK352" s="11" t="s">
        <v>15</v>
      </c>
      <c r="AL352" s="11" t="s">
        <v>16</v>
      </c>
      <c r="AM352" s="11" t="s">
        <v>17</v>
      </c>
      <c r="AN352" s="11" t="s">
        <v>97</v>
      </c>
      <c r="AO352" s="11" t="s">
        <v>595</v>
      </c>
      <c r="AP352" s="11">
        <v>2</v>
      </c>
      <c r="AQ352" s="11">
        <v>1</v>
      </c>
      <c r="AR352" s="11">
        <v>5</v>
      </c>
    </row>
    <row r="353" spans="1:44" ht="20.100000000000001" customHeight="1">
      <c r="A353" s="256"/>
      <c r="B353" s="243"/>
      <c r="C353" s="258"/>
      <c r="D353" s="259"/>
      <c r="E353" s="260"/>
      <c r="F353" s="260"/>
      <c r="G353" s="260"/>
      <c r="H353" s="247">
        <v>3</v>
      </c>
      <c r="I353" s="74">
        <v>52.7</v>
      </c>
      <c r="J353" s="84">
        <v>400</v>
      </c>
      <c r="K353" s="80">
        <f t="shared" si="138"/>
        <v>21080</v>
      </c>
      <c r="L353" s="245">
        <v>1</v>
      </c>
      <c r="M353" s="248" t="s">
        <v>2135</v>
      </c>
      <c r="N353" s="249" t="s">
        <v>1587</v>
      </c>
      <c r="O353" s="45">
        <v>3</v>
      </c>
      <c r="P353" s="58">
        <f>13.6*15.5</f>
        <v>210.79999999999998</v>
      </c>
      <c r="Q353" s="58">
        <v>50</v>
      </c>
      <c r="R353" s="210">
        <v>2600</v>
      </c>
      <c r="S353" s="58">
        <f>+R353*P353</f>
        <v>548080</v>
      </c>
      <c r="T353" s="48">
        <v>13</v>
      </c>
      <c r="U353" s="65">
        <v>16</v>
      </c>
      <c r="V353" s="58">
        <f>+S353*0.84</f>
        <v>460387.2</v>
      </c>
      <c r="W353" s="99">
        <f>+V353+K353</f>
        <v>481467.2</v>
      </c>
      <c r="X353" s="99">
        <f>+W353+L353</f>
        <v>481468.2</v>
      </c>
      <c r="Y353" s="59">
        <f>+X353*0.5</f>
        <v>240734.1</v>
      </c>
      <c r="Z353" s="99">
        <f>+Y353</f>
        <v>240734.1</v>
      </c>
      <c r="AA353" s="59">
        <v>0.3</v>
      </c>
      <c r="AB353" s="60">
        <f>+Z353*AA353/100</f>
        <v>722.20229999999992</v>
      </c>
      <c r="AC353" s="83">
        <f t="shared" si="129"/>
        <v>613.87195499999996</v>
      </c>
      <c r="AD353" s="532"/>
      <c r="AE353" s="181" t="s">
        <v>2106</v>
      </c>
      <c r="AF353" s="184" t="s">
        <v>2197</v>
      </c>
      <c r="AG353" s="491"/>
      <c r="AH353" s="491"/>
      <c r="AI353" s="34"/>
      <c r="AJ353" s="40"/>
      <c r="AK353" s="11"/>
      <c r="AL353" s="11"/>
      <c r="AM353" s="11"/>
      <c r="AN353" s="11"/>
      <c r="AO353" s="11"/>
      <c r="AP353" s="11"/>
      <c r="AQ353" s="11"/>
      <c r="AR353" s="11"/>
    </row>
    <row r="354" spans="1:44" ht="20.100000000000001" customHeight="1">
      <c r="A354" s="256"/>
      <c r="B354" s="243"/>
      <c r="C354" s="258"/>
      <c r="D354" s="259"/>
      <c r="E354" s="260"/>
      <c r="F354" s="260"/>
      <c r="G354" s="260"/>
      <c r="H354" s="247">
        <v>3</v>
      </c>
      <c r="I354" s="74">
        <v>41.71</v>
      </c>
      <c r="J354" s="84">
        <v>400</v>
      </c>
      <c r="K354" s="80">
        <f t="shared" ref="K354:K359" si="141">I354*J354</f>
        <v>16684</v>
      </c>
      <c r="L354" s="245">
        <v>2</v>
      </c>
      <c r="M354" s="248" t="s">
        <v>2071</v>
      </c>
      <c r="N354" s="249" t="s">
        <v>1613</v>
      </c>
      <c r="O354" s="45">
        <v>3</v>
      </c>
      <c r="P354" s="58">
        <f>20.6*8.1</f>
        <v>166.86</v>
      </c>
      <c r="Q354" s="58">
        <v>50</v>
      </c>
      <c r="R354" s="210">
        <v>5500</v>
      </c>
      <c r="S354" s="58">
        <f>+R354*P354</f>
        <v>917730.00000000012</v>
      </c>
      <c r="T354" s="48">
        <v>8</v>
      </c>
      <c r="U354" s="65">
        <v>8</v>
      </c>
      <c r="V354" s="58">
        <f>+S354*0.92</f>
        <v>844311.60000000009</v>
      </c>
      <c r="W354" s="99">
        <f>+V354+K354</f>
        <v>860995.60000000009</v>
      </c>
      <c r="X354" s="99">
        <f>+W354+L354</f>
        <v>860997.60000000009</v>
      </c>
      <c r="Y354" s="59">
        <f>+X354*0.5</f>
        <v>430498.80000000005</v>
      </c>
      <c r="Z354" s="99">
        <f>+Y354</f>
        <v>430498.80000000005</v>
      </c>
      <c r="AA354" s="59">
        <v>0.3</v>
      </c>
      <c r="AB354" s="60">
        <f>+Z354*AA354/100</f>
        <v>1291.4964000000002</v>
      </c>
      <c r="AC354" s="83">
        <f t="shared" si="129"/>
        <v>1097.7719400000001</v>
      </c>
      <c r="AD354" s="532"/>
      <c r="AE354" s="181" t="s">
        <v>2106</v>
      </c>
      <c r="AF354" s="184" t="s">
        <v>2197</v>
      </c>
      <c r="AG354" s="491"/>
      <c r="AH354" s="491"/>
      <c r="AI354" s="34"/>
      <c r="AJ354" s="40"/>
      <c r="AK354" s="11"/>
      <c r="AL354" s="11"/>
      <c r="AM354" s="11"/>
      <c r="AN354" s="11"/>
      <c r="AO354" s="11"/>
      <c r="AP354" s="11"/>
      <c r="AQ354" s="11"/>
      <c r="AR354" s="11"/>
    </row>
    <row r="355" spans="1:44" ht="20.100000000000001" customHeight="1">
      <c r="A355" s="256"/>
      <c r="B355" s="243"/>
      <c r="C355" s="258"/>
      <c r="D355" s="259"/>
      <c r="E355" s="260"/>
      <c r="F355" s="260"/>
      <c r="G355" s="260"/>
      <c r="H355" s="247">
        <v>3</v>
      </c>
      <c r="I355" s="74">
        <v>17.350000000000001</v>
      </c>
      <c r="J355" s="84">
        <v>400</v>
      </c>
      <c r="K355" s="80">
        <f t="shared" si="141"/>
        <v>6940.0000000000009</v>
      </c>
      <c r="L355" s="245">
        <v>3</v>
      </c>
      <c r="M355" s="248" t="s">
        <v>2136</v>
      </c>
      <c r="N355" s="249" t="s">
        <v>1613</v>
      </c>
      <c r="O355" s="45">
        <v>3</v>
      </c>
      <c r="P355" s="58">
        <f>7.8*8.9</f>
        <v>69.42</v>
      </c>
      <c r="Q355" s="58">
        <v>100</v>
      </c>
      <c r="R355" s="210">
        <v>5200</v>
      </c>
      <c r="S355" s="58">
        <f>+R355*P355</f>
        <v>360984</v>
      </c>
      <c r="T355" s="48">
        <v>8</v>
      </c>
      <c r="U355" s="65">
        <v>8</v>
      </c>
      <c r="V355" s="58">
        <f>+S355*0.92</f>
        <v>332105.28000000003</v>
      </c>
      <c r="W355" s="99">
        <f t="shared" ref="W355:X355" si="142">+V355+K355</f>
        <v>339045.28</v>
      </c>
      <c r="X355" s="99">
        <f t="shared" si="142"/>
        <v>339048.28</v>
      </c>
      <c r="Y355" s="59"/>
      <c r="Z355" s="99">
        <f t="shared" ref="Z355" si="143">+X355</f>
        <v>339048.28</v>
      </c>
      <c r="AA355" s="59">
        <v>0.3</v>
      </c>
      <c r="AB355" s="60">
        <f>+Z355*AA355/100</f>
        <v>1017.1448400000002</v>
      </c>
      <c r="AC355" s="83">
        <f t="shared" si="129"/>
        <v>864.57311400000015</v>
      </c>
      <c r="AD355" s="532"/>
      <c r="AE355" s="181" t="s">
        <v>2106</v>
      </c>
      <c r="AF355" s="184" t="s">
        <v>2197</v>
      </c>
      <c r="AG355" s="491"/>
      <c r="AH355" s="491"/>
      <c r="AI355" s="34"/>
      <c r="AJ355" s="40"/>
      <c r="AK355" s="11"/>
      <c r="AL355" s="11"/>
      <c r="AM355" s="11"/>
      <c r="AN355" s="11"/>
      <c r="AO355" s="11"/>
      <c r="AP355" s="11"/>
      <c r="AQ355" s="11"/>
      <c r="AR355" s="11"/>
    </row>
    <row r="356" spans="1:44" ht="20.100000000000001" customHeight="1">
      <c r="A356" s="256"/>
      <c r="B356" s="243"/>
      <c r="C356" s="258"/>
      <c r="D356" s="259"/>
      <c r="E356" s="260"/>
      <c r="F356" s="260"/>
      <c r="G356" s="260"/>
      <c r="H356" s="247">
        <v>3</v>
      </c>
      <c r="I356" s="74">
        <v>838.75</v>
      </c>
      <c r="J356" s="84">
        <v>400</v>
      </c>
      <c r="K356" s="80">
        <f t="shared" si="141"/>
        <v>335500</v>
      </c>
      <c r="L356" s="245"/>
      <c r="M356" s="248"/>
      <c r="N356" s="245" t="s">
        <v>2288</v>
      </c>
      <c r="O356" s="45"/>
      <c r="P356" s="58"/>
      <c r="Q356" s="58"/>
      <c r="R356" s="210"/>
      <c r="S356" s="58"/>
      <c r="T356" s="48"/>
      <c r="U356" s="65"/>
      <c r="V356" s="58"/>
      <c r="W356" s="99"/>
      <c r="X356" s="59"/>
      <c r="Y356" s="59"/>
      <c r="Z356" s="59">
        <f>+K356</f>
        <v>335500</v>
      </c>
      <c r="AA356" s="59">
        <v>0.3</v>
      </c>
      <c r="AB356" s="60">
        <f>+Z356*AA356/100</f>
        <v>1006.5</v>
      </c>
      <c r="AC356" s="83">
        <f t="shared" si="129"/>
        <v>855.52499999999998</v>
      </c>
      <c r="AD356" s="532"/>
      <c r="AE356" s="181" t="s">
        <v>2106</v>
      </c>
      <c r="AF356" s="184" t="s">
        <v>2197</v>
      </c>
      <c r="AG356" s="491"/>
      <c r="AH356" s="491"/>
      <c r="AI356" s="34"/>
      <c r="AJ356" s="40"/>
      <c r="AK356" s="11"/>
      <c r="AL356" s="11"/>
      <c r="AM356" s="11"/>
      <c r="AN356" s="11"/>
      <c r="AO356" s="11"/>
      <c r="AP356" s="11"/>
      <c r="AQ356" s="11"/>
      <c r="AR356" s="11"/>
    </row>
    <row r="357" spans="1:44" ht="20.100000000000001" customHeight="1">
      <c r="A357" s="256"/>
      <c r="B357" s="243"/>
      <c r="C357" s="258"/>
      <c r="D357" s="259"/>
      <c r="E357" s="260"/>
      <c r="F357" s="260"/>
      <c r="G357" s="260"/>
      <c r="H357" s="247">
        <v>3</v>
      </c>
      <c r="I357" s="74">
        <v>22.7</v>
      </c>
      <c r="J357" s="84">
        <v>400</v>
      </c>
      <c r="K357" s="80">
        <f t="shared" si="141"/>
        <v>9080</v>
      </c>
      <c r="L357" s="245"/>
      <c r="M357" s="248"/>
      <c r="N357" s="249"/>
      <c r="O357" s="45"/>
      <c r="P357" s="58"/>
      <c r="Q357" s="58"/>
      <c r="R357" s="210">
        <v>2600</v>
      </c>
      <c r="S357" s="58">
        <f>+R357*P357</f>
        <v>0</v>
      </c>
      <c r="T357" s="48">
        <v>23</v>
      </c>
      <c r="U357" s="65">
        <v>93</v>
      </c>
      <c r="V357" s="58">
        <f>+S357*0.07</f>
        <v>0</v>
      </c>
      <c r="W357" s="99"/>
      <c r="X357" s="59"/>
      <c r="Y357" s="59"/>
      <c r="Z357" s="59"/>
      <c r="AA357" s="59"/>
      <c r="AB357" s="60">
        <f>+Z357*AA357/100</f>
        <v>0</v>
      </c>
      <c r="AC357" s="83">
        <f t="shared" si="129"/>
        <v>0</v>
      </c>
      <c r="AD357" s="532"/>
      <c r="AE357" s="181" t="s">
        <v>2106</v>
      </c>
      <c r="AF357" s="184" t="s">
        <v>2197</v>
      </c>
      <c r="AG357" s="491"/>
      <c r="AH357" s="491"/>
      <c r="AI357" s="34"/>
      <c r="AJ357" s="40"/>
      <c r="AK357" s="11"/>
      <c r="AL357" s="11"/>
      <c r="AM357" s="11"/>
      <c r="AN357" s="11"/>
      <c r="AO357" s="11"/>
      <c r="AP357" s="11"/>
      <c r="AQ357" s="11"/>
      <c r="AR357" s="11"/>
    </row>
    <row r="358" spans="1:44" ht="20.100000000000001" customHeight="1">
      <c r="A358" s="256"/>
      <c r="B358" s="243"/>
      <c r="C358" s="258"/>
      <c r="D358" s="259"/>
      <c r="E358" s="260"/>
      <c r="F358" s="260"/>
      <c r="G358" s="260"/>
      <c r="H358" s="247">
        <v>5</v>
      </c>
      <c r="I358" s="74">
        <v>22.1</v>
      </c>
      <c r="J358" s="84">
        <v>400</v>
      </c>
      <c r="K358" s="80">
        <f t="shared" si="141"/>
        <v>8840</v>
      </c>
      <c r="L358" s="245">
        <v>4</v>
      </c>
      <c r="M358" s="248" t="s">
        <v>1592</v>
      </c>
      <c r="N358" s="249" t="s">
        <v>1613</v>
      </c>
      <c r="O358" s="45">
        <v>5</v>
      </c>
      <c r="P358" s="58">
        <f>6.8*13</f>
        <v>88.399999999999991</v>
      </c>
      <c r="Q358" s="58">
        <v>100</v>
      </c>
      <c r="R358" s="210">
        <v>8200</v>
      </c>
      <c r="S358" s="58">
        <f>+R358*P358</f>
        <v>724879.99999999988</v>
      </c>
      <c r="T358" s="48">
        <v>23</v>
      </c>
      <c r="U358" s="65">
        <v>36</v>
      </c>
      <c r="V358" s="58">
        <f>+S358*0.64</f>
        <v>463923.19999999995</v>
      </c>
      <c r="W358" s="99">
        <f>+V358+K358</f>
        <v>472763.19999999995</v>
      </c>
      <c r="X358" s="59">
        <f>+W358</f>
        <v>472763.19999999995</v>
      </c>
      <c r="Y358" s="59">
        <v>10</v>
      </c>
      <c r="Z358" s="59"/>
      <c r="AA358" s="59"/>
      <c r="AB358" s="60">
        <f t="shared" ref="AB358:AB359" si="144">+Z358*AA358/100</f>
        <v>0</v>
      </c>
      <c r="AC358" s="83">
        <f t="shared" si="129"/>
        <v>0</v>
      </c>
      <c r="AD358" s="532"/>
      <c r="AE358" s="181" t="s">
        <v>2106</v>
      </c>
      <c r="AF358" s="184" t="s">
        <v>2197</v>
      </c>
      <c r="AG358" s="491"/>
      <c r="AH358" s="491"/>
      <c r="AI358" s="34"/>
      <c r="AJ358" s="40"/>
      <c r="AK358" s="11"/>
      <c r="AL358" s="11"/>
      <c r="AM358" s="11"/>
      <c r="AN358" s="11"/>
      <c r="AO358" s="11"/>
      <c r="AP358" s="11"/>
      <c r="AQ358" s="11"/>
      <c r="AR358" s="11"/>
    </row>
    <row r="359" spans="1:44" ht="20.100000000000001" customHeight="1">
      <c r="A359" s="256"/>
      <c r="B359" s="243"/>
      <c r="C359" s="258"/>
      <c r="D359" s="259"/>
      <c r="E359" s="260"/>
      <c r="F359" s="260"/>
      <c r="G359" s="260"/>
      <c r="H359" s="247">
        <v>1</v>
      </c>
      <c r="I359" s="84">
        <f>+I352-I353-I354-I355-I356-I357-I358</f>
        <v>1706.6900000000003</v>
      </c>
      <c r="J359" s="84">
        <v>400</v>
      </c>
      <c r="K359" s="80">
        <f t="shared" si="141"/>
        <v>682676.00000000012</v>
      </c>
      <c r="L359" s="245"/>
      <c r="M359" s="248"/>
      <c r="N359" s="249"/>
      <c r="O359" s="45"/>
      <c r="P359" s="58"/>
      <c r="Q359" s="251"/>
      <c r="R359" s="251"/>
      <c r="S359" s="251"/>
      <c r="T359" s="245"/>
      <c r="U359" s="248"/>
      <c r="V359" s="245"/>
      <c r="W359" s="278"/>
      <c r="X359" s="257"/>
      <c r="Y359" s="257"/>
      <c r="Z359" s="125">
        <f>+K359</f>
        <v>682676.00000000012</v>
      </c>
      <c r="AA359" s="340">
        <v>0.01</v>
      </c>
      <c r="AB359" s="60">
        <f t="shared" si="144"/>
        <v>68.267600000000016</v>
      </c>
      <c r="AC359" s="83">
        <f t="shared" si="129"/>
        <v>58.027460000000012</v>
      </c>
      <c r="AD359" s="532"/>
      <c r="AE359" s="181" t="s">
        <v>2106</v>
      </c>
      <c r="AF359" s="184" t="s">
        <v>2197</v>
      </c>
      <c r="AG359" s="491"/>
      <c r="AH359" s="491"/>
      <c r="AI359" s="34"/>
      <c r="AJ359" s="40"/>
      <c r="AK359" s="11"/>
      <c r="AL359" s="11"/>
      <c r="AM359" s="11"/>
      <c r="AN359" s="11"/>
      <c r="AO359" s="11"/>
      <c r="AP359" s="11"/>
      <c r="AQ359" s="11"/>
      <c r="AR359" s="11"/>
    </row>
    <row r="360" spans="1:44" ht="17.25">
      <c r="A360" s="286">
        <v>180</v>
      </c>
      <c r="B360" s="245" t="s">
        <v>1139</v>
      </c>
      <c r="C360" s="275">
        <v>692</v>
      </c>
      <c r="D360" s="245"/>
      <c r="E360" s="246">
        <v>0</v>
      </c>
      <c r="F360" s="246">
        <v>0</v>
      </c>
      <c r="G360" s="246">
        <v>74</v>
      </c>
      <c r="H360" s="247">
        <v>1</v>
      </c>
      <c r="I360" s="65">
        <f t="shared" ref="I360:I372" si="145">E360*400+F360*100+G360</f>
        <v>74</v>
      </c>
      <c r="J360" s="84">
        <v>500</v>
      </c>
      <c r="K360" s="80">
        <f>I360*J360</f>
        <v>37000</v>
      </c>
      <c r="L360" s="245"/>
      <c r="M360" s="248"/>
      <c r="N360" s="249"/>
      <c r="O360" s="45"/>
      <c r="P360" s="139"/>
      <c r="Q360" s="250"/>
      <c r="R360" s="250"/>
      <c r="S360" s="251"/>
      <c r="T360" s="249"/>
      <c r="U360" s="252"/>
      <c r="V360" s="249"/>
      <c r="W360" s="253"/>
      <c r="X360" s="243"/>
      <c r="Y360" s="243"/>
      <c r="Z360" s="77">
        <f>+K360</f>
        <v>37000</v>
      </c>
      <c r="AA360" s="254">
        <v>0.01</v>
      </c>
      <c r="AB360" s="82">
        <f>+Z360*AA360/100</f>
        <v>3.7</v>
      </c>
      <c r="AC360" s="83">
        <f t="shared" si="129"/>
        <v>3.145</v>
      </c>
      <c r="AD360" s="533" t="s">
        <v>20</v>
      </c>
      <c r="AE360" s="486" t="s">
        <v>1207</v>
      </c>
      <c r="AF360" s="486" t="s">
        <v>1141</v>
      </c>
      <c r="AG360" s="486"/>
      <c r="AH360" s="486">
        <v>91</v>
      </c>
      <c r="AI360" s="3">
        <v>1</v>
      </c>
      <c r="AJ360" s="3" t="s">
        <v>15</v>
      </c>
      <c r="AK360" s="3" t="s">
        <v>16</v>
      </c>
      <c r="AL360" s="3" t="s">
        <v>17</v>
      </c>
    </row>
    <row r="361" spans="1:44" ht="20.100000000000001" customHeight="1">
      <c r="A361" s="256">
        <v>181</v>
      </c>
      <c r="B361" s="243" t="s">
        <v>656</v>
      </c>
      <c r="C361" s="258">
        <v>674</v>
      </c>
      <c r="D361" s="259" t="s">
        <v>32</v>
      </c>
      <c r="E361" s="260">
        <v>2</v>
      </c>
      <c r="F361" s="260">
        <v>2</v>
      </c>
      <c r="G361" s="260">
        <v>0</v>
      </c>
      <c r="H361" s="247">
        <v>1</v>
      </c>
      <c r="I361" s="84">
        <f t="shared" si="145"/>
        <v>1000</v>
      </c>
      <c r="J361" s="84">
        <v>250</v>
      </c>
      <c r="K361" s="80">
        <f t="shared" ref="K361:K372" si="146">I361*J361</f>
        <v>250000</v>
      </c>
      <c r="L361" s="245"/>
      <c r="M361" s="248"/>
      <c r="N361" s="249"/>
      <c r="O361" s="45"/>
      <c r="P361" s="139"/>
      <c r="Q361" s="250"/>
      <c r="R361" s="250"/>
      <c r="S361" s="251"/>
      <c r="T361" s="249"/>
      <c r="U361" s="252"/>
      <c r="V361" s="249"/>
      <c r="W361" s="253"/>
      <c r="X361" s="243"/>
      <c r="Y361" s="243"/>
      <c r="Z361" s="77">
        <v>173422.03</v>
      </c>
      <c r="AA361" s="254">
        <v>0.01</v>
      </c>
      <c r="AB361" s="82">
        <f t="shared" ref="AB361:AB371" si="147">+Z361*AA361/100</f>
        <v>17.342202999999998</v>
      </c>
      <c r="AC361" s="83">
        <f t="shared" si="129"/>
        <v>14.740872549999997</v>
      </c>
      <c r="AD361" s="501" t="s">
        <v>20</v>
      </c>
      <c r="AE361" s="489" t="s">
        <v>707</v>
      </c>
      <c r="AF361" s="489" t="s">
        <v>34</v>
      </c>
      <c r="AG361" s="498" t="s">
        <v>1069</v>
      </c>
      <c r="AH361" s="498" t="s">
        <v>506</v>
      </c>
      <c r="AI361" s="12" t="s">
        <v>61</v>
      </c>
      <c r="AJ361" s="6" t="s">
        <v>36</v>
      </c>
      <c r="AK361" s="11" t="s">
        <v>15</v>
      </c>
      <c r="AL361" s="11" t="s">
        <v>16</v>
      </c>
      <c r="AM361" s="11" t="s">
        <v>17</v>
      </c>
      <c r="AN361" s="11" t="s">
        <v>51</v>
      </c>
      <c r="AO361" s="11" t="s">
        <v>595</v>
      </c>
      <c r="AP361" s="11">
        <v>10</v>
      </c>
      <c r="AQ361" s="11">
        <v>2</v>
      </c>
      <c r="AR361" s="11">
        <v>54</v>
      </c>
    </row>
    <row r="362" spans="1:44" ht="20.100000000000001" customHeight="1">
      <c r="A362" s="256"/>
      <c r="B362" s="243" t="s">
        <v>1723</v>
      </c>
      <c r="C362" s="258"/>
      <c r="D362" s="259" t="s">
        <v>32</v>
      </c>
      <c r="E362" s="260">
        <v>0</v>
      </c>
      <c r="F362" s="260">
        <v>1</v>
      </c>
      <c r="G362" s="260">
        <v>17</v>
      </c>
      <c r="H362" s="247">
        <v>2</v>
      </c>
      <c r="I362" s="65">
        <f t="shared" si="145"/>
        <v>117</v>
      </c>
      <c r="J362" s="84">
        <v>250</v>
      </c>
      <c r="K362" s="80">
        <f t="shared" si="146"/>
        <v>29250</v>
      </c>
      <c r="L362" s="245">
        <v>1</v>
      </c>
      <c r="M362" s="248" t="s">
        <v>1592</v>
      </c>
      <c r="N362" s="249" t="s">
        <v>1595</v>
      </c>
      <c r="O362" s="45"/>
      <c r="P362" s="141">
        <v>112</v>
      </c>
      <c r="Q362" s="250"/>
      <c r="R362" s="250"/>
      <c r="S362" s="251"/>
      <c r="T362" s="249">
        <v>33</v>
      </c>
      <c r="U362" s="252"/>
      <c r="V362" s="249"/>
      <c r="W362" s="253"/>
      <c r="X362" s="243"/>
      <c r="Y362" s="243"/>
      <c r="Z362" s="77">
        <v>173422.03</v>
      </c>
      <c r="AA362" s="254">
        <v>0.02</v>
      </c>
      <c r="AB362" s="82">
        <f t="shared" si="147"/>
        <v>34.684405999999996</v>
      </c>
      <c r="AC362" s="83">
        <f t="shared" si="129"/>
        <v>29.481745099999994</v>
      </c>
      <c r="AD362" s="501" t="s">
        <v>20</v>
      </c>
      <c r="AE362" s="489" t="s">
        <v>707</v>
      </c>
      <c r="AF362" s="489" t="s">
        <v>34</v>
      </c>
      <c r="AG362" s="498" t="s">
        <v>1069</v>
      </c>
      <c r="AH362" s="498" t="s">
        <v>506</v>
      </c>
      <c r="AI362" s="12" t="s">
        <v>61</v>
      </c>
      <c r="AJ362" s="6"/>
      <c r="AK362" s="11"/>
      <c r="AL362" s="11"/>
      <c r="AM362" s="11"/>
      <c r="AN362" s="11"/>
      <c r="AO362" s="11"/>
      <c r="AP362" s="11"/>
      <c r="AQ362" s="11"/>
      <c r="AR362" s="11"/>
    </row>
    <row r="363" spans="1:44" ht="20.100000000000001" customHeight="1">
      <c r="A363" s="256"/>
      <c r="B363" s="243"/>
      <c r="C363" s="258"/>
      <c r="D363" s="259"/>
      <c r="E363" s="260"/>
      <c r="F363" s="260"/>
      <c r="G363" s="260"/>
      <c r="H363" s="247"/>
      <c r="I363" s="65"/>
      <c r="J363" s="65"/>
      <c r="K363" s="80">
        <f t="shared" si="146"/>
        <v>0</v>
      </c>
      <c r="L363" s="245">
        <v>2</v>
      </c>
      <c r="M363" s="248" t="s">
        <v>1885</v>
      </c>
      <c r="N363" s="249" t="s">
        <v>1613</v>
      </c>
      <c r="O363" s="45"/>
      <c r="P363" s="139">
        <v>4</v>
      </c>
      <c r="Q363" s="250"/>
      <c r="R363" s="250"/>
      <c r="S363" s="251"/>
      <c r="T363" s="249">
        <v>33</v>
      </c>
      <c r="U363" s="252"/>
      <c r="V363" s="249"/>
      <c r="W363" s="253"/>
      <c r="X363" s="243"/>
      <c r="Y363" s="243"/>
      <c r="Z363" s="125"/>
      <c r="AA363" s="254"/>
      <c r="AB363" s="82"/>
      <c r="AC363" s="83">
        <f t="shared" si="129"/>
        <v>0</v>
      </c>
      <c r="AD363" s="501"/>
      <c r="AE363" s="489"/>
      <c r="AF363" s="489"/>
      <c r="AG363" s="498"/>
      <c r="AH363" s="498"/>
      <c r="AI363" s="12"/>
      <c r="AJ363" s="6"/>
      <c r="AK363" s="11"/>
      <c r="AL363" s="11"/>
      <c r="AM363" s="11"/>
      <c r="AN363" s="11"/>
      <c r="AO363" s="11"/>
      <c r="AP363" s="11"/>
      <c r="AQ363" s="11"/>
      <c r="AR363" s="11"/>
    </row>
    <row r="364" spans="1:44" ht="20.100000000000001" customHeight="1">
      <c r="A364" s="256">
        <v>182</v>
      </c>
      <c r="B364" s="243" t="s">
        <v>656</v>
      </c>
      <c r="C364" s="258">
        <v>482</v>
      </c>
      <c r="D364" s="259" t="s">
        <v>95</v>
      </c>
      <c r="E364" s="260">
        <v>5</v>
      </c>
      <c r="F364" s="260">
        <v>1</v>
      </c>
      <c r="G364" s="260">
        <v>38</v>
      </c>
      <c r="H364" s="264">
        <v>1</v>
      </c>
      <c r="I364" s="84">
        <f t="shared" si="145"/>
        <v>2138</v>
      </c>
      <c r="J364" s="84">
        <v>250</v>
      </c>
      <c r="K364" s="80">
        <f t="shared" si="146"/>
        <v>534500</v>
      </c>
      <c r="L364" s="245"/>
      <c r="M364" s="248"/>
      <c r="N364" s="249"/>
      <c r="O364" s="45"/>
      <c r="P364" s="139"/>
      <c r="Q364" s="250"/>
      <c r="R364" s="250"/>
      <c r="S364" s="251"/>
      <c r="T364" s="249"/>
      <c r="U364" s="252"/>
      <c r="V364" s="249"/>
      <c r="W364" s="253"/>
      <c r="X364" s="243"/>
      <c r="Y364" s="243"/>
      <c r="Z364" s="125">
        <f>K364</f>
        <v>534500</v>
      </c>
      <c r="AA364" s="254">
        <v>0.01</v>
      </c>
      <c r="AB364" s="82">
        <f t="shared" si="147"/>
        <v>53.45</v>
      </c>
      <c r="AC364" s="83">
        <f t="shared" si="129"/>
        <v>45.432500000000005</v>
      </c>
      <c r="AD364" s="501" t="s">
        <v>10</v>
      </c>
      <c r="AE364" s="489" t="s">
        <v>351</v>
      </c>
      <c r="AF364" s="489" t="s">
        <v>123</v>
      </c>
      <c r="AG364" s="498" t="s">
        <v>828</v>
      </c>
      <c r="AH364" s="498" t="s">
        <v>398</v>
      </c>
      <c r="AI364" s="12" t="s">
        <v>95</v>
      </c>
      <c r="AJ364" s="6" t="s">
        <v>123</v>
      </c>
      <c r="AK364" s="11" t="s">
        <v>15</v>
      </c>
      <c r="AL364" s="11" t="s">
        <v>16</v>
      </c>
      <c r="AM364" s="11" t="s">
        <v>17</v>
      </c>
      <c r="AN364" s="11" t="s">
        <v>18</v>
      </c>
      <c r="AO364" s="11" t="s">
        <v>269</v>
      </c>
      <c r="AP364" s="11">
        <v>6</v>
      </c>
      <c r="AQ364" s="11">
        <v>3</v>
      </c>
      <c r="AR364" s="11">
        <v>2</v>
      </c>
    </row>
    <row r="365" spans="1:44" ht="20.100000000000001" customHeight="1">
      <c r="A365" s="256"/>
      <c r="B365" s="243" t="s">
        <v>656</v>
      </c>
      <c r="C365" s="258">
        <v>482</v>
      </c>
      <c r="D365" s="259" t="s">
        <v>95</v>
      </c>
      <c r="E365" s="260">
        <v>5</v>
      </c>
      <c r="F365" s="260">
        <v>2</v>
      </c>
      <c r="G365" s="260">
        <v>70</v>
      </c>
      <c r="H365" s="264">
        <v>1</v>
      </c>
      <c r="I365" s="84">
        <f t="shared" si="145"/>
        <v>2270</v>
      </c>
      <c r="J365" s="84">
        <v>250</v>
      </c>
      <c r="K365" s="80">
        <f t="shared" si="146"/>
        <v>567500</v>
      </c>
      <c r="L365" s="245"/>
      <c r="M365" s="248"/>
      <c r="N365" s="249"/>
      <c r="O365" s="45"/>
      <c r="P365" s="139"/>
      <c r="Q365" s="250"/>
      <c r="R365" s="250"/>
      <c r="S365" s="251"/>
      <c r="T365" s="249"/>
      <c r="U365" s="252"/>
      <c r="V365" s="249"/>
      <c r="W365" s="253"/>
      <c r="X365" s="243"/>
      <c r="Y365" s="243"/>
      <c r="Z365" s="125">
        <f t="shared" ref="Z365:Z372" si="148">K365</f>
        <v>567500</v>
      </c>
      <c r="AA365" s="254">
        <v>0.01</v>
      </c>
      <c r="AB365" s="82">
        <f t="shared" si="147"/>
        <v>56.75</v>
      </c>
      <c r="AC365" s="83">
        <f t="shared" si="129"/>
        <v>48.237499999999997</v>
      </c>
      <c r="AD365" s="501" t="s">
        <v>10</v>
      </c>
      <c r="AE365" s="489" t="s">
        <v>351</v>
      </c>
      <c r="AF365" s="489" t="s">
        <v>123</v>
      </c>
      <c r="AG365" s="498" t="s">
        <v>828</v>
      </c>
      <c r="AH365" s="498" t="s">
        <v>398</v>
      </c>
      <c r="AI365" s="12" t="s">
        <v>95</v>
      </c>
      <c r="AJ365" s="6" t="s">
        <v>123</v>
      </c>
      <c r="AK365" s="11" t="s">
        <v>15</v>
      </c>
      <c r="AL365" s="11" t="s">
        <v>16</v>
      </c>
      <c r="AM365" s="11" t="s">
        <v>17</v>
      </c>
      <c r="AN365" s="11" t="s">
        <v>117</v>
      </c>
      <c r="AO365" s="11" t="s">
        <v>316</v>
      </c>
      <c r="AP365" s="11">
        <v>3</v>
      </c>
      <c r="AQ365" s="11">
        <v>3</v>
      </c>
      <c r="AR365" s="11">
        <v>1</v>
      </c>
    </row>
    <row r="366" spans="1:44" ht="20.100000000000001" customHeight="1">
      <c r="A366" s="256"/>
      <c r="B366" s="243" t="s">
        <v>656</v>
      </c>
      <c r="C366" s="258">
        <v>562</v>
      </c>
      <c r="D366" s="259" t="s">
        <v>95</v>
      </c>
      <c r="E366" s="260">
        <v>5</v>
      </c>
      <c r="F366" s="260">
        <v>1</v>
      </c>
      <c r="G366" s="260">
        <v>33</v>
      </c>
      <c r="H366" s="264">
        <v>1</v>
      </c>
      <c r="I366" s="84">
        <f t="shared" si="145"/>
        <v>2133</v>
      </c>
      <c r="J366" s="84">
        <v>250</v>
      </c>
      <c r="K366" s="80">
        <f t="shared" si="146"/>
        <v>533250</v>
      </c>
      <c r="L366" s="245"/>
      <c r="M366" s="248"/>
      <c r="N366" s="249"/>
      <c r="O366" s="45"/>
      <c r="P366" s="139"/>
      <c r="Q366" s="250"/>
      <c r="R366" s="250"/>
      <c r="S366" s="251"/>
      <c r="T366" s="249"/>
      <c r="U366" s="252"/>
      <c r="V366" s="249"/>
      <c r="W366" s="253"/>
      <c r="X366" s="243"/>
      <c r="Y366" s="243"/>
      <c r="Z366" s="125">
        <f t="shared" si="148"/>
        <v>533250</v>
      </c>
      <c r="AA366" s="254">
        <v>0.01</v>
      </c>
      <c r="AB366" s="82">
        <f t="shared" si="147"/>
        <v>53.325000000000003</v>
      </c>
      <c r="AC366" s="83">
        <f t="shared" si="129"/>
        <v>45.326250000000002</v>
      </c>
      <c r="AD366" s="501" t="s">
        <v>10</v>
      </c>
      <c r="AE366" s="489" t="s">
        <v>351</v>
      </c>
      <c r="AF366" s="489" t="s">
        <v>123</v>
      </c>
      <c r="AG366" s="498" t="s">
        <v>828</v>
      </c>
      <c r="AH366" s="498" t="s">
        <v>398</v>
      </c>
      <c r="AI366" s="12" t="s">
        <v>95</v>
      </c>
      <c r="AJ366" s="6" t="s">
        <v>123</v>
      </c>
      <c r="AK366" s="11" t="s">
        <v>15</v>
      </c>
      <c r="AL366" s="11" t="s">
        <v>16</v>
      </c>
      <c r="AM366" s="11" t="s">
        <v>17</v>
      </c>
      <c r="AN366" s="11" t="s">
        <v>108</v>
      </c>
      <c r="AO366" s="11" t="s">
        <v>626</v>
      </c>
      <c r="AP366" s="11">
        <v>0</v>
      </c>
      <c r="AQ366" s="11">
        <v>3</v>
      </c>
      <c r="AR366" s="11">
        <v>47</v>
      </c>
    </row>
    <row r="367" spans="1:44" ht="20.100000000000001" customHeight="1">
      <c r="A367" s="286">
        <v>183</v>
      </c>
      <c r="B367" s="243" t="s">
        <v>656</v>
      </c>
      <c r="C367" s="258" t="s">
        <v>1132</v>
      </c>
      <c r="D367" s="259" t="s">
        <v>14</v>
      </c>
      <c r="E367" s="260">
        <v>0</v>
      </c>
      <c r="F367" s="260">
        <v>1</v>
      </c>
      <c r="G367" s="260">
        <v>70</v>
      </c>
      <c r="H367" s="247">
        <v>1</v>
      </c>
      <c r="I367" s="65">
        <f t="shared" si="145"/>
        <v>170</v>
      </c>
      <c r="J367" s="84">
        <v>250</v>
      </c>
      <c r="K367" s="80">
        <f t="shared" si="146"/>
        <v>42500</v>
      </c>
      <c r="L367" s="245"/>
      <c r="M367" s="248"/>
      <c r="N367" s="249"/>
      <c r="O367" s="45"/>
      <c r="P367" s="139"/>
      <c r="Q367" s="250"/>
      <c r="R367" s="250"/>
      <c r="S367" s="251"/>
      <c r="T367" s="249"/>
      <c r="U367" s="252"/>
      <c r="V367" s="249"/>
      <c r="W367" s="253"/>
      <c r="X367" s="243"/>
      <c r="Y367" s="243"/>
      <c r="Z367" s="125">
        <f t="shared" si="148"/>
        <v>42500</v>
      </c>
      <c r="AA367" s="254">
        <v>0.01</v>
      </c>
      <c r="AB367" s="82">
        <f t="shared" si="147"/>
        <v>4.25</v>
      </c>
      <c r="AC367" s="83">
        <f t="shared" si="129"/>
        <v>3.6124999999999998</v>
      </c>
      <c r="AD367" s="501" t="s">
        <v>10</v>
      </c>
      <c r="AE367" s="489" t="s">
        <v>226</v>
      </c>
      <c r="AF367" s="489" t="s">
        <v>460</v>
      </c>
      <c r="AG367" s="498" t="s">
        <v>968</v>
      </c>
      <c r="AH367" s="498" t="s">
        <v>1117</v>
      </c>
      <c r="AI367" s="12" t="s">
        <v>32</v>
      </c>
      <c r="AJ367" s="6" t="s">
        <v>36</v>
      </c>
      <c r="AK367" s="11" t="s">
        <v>347</v>
      </c>
      <c r="AL367" s="11" t="s">
        <v>16</v>
      </c>
      <c r="AM367" s="11" t="s">
        <v>17</v>
      </c>
      <c r="AN367" s="11" t="s">
        <v>39</v>
      </c>
      <c r="AO367" s="11" t="s">
        <v>462</v>
      </c>
      <c r="AP367" s="11">
        <v>7</v>
      </c>
      <c r="AQ367" s="11">
        <v>2</v>
      </c>
      <c r="AR367" s="11">
        <v>54</v>
      </c>
    </row>
    <row r="368" spans="1:44" ht="20.100000000000001" customHeight="1">
      <c r="A368" s="286">
        <v>184</v>
      </c>
      <c r="B368" s="243" t="s">
        <v>656</v>
      </c>
      <c r="C368" s="258">
        <v>334</v>
      </c>
      <c r="D368" s="259" t="s">
        <v>95</v>
      </c>
      <c r="E368" s="260">
        <v>4</v>
      </c>
      <c r="F368" s="260">
        <v>0</v>
      </c>
      <c r="G368" s="260">
        <v>42</v>
      </c>
      <c r="H368" s="264">
        <v>1</v>
      </c>
      <c r="I368" s="84">
        <f t="shared" si="145"/>
        <v>1642</v>
      </c>
      <c r="J368" s="84">
        <v>250</v>
      </c>
      <c r="K368" s="80">
        <f t="shared" si="146"/>
        <v>410500</v>
      </c>
      <c r="L368" s="245"/>
      <c r="M368" s="248"/>
      <c r="N368" s="249"/>
      <c r="O368" s="45"/>
      <c r="P368" s="139"/>
      <c r="Q368" s="250"/>
      <c r="R368" s="250"/>
      <c r="S368" s="251"/>
      <c r="T368" s="249"/>
      <c r="U368" s="252"/>
      <c r="V368" s="249"/>
      <c r="W368" s="253"/>
      <c r="X368" s="243"/>
      <c r="Y368" s="243"/>
      <c r="Z368" s="125">
        <f t="shared" si="148"/>
        <v>410500</v>
      </c>
      <c r="AA368" s="254">
        <v>0.01</v>
      </c>
      <c r="AB368" s="82">
        <f t="shared" si="147"/>
        <v>41.05</v>
      </c>
      <c r="AC368" s="83">
        <f t="shared" si="129"/>
        <v>34.892499999999998</v>
      </c>
      <c r="AD368" s="501" t="s">
        <v>20</v>
      </c>
      <c r="AE368" s="489" t="s">
        <v>226</v>
      </c>
      <c r="AF368" s="489" t="s">
        <v>365</v>
      </c>
      <c r="AG368" s="498" t="s">
        <v>740</v>
      </c>
      <c r="AH368" s="498" t="s">
        <v>227</v>
      </c>
      <c r="AI368" s="12" t="s">
        <v>200</v>
      </c>
      <c r="AJ368" s="200" t="s">
        <v>195</v>
      </c>
      <c r="AK368" s="6" t="s">
        <v>195</v>
      </c>
      <c r="AL368" s="11" t="s">
        <v>196</v>
      </c>
      <c r="AM368" s="11" t="s">
        <v>17</v>
      </c>
      <c r="AN368" s="11" t="s">
        <v>55</v>
      </c>
      <c r="AO368" s="11" t="s">
        <v>19</v>
      </c>
      <c r="AP368" s="11">
        <v>3</v>
      </c>
      <c r="AQ368" s="11">
        <v>3</v>
      </c>
      <c r="AR368" s="11">
        <v>43</v>
      </c>
    </row>
    <row r="369" spans="1:44" ht="20.100000000000001" customHeight="1">
      <c r="A369" s="286">
        <v>185</v>
      </c>
      <c r="B369" s="243" t="s">
        <v>656</v>
      </c>
      <c r="C369" s="258">
        <v>674</v>
      </c>
      <c r="D369" s="259" t="s">
        <v>32</v>
      </c>
      <c r="E369" s="260">
        <v>8</v>
      </c>
      <c r="F369" s="260">
        <v>1</v>
      </c>
      <c r="G369" s="260">
        <v>49</v>
      </c>
      <c r="H369" s="264">
        <v>1</v>
      </c>
      <c r="I369" s="84">
        <f t="shared" si="145"/>
        <v>3349</v>
      </c>
      <c r="J369" s="84">
        <v>250</v>
      </c>
      <c r="K369" s="80">
        <f t="shared" si="146"/>
        <v>837250</v>
      </c>
      <c r="L369" s="245"/>
      <c r="M369" s="248"/>
      <c r="N369" s="249"/>
      <c r="O369" s="45"/>
      <c r="P369" s="139"/>
      <c r="Q369" s="250"/>
      <c r="R369" s="250"/>
      <c r="S369" s="251"/>
      <c r="T369" s="249"/>
      <c r="U369" s="252"/>
      <c r="V369" s="249"/>
      <c r="W369" s="253"/>
      <c r="X369" s="243"/>
      <c r="Y369" s="243"/>
      <c r="Z369" s="125">
        <f t="shared" si="148"/>
        <v>837250</v>
      </c>
      <c r="AA369" s="254">
        <v>0.01</v>
      </c>
      <c r="AB369" s="82">
        <f>+Z369*AA369/100</f>
        <v>83.724999999999994</v>
      </c>
      <c r="AC369" s="83">
        <f t="shared" si="129"/>
        <v>71.166249999999991</v>
      </c>
      <c r="AD369" s="501" t="s">
        <v>20</v>
      </c>
      <c r="AE369" s="489" t="s">
        <v>226</v>
      </c>
      <c r="AF369" s="489" t="s">
        <v>34</v>
      </c>
      <c r="AG369" s="498" t="s">
        <v>749</v>
      </c>
      <c r="AH369" s="498" t="s">
        <v>116</v>
      </c>
      <c r="AI369" s="12" t="s">
        <v>32</v>
      </c>
      <c r="AJ369" s="6" t="s">
        <v>36</v>
      </c>
      <c r="AK369" s="11" t="s">
        <v>15</v>
      </c>
      <c r="AL369" s="11" t="s">
        <v>16</v>
      </c>
      <c r="AM369" s="11" t="s">
        <v>17</v>
      </c>
      <c r="AN369" s="11" t="s">
        <v>37</v>
      </c>
      <c r="AO369" s="11" t="s">
        <v>76</v>
      </c>
      <c r="AP369" s="11">
        <v>1</v>
      </c>
      <c r="AQ369" s="11">
        <v>1</v>
      </c>
      <c r="AR369" s="11">
        <v>82</v>
      </c>
    </row>
    <row r="370" spans="1:44" ht="20.100000000000001" customHeight="1">
      <c r="A370" s="256"/>
      <c r="B370" s="243" t="s">
        <v>656</v>
      </c>
      <c r="C370" s="258">
        <v>340</v>
      </c>
      <c r="D370" s="259" t="s">
        <v>32</v>
      </c>
      <c r="E370" s="260">
        <v>6</v>
      </c>
      <c r="F370" s="260">
        <v>1</v>
      </c>
      <c r="G370" s="260">
        <v>22</v>
      </c>
      <c r="H370" s="264">
        <v>1</v>
      </c>
      <c r="I370" s="84">
        <f t="shared" si="145"/>
        <v>2522</v>
      </c>
      <c r="J370" s="84">
        <v>250</v>
      </c>
      <c r="K370" s="80">
        <f t="shared" si="146"/>
        <v>630500</v>
      </c>
      <c r="L370" s="245"/>
      <c r="M370" s="248"/>
      <c r="N370" s="249"/>
      <c r="O370" s="45"/>
      <c r="P370" s="139"/>
      <c r="Q370" s="250"/>
      <c r="R370" s="250"/>
      <c r="S370" s="251"/>
      <c r="T370" s="249"/>
      <c r="U370" s="252"/>
      <c r="V370" s="249"/>
      <c r="W370" s="253"/>
      <c r="X370" s="243"/>
      <c r="Y370" s="243"/>
      <c r="Z370" s="125">
        <f t="shared" si="148"/>
        <v>630500</v>
      </c>
      <c r="AA370" s="254">
        <v>0.01</v>
      </c>
      <c r="AB370" s="82">
        <f>+Z370*AA370/100</f>
        <v>63.05</v>
      </c>
      <c r="AC370" s="83">
        <f t="shared" si="129"/>
        <v>53.592499999999994</v>
      </c>
      <c r="AD370" s="501" t="s">
        <v>20</v>
      </c>
      <c r="AE370" s="489" t="s">
        <v>226</v>
      </c>
      <c r="AF370" s="489" t="s">
        <v>34</v>
      </c>
      <c r="AG370" s="498" t="s">
        <v>749</v>
      </c>
      <c r="AH370" s="498" t="s">
        <v>116</v>
      </c>
      <c r="AI370" s="12" t="s">
        <v>32</v>
      </c>
      <c r="AJ370" s="6"/>
      <c r="AK370" s="11"/>
      <c r="AL370" s="11"/>
      <c r="AM370" s="11" t="s">
        <v>17</v>
      </c>
      <c r="AN370" s="11" t="s">
        <v>152</v>
      </c>
      <c r="AO370" s="11" t="s">
        <v>561</v>
      </c>
      <c r="AP370" s="11">
        <v>6</v>
      </c>
      <c r="AQ370" s="11">
        <v>3</v>
      </c>
      <c r="AR370" s="11">
        <v>19</v>
      </c>
    </row>
    <row r="371" spans="1:44" ht="20.100000000000001" customHeight="1">
      <c r="A371" s="256"/>
      <c r="B371" s="243" t="s">
        <v>656</v>
      </c>
      <c r="C371" s="258">
        <v>1989</v>
      </c>
      <c r="D371" s="259" t="s">
        <v>32</v>
      </c>
      <c r="E371" s="260">
        <v>0</v>
      </c>
      <c r="F371" s="260">
        <v>2</v>
      </c>
      <c r="G371" s="260">
        <v>72</v>
      </c>
      <c r="H371" s="264">
        <v>1</v>
      </c>
      <c r="I371" s="84">
        <f t="shared" si="145"/>
        <v>272</v>
      </c>
      <c r="J371" s="84">
        <v>250</v>
      </c>
      <c r="K371" s="80">
        <f t="shared" si="146"/>
        <v>68000</v>
      </c>
      <c r="L371" s="245"/>
      <c r="M371" s="248"/>
      <c r="N371" s="249"/>
      <c r="O371" s="45"/>
      <c r="P371" s="139"/>
      <c r="Q371" s="250"/>
      <c r="R371" s="250"/>
      <c r="S371" s="251"/>
      <c r="T371" s="249"/>
      <c r="U371" s="252"/>
      <c r="V371" s="249"/>
      <c r="W371" s="253"/>
      <c r="X371" s="243"/>
      <c r="Y371" s="243"/>
      <c r="Z371" s="125">
        <f t="shared" si="148"/>
        <v>68000</v>
      </c>
      <c r="AA371" s="254">
        <v>0.01</v>
      </c>
      <c r="AB371" s="82">
        <f t="shared" si="147"/>
        <v>6.8</v>
      </c>
      <c r="AC371" s="83">
        <f t="shared" si="129"/>
        <v>5.7799999999999994</v>
      </c>
      <c r="AD371" s="501" t="s">
        <v>20</v>
      </c>
      <c r="AE371" s="489" t="s">
        <v>226</v>
      </c>
      <c r="AF371" s="489" t="s">
        <v>34</v>
      </c>
      <c r="AG371" s="498" t="s">
        <v>749</v>
      </c>
      <c r="AH371" s="498" t="s">
        <v>116</v>
      </c>
      <c r="AI371" s="12" t="s">
        <v>32</v>
      </c>
      <c r="AJ371" s="6"/>
      <c r="AK371" s="11"/>
      <c r="AL371" s="11"/>
      <c r="AM371" s="11" t="s">
        <v>17</v>
      </c>
      <c r="AN371" s="11" t="s">
        <v>69</v>
      </c>
      <c r="AO371" s="11" t="s">
        <v>561</v>
      </c>
      <c r="AP371" s="11">
        <v>5</v>
      </c>
      <c r="AQ371" s="11">
        <v>0</v>
      </c>
      <c r="AR371" s="11">
        <v>9</v>
      </c>
    </row>
    <row r="372" spans="1:44" ht="20.100000000000001" customHeight="1">
      <c r="A372" s="256">
        <v>186</v>
      </c>
      <c r="B372" s="243" t="s">
        <v>656</v>
      </c>
      <c r="C372" s="258">
        <v>482</v>
      </c>
      <c r="D372" s="259" t="s">
        <v>95</v>
      </c>
      <c r="E372" s="260">
        <v>3</v>
      </c>
      <c r="F372" s="260">
        <v>2</v>
      </c>
      <c r="G372" s="260">
        <v>83</v>
      </c>
      <c r="H372" s="264">
        <v>1</v>
      </c>
      <c r="I372" s="84">
        <f t="shared" si="145"/>
        <v>1483</v>
      </c>
      <c r="J372" s="84">
        <v>250</v>
      </c>
      <c r="K372" s="80">
        <f t="shared" si="146"/>
        <v>370750</v>
      </c>
      <c r="L372" s="245"/>
      <c r="M372" s="248"/>
      <c r="N372" s="249"/>
      <c r="O372" s="45"/>
      <c r="P372" s="139"/>
      <c r="Q372" s="250"/>
      <c r="R372" s="250"/>
      <c r="S372" s="251"/>
      <c r="T372" s="249"/>
      <c r="U372" s="252"/>
      <c r="V372" s="249"/>
      <c r="W372" s="253"/>
      <c r="X372" s="243"/>
      <c r="Y372" s="243"/>
      <c r="Z372" s="125">
        <f t="shared" si="148"/>
        <v>370750</v>
      </c>
      <c r="AA372" s="254">
        <v>0.01</v>
      </c>
      <c r="AB372" s="82">
        <f>+Z372*AA372/100</f>
        <v>37.075000000000003</v>
      </c>
      <c r="AC372" s="83">
        <f t="shared" si="129"/>
        <v>31.513750000000002</v>
      </c>
      <c r="AD372" s="501" t="s">
        <v>20</v>
      </c>
      <c r="AE372" s="489" t="s">
        <v>226</v>
      </c>
      <c r="AF372" s="489" t="s">
        <v>171</v>
      </c>
      <c r="AG372" s="498" t="s">
        <v>762</v>
      </c>
      <c r="AH372" s="498" t="s">
        <v>306</v>
      </c>
      <c r="AI372" s="12" t="s">
        <v>32</v>
      </c>
      <c r="AJ372" s="6" t="s">
        <v>36</v>
      </c>
      <c r="AK372" s="11" t="s">
        <v>15</v>
      </c>
      <c r="AL372" s="11" t="s">
        <v>16</v>
      </c>
      <c r="AM372" s="11" t="s">
        <v>17</v>
      </c>
      <c r="AN372" s="11" t="s">
        <v>114</v>
      </c>
      <c r="AO372" s="11" t="s">
        <v>76</v>
      </c>
      <c r="AP372" s="11">
        <v>1</v>
      </c>
      <c r="AQ372" s="11">
        <v>1</v>
      </c>
      <c r="AR372" s="11">
        <v>30</v>
      </c>
    </row>
    <row r="373" spans="1:44">
      <c r="A373" s="256">
        <v>187</v>
      </c>
      <c r="B373" s="249" t="s">
        <v>1319</v>
      </c>
      <c r="C373" s="263">
        <v>17219</v>
      </c>
      <c r="D373" s="245">
        <v>3</v>
      </c>
      <c r="E373" s="248">
        <v>0</v>
      </c>
      <c r="F373" s="248">
        <v>0</v>
      </c>
      <c r="G373" s="248">
        <v>35</v>
      </c>
      <c r="H373" s="265">
        <v>5</v>
      </c>
      <c r="I373" s="65">
        <v>35</v>
      </c>
      <c r="J373" s="248">
        <v>500</v>
      </c>
      <c r="K373" s="65">
        <f>J373*I373</f>
        <v>17500</v>
      </c>
      <c r="L373" s="245"/>
      <c r="M373" s="248"/>
      <c r="N373" s="245"/>
      <c r="O373" s="45"/>
      <c r="P373" s="58"/>
      <c r="Q373" s="251"/>
      <c r="R373" s="251"/>
      <c r="S373" s="58"/>
      <c r="T373" s="248"/>
      <c r="U373" s="248"/>
      <c r="V373" s="58"/>
      <c r="W373" s="302"/>
      <c r="X373" s="58"/>
      <c r="Y373" s="245"/>
      <c r="Z373" s="77"/>
      <c r="AA373" s="250"/>
      <c r="AB373" s="82"/>
      <c r="AC373" s="83">
        <f t="shared" si="129"/>
        <v>0</v>
      </c>
      <c r="AD373" s="482" t="s">
        <v>20</v>
      </c>
      <c r="AE373" s="607" t="s">
        <v>1209</v>
      </c>
      <c r="AF373" s="607" t="s">
        <v>212</v>
      </c>
      <c r="AH373" s="8">
        <v>323</v>
      </c>
      <c r="AI373" s="35">
        <v>3</v>
      </c>
    </row>
    <row r="374" spans="1:44">
      <c r="A374" s="256"/>
      <c r="B374" s="249"/>
      <c r="C374" s="245"/>
      <c r="D374" s="245"/>
      <c r="E374" s="248"/>
      <c r="F374" s="248"/>
      <c r="G374" s="248"/>
      <c r="H374" s="265"/>
      <c r="I374" s="60">
        <v>21.7</v>
      </c>
      <c r="J374" s="248">
        <v>500</v>
      </c>
      <c r="K374" s="60">
        <f>J374*I374</f>
        <v>10850</v>
      </c>
      <c r="L374" s="245">
        <v>1</v>
      </c>
      <c r="M374" s="248" t="s">
        <v>1592</v>
      </c>
      <c r="N374" s="245" t="s">
        <v>1613</v>
      </c>
      <c r="O374" s="45">
        <v>2</v>
      </c>
      <c r="P374" s="58">
        <v>94</v>
      </c>
      <c r="Q374" s="251">
        <v>100</v>
      </c>
      <c r="R374" s="251">
        <v>8200</v>
      </c>
      <c r="S374" s="58">
        <f>+R374*P374</f>
        <v>770800</v>
      </c>
      <c r="T374" s="248">
        <v>18</v>
      </c>
      <c r="U374" s="248">
        <v>26</v>
      </c>
      <c r="V374" s="58">
        <f>+S374*0.74</f>
        <v>570392</v>
      </c>
      <c r="W374" s="302">
        <f>+V374+K374</f>
        <v>581242</v>
      </c>
      <c r="X374" s="58">
        <f>+W374*Q374/100</f>
        <v>581242</v>
      </c>
      <c r="Y374" s="245">
        <v>50</v>
      </c>
      <c r="Z374" s="77"/>
      <c r="AA374" s="250"/>
      <c r="AB374" s="82"/>
      <c r="AC374" s="83">
        <f t="shared" si="129"/>
        <v>0</v>
      </c>
      <c r="AD374" s="4" t="s">
        <v>20</v>
      </c>
      <c r="AE374" s="179" t="s">
        <v>1209</v>
      </c>
      <c r="AF374" s="179" t="s">
        <v>212</v>
      </c>
      <c r="AH374" s="8">
        <v>323</v>
      </c>
      <c r="AI374" s="35">
        <v>3</v>
      </c>
    </row>
    <row r="375" spans="1:44">
      <c r="A375" s="256"/>
      <c r="B375" s="249"/>
      <c r="C375" s="245"/>
      <c r="D375" s="245"/>
      <c r="E375" s="248"/>
      <c r="F375" s="248"/>
      <c r="G375" s="248"/>
      <c r="H375" s="265"/>
      <c r="I375" s="60">
        <v>13.3</v>
      </c>
      <c r="J375" s="248">
        <v>500</v>
      </c>
      <c r="K375" s="60">
        <f>J375*I375</f>
        <v>6650</v>
      </c>
      <c r="L375" s="245">
        <v>2</v>
      </c>
      <c r="M375" s="248" t="s">
        <v>1586</v>
      </c>
      <c r="N375" s="245" t="s">
        <v>1595</v>
      </c>
      <c r="O375" s="45">
        <v>3</v>
      </c>
      <c r="P375" s="58">
        <v>77.39</v>
      </c>
      <c r="Q375" s="251">
        <v>46.32</v>
      </c>
      <c r="R375" s="251">
        <v>2600</v>
      </c>
      <c r="S375" s="58">
        <f>+R375*P375</f>
        <v>201214</v>
      </c>
      <c r="T375" s="248">
        <v>10</v>
      </c>
      <c r="U375" s="248">
        <v>40</v>
      </c>
      <c r="V375" s="58">
        <f>+S375*0.6</f>
        <v>120728.4</v>
      </c>
      <c r="W375" s="302">
        <f>+K375+V375</f>
        <v>127378.4</v>
      </c>
      <c r="X375" s="58">
        <f>+W375*Q375/100</f>
        <v>59001.674879999999</v>
      </c>
      <c r="Y375" s="245">
        <v>50</v>
      </c>
      <c r="Z375" s="77"/>
      <c r="AA375" s="250"/>
      <c r="AB375" s="82"/>
      <c r="AC375" s="83">
        <f t="shared" si="129"/>
        <v>0</v>
      </c>
      <c r="AD375" s="4" t="s">
        <v>20</v>
      </c>
      <c r="AE375" s="179" t="s">
        <v>1209</v>
      </c>
      <c r="AF375" s="179" t="s">
        <v>212</v>
      </c>
    </row>
    <row r="376" spans="1:44">
      <c r="A376" s="256"/>
      <c r="B376" s="249"/>
      <c r="C376" s="245"/>
      <c r="D376" s="245"/>
      <c r="E376" s="248"/>
      <c r="F376" s="248"/>
      <c r="G376" s="248"/>
      <c r="H376" s="265"/>
      <c r="I376" s="60"/>
      <c r="J376" s="248"/>
      <c r="K376" s="72"/>
      <c r="L376" s="245"/>
      <c r="M376" s="248"/>
      <c r="N376" s="245"/>
      <c r="O376" s="45"/>
      <c r="P376" s="58"/>
      <c r="Q376" s="251">
        <v>53.68</v>
      </c>
      <c r="R376" s="251"/>
      <c r="S376" s="58"/>
      <c r="T376" s="248"/>
      <c r="U376" s="248"/>
      <c r="V376" s="58"/>
      <c r="W376" s="160"/>
      <c r="X376" s="59">
        <f>+W375*Q376/100</f>
        <v>68376.725120000003</v>
      </c>
      <c r="Y376" s="257"/>
      <c r="Z376" s="125">
        <f>+X376</f>
        <v>68376.725120000003</v>
      </c>
      <c r="AA376" s="254">
        <v>0.3</v>
      </c>
      <c r="AB376" s="82">
        <f t="shared" ref="AB376:AB384" si="149">+Z376*AA376/100</f>
        <v>205.13017535999998</v>
      </c>
      <c r="AC376" s="83"/>
      <c r="AD376" s="4" t="s">
        <v>20</v>
      </c>
      <c r="AE376" s="179" t="s">
        <v>1209</v>
      </c>
      <c r="AF376" s="179" t="s">
        <v>212</v>
      </c>
    </row>
    <row r="377" spans="1:44">
      <c r="A377" s="256"/>
      <c r="B377" s="249" t="s">
        <v>1319</v>
      </c>
      <c r="C377" s="245">
        <v>50244</v>
      </c>
      <c r="D377" s="245">
        <v>3</v>
      </c>
      <c r="E377" s="248">
        <v>0</v>
      </c>
      <c r="F377" s="248">
        <v>0</v>
      </c>
      <c r="G377" s="248">
        <v>35</v>
      </c>
      <c r="H377" s="265">
        <v>2</v>
      </c>
      <c r="I377" s="60">
        <v>35</v>
      </c>
      <c r="J377" s="248">
        <v>500</v>
      </c>
      <c r="K377" s="72">
        <f>+I377*J377</f>
        <v>17500</v>
      </c>
      <c r="L377" s="245"/>
      <c r="M377" s="248"/>
      <c r="N377" s="245"/>
      <c r="O377" s="45"/>
      <c r="P377" s="58"/>
      <c r="Q377" s="251"/>
      <c r="R377" s="251"/>
      <c r="S377" s="58"/>
      <c r="T377" s="248"/>
      <c r="U377" s="248"/>
      <c r="V377" s="58"/>
      <c r="W377" s="160"/>
      <c r="X377" s="59"/>
      <c r="Y377" s="257"/>
      <c r="Z377" s="125">
        <f>+K377</f>
        <v>17500</v>
      </c>
      <c r="AA377" s="254">
        <v>0.02</v>
      </c>
      <c r="AB377" s="82">
        <f t="shared" si="149"/>
        <v>3.5</v>
      </c>
      <c r="AC377" s="83"/>
      <c r="AD377" s="4" t="s">
        <v>20</v>
      </c>
      <c r="AE377" s="179" t="s">
        <v>1209</v>
      </c>
      <c r="AF377" s="179" t="s">
        <v>212</v>
      </c>
    </row>
    <row r="378" spans="1:44">
      <c r="A378" s="256"/>
      <c r="B378" s="249" t="s">
        <v>1319</v>
      </c>
      <c r="C378" s="245">
        <v>50245</v>
      </c>
      <c r="D378" s="245">
        <v>3</v>
      </c>
      <c r="E378" s="248">
        <v>0</v>
      </c>
      <c r="F378" s="248">
        <v>0</v>
      </c>
      <c r="G378" s="248">
        <v>35</v>
      </c>
      <c r="H378" s="265">
        <v>2</v>
      </c>
      <c r="I378" s="60">
        <v>35</v>
      </c>
      <c r="J378" s="248">
        <v>500</v>
      </c>
      <c r="K378" s="72">
        <f>+I378*J378</f>
        <v>17500</v>
      </c>
      <c r="L378" s="245"/>
      <c r="M378" s="248"/>
      <c r="N378" s="245"/>
      <c r="O378" s="45"/>
      <c r="P378" s="58"/>
      <c r="Q378" s="251"/>
      <c r="R378" s="251"/>
      <c r="S378" s="58"/>
      <c r="T378" s="248"/>
      <c r="U378" s="248"/>
      <c r="V378" s="58"/>
      <c r="W378" s="160"/>
      <c r="X378" s="59"/>
      <c r="Y378" s="257"/>
      <c r="Z378" s="125">
        <f>+K378</f>
        <v>17500</v>
      </c>
      <c r="AA378" s="254">
        <v>0.02</v>
      </c>
      <c r="AB378" s="82">
        <f t="shared" si="149"/>
        <v>3.5</v>
      </c>
      <c r="AC378" s="83"/>
      <c r="AD378" s="4" t="s">
        <v>20</v>
      </c>
      <c r="AE378" s="179" t="s">
        <v>1209</v>
      </c>
      <c r="AF378" s="179" t="s">
        <v>212</v>
      </c>
    </row>
    <row r="379" spans="1:44" ht="17.25">
      <c r="A379" s="286">
        <v>188</v>
      </c>
      <c r="B379" s="249" t="s">
        <v>1286</v>
      </c>
      <c r="C379" s="275">
        <v>23933</v>
      </c>
      <c r="D379" s="245" t="s">
        <v>1290</v>
      </c>
      <c r="E379" s="246">
        <v>3</v>
      </c>
      <c r="F379" s="246">
        <v>3</v>
      </c>
      <c r="G379" s="246">
        <v>80</v>
      </c>
      <c r="H379" s="247">
        <v>1</v>
      </c>
      <c r="I379" s="84">
        <f t="shared" ref="I379:I390" si="150">E379*400+F379*100+G379</f>
        <v>1580</v>
      </c>
      <c r="J379" s="84">
        <v>250</v>
      </c>
      <c r="K379" s="80">
        <f t="shared" ref="K379:K384" si="151">I379*J379</f>
        <v>395000</v>
      </c>
      <c r="L379" s="245"/>
      <c r="M379" s="248"/>
      <c r="N379" s="249"/>
      <c r="O379" s="45"/>
      <c r="P379" s="139"/>
      <c r="Q379" s="250"/>
      <c r="R379" s="250"/>
      <c r="S379" s="251"/>
      <c r="T379" s="249"/>
      <c r="U379" s="252"/>
      <c r="V379" s="249"/>
      <c r="W379" s="253"/>
      <c r="X379" s="243"/>
      <c r="Y379" s="243"/>
      <c r="Z379" s="125">
        <f>K379</f>
        <v>395000</v>
      </c>
      <c r="AA379" s="254">
        <v>0.01</v>
      </c>
      <c r="AB379" s="82">
        <f t="shared" si="149"/>
        <v>39.5</v>
      </c>
      <c r="AC379" s="83">
        <f t="shared" si="129"/>
        <v>33.574999999999996</v>
      </c>
      <c r="AD379" s="533" t="s">
        <v>644</v>
      </c>
      <c r="AE379" s="608" t="s">
        <v>1209</v>
      </c>
      <c r="AF379" s="608" t="s">
        <v>569</v>
      </c>
      <c r="AG379" s="510">
        <v>3350400178861</v>
      </c>
      <c r="AH379" s="486">
        <v>24</v>
      </c>
      <c r="AI379" s="3">
        <v>4</v>
      </c>
      <c r="AJ379" s="3" t="s">
        <v>15</v>
      </c>
      <c r="AK379" s="3"/>
      <c r="AL379" s="3"/>
    </row>
    <row r="380" spans="1:44">
      <c r="A380" s="256"/>
      <c r="B380" s="245" t="s">
        <v>1319</v>
      </c>
      <c r="C380" s="263">
        <v>17395</v>
      </c>
      <c r="D380" s="245">
        <v>4</v>
      </c>
      <c r="E380" s="248">
        <v>0</v>
      </c>
      <c r="F380" s="248">
        <v>1</v>
      </c>
      <c r="G380" s="248">
        <v>87</v>
      </c>
      <c r="H380" s="247">
        <v>2</v>
      </c>
      <c r="I380" s="65">
        <f t="shared" si="150"/>
        <v>187</v>
      </c>
      <c r="J380" s="84">
        <v>500</v>
      </c>
      <c r="K380" s="80">
        <f t="shared" si="151"/>
        <v>93500</v>
      </c>
      <c r="L380" s="245"/>
      <c r="M380" s="266"/>
      <c r="N380" s="245"/>
      <c r="O380" s="45"/>
      <c r="P380" s="139"/>
      <c r="Q380" s="249"/>
      <c r="R380" s="250"/>
      <c r="S380" s="245"/>
      <c r="T380" s="249"/>
      <c r="U380" s="252"/>
      <c r="V380" s="249"/>
      <c r="W380" s="253"/>
      <c r="X380" s="243"/>
      <c r="Y380" s="243"/>
      <c r="Z380" s="125">
        <f t="shared" ref="Z380:Z390" si="152">K380</f>
        <v>93500</v>
      </c>
      <c r="AA380" s="254">
        <v>0.02</v>
      </c>
      <c r="AB380" s="82">
        <f t="shared" si="149"/>
        <v>18.7</v>
      </c>
      <c r="AC380" s="83">
        <f t="shared" si="129"/>
        <v>15.895</v>
      </c>
      <c r="AD380" s="482" t="s">
        <v>10</v>
      </c>
      <c r="AE380" s="482" t="s">
        <v>1209</v>
      </c>
      <c r="AF380" s="482" t="s">
        <v>569</v>
      </c>
      <c r="AG380" s="121">
        <v>3350400178861</v>
      </c>
      <c r="AH380" s="8" t="s">
        <v>1958</v>
      </c>
    </row>
    <row r="381" spans="1:44" ht="20.100000000000001" customHeight="1">
      <c r="A381" s="256">
        <v>189</v>
      </c>
      <c r="B381" s="257" t="s">
        <v>656</v>
      </c>
      <c r="C381" s="258">
        <v>673</v>
      </c>
      <c r="D381" s="259" t="s">
        <v>32</v>
      </c>
      <c r="E381" s="260">
        <v>19</v>
      </c>
      <c r="F381" s="260">
        <v>3</v>
      </c>
      <c r="G381" s="260">
        <v>12</v>
      </c>
      <c r="H381" s="264">
        <v>1</v>
      </c>
      <c r="I381" s="84">
        <f t="shared" si="150"/>
        <v>7912</v>
      </c>
      <c r="J381" s="84">
        <v>250</v>
      </c>
      <c r="K381" s="80">
        <f t="shared" si="151"/>
        <v>1978000</v>
      </c>
      <c r="L381" s="245"/>
      <c r="M381" s="248"/>
      <c r="N381" s="249"/>
      <c r="O381" s="45"/>
      <c r="P381" s="139"/>
      <c r="Q381" s="250"/>
      <c r="R381" s="250"/>
      <c r="S381" s="251"/>
      <c r="T381" s="249"/>
      <c r="U381" s="252"/>
      <c r="V381" s="249"/>
      <c r="W381" s="253"/>
      <c r="X381" s="243"/>
      <c r="Y381" s="243"/>
      <c r="Z381" s="125">
        <f t="shared" si="152"/>
        <v>1978000</v>
      </c>
      <c r="AA381" s="254">
        <v>0.01</v>
      </c>
      <c r="AB381" s="82">
        <f t="shared" si="149"/>
        <v>197.8</v>
      </c>
      <c r="AC381" s="83">
        <f t="shared" si="129"/>
        <v>168.13</v>
      </c>
      <c r="AD381" s="501" t="s">
        <v>10</v>
      </c>
      <c r="AE381" s="489" t="s">
        <v>11</v>
      </c>
      <c r="AF381" s="489" t="s">
        <v>12</v>
      </c>
      <c r="AG381" s="498" t="s">
        <v>822</v>
      </c>
      <c r="AH381" s="498" t="s">
        <v>221</v>
      </c>
      <c r="AI381" s="12" t="s">
        <v>14</v>
      </c>
      <c r="AJ381" s="6" t="s">
        <v>36</v>
      </c>
      <c r="AK381" s="11" t="s">
        <v>195</v>
      </c>
      <c r="AL381" s="11" t="s">
        <v>196</v>
      </c>
      <c r="AM381" s="11" t="s">
        <v>17</v>
      </c>
      <c r="AN381" s="11" t="s">
        <v>68</v>
      </c>
      <c r="AO381" s="11" t="s">
        <v>243</v>
      </c>
      <c r="AP381" s="11">
        <v>5</v>
      </c>
      <c r="AQ381" s="11">
        <v>0</v>
      </c>
      <c r="AR381" s="11">
        <v>36</v>
      </c>
    </row>
    <row r="382" spans="1:44" ht="20.100000000000001" customHeight="1">
      <c r="A382" s="256"/>
      <c r="B382" s="257" t="s">
        <v>656</v>
      </c>
      <c r="C382" s="258">
        <v>673</v>
      </c>
      <c r="D382" s="259" t="s">
        <v>32</v>
      </c>
      <c r="E382" s="260">
        <v>1</v>
      </c>
      <c r="F382" s="260">
        <v>2</v>
      </c>
      <c r="G382" s="260">
        <v>21</v>
      </c>
      <c r="H382" s="264">
        <v>1</v>
      </c>
      <c r="I382" s="65">
        <f t="shared" si="150"/>
        <v>621</v>
      </c>
      <c r="J382" s="84">
        <v>250</v>
      </c>
      <c r="K382" s="80">
        <f t="shared" si="151"/>
        <v>155250</v>
      </c>
      <c r="L382" s="245"/>
      <c r="M382" s="248"/>
      <c r="N382" s="249"/>
      <c r="O382" s="45"/>
      <c r="P382" s="139"/>
      <c r="Q382" s="250"/>
      <c r="R382" s="250"/>
      <c r="S382" s="251"/>
      <c r="T382" s="249"/>
      <c r="U382" s="252"/>
      <c r="V382" s="249"/>
      <c r="W382" s="253"/>
      <c r="X382" s="243"/>
      <c r="Y382" s="243"/>
      <c r="Z382" s="125">
        <f t="shared" si="152"/>
        <v>155250</v>
      </c>
      <c r="AA382" s="254">
        <v>0.01</v>
      </c>
      <c r="AB382" s="82">
        <f t="shared" si="149"/>
        <v>15.525</v>
      </c>
      <c r="AC382" s="83">
        <f t="shared" si="129"/>
        <v>13.196249999999999</v>
      </c>
      <c r="AD382" s="501" t="s">
        <v>10</v>
      </c>
      <c r="AE382" s="489" t="s">
        <v>11</v>
      </c>
      <c r="AF382" s="489" t="s">
        <v>12</v>
      </c>
      <c r="AG382" s="498" t="s">
        <v>822</v>
      </c>
      <c r="AH382" s="498" t="s">
        <v>221</v>
      </c>
      <c r="AI382" s="12" t="s">
        <v>14</v>
      </c>
      <c r="AJ382" s="6" t="s">
        <v>36</v>
      </c>
      <c r="AK382" s="11" t="s">
        <v>347</v>
      </c>
      <c r="AL382" s="11" t="s">
        <v>16</v>
      </c>
      <c r="AM382" s="11" t="s">
        <v>17</v>
      </c>
      <c r="AN382" s="11" t="s">
        <v>37</v>
      </c>
      <c r="AO382" s="11" t="s">
        <v>561</v>
      </c>
      <c r="AP382" s="11">
        <v>5</v>
      </c>
      <c r="AQ382" s="11">
        <v>1</v>
      </c>
      <c r="AR382" s="11">
        <v>2</v>
      </c>
    </row>
    <row r="383" spans="1:44" ht="20.100000000000001" customHeight="1">
      <c r="A383" s="256"/>
      <c r="B383" s="257" t="s">
        <v>656</v>
      </c>
      <c r="C383" s="258">
        <v>750</v>
      </c>
      <c r="D383" s="259" t="s">
        <v>32</v>
      </c>
      <c r="E383" s="260">
        <v>2</v>
      </c>
      <c r="F383" s="260">
        <v>3</v>
      </c>
      <c r="G383" s="260">
        <v>21</v>
      </c>
      <c r="H383" s="264">
        <v>1</v>
      </c>
      <c r="I383" s="84">
        <f t="shared" si="150"/>
        <v>1121</v>
      </c>
      <c r="J383" s="84">
        <v>250</v>
      </c>
      <c r="K383" s="80">
        <f t="shared" si="151"/>
        <v>280250</v>
      </c>
      <c r="L383" s="245"/>
      <c r="M383" s="248"/>
      <c r="N383" s="249"/>
      <c r="O383" s="45"/>
      <c r="P383" s="139"/>
      <c r="Q383" s="250"/>
      <c r="R383" s="250"/>
      <c r="S383" s="251"/>
      <c r="T383" s="249"/>
      <c r="U383" s="252"/>
      <c r="V383" s="249"/>
      <c r="W383" s="253"/>
      <c r="X383" s="243"/>
      <c r="Y383" s="243"/>
      <c r="Z383" s="125">
        <f t="shared" si="152"/>
        <v>280250</v>
      </c>
      <c r="AA383" s="254">
        <v>0.01</v>
      </c>
      <c r="AB383" s="82">
        <f t="shared" si="149"/>
        <v>28.024999999999999</v>
      </c>
      <c r="AC383" s="83">
        <f t="shared" si="129"/>
        <v>23.821249999999999</v>
      </c>
      <c r="AD383" s="501" t="s">
        <v>10</v>
      </c>
      <c r="AE383" s="489" t="s">
        <v>11</v>
      </c>
      <c r="AF383" s="489" t="s">
        <v>12</v>
      </c>
      <c r="AG383" s="498" t="s">
        <v>822</v>
      </c>
      <c r="AH383" s="498" t="s">
        <v>221</v>
      </c>
      <c r="AI383" s="12" t="s">
        <v>32</v>
      </c>
      <c r="AJ383" s="6" t="s">
        <v>36</v>
      </c>
      <c r="AK383" s="11" t="s">
        <v>15</v>
      </c>
      <c r="AL383" s="11" t="s">
        <v>16</v>
      </c>
      <c r="AM383" s="11" t="s">
        <v>17</v>
      </c>
      <c r="AN383" s="11" t="s">
        <v>134</v>
      </c>
      <c r="AO383" s="11" t="s">
        <v>595</v>
      </c>
      <c r="AP383" s="11">
        <v>9</v>
      </c>
      <c r="AQ383" s="11">
        <v>2</v>
      </c>
      <c r="AR383" s="11">
        <v>23</v>
      </c>
    </row>
    <row r="384" spans="1:44" ht="20.100000000000001" customHeight="1">
      <c r="A384" s="256">
        <v>190</v>
      </c>
      <c r="B384" s="257" t="s">
        <v>656</v>
      </c>
      <c r="C384" s="258" t="s">
        <v>1128</v>
      </c>
      <c r="D384" s="259" t="s">
        <v>95</v>
      </c>
      <c r="E384" s="260">
        <v>5</v>
      </c>
      <c r="F384" s="260">
        <v>1</v>
      </c>
      <c r="G384" s="260">
        <v>11</v>
      </c>
      <c r="H384" s="247">
        <v>1</v>
      </c>
      <c r="I384" s="84">
        <f t="shared" si="150"/>
        <v>2111</v>
      </c>
      <c r="J384" s="84">
        <v>250</v>
      </c>
      <c r="K384" s="80">
        <f t="shared" si="151"/>
        <v>527750</v>
      </c>
      <c r="L384" s="245"/>
      <c r="M384" s="248"/>
      <c r="N384" s="249"/>
      <c r="O384" s="45"/>
      <c r="P384" s="139"/>
      <c r="Q384" s="250"/>
      <c r="R384" s="250"/>
      <c r="S384" s="251"/>
      <c r="T384" s="249"/>
      <c r="U384" s="252"/>
      <c r="V384" s="249"/>
      <c r="W384" s="253"/>
      <c r="X384" s="243"/>
      <c r="Y384" s="243"/>
      <c r="Z384" s="125">
        <f t="shared" si="152"/>
        <v>527750</v>
      </c>
      <c r="AA384" s="254">
        <v>0.01</v>
      </c>
      <c r="AB384" s="82">
        <f t="shared" si="149"/>
        <v>52.774999999999999</v>
      </c>
      <c r="AC384" s="83">
        <f t="shared" si="129"/>
        <v>44.858750000000001</v>
      </c>
      <c r="AD384" s="501" t="s">
        <v>10</v>
      </c>
      <c r="AE384" s="489" t="s">
        <v>684</v>
      </c>
      <c r="AF384" s="489" t="s">
        <v>81</v>
      </c>
      <c r="AG384" s="498" t="s">
        <v>1003</v>
      </c>
      <c r="AH384" s="498" t="s">
        <v>193</v>
      </c>
      <c r="AI384" s="12" t="s">
        <v>95</v>
      </c>
      <c r="AJ384" s="6" t="s">
        <v>123</v>
      </c>
      <c r="AK384" s="11" t="s">
        <v>15</v>
      </c>
      <c r="AL384" s="11" t="s">
        <v>16</v>
      </c>
      <c r="AM384" s="11" t="s">
        <v>17</v>
      </c>
      <c r="AN384" s="11" t="s">
        <v>136</v>
      </c>
      <c r="AO384" s="11" t="s">
        <v>485</v>
      </c>
      <c r="AP384" s="11">
        <v>5</v>
      </c>
      <c r="AQ384" s="11">
        <v>2</v>
      </c>
      <c r="AR384" s="11">
        <v>93</v>
      </c>
    </row>
    <row r="385" spans="1:44" ht="20.100000000000001" customHeight="1">
      <c r="A385" s="256"/>
      <c r="B385" s="257" t="s">
        <v>656</v>
      </c>
      <c r="C385" s="258" t="s">
        <v>1128</v>
      </c>
      <c r="D385" s="259" t="s">
        <v>95</v>
      </c>
      <c r="E385" s="260">
        <v>9</v>
      </c>
      <c r="F385" s="260">
        <v>1</v>
      </c>
      <c r="G385" s="260">
        <v>10</v>
      </c>
      <c r="H385" s="247">
        <v>1</v>
      </c>
      <c r="I385" s="84">
        <f t="shared" si="150"/>
        <v>3710</v>
      </c>
      <c r="J385" s="84">
        <v>250</v>
      </c>
      <c r="K385" s="80">
        <f t="shared" ref="K385:K390" si="153">I385*J385</f>
        <v>927500</v>
      </c>
      <c r="L385" s="245"/>
      <c r="M385" s="248"/>
      <c r="N385" s="249"/>
      <c r="O385" s="45"/>
      <c r="P385" s="139"/>
      <c r="Q385" s="250"/>
      <c r="R385" s="250"/>
      <c r="S385" s="251"/>
      <c r="T385" s="249"/>
      <c r="U385" s="252"/>
      <c r="V385" s="249"/>
      <c r="W385" s="253"/>
      <c r="X385" s="243"/>
      <c r="Y385" s="243"/>
      <c r="Z385" s="125">
        <f t="shared" si="152"/>
        <v>927500</v>
      </c>
      <c r="AA385" s="254">
        <v>0.01</v>
      </c>
      <c r="AB385" s="82">
        <f t="shared" ref="AB385:AB394" si="154">+Z385*AA385/100</f>
        <v>92.75</v>
      </c>
      <c r="AC385" s="83">
        <f t="shared" si="129"/>
        <v>78.837499999999991</v>
      </c>
      <c r="AD385" s="501" t="s">
        <v>10</v>
      </c>
      <c r="AE385" s="489" t="s">
        <v>684</v>
      </c>
      <c r="AF385" s="489" t="s">
        <v>81</v>
      </c>
      <c r="AG385" s="498" t="s">
        <v>1003</v>
      </c>
      <c r="AH385" s="498" t="s">
        <v>193</v>
      </c>
      <c r="AI385" s="12" t="s">
        <v>95</v>
      </c>
      <c r="AJ385" s="6" t="s">
        <v>123</v>
      </c>
      <c r="AK385" s="11" t="s">
        <v>15</v>
      </c>
      <c r="AL385" s="11" t="s">
        <v>16</v>
      </c>
      <c r="AM385" s="11" t="s">
        <v>17</v>
      </c>
      <c r="AN385" s="11" t="s">
        <v>101</v>
      </c>
      <c r="AO385" s="11" t="s">
        <v>525</v>
      </c>
      <c r="AP385" s="11">
        <v>3</v>
      </c>
      <c r="AQ385" s="11">
        <v>3</v>
      </c>
      <c r="AR385" s="11">
        <v>98</v>
      </c>
    </row>
    <row r="386" spans="1:44" ht="20.100000000000001" customHeight="1">
      <c r="A386" s="256"/>
      <c r="B386" s="257" t="s">
        <v>656</v>
      </c>
      <c r="C386" s="258">
        <v>490</v>
      </c>
      <c r="D386" s="259" t="s">
        <v>14</v>
      </c>
      <c r="E386" s="260">
        <v>6</v>
      </c>
      <c r="F386" s="260">
        <v>2</v>
      </c>
      <c r="G386" s="260">
        <v>59</v>
      </c>
      <c r="H386" s="247">
        <v>1</v>
      </c>
      <c r="I386" s="84">
        <f t="shared" si="150"/>
        <v>2659</v>
      </c>
      <c r="J386" s="84">
        <v>250</v>
      </c>
      <c r="K386" s="80">
        <f t="shared" si="153"/>
        <v>664750</v>
      </c>
      <c r="L386" s="245"/>
      <c r="M386" s="248"/>
      <c r="N386" s="249"/>
      <c r="O386" s="45"/>
      <c r="P386" s="139"/>
      <c r="Q386" s="250"/>
      <c r="R386" s="250"/>
      <c r="S386" s="251"/>
      <c r="T386" s="249"/>
      <c r="U386" s="252"/>
      <c r="V386" s="249"/>
      <c r="W386" s="253"/>
      <c r="X386" s="243"/>
      <c r="Y386" s="243"/>
      <c r="Z386" s="125">
        <f t="shared" si="152"/>
        <v>664750</v>
      </c>
      <c r="AA386" s="254">
        <v>0.01</v>
      </c>
      <c r="AB386" s="82">
        <f>+Z386*AA386/100</f>
        <v>66.474999999999994</v>
      </c>
      <c r="AC386" s="83">
        <f t="shared" si="129"/>
        <v>56.503749999999997</v>
      </c>
      <c r="AD386" s="501" t="s">
        <v>10</v>
      </c>
      <c r="AE386" s="489" t="s">
        <v>684</v>
      </c>
      <c r="AF386" s="489" t="s">
        <v>81</v>
      </c>
      <c r="AG386" s="498" t="s">
        <v>1003</v>
      </c>
      <c r="AH386" s="498" t="s">
        <v>193</v>
      </c>
      <c r="AI386" s="12" t="s">
        <v>95</v>
      </c>
      <c r="AJ386" s="6" t="s">
        <v>123</v>
      </c>
      <c r="AK386" s="11" t="s">
        <v>15</v>
      </c>
      <c r="AL386" s="11" t="s">
        <v>16</v>
      </c>
      <c r="AM386" s="11" t="s">
        <v>17</v>
      </c>
      <c r="AN386" s="11" t="s">
        <v>127</v>
      </c>
      <c r="AO386" s="11" t="s">
        <v>525</v>
      </c>
      <c r="AP386" s="11">
        <v>3</v>
      </c>
      <c r="AQ386" s="11">
        <v>1</v>
      </c>
      <c r="AR386" s="11">
        <v>61</v>
      </c>
    </row>
    <row r="387" spans="1:44" ht="17.25">
      <c r="A387" s="376"/>
      <c r="B387" s="346" t="s">
        <v>1139</v>
      </c>
      <c r="C387" s="377">
        <v>538</v>
      </c>
      <c r="D387" s="346"/>
      <c r="E387" s="378">
        <v>6</v>
      </c>
      <c r="F387" s="378">
        <v>1</v>
      </c>
      <c r="G387" s="378">
        <v>6</v>
      </c>
      <c r="H387" s="348">
        <v>1</v>
      </c>
      <c r="I387" s="90">
        <f t="shared" si="150"/>
        <v>2506</v>
      </c>
      <c r="J387" s="90">
        <v>100</v>
      </c>
      <c r="K387" s="91">
        <f t="shared" si="153"/>
        <v>250600</v>
      </c>
      <c r="L387" s="346"/>
      <c r="M387" s="347"/>
      <c r="N387" s="345"/>
      <c r="O387" s="46"/>
      <c r="P387" s="151"/>
      <c r="Q387" s="350"/>
      <c r="R387" s="350"/>
      <c r="S387" s="379"/>
      <c r="T387" s="345"/>
      <c r="U387" s="351"/>
      <c r="V387" s="345"/>
      <c r="W387" s="352"/>
      <c r="X387" s="353"/>
      <c r="Y387" s="353"/>
      <c r="Z387" s="125">
        <f t="shared" si="152"/>
        <v>250600</v>
      </c>
      <c r="AA387" s="354">
        <v>0.01</v>
      </c>
      <c r="AB387" s="82">
        <f>+Z387*AA387/100</f>
        <v>25.06</v>
      </c>
      <c r="AC387" s="83">
        <f t="shared" si="129"/>
        <v>21.300999999999998</v>
      </c>
      <c r="AD387" s="485" t="s">
        <v>10</v>
      </c>
      <c r="AE387" s="486" t="s">
        <v>684</v>
      </c>
      <c r="AF387" s="486" t="s">
        <v>81</v>
      </c>
      <c r="AG387" s="486" t="s">
        <v>1229</v>
      </c>
      <c r="AH387" s="486">
        <v>154</v>
      </c>
      <c r="AI387" s="3">
        <v>4</v>
      </c>
      <c r="AJ387" s="3" t="s">
        <v>15</v>
      </c>
      <c r="AK387" s="3" t="s">
        <v>16</v>
      </c>
      <c r="AL387" s="3" t="s">
        <v>17</v>
      </c>
    </row>
    <row r="388" spans="1:44">
      <c r="A388" s="256">
        <v>191</v>
      </c>
      <c r="B388" s="245" t="s">
        <v>1322</v>
      </c>
      <c r="C388" s="263"/>
      <c r="D388" s="245"/>
      <c r="E388" s="248">
        <v>1</v>
      </c>
      <c r="F388" s="248">
        <v>1</v>
      </c>
      <c r="G388" s="248">
        <v>4</v>
      </c>
      <c r="H388" s="265"/>
      <c r="I388" s="248">
        <f t="shared" si="150"/>
        <v>504</v>
      </c>
      <c r="J388" s="267">
        <v>250</v>
      </c>
      <c r="K388" s="65">
        <f t="shared" si="153"/>
        <v>126000</v>
      </c>
      <c r="L388" s="245"/>
      <c r="M388" s="248"/>
      <c r="N388" s="249"/>
      <c r="O388" s="45"/>
      <c r="P388" s="144"/>
      <c r="Q388" s="250"/>
      <c r="R388" s="250"/>
      <c r="S388" s="251"/>
      <c r="T388" s="252"/>
      <c r="U388" s="252"/>
      <c r="V388" s="249"/>
      <c r="W388" s="306"/>
      <c r="X388" s="249"/>
      <c r="Y388" s="249"/>
      <c r="Z388" s="125">
        <f t="shared" si="152"/>
        <v>126000</v>
      </c>
      <c r="AA388" s="250">
        <v>0.02</v>
      </c>
      <c r="AB388" s="82">
        <f t="shared" si="154"/>
        <v>25.2</v>
      </c>
      <c r="AC388" s="83">
        <f t="shared" si="129"/>
        <v>21.419999999999998</v>
      </c>
      <c r="AD388" s="523"/>
      <c r="AE388" s="7" t="s">
        <v>1325</v>
      </c>
      <c r="AF388" s="4" t="s">
        <v>63</v>
      </c>
      <c r="AH388" s="8" t="s">
        <v>1560</v>
      </c>
    </row>
    <row r="389" spans="1:44" ht="20.100000000000001" customHeight="1">
      <c r="A389" s="256">
        <v>192</v>
      </c>
      <c r="B389" s="257" t="s">
        <v>656</v>
      </c>
      <c r="C389" s="258" t="s">
        <v>1132</v>
      </c>
      <c r="D389" s="259" t="s">
        <v>14</v>
      </c>
      <c r="E389" s="260">
        <v>0</v>
      </c>
      <c r="F389" s="260">
        <v>1</v>
      </c>
      <c r="G389" s="260">
        <v>29</v>
      </c>
      <c r="H389" s="247">
        <v>1</v>
      </c>
      <c r="I389" s="65">
        <f t="shared" si="150"/>
        <v>129</v>
      </c>
      <c r="J389" s="267">
        <v>250</v>
      </c>
      <c r="K389" s="80">
        <f t="shared" si="153"/>
        <v>32250</v>
      </c>
      <c r="L389" s="245"/>
      <c r="M389" s="248"/>
      <c r="N389" s="249"/>
      <c r="O389" s="45"/>
      <c r="P389" s="139"/>
      <c r="Q389" s="250"/>
      <c r="R389" s="250"/>
      <c r="S389" s="251"/>
      <c r="T389" s="249"/>
      <c r="U389" s="252"/>
      <c r="V389" s="249"/>
      <c r="W389" s="253"/>
      <c r="X389" s="243"/>
      <c r="Y389" s="243"/>
      <c r="Z389" s="125">
        <f t="shared" si="152"/>
        <v>32250</v>
      </c>
      <c r="AA389" s="254">
        <v>0.01</v>
      </c>
      <c r="AB389" s="82">
        <f t="shared" si="154"/>
        <v>3.2250000000000001</v>
      </c>
      <c r="AC389" s="83">
        <f t="shared" ref="AC389:AC449" si="155">+AB389*0.85</f>
        <v>2.74125</v>
      </c>
      <c r="AD389" s="497" t="s">
        <v>44</v>
      </c>
      <c r="AE389" s="515" t="s">
        <v>703</v>
      </c>
      <c r="AF389" s="489" t="s">
        <v>59</v>
      </c>
      <c r="AG389" s="498" t="s">
        <v>1064</v>
      </c>
      <c r="AH389" s="498" t="s">
        <v>33</v>
      </c>
      <c r="AI389" s="12" t="s">
        <v>14</v>
      </c>
      <c r="AJ389" s="6" t="s">
        <v>36</v>
      </c>
      <c r="AK389" s="11" t="s">
        <v>15</v>
      </c>
      <c r="AL389" s="11" t="s">
        <v>16</v>
      </c>
      <c r="AM389" s="11" t="s">
        <v>17</v>
      </c>
      <c r="AN389" s="11" t="s">
        <v>37</v>
      </c>
      <c r="AO389" s="11" t="s">
        <v>595</v>
      </c>
      <c r="AP389" s="11">
        <v>2</v>
      </c>
      <c r="AQ389" s="11">
        <v>1</v>
      </c>
      <c r="AR389" s="11">
        <v>40</v>
      </c>
    </row>
    <row r="390" spans="1:44">
      <c r="A390" s="256">
        <v>193</v>
      </c>
      <c r="B390" s="245" t="s">
        <v>1319</v>
      </c>
      <c r="C390" s="277">
        <v>45708</v>
      </c>
      <c r="D390" s="245">
        <v>4</v>
      </c>
      <c r="E390" s="248">
        <v>0</v>
      </c>
      <c r="F390" s="248">
        <v>3</v>
      </c>
      <c r="G390" s="248">
        <v>43</v>
      </c>
      <c r="H390" s="247">
        <v>2</v>
      </c>
      <c r="I390" s="65">
        <f t="shared" si="150"/>
        <v>343</v>
      </c>
      <c r="J390" s="65">
        <v>130</v>
      </c>
      <c r="K390" s="80">
        <f t="shared" si="153"/>
        <v>44590</v>
      </c>
      <c r="L390" s="245">
        <v>1</v>
      </c>
      <c r="M390" s="266" t="s">
        <v>1592</v>
      </c>
      <c r="N390" s="245" t="s">
        <v>1621</v>
      </c>
      <c r="O390" s="48"/>
      <c r="P390" s="58">
        <v>250</v>
      </c>
      <c r="Q390" s="245"/>
      <c r="R390" s="251"/>
      <c r="S390" s="245"/>
      <c r="T390" s="249">
        <v>17</v>
      </c>
      <c r="U390" s="252"/>
      <c r="V390" s="249"/>
      <c r="W390" s="253"/>
      <c r="X390" s="243"/>
      <c r="Y390" s="243"/>
      <c r="Z390" s="125">
        <f t="shared" si="152"/>
        <v>44590</v>
      </c>
      <c r="AA390" s="254">
        <v>0.02</v>
      </c>
      <c r="AB390" s="82">
        <f>+Z390*AA390/100</f>
        <v>8.918000000000001</v>
      </c>
      <c r="AC390" s="83">
        <f t="shared" si="155"/>
        <v>7.5803000000000003</v>
      </c>
      <c r="AD390" s="4" t="s">
        <v>10</v>
      </c>
      <c r="AE390" s="4" t="s">
        <v>1717</v>
      </c>
      <c r="AF390" s="4" t="s">
        <v>472</v>
      </c>
      <c r="AG390" s="121">
        <v>3350400179662</v>
      </c>
      <c r="AH390" s="8" t="s">
        <v>1718</v>
      </c>
    </row>
    <row r="391" spans="1:44">
      <c r="A391" s="256"/>
      <c r="B391" s="249"/>
      <c r="C391" s="245"/>
      <c r="D391" s="245"/>
      <c r="E391" s="248"/>
      <c r="F391" s="248"/>
      <c r="G391" s="248"/>
      <c r="H391" s="247"/>
      <c r="I391" s="65"/>
      <c r="J391" s="65"/>
      <c r="K391" s="80"/>
      <c r="L391" s="245">
        <v>2</v>
      </c>
      <c r="M391" s="266" t="s">
        <v>1630</v>
      </c>
      <c r="N391" s="245" t="s">
        <v>1595</v>
      </c>
      <c r="O391" s="48"/>
      <c r="P391" s="58">
        <v>12</v>
      </c>
      <c r="Q391" s="245"/>
      <c r="R391" s="251"/>
      <c r="S391" s="245"/>
      <c r="T391" s="249">
        <v>13</v>
      </c>
      <c r="U391" s="252"/>
      <c r="V391" s="249"/>
      <c r="W391" s="253"/>
      <c r="X391" s="243"/>
      <c r="Y391" s="243"/>
      <c r="Z391" s="125"/>
      <c r="AA391" s="254"/>
      <c r="AB391" s="82"/>
      <c r="AC391" s="83">
        <f t="shared" si="155"/>
        <v>0</v>
      </c>
    </row>
    <row r="392" spans="1:44">
      <c r="A392" s="256"/>
      <c r="B392" s="249"/>
      <c r="C392" s="245"/>
      <c r="D392" s="245"/>
      <c r="E392" s="248"/>
      <c r="F392" s="248"/>
      <c r="G392" s="248"/>
      <c r="H392" s="247"/>
      <c r="I392" s="65"/>
      <c r="J392" s="65"/>
      <c r="K392" s="80"/>
      <c r="L392" s="245">
        <v>3</v>
      </c>
      <c r="M392" s="266" t="s">
        <v>1639</v>
      </c>
      <c r="N392" s="245" t="s">
        <v>1595</v>
      </c>
      <c r="O392" s="48"/>
      <c r="P392" s="58">
        <v>23</v>
      </c>
      <c r="Q392" s="245"/>
      <c r="R392" s="251"/>
      <c r="S392" s="245"/>
      <c r="T392" s="249">
        <v>13</v>
      </c>
      <c r="U392" s="252"/>
      <c r="V392" s="249"/>
      <c r="W392" s="253"/>
      <c r="X392" s="243"/>
      <c r="Y392" s="243"/>
      <c r="Z392" s="125"/>
      <c r="AA392" s="254"/>
      <c r="AB392" s="82"/>
      <c r="AC392" s="83">
        <f t="shared" si="155"/>
        <v>0</v>
      </c>
    </row>
    <row r="393" spans="1:44">
      <c r="A393" s="256"/>
      <c r="B393" s="249"/>
      <c r="C393" s="245"/>
      <c r="D393" s="245"/>
      <c r="E393" s="248"/>
      <c r="F393" s="248"/>
      <c r="G393" s="248"/>
      <c r="H393" s="247"/>
      <c r="I393" s="65"/>
      <c r="J393" s="65"/>
      <c r="K393" s="80"/>
      <c r="L393" s="245">
        <v>4</v>
      </c>
      <c r="M393" s="266" t="s">
        <v>1639</v>
      </c>
      <c r="N393" s="245" t="s">
        <v>1595</v>
      </c>
      <c r="O393" s="48"/>
      <c r="P393" s="58">
        <v>20</v>
      </c>
      <c r="Q393" s="245"/>
      <c r="R393" s="251"/>
      <c r="S393" s="245"/>
      <c r="T393" s="249">
        <v>13</v>
      </c>
      <c r="U393" s="252"/>
      <c r="V393" s="249"/>
      <c r="W393" s="253"/>
      <c r="X393" s="243"/>
      <c r="Y393" s="243"/>
      <c r="Z393" s="125"/>
      <c r="AA393" s="254"/>
      <c r="AB393" s="82"/>
      <c r="AC393" s="83">
        <f t="shared" si="155"/>
        <v>0</v>
      </c>
    </row>
    <row r="394" spans="1:44" ht="20.100000000000001" customHeight="1">
      <c r="A394" s="256">
        <v>194</v>
      </c>
      <c r="B394" s="257" t="s">
        <v>656</v>
      </c>
      <c r="C394" s="258">
        <v>750</v>
      </c>
      <c r="D394" s="259" t="s">
        <v>32</v>
      </c>
      <c r="E394" s="260">
        <v>0</v>
      </c>
      <c r="F394" s="260">
        <v>1</v>
      </c>
      <c r="G394" s="260">
        <v>53</v>
      </c>
      <c r="H394" s="247">
        <v>1</v>
      </c>
      <c r="I394" s="65">
        <f>E394*400+F394*100+G394</f>
        <v>153</v>
      </c>
      <c r="J394" s="84">
        <v>250</v>
      </c>
      <c r="K394" s="80">
        <f>I394*J394</f>
        <v>38250</v>
      </c>
      <c r="L394" s="245"/>
      <c r="M394" s="248"/>
      <c r="N394" s="249"/>
      <c r="O394" s="45"/>
      <c r="P394" s="139"/>
      <c r="Q394" s="250"/>
      <c r="R394" s="250"/>
      <c r="S394" s="251"/>
      <c r="T394" s="249"/>
      <c r="U394" s="252"/>
      <c r="V394" s="249"/>
      <c r="W394" s="253"/>
      <c r="X394" s="243"/>
      <c r="Y394" s="243"/>
      <c r="Z394" s="125">
        <f>K394</f>
        <v>38250</v>
      </c>
      <c r="AA394" s="254">
        <v>0.01</v>
      </c>
      <c r="AB394" s="82">
        <f t="shared" si="154"/>
        <v>3.8250000000000002</v>
      </c>
      <c r="AC394" s="83">
        <f t="shared" si="155"/>
        <v>3.2512500000000002</v>
      </c>
      <c r="AD394" s="501" t="s">
        <v>20</v>
      </c>
      <c r="AE394" s="489" t="s">
        <v>167</v>
      </c>
      <c r="AF394" s="489" t="s">
        <v>123</v>
      </c>
      <c r="AG394" s="498" t="s">
        <v>892</v>
      </c>
      <c r="AH394" s="498" t="s">
        <v>306</v>
      </c>
      <c r="AI394" s="12" t="s">
        <v>32</v>
      </c>
      <c r="AJ394" s="6" t="s">
        <v>36</v>
      </c>
      <c r="AK394" s="11" t="s">
        <v>15</v>
      </c>
      <c r="AL394" s="11" t="s">
        <v>16</v>
      </c>
      <c r="AM394" s="11" t="s">
        <v>17</v>
      </c>
      <c r="AN394" s="11" t="s">
        <v>55</v>
      </c>
      <c r="AO394" s="11" t="s">
        <v>362</v>
      </c>
      <c r="AP394" s="11">
        <v>1</v>
      </c>
      <c r="AQ394" s="11">
        <v>1</v>
      </c>
      <c r="AR394" s="11">
        <v>11</v>
      </c>
    </row>
    <row r="395" spans="1:44">
      <c r="A395" s="256"/>
      <c r="B395" s="257" t="s">
        <v>2196</v>
      </c>
      <c r="C395" s="245"/>
      <c r="D395" s="245"/>
      <c r="E395" s="248">
        <v>9</v>
      </c>
      <c r="F395" s="248">
        <v>0</v>
      </c>
      <c r="G395" s="248">
        <v>0</v>
      </c>
      <c r="H395" s="247">
        <v>1</v>
      </c>
      <c r="I395" s="65">
        <f>E395*400+F395*100+G395</f>
        <v>3600</v>
      </c>
      <c r="J395" s="65">
        <v>250</v>
      </c>
      <c r="K395" s="80">
        <f>I395*J395</f>
        <v>900000</v>
      </c>
      <c r="L395" s="245"/>
      <c r="M395" s="266"/>
      <c r="N395" s="245"/>
      <c r="O395" s="45"/>
      <c r="P395" s="139"/>
      <c r="Q395" s="249"/>
      <c r="R395" s="250"/>
      <c r="S395" s="245"/>
      <c r="T395" s="249"/>
      <c r="U395" s="252"/>
      <c r="V395" s="249"/>
      <c r="W395" s="253"/>
      <c r="X395" s="243"/>
      <c r="Y395" s="243"/>
      <c r="Z395" s="125">
        <f>+K395</f>
        <v>900000</v>
      </c>
      <c r="AA395" s="254">
        <v>0.01</v>
      </c>
      <c r="AB395" s="82">
        <f>+Z395*AA395/100</f>
        <v>90</v>
      </c>
      <c r="AC395" s="83">
        <f t="shared" si="155"/>
        <v>76.5</v>
      </c>
    </row>
    <row r="396" spans="1:44">
      <c r="A396" s="256">
        <v>195</v>
      </c>
      <c r="B396" s="245" t="s">
        <v>1723</v>
      </c>
      <c r="C396" s="245"/>
      <c r="D396" s="245">
        <v>6</v>
      </c>
      <c r="E396" s="248">
        <v>0</v>
      </c>
      <c r="F396" s="248">
        <v>2</v>
      </c>
      <c r="G396" s="248">
        <v>92</v>
      </c>
      <c r="H396" s="247">
        <v>2</v>
      </c>
      <c r="I396" s="65">
        <f>E396*400+F396*100+G396</f>
        <v>292</v>
      </c>
      <c r="J396" s="65">
        <v>130</v>
      </c>
      <c r="K396" s="80">
        <f>I396*J396</f>
        <v>37960</v>
      </c>
      <c r="L396" s="245">
        <v>1</v>
      </c>
      <c r="M396" s="266" t="s">
        <v>1592</v>
      </c>
      <c r="N396" s="245" t="s">
        <v>1613</v>
      </c>
      <c r="O396" s="45"/>
      <c r="P396" s="141">
        <v>155</v>
      </c>
      <c r="Q396" s="249"/>
      <c r="R396" s="250"/>
      <c r="S396" s="245"/>
      <c r="T396" s="249">
        <v>28</v>
      </c>
      <c r="U396" s="252"/>
      <c r="V396" s="249"/>
      <c r="W396" s="253"/>
      <c r="X396" s="243"/>
      <c r="Y396" s="243"/>
      <c r="Z396" s="125">
        <f>K396</f>
        <v>37960</v>
      </c>
      <c r="AA396" s="254">
        <v>0.02</v>
      </c>
      <c r="AB396" s="82">
        <f>+Z396*AA396/100</f>
        <v>7.5920000000000005</v>
      </c>
      <c r="AC396" s="83">
        <f t="shared" si="155"/>
        <v>6.4532000000000007</v>
      </c>
      <c r="AD396" s="4" t="s">
        <v>10</v>
      </c>
      <c r="AE396" s="4" t="s">
        <v>1786</v>
      </c>
      <c r="AF396" s="4" t="s">
        <v>63</v>
      </c>
      <c r="AG396" s="121">
        <v>3350400195951</v>
      </c>
      <c r="AH396" s="8" t="s">
        <v>1787</v>
      </c>
    </row>
    <row r="397" spans="1:44">
      <c r="A397" s="256"/>
      <c r="B397" s="245"/>
      <c r="C397" s="245"/>
      <c r="D397" s="245"/>
      <c r="E397" s="248"/>
      <c r="F397" s="248"/>
      <c r="G397" s="248"/>
      <c r="H397" s="247"/>
      <c r="I397" s="65">
        <f t="shared" ref="I397" si="156">E397*400+F397*100+G397</f>
        <v>0</v>
      </c>
      <c r="J397" s="65"/>
      <c r="K397" s="80">
        <f t="shared" ref="K397" si="157">I397*J397</f>
        <v>0</v>
      </c>
      <c r="L397" s="245">
        <v>2</v>
      </c>
      <c r="M397" s="266" t="s">
        <v>1630</v>
      </c>
      <c r="N397" s="245" t="s">
        <v>1595</v>
      </c>
      <c r="O397" s="45"/>
      <c r="P397" s="139">
        <v>77</v>
      </c>
      <c r="Q397" s="249"/>
      <c r="R397" s="250"/>
      <c r="S397" s="245"/>
      <c r="T397" s="249">
        <v>28</v>
      </c>
      <c r="U397" s="252"/>
      <c r="V397" s="249"/>
      <c r="W397" s="253"/>
      <c r="X397" s="243"/>
      <c r="Y397" s="243"/>
      <c r="Z397" s="125"/>
      <c r="AA397" s="254"/>
      <c r="AB397" s="82"/>
      <c r="AC397" s="83">
        <f t="shared" si="155"/>
        <v>0</v>
      </c>
    </row>
    <row r="398" spans="1:44" ht="20.100000000000001" customHeight="1">
      <c r="A398" s="256">
        <v>196</v>
      </c>
      <c r="B398" s="257" t="s">
        <v>656</v>
      </c>
      <c r="C398" s="258">
        <v>490</v>
      </c>
      <c r="D398" s="259" t="s">
        <v>95</v>
      </c>
      <c r="E398" s="260">
        <v>6</v>
      </c>
      <c r="F398" s="260">
        <v>2</v>
      </c>
      <c r="G398" s="260">
        <v>26</v>
      </c>
      <c r="H398" s="264">
        <v>1</v>
      </c>
      <c r="I398" s="84">
        <f>E398*400+F398*100+G398</f>
        <v>2626</v>
      </c>
      <c r="J398" s="84">
        <v>250</v>
      </c>
      <c r="K398" s="80">
        <f>I398*J398</f>
        <v>656500</v>
      </c>
      <c r="L398" s="245"/>
      <c r="M398" s="248"/>
      <c r="N398" s="249"/>
      <c r="O398" s="45"/>
      <c r="P398" s="139"/>
      <c r="Q398" s="250"/>
      <c r="R398" s="250"/>
      <c r="S398" s="251"/>
      <c r="T398" s="249"/>
      <c r="U398" s="252"/>
      <c r="V398" s="249"/>
      <c r="W398" s="253"/>
      <c r="X398" s="243"/>
      <c r="Y398" s="243"/>
      <c r="Z398" s="125">
        <f>K398</f>
        <v>656500</v>
      </c>
      <c r="AA398" s="254">
        <v>0.01</v>
      </c>
      <c r="AB398" s="82">
        <f t="shared" ref="AB398:AB409" si="158">+Z398*AA398/100</f>
        <v>65.650000000000006</v>
      </c>
      <c r="AC398" s="83">
        <f t="shared" si="155"/>
        <v>55.802500000000002</v>
      </c>
      <c r="AD398" s="501" t="s">
        <v>10</v>
      </c>
      <c r="AE398" s="489" t="s">
        <v>436</v>
      </c>
      <c r="AF398" s="489" t="s">
        <v>160</v>
      </c>
      <c r="AG398" s="498" t="s">
        <v>791</v>
      </c>
      <c r="AH398" s="498" t="s">
        <v>435</v>
      </c>
      <c r="AI398" s="12" t="s">
        <v>95</v>
      </c>
      <c r="AJ398" s="6" t="s">
        <v>123</v>
      </c>
      <c r="AK398" s="11" t="s">
        <v>15</v>
      </c>
      <c r="AL398" s="11" t="s">
        <v>16</v>
      </c>
      <c r="AM398" s="11" t="s">
        <v>17</v>
      </c>
      <c r="AN398" s="11" t="s">
        <v>37</v>
      </c>
      <c r="AO398" s="11" t="s">
        <v>191</v>
      </c>
      <c r="AP398" s="11">
        <v>4</v>
      </c>
      <c r="AQ398" s="11">
        <v>3</v>
      </c>
      <c r="AR398" s="11">
        <v>10</v>
      </c>
    </row>
    <row r="399" spans="1:44" ht="20.100000000000001" customHeight="1">
      <c r="A399" s="256"/>
      <c r="B399" s="257" t="s">
        <v>656</v>
      </c>
      <c r="C399" s="258">
        <v>490</v>
      </c>
      <c r="D399" s="259" t="s">
        <v>95</v>
      </c>
      <c r="E399" s="260">
        <v>2</v>
      </c>
      <c r="F399" s="260">
        <v>3</v>
      </c>
      <c r="G399" s="260">
        <v>47</v>
      </c>
      <c r="H399" s="264">
        <v>1</v>
      </c>
      <c r="I399" s="84">
        <f>E399*400+F399*100+G399</f>
        <v>1147</v>
      </c>
      <c r="J399" s="84">
        <v>250</v>
      </c>
      <c r="K399" s="80">
        <f>I399*J399</f>
        <v>286750</v>
      </c>
      <c r="L399" s="245"/>
      <c r="M399" s="248"/>
      <c r="N399" s="249"/>
      <c r="O399" s="45"/>
      <c r="P399" s="139"/>
      <c r="Q399" s="250"/>
      <c r="R399" s="250"/>
      <c r="S399" s="251"/>
      <c r="T399" s="249"/>
      <c r="U399" s="252"/>
      <c r="V399" s="249"/>
      <c r="W399" s="253"/>
      <c r="X399" s="243"/>
      <c r="Y399" s="243"/>
      <c r="Z399" s="125">
        <f t="shared" ref="Z399:Z400" si="159">K399</f>
        <v>286750</v>
      </c>
      <c r="AA399" s="254">
        <v>0.01</v>
      </c>
      <c r="AB399" s="82">
        <f t="shared" si="158"/>
        <v>28.675000000000001</v>
      </c>
      <c r="AC399" s="83">
        <f t="shared" si="155"/>
        <v>24.373750000000001</v>
      </c>
      <c r="AD399" s="501" t="s">
        <v>10</v>
      </c>
      <c r="AE399" s="489" t="s">
        <v>436</v>
      </c>
      <c r="AF399" s="489" t="s">
        <v>160</v>
      </c>
      <c r="AG399" s="498" t="s">
        <v>791</v>
      </c>
      <c r="AH399" s="498" t="s">
        <v>435</v>
      </c>
      <c r="AI399" s="12" t="s">
        <v>95</v>
      </c>
      <c r="AJ399" s="6" t="s">
        <v>123</v>
      </c>
      <c r="AK399" s="11" t="s">
        <v>15</v>
      </c>
      <c r="AL399" s="11" t="s">
        <v>16</v>
      </c>
      <c r="AM399" s="11" t="s">
        <v>231</v>
      </c>
      <c r="AN399" s="11" t="s">
        <v>124</v>
      </c>
      <c r="AO399" s="11" t="s">
        <v>191</v>
      </c>
      <c r="AP399" s="11">
        <v>3</v>
      </c>
      <c r="AQ399" s="11">
        <v>1</v>
      </c>
      <c r="AR399" s="11">
        <v>2</v>
      </c>
    </row>
    <row r="400" spans="1:44" ht="20.100000000000001" customHeight="1">
      <c r="A400" s="256"/>
      <c r="B400" s="257" t="s">
        <v>1666</v>
      </c>
      <c r="C400" s="281">
        <v>45731</v>
      </c>
      <c r="D400" s="259" t="s">
        <v>95</v>
      </c>
      <c r="E400" s="260">
        <v>0</v>
      </c>
      <c r="F400" s="260">
        <v>1</v>
      </c>
      <c r="G400" s="260">
        <v>23</v>
      </c>
      <c r="H400" s="264">
        <v>5</v>
      </c>
      <c r="I400" s="65">
        <f>E400*400+F400*100+G400</f>
        <v>123</v>
      </c>
      <c r="J400" s="84">
        <v>500</v>
      </c>
      <c r="K400" s="80">
        <f>I400*J400</f>
        <v>61500</v>
      </c>
      <c r="L400" s="245">
        <v>1</v>
      </c>
      <c r="M400" s="248" t="s">
        <v>1592</v>
      </c>
      <c r="N400" s="245" t="s">
        <v>1621</v>
      </c>
      <c r="O400" s="45"/>
      <c r="P400" s="141">
        <v>221</v>
      </c>
      <c r="Q400" s="250"/>
      <c r="R400" s="250"/>
      <c r="S400" s="251"/>
      <c r="T400" s="249">
        <v>33</v>
      </c>
      <c r="U400" s="252"/>
      <c r="V400" s="249"/>
      <c r="W400" s="253"/>
      <c r="X400" s="243"/>
      <c r="Y400" s="243"/>
      <c r="Z400" s="125">
        <f t="shared" si="159"/>
        <v>61500</v>
      </c>
      <c r="AA400" s="254">
        <v>0.02</v>
      </c>
      <c r="AB400" s="82">
        <f t="shared" si="158"/>
        <v>12.3</v>
      </c>
      <c r="AC400" s="83">
        <f t="shared" si="155"/>
        <v>10.455</v>
      </c>
      <c r="AD400" s="501" t="s">
        <v>10</v>
      </c>
      <c r="AE400" s="489" t="s">
        <v>436</v>
      </c>
      <c r="AF400" s="489" t="s">
        <v>160</v>
      </c>
      <c r="AG400" s="498" t="s">
        <v>791</v>
      </c>
      <c r="AH400" s="498" t="s">
        <v>435</v>
      </c>
      <c r="AI400" s="12" t="s">
        <v>95</v>
      </c>
      <c r="AJ400" s="6" t="s">
        <v>123</v>
      </c>
      <c r="AK400" s="11" t="s">
        <v>15</v>
      </c>
      <c r="AL400" s="11" t="s">
        <v>16</v>
      </c>
      <c r="AM400" s="11"/>
      <c r="AN400" s="11"/>
      <c r="AO400" s="11"/>
      <c r="AP400" s="11"/>
      <c r="AQ400" s="11"/>
      <c r="AR400" s="11"/>
    </row>
    <row r="401" spans="1:44" ht="20.100000000000001" customHeight="1">
      <c r="A401" s="256"/>
      <c r="B401" s="257"/>
      <c r="C401" s="258"/>
      <c r="D401" s="259"/>
      <c r="E401" s="260"/>
      <c r="F401" s="260"/>
      <c r="G401" s="260"/>
      <c r="H401" s="264"/>
      <c r="I401" s="65"/>
      <c r="J401" s="65"/>
      <c r="K401" s="80"/>
      <c r="L401" s="245">
        <v>2</v>
      </c>
      <c r="M401" s="248" t="s">
        <v>1650</v>
      </c>
      <c r="N401" s="249" t="s">
        <v>1595</v>
      </c>
      <c r="O401" s="45"/>
      <c r="P401" s="139">
        <v>31</v>
      </c>
      <c r="Q401" s="250"/>
      <c r="R401" s="250"/>
      <c r="S401" s="251"/>
      <c r="T401" s="249">
        <v>33</v>
      </c>
      <c r="U401" s="252"/>
      <c r="V401" s="249"/>
      <c r="W401" s="253"/>
      <c r="X401" s="243"/>
      <c r="Y401" s="243"/>
      <c r="Z401" s="125"/>
      <c r="AA401" s="254"/>
      <c r="AB401" s="82"/>
      <c r="AC401" s="83">
        <f t="shared" si="155"/>
        <v>0</v>
      </c>
      <c r="AD401" s="501" t="s">
        <v>10</v>
      </c>
      <c r="AE401" s="489" t="s">
        <v>436</v>
      </c>
      <c r="AF401" s="489" t="s">
        <v>160</v>
      </c>
      <c r="AG401" s="498" t="s">
        <v>791</v>
      </c>
      <c r="AH401" s="498" t="s">
        <v>435</v>
      </c>
      <c r="AI401" s="12" t="s">
        <v>95</v>
      </c>
      <c r="AJ401" s="6" t="s">
        <v>123</v>
      </c>
      <c r="AK401" s="11" t="s">
        <v>15</v>
      </c>
      <c r="AL401" s="11" t="s">
        <v>16</v>
      </c>
      <c r="AM401" s="11"/>
      <c r="AN401" s="11"/>
      <c r="AO401" s="11"/>
      <c r="AP401" s="11"/>
      <c r="AQ401" s="11"/>
      <c r="AR401" s="11"/>
    </row>
    <row r="402" spans="1:44" ht="20.100000000000001" customHeight="1">
      <c r="A402" s="256"/>
      <c r="B402" s="257"/>
      <c r="C402" s="258"/>
      <c r="D402" s="259"/>
      <c r="E402" s="260"/>
      <c r="F402" s="260"/>
      <c r="G402" s="260"/>
      <c r="H402" s="264"/>
      <c r="I402" s="65"/>
      <c r="J402" s="65"/>
      <c r="K402" s="80"/>
      <c r="L402" s="245">
        <v>3</v>
      </c>
      <c r="M402" s="248" t="s">
        <v>1620</v>
      </c>
      <c r="N402" s="249" t="s">
        <v>1613</v>
      </c>
      <c r="O402" s="45"/>
      <c r="P402" s="139">
        <v>6</v>
      </c>
      <c r="Q402" s="250"/>
      <c r="R402" s="250"/>
      <c r="S402" s="251"/>
      <c r="T402" s="249">
        <v>33</v>
      </c>
      <c r="U402" s="252"/>
      <c r="V402" s="249"/>
      <c r="W402" s="253"/>
      <c r="X402" s="243"/>
      <c r="Y402" s="243"/>
      <c r="Z402" s="125"/>
      <c r="AA402" s="254"/>
      <c r="AB402" s="82"/>
      <c r="AC402" s="83">
        <f t="shared" si="155"/>
        <v>0</v>
      </c>
      <c r="AD402" s="501" t="s">
        <v>10</v>
      </c>
      <c r="AE402" s="489" t="s">
        <v>436</v>
      </c>
      <c r="AF402" s="489" t="s">
        <v>160</v>
      </c>
      <c r="AG402" s="498" t="s">
        <v>791</v>
      </c>
      <c r="AH402" s="498" t="s">
        <v>435</v>
      </c>
      <c r="AI402" s="12" t="s">
        <v>95</v>
      </c>
      <c r="AJ402" s="6" t="s">
        <v>123</v>
      </c>
      <c r="AK402" s="11" t="s">
        <v>15</v>
      </c>
      <c r="AL402" s="11" t="s">
        <v>16</v>
      </c>
      <c r="AM402" s="11"/>
      <c r="AN402" s="11"/>
      <c r="AO402" s="11"/>
      <c r="AP402" s="11"/>
      <c r="AQ402" s="11"/>
      <c r="AR402" s="11"/>
    </row>
    <row r="403" spans="1:44" ht="20.100000000000001" customHeight="1">
      <c r="A403" s="256"/>
      <c r="B403" s="257"/>
      <c r="C403" s="258"/>
      <c r="D403" s="259"/>
      <c r="E403" s="260"/>
      <c r="F403" s="260"/>
      <c r="G403" s="260"/>
      <c r="H403" s="264"/>
      <c r="I403" s="65"/>
      <c r="J403" s="65"/>
      <c r="K403" s="80"/>
      <c r="L403" s="245">
        <v>4</v>
      </c>
      <c r="M403" s="248" t="s">
        <v>1667</v>
      </c>
      <c r="N403" s="249" t="s">
        <v>1595</v>
      </c>
      <c r="O403" s="45"/>
      <c r="P403" s="139">
        <v>45</v>
      </c>
      <c r="Q403" s="250"/>
      <c r="R403" s="250"/>
      <c r="S403" s="251"/>
      <c r="T403" s="249">
        <v>33</v>
      </c>
      <c r="U403" s="252"/>
      <c r="V403" s="249"/>
      <c r="W403" s="253"/>
      <c r="X403" s="243"/>
      <c r="Y403" s="243"/>
      <c r="Z403" s="125"/>
      <c r="AA403" s="254"/>
      <c r="AB403" s="82"/>
      <c r="AC403" s="83">
        <f t="shared" si="155"/>
        <v>0</v>
      </c>
      <c r="AD403" s="501" t="s">
        <v>10</v>
      </c>
      <c r="AE403" s="489" t="s">
        <v>436</v>
      </c>
      <c r="AF403" s="489" t="s">
        <v>160</v>
      </c>
      <c r="AG403" s="498" t="s">
        <v>791</v>
      </c>
      <c r="AH403" s="498" t="s">
        <v>435</v>
      </c>
      <c r="AI403" s="12" t="s">
        <v>95</v>
      </c>
      <c r="AJ403" s="6" t="s">
        <v>123</v>
      </c>
      <c r="AK403" s="11" t="s">
        <v>15</v>
      </c>
      <c r="AL403" s="11" t="s">
        <v>16</v>
      </c>
      <c r="AM403" s="11"/>
      <c r="AN403" s="11"/>
      <c r="AO403" s="11"/>
      <c r="AP403" s="11"/>
      <c r="AQ403" s="11"/>
      <c r="AR403" s="11"/>
    </row>
    <row r="404" spans="1:44" ht="20.100000000000001" customHeight="1">
      <c r="A404" s="256"/>
      <c r="B404" s="257" t="s">
        <v>2299</v>
      </c>
      <c r="C404" s="258"/>
      <c r="D404" s="259" t="s">
        <v>57</v>
      </c>
      <c r="E404" s="260">
        <v>9</v>
      </c>
      <c r="F404" s="260">
        <v>0</v>
      </c>
      <c r="G404" s="260">
        <v>0</v>
      </c>
      <c r="H404" s="380">
        <v>1</v>
      </c>
      <c r="I404" s="65">
        <v>3600</v>
      </c>
      <c r="J404" s="65">
        <v>250</v>
      </c>
      <c r="K404" s="80">
        <v>900000</v>
      </c>
      <c r="L404" s="245"/>
      <c r="M404" s="248"/>
      <c r="N404" s="249"/>
      <c r="O404" s="45"/>
      <c r="P404" s="139"/>
      <c r="Q404" s="250"/>
      <c r="R404" s="250"/>
      <c r="S404" s="251"/>
      <c r="T404" s="249"/>
      <c r="U404" s="252"/>
      <c r="V404" s="249"/>
      <c r="W404" s="253"/>
      <c r="X404" s="243"/>
      <c r="Y404" s="243"/>
      <c r="Z404" s="125">
        <v>900000</v>
      </c>
      <c r="AA404" s="254">
        <v>0.01</v>
      </c>
      <c r="AB404" s="82">
        <f>+Z404*AA404/100</f>
        <v>90</v>
      </c>
      <c r="AC404" s="83"/>
      <c r="AD404" s="501" t="s">
        <v>10</v>
      </c>
      <c r="AE404" s="492" t="s">
        <v>2303</v>
      </c>
      <c r="AF404" s="489"/>
      <c r="AG404" s="498"/>
      <c r="AH404" s="498"/>
      <c r="AI404" s="12"/>
      <c r="AJ404" s="6"/>
      <c r="AK404" s="11"/>
      <c r="AL404" s="11"/>
      <c r="AM404" s="11"/>
      <c r="AN404" s="11"/>
      <c r="AO404" s="11"/>
      <c r="AP404" s="11"/>
      <c r="AQ404" s="11"/>
      <c r="AR404" s="11"/>
    </row>
    <row r="405" spans="1:44" ht="20.100000000000001" customHeight="1">
      <c r="A405" s="256">
        <v>197</v>
      </c>
      <c r="B405" s="257" t="s">
        <v>656</v>
      </c>
      <c r="C405" s="258">
        <v>481</v>
      </c>
      <c r="D405" s="259" t="s">
        <v>95</v>
      </c>
      <c r="E405" s="260">
        <v>6</v>
      </c>
      <c r="F405" s="260">
        <v>3</v>
      </c>
      <c r="G405" s="260">
        <v>48</v>
      </c>
      <c r="H405" s="381">
        <v>1</v>
      </c>
      <c r="I405" s="84">
        <f>E405*400+F405*100+G405</f>
        <v>2748</v>
      </c>
      <c r="J405" s="84">
        <v>250</v>
      </c>
      <c r="K405" s="80">
        <f>I405*J405</f>
        <v>687000</v>
      </c>
      <c r="L405" s="245"/>
      <c r="M405" s="248"/>
      <c r="N405" s="249"/>
      <c r="O405" s="45"/>
      <c r="P405" s="139"/>
      <c r="Q405" s="250"/>
      <c r="R405" s="250"/>
      <c r="S405" s="251"/>
      <c r="T405" s="249"/>
      <c r="U405" s="252"/>
      <c r="V405" s="249"/>
      <c r="W405" s="253"/>
      <c r="X405" s="243"/>
      <c r="Y405" s="243"/>
      <c r="Z405" s="125">
        <f>K405</f>
        <v>687000</v>
      </c>
      <c r="AA405" s="254">
        <v>0.01</v>
      </c>
      <c r="AB405" s="82">
        <f>+Z405*AA405/100</f>
        <v>68.7</v>
      </c>
      <c r="AC405" s="83">
        <f t="shared" si="155"/>
        <v>58.395000000000003</v>
      </c>
      <c r="AD405" s="501" t="s">
        <v>20</v>
      </c>
      <c r="AE405" s="489" t="s">
        <v>428</v>
      </c>
      <c r="AF405" s="489" t="s">
        <v>429</v>
      </c>
      <c r="AG405" s="498" t="s">
        <v>797</v>
      </c>
      <c r="AH405" s="498" t="s">
        <v>75</v>
      </c>
      <c r="AI405" s="12" t="s">
        <v>95</v>
      </c>
      <c r="AJ405" s="6" t="s">
        <v>123</v>
      </c>
      <c r="AK405" s="11" t="s">
        <v>15</v>
      </c>
      <c r="AL405" s="11" t="s">
        <v>16</v>
      </c>
      <c r="AM405" s="11" t="s">
        <v>17</v>
      </c>
      <c r="AN405" s="11" t="s">
        <v>51</v>
      </c>
      <c r="AO405" s="11" t="s">
        <v>191</v>
      </c>
      <c r="AP405" s="11">
        <v>3</v>
      </c>
      <c r="AQ405" s="11">
        <v>3</v>
      </c>
      <c r="AR405" s="11">
        <v>41</v>
      </c>
    </row>
    <row r="406" spans="1:44" ht="20.100000000000001" customHeight="1">
      <c r="A406" s="256">
        <v>198</v>
      </c>
      <c r="B406" s="257" t="s">
        <v>656</v>
      </c>
      <c r="C406" s="258">
        <v>750</v>
      </c>
      <c r="D406" s="259" t="s">
        <v>32</v>
      </c>
      <c r="E406" s="260">
        <v>5</v>
      </c>
      <c r="F406" s="260">
        <v>0</v>
      </c>
      <c r="G406" s="260">
        <v>98</v>
      </c>
      <c r="H406" s="247">
        <v>1</v>
      </c>
      <c r="I406" s="84">
        <f>E406*400+F406*100+G406</f>
        <v>2098</v>
      </c>
      <c r="J406" s="84">
        <v>250</v>
      </c>
      <c r="K406" s="80">
        <f>I406*J406</f>
        <v>524500</v>
      </c>
      <c r="L406" s="245"/>
      <c r="M406" s="248"/>
      <c r="N406" s="249"/>
      <c r="O406" s="45"/>
      <c r="P406" s="139"/>
      <c r="Q406" s="250"/>
      <c r="R406" s="250"/>
      <c r="S406" s="251"/>
      <c r="T406" s="249"/>
      <c r="U406" s="252"/>
      <c r="V406" s="249"/>
      <c r="W406" s="253"/>
      <c r="X406" s="243"/>
      <c r="Y406" s="243"/>
      <c r="Z406" s="125">
        <f t="shared" ref="Z406:Z409" si="160">K406</f>
        <v>524500</v>
      </c>
      <c r="AA406" s="254">
        <v>0.01</v>
      </c>
      <c r="AB406" s="82">
        <f t="shared" si="158"/>
        <v>52.45</v>
      </c>
      <c r="AC406" s="83">
        <f t="shared" si="155"/>
        <v>44.582500000000003</v>
      </c>
      <c r="AD406" s="501" t="s">
        <v>20</v>
      </c>
      <c r="AE406" s="489" t="s">
        <v>215</v>
      </c>
      <c r="AF406" s="489" t="s">
        <v>34</v>
      </c>
      <c r="AG406" s="498" t="s">
        <v>919</v>
      </c>
      <c r="AH406" s="498" t="s">
        <v>268</v>
      </c>
      <c r="AI406" s="12" t="s">
        <v>32</v>
      </c>
      <c r="AJ406" s="6"/>
      <c r="AK406" s="11" t="s">
        <v>15</v>
      </c>
      <c r="AL406" s="11" t="s">
        <v>16</v>
      </c>
      <c r="AM406" s="11" t="s">
        <v>17</v>
      </c>
      <c r="AN406" s="11" t="s">
        <v>55</v>
      </c>
      <c r="AO406" s="11" t="s">
        <v>413</v>
      </c>
      <c r="AP406" s="11">
        <v>12</v>
      </c>
      <c r="AQ406" s="11">
        <v>2</v>
      </c>
      <c r="AR406" s="11">
        <v>47</v>
      </c>
    </row>
    <row r="407" spans="1:44" ht="20.100000000000001" customHeight="1">
      <c r="A407" s="256">
        <v>199</v>
      </c>
      <c r="B407" s="257" t="s">
        <v>1759</v>
      </c>
      <c r="C407" s="258"/>
      <c r="D407" s="259"/>
      <c r="E407" s="260">
        <v>3</v>
      </c>
      <c r="F407" s="260">
        <v>0</v>
      </c>
      <c r="G407" s="260">
        <v>0</v>
      </c>
      <c r="H407" s="247">
        <v>1</v>
      </c>
      <c r="I407" s="84">
        <f>E407*400+F407*100+G407</f>
        <v>1200</v>
      </c>
      <c r="J407" s="84">
        <v>250</v>
      </c>
      <c r="K407" s="80">
        <f>I407*J407</f>
        <v>300000</v>
      </c>
      <c r="L407" s="245"/>
      <c r="M407" s="248"/>
      <c r="N407" s="249"/>
      <c r="O407" s="45"/>
      <c r="P407" s="139"/>
      <c r="Q407" s="250"/>
      <c r="R407" s="250"/>
      <c r="S407" s="251"/>
      <c r="T407" s="249"/>
      <c r="U407" s="252"/>
      <c r="V407" s="249"/>
      <c r="W407" s="253"/>
      <c r="X407" s="243"/>
      <c r="Y407" s="243"/>
      <c r="Z407" s="125">
        <f t="shared" ref="Z407" si="161">K407</f>
        <v>300000</v>
      </c>
      <c r="AA407" s="254">
        <v>0.01</v>
      </c>
      <c r="AB407" s="82">
        <f t="shared" ref="AB407" si="162">+Z407*AA407/100</f>
        <v>30</v>
      </c>
      <c r="AC407" s="83">
        <f t="shared" si="155"/>
        <v>25.5</v>
      </c>
      <c r="AD407" s="503" t="s">
        <v>2255</v>
      </c>
      <c r="AE407" s="502"/>
      <c r="AF407" s="488"/>
      <c r="AG407" s="504"/>
      <c r="AH407" s="504"/>
      <c r="AI407" s="67"/>
      <c r="AJ407" s="64"/>
      <c r="AK407" s="11"/>
      <c r="AL407" s="11"/>
      <c r="AM407" s="11"/>
      <c r="AN407" s="11"/>
      <c r="AO407" s="11"/>
      <c r="AP407" s="11"/>
      <c r="AQ407" s="11"/>
      <c r="AR407" s="11"/>
    </row>
    <row r="408" spans="1:44" ht="16.899999999999999" customHeight="1">
      <c r="A408" s="382"/>
      <c r="B408" s="245" t="s">
        <v>1723</v>
      </c>
      <c r="C408" s="245"/>
      <c r="D408" s="245">
        <v>6</v>
      </c>
      <c r="E408" s="248">
        <v>0</v>
      </c>
      <c r="F408" s="248">
        <v>0</v>
      </c>
      <c r="G408" s="248">
        <v>74</v>
      </c>
      <c r="H408" s="247">
        <v>2</v>
      </c>
      <c r="I408" s="65">
        <f>E408*400+F408*100+G408</f>
        <v>74</v>
      </c>
      <c r="J408" s="84">
        <v>250</v>
      </c>
      <c r="K408" s="80">
        <f>I408*J408</f>
        <v>18500</v>
      </c>
      <c r="L408" s="245">
        <v>1</v>
      </c>
      <c r="M408" s="266" t="s">
        <v>1592</v>
      </c>
      <c r="N408" s="245" t="s">
        <v>1621</v>
      </c>
      <c r="O408" s="45"/>
      <c r="P408" s="139">
        <v>63</v>
      </c>
      <c r="Q408" s="249"/>
      <c r="R408" s="250"/>
      <c r="S408" s="245"/>
      <c r="T408" s="249">
        <v>53</v>
      </c>
      <c r="U408" s="252"/>
      <c r="V408" s="249"/>
      <c r="W408" s="253"/>
      <c r="X408" s="243"/>
      <c r="Y408" s="243"/>
      <c r="Z408" s="125">
        <f t="shared" si="160"/>
        <v>18500</v>
      </c>
      <c r="AA408" s="254">
        <v>0.02</v>
      </c>
      <c r="AB408" s="82">
        <f>+Z408*AA408/100</f>
        <v>3.7</v>
      </c>
      <c r="AC408" s="83">
        <f t="shared" si="155"/>
        <v>3.145</v>
      </c>
      <c r="AD408" s="482" t="s">
        <v>644</v>
      </c>
      <c r="AE408" s="482" t="s">
        <v>1734</v>
      </c>
      <c r="AF408" s="4" t="s">
        <v>160</v>
      </c>
      <c r="AG408" s="121">
        <v>3350400238618</v>
      </c>
      <c r="AH408" s="8" t="s">
        <v>1732</v>
      </c>
    </row>
    <row r="409" spans="1:44">
      <c r="A409" s="256"/>
      <c r="B409" s="245" t="s">
        <v>1723</v>
      </c>
      <c r="C409" s="245"/>
      <c r="D409" s="245">
        <v>6</v>
      </c>
      <c r="E409" s="248">
        <v>1</v>
      </c>
      <c r="F409" s="248">
        <v>2</v>
      </c>
      <c r="G409" s="248">
        <v>0</v>
      </c>
      <c r="H409" s="247">
        <v>2</v>
      </c>
      <c r="I409" s="65">
        <f>E409*400+F409*100+G409</f>
        <v>600</v>
      </c>
      <c r="J409" s="84">
        <v>250</v>
      </c>
      <c r="K409" s="80">
        <f>I409*J409</f>
        <v>150000</v>
      </c>
      <c r="L409" s="245">
        <v>1</v>
      </c>
      <c r="M409" s="266" t="s">
        <v>1639</v>
      </c>
      <c r="N409" s="245" t="s">
        <v>1595</v>
      </c>
      <c r="O409" s="45"/>
      <c r="P409" s="139">
        <v>60</v>
      </c>
      <c r="Q409" s="249"/>
      <c r="R409" s="250"/>
      <c r="S409" s="245"/>
      <c r="T409" s="249">
        <v>33</v>
      </c>
      <c r="U409" s="252"/>
      <c r="V409" s="249"/>
      <c r="W409" s="253"/>
      <c r="X409" s="243"/>
      <c r="Y409" s="243"/>
      <c r="Z409" s="125">
        <f t="shared" si="160"/>
        <v>150000</v>
      </c>
      <c r="AA409" s="254">
        <v>0.01</v>
      </c>
      <c r="AB409" s="82">
        <f t="shared" si="158"/>
        <v>15</v>
      </c>
      <c r="AC409" s="83">
        <f t="shared" si="155"/>
        <v>12.75</v>
      </c>
      <c r="AD409" s="482" t="s">
        <v>644</v>
      </c>
      <c r="AE409" s="482" t="s">
        <v>1734</v>
      </c>
      <c r="AF409" s="4" t="s">
        <v>160</v>
      </c>
      <c r="AG409" s="121">
        <v>3350400238618</v>
      </c>
      <c r="AH409" s="8" t="s">
        <v>1732</v>
      </c>
    </row>
    <row r="410" spans="1:44">
      <c r="A410" s="256"/>
      <c r="B410" s="245"/>
      <c r="C410" s="245"/>
      <c r="D410" s="245"/>
      <c r="E410" s="248"/>
      <c r="F410" s="248"/>
      <c r="G410" s="248"/>
      <c r="H410" s="247"/>
      <c r="I410" s="65"/>
      <c r="J410" s="65"/>
      <c r="K410" s="80"/>
      <c r="L410" s="245">
        <v>2</v>
      </c>
      <c r="M410" s="266" t="s">
        <v>1630</v>
      </c>
      <c r="N410" s="245" t="s">
        <v>1595</v>
      </c>
      <c r="O410" s="45"/>
      <c r="P410" s="139">
        <v>20</v>
      </c>
      <c r="Q410" s="249"/>
      <c r="R410" s="250"/>
      <c r="S410" s="245"/>
      <c r="T410" s="249">
        <v>43</v>
      </c>
      <c r="U410" s="252"/>
      <c r="V410" s="249"/>
      <c r="W410" s="253"/>
      <c r="X410" s="243"/>
      <c r="Y410" s="243"/>
      <c r="Z410" s="125"/>
      <c r="AA410" s="254"/>
      <c r="AB410" s="82"/>
      <c r="AC410" s="83">
        <f t="shared" si="155"/>
        <v>0</v>
      </c>
      <c r="AD410" s="482"/>
      <c r="AE410" s="482"/>
    </row>
    <row r="411" spans="1:44">
      <c r="A411" s="256"/>
      <c r="B411" s="249"/>
      <c r="C411" s="245"/>
      <c r="D411" s="245"/>
      <c r="E411" s="248"/>
      <c r="F411" s="248"/>
      <c r="G411" s="248"/>
      <c r="H411" s="247"/>
      <c r="I411" s="65"/>
      <c r="J411" s="65"/>
      <c r="K411" s="80"/>
      <c r="L411" s="245">
        <v>3</v>
      </c>
      <c r="M411" s="266" t="s">
        <v>1620</v>
      </c>
      <c r="N411" s="245" t="s">
        <v>1641</v>
      </c>
      <c r="O411" s="45"/>
      <c r="P411" s="139">
        <v>4</v>
      </c>
      <c r="Q411" s="249"/>
      <c r="R411" s="250"/>
      <c r="S411" s="245"/>
      <c r="T411" s="249">
        <v>43</v>
      </c>
      <c r="U411" s="252"/>
      <c r="V411" s="249"/>
      <c r="W411" s="253"/>
      <c r="X411" s="243"/>
      <c r="Y411" s="243"/>
      <c r="Z411" s="125"/>
      <c r="AA411" s="254"/>
      <c r="AB411" s="82"/>
      <c r="AC411" s="83">
        <f t="shared" si="155"/>
        <v>0</v>
      </c>
      <c r="AD411" s="482"/>
      <c r="AE411" s="482"/>
    </row>
    <row r="412" spans="1:44" ht="20.100000000000001" customHeight="1">
      <c r="A412" s="256">
        <v>200</v>
      </c>
      <c r="B412" s="243" t="s">
        <v>656</v>
      </c>
      <c r="C412" s="258">
        <v>561</v>
      </c>
      <c r="D412" s="259" t="s">
        <v>419</v>
      </c>
      <c r="E412" s="260">
        <v>11</v>
      </c>
      <c r="F412" s="260">
        <v>3</v>
      </c>
      <c r="G412" s="260">
        <v>78</v>
      </c>
      <c r="H412" s="383">
        <v>1</v>
      </c>
      <c r="I412" s="84">
        <f t="shared" ref="I412:I426" si="163">E412*400+F412*100+G412</f>
        <v>4778</v>
      </c>
      <c r="J412" s="84">
        <v>250</v>
      </c>
      <c r="K412" s="80">
        <f t="shared" ref="K412:K428" si="164">I412*J412</f>
        <v>1194500</v>
      </c>
      <c r="L412" s="245"/>
      <c r="M412" s="248"/>
      <c r="N412" s="249"/>
      <c r="O412" s="45"/>
      <c r="P412" s="139"/>
      <c r="Q412" s="250"/>
      <c r="R412" s="250"/>
      <c r="S412" s="251"/>
      <c r="T412" s="249"/>
      <c r="U412" s="252"/>
      <c r="V412" s="249"/>
      <c r="W412" s="306"/>
      <c r="X412" s="249"/>
      <c r="Y412" s="249"/>
      <c r="Z412" s="77">
        <f t="shared" ref="Z412:Z426" si="165">K412</f>
        <v>1194500</v>
      </c>
      <c r="AA412" s="254">
        <v>0.01</v>
      </c>
      <c r="AB412" s="82">
        <f t="shared" ref="AB412:AB427" si="166">+Z412*AA412/100</f>
        <v>119.45</v>
      </c>
      <c r="AC412" s="83">
        <f t="shared" si="155"/>
        <v>101.5325</v>
      </c>
      <c r="AD412" s="501" t="s">
        <v>20</v>
      </c>
      <c r="AE412" s="489" t="s">
        <v>629</v>
      </c>
      <c r="AF412" s="489" t="s">
        <v>630</v>
      </c>
      <c r="AG412" s="498" t="s">
        <v>733</v>
      </c>
      <c r="AH412" s="498" t="s">
        <v>461</v>
      </c>
      <c r="AI412" s="12" t="s">
        <v>109</v>
      </c>
      <c r="AJ412" s="200" t="s">
        <v>195</v>
      </c>
      <c r="AK412" s="6" t="s">
        <v>195</v>
      </c>
      <c r="AL412" s="11" t="s">
        <v>196</v>
      </c>
      <c r="AM412" s="11" t="s">
        <v>17</v>
      </c>
      <c r="AN412" s="11"/>
      <c r="AO412" s="11"/>
      <c r="AP412" s="11"/>
      <c r="AQ412" s="11"/>
      <c r="AR412" s="11"/>
    </row>
    <row r="413" spans="1:44">
      <c r="A413" s="256">
        <v>201</v>
      </c>
      <c r="B413" s="249" t="s">
        <v>1319</v>
      </c>
      <c r="C413" s="263">
        <v>45675</v>
      </c>
      <c r="D413" s="245">
        <v>4</v>
      </c>
      <c r="E413" s="248">
        <v>0</v>
      </c>
      <c r="F413" s="248">
        <v>0</v>
      </c>
      <c r="G413" s="248">
        <v>82</v>
      </c>
      <c r="H413" s="247">
        <v>1</v>
      </c>
      <c r="I413" s="65">
        <f t="shared" si="163"/>
        <v>82</v>
      </c>
      <c r="J413" s="65">
        <v>130</v>
      </c>
      <c r="K413" s="80">
        <f t="shared" si="164"/>
        <v>10660</v>
      </c>
      <c r="L413" s="245">
        <v>2</v>
      </c>
      <c r="M413" s="266" t="s">
        <v>1592</v>
      </c>
      <c r="N413" s="245" t="s">
        <v>1595</v>
      </c>
      <c r="O413" s="45"/>
      <c r="P413" s="141">
        <v>194</v>
      </c>
      <c r="Q413" s="249"/>
      <c r="R413" s="250"/>
      <c r="S413" s="245"/>
      <c r="T413" s="249">
        <v>11</v>
      </c>
      <c r="U413" s="252"/>
      <c r="V413" s="249"/>
      <c r="W413" s="253"/>
      <c r="X413" s="243"/>
      <c r="Y413" s="243"/>
      <c r="Z413" s="77">
        <f t="shared" si="165"/>
        <v>10660</v>
      </c>
      <c r="AA413" s="254">
        <v>0.02</v>
      </c>
      <c r="AB413" s="82">
        <f t="shared" si="166"/>
        <v>2.1320000000000001</v>
      </c>
      <c r="AC413" s="83">
        <f t="shared" si="155"/>
        <v>1.8122</v>
      </c>
      <c r="AD413" s="4" t="s">
        <v>20</v>
      </c>
      <c r="AE413" s="4" t="s">
        <v>1698</v>
      </c>
      <c r="AF413" s="4" t="s">
        <v>34</v>
      </c>
      <c r="AG413" s="121">
        <v>3350400180288</v>
      </c>
      <c r="AH413" s="8" t="s">
        <v>1688</v>
      </c>
    </row>
    <row r="414" spans="1:44">
      <c r="A414" s="256">
        <v>202</v>
      </c>
      <c r="B414" s="243" t="s">
        <v>1322</v>
      </c>
      <c r="C414" s="262">
        <v>23933</v>
      </c>
      <c r="D414" s="245">
        <v>4</v>
      </c>
      <c r="E414" s="248">
        <v>5</v>
      </c>
      <c r="F414" s="248">
        <v>0</v>
      </c>
      <c r="G414" s="248">
        <v>0</v>
      </c>
      <c r="H414" s="247">
        <v>1</v>
      </c>
      <c r="I414" s="84">
        <f t="shared" si="163"/>
        <v>2000</v>
      </c>
      <c r="J414" s="84">
        <v>250</v>
      </c>
      <c r="K414" s="80">
        <f t="shared" si="164"/>
        <v>500000</v>
      </c>
      <c r="L414" s="245"/>
      <c r="M414" s="248"/>
      <c r="N414" s="249"/>
      <c r="O414" s="45"/>
      <c r="P414" s="139"/>
      <c r="Q414" s="250"/>
      <c r="R414" s="250"/>
      <c r="S414" s="251"/>
      <c r="T414" s="249"/>
      <c r="U414" s="252"/>
      <c r="V414" s="249"/>
      <c r="W414" s="253"/>
      <c r="X414" s="243"/>
      <c r="Y414" s="243"/>
      <c r="Z414" s="77">
        <v>500000</v>
      </c>
      <c r="AA414" s="254">
        <v>0.01</v>
      </c>
      <c r="AB414" s="82">
        <f>+Z414*AA414/100</f>
        <v>50</v>
      </c>
      <c r="AC414" s="83">
        <f t="shared" si="155"/>
        <v>42.5</v>
      </c>
      <c r="AD414" s="4" t="s">
        <v>20</v>
      </c>
      <c r="AE414" s="4" t="s">
        <v>1363</v>
      </c>
      <c r="AF414" s="4" t="s">
        <v>1364</v>
      </c>
      <c r="AG414" s="121">
        <v>3350400063389</v>
      </c>
      <c r="AH414" s="8" t="s">
        <v>1457</v>
      </c>
      <c r="AI414" s="35" t="s">
        <v>15</v>
      </c>
    </row>
    <row r="415" spans="1:44">
      <c r="A415" s="256"/>
      <c r="B415" s="243" t="s">
        <v>1322</v>
      </c>
      <c r="C415" s="262">
        <v>23933</v>
      </c>
      <c r="D415" s="245">
        <v>4</v>
      </c>
      <c r="E415" s="248">
        <v>2</v>
      </c>
      <c r="F415" s="248">
        <v>2</v>
      </c>
      <c r="G415" s="248">
        <v>9</v>
      </c>
      <c r="H415" s="247">
        <v>1</v>
      </c>
      <c r="I415" s="84">
        <f t="shared" si="163"/>
        <v>1009</v>
      </c>
      <c r="J415" s="84">
        <v>250</v>
      </c>
      <c r="K415" s="80">
        <f t="shared" si="164"/>
        <v>252250</v>
      </c>
      <c r="L415" s="245"/>
      <c r="M415" s="248"/>
      <c r="N415" s="249"/>
      <c r="O415" s="45"/>
      <c r="P415" s="139"/>
      <c r="Q415" s="250"/>
      <c r="R415" s="250"/>
      <c r="S415" s="251"/>
      <c r="T415" s="249"/>
      <c r="U415" s="252"/>
      <c r="V415" s="249"/>
      <c r="W415" s="253"/>
      <c r="X415" s="243"/>
      <c r="Y415" s="243"/>
      <c r="Z415" s="77">
        <f t="shared" si="165"/>
        <v>252250</v>
      </c>
      <c r="AA415" s="254">
        <v>0.01</v>
      </c>
      <c r="AB415" s="82">
        <f t="shared" ref="AB415:AB417" si="167">+Z415*AA415/100</f>
        <v>25.225000000000001</v>
      </c>
      <c r="AC415" s="83">
        <f t="shared" si="155"/>
        <v>21.44125</v>
      </c>
      <c r="AD415" s="4" t="s">
        <v>20</v>
      </c>
      <c r="AE415" s="4" t="s">
        <v>1363</v>
      </c>
      <c r="AF415" s="4" t="s">
        <v>1364</v>
      </c>
      <c r="AG415" s="121">
        <v>3350400063389</v>
      </c>
      <c r="AH415" s="8" t="s">
        <v>1545</v>
      </c>
    </row>
    <row r="416" spans="1:44">
      <c r="A416" s="256"/>
      <c r="B416" s="243" t="s">
        <v>1322</v>
      </c>
      <c r="C416" s="262">
        <v>23933</v>
      </c>
      <c r="D416" s="245">
        <v>4</v>
      </c>
      <c r="E416" s="248">
        <v>3</v>
      </c>
      <c r="F416" s="248">
        <v>0</v>
      </c>
      <c r="G416" s="248">
        <v>0</v>
      </c>
      <c r="H416" s="247">
        <v>1</v>
      </c>
      <c r="I416" s="84">
        <f t="shared" si="163"/>
        <v>1200</v>
      </c>
      <c r="J416" s="84">
        <v>250</v>
      </c>
      <c r="K416" s="80">
        <f>+I416*J416</f>
        <v>300000</v>
      </c>
      <c r="L416" s="245"/>
      <c r="M416" s="248"/>
      <c r="N416" s="249"/>
      <c r="O416" s="45"/>
      <c r="P416" s="139"/>
      <c r="Q416" s="250"/>
      <c r="R416" s="250"/>
      <c r="S416" s="251"/>
      <c r="T416" s="249"/>
      <c r="U416" s="252"/>
      <c r="V416" s="249"/>
      <c r="W416" s="253"/>
      <c r="X416" s="243"/>
      <c r="Y416" s="243"/>
      <c r="Z416" s="77">
        <f>+K416</f>
        <v>300000</v>
      </c>
      <c r="AA416" s="254">
        <v>0.01</v>
      </c>
      <c r="AB416" s="82">
        <f t="shared" si="167"/>
        <v>30</v>
      </c>
      <c r="AC416" s="83"/>
      <c r="AD416" s="4" t="s">
        <v>20</v>
      </c>
      <c r="AE416" s="4" t="s">
        <v>1363</v>
      </c>
      <c r="AF416" s="4" t="s">
        <v>1364</v>
      </c>
    </row>
    <row r="417" spans="1:44">
      <c r="A417" s="256"/>
      <c r="B417" s="243" t="s">
        <v>1322</v>
      </c>
      <c r="C417" s="262">
        <v>23933</v>
      </c>
      <c r="D417" s="245">
        <v>4</v>
      </c>
      <c r="E417" s="248">
        <v>2</v>
      </c>
      <c r="F417" s="248">
        <v>0</v>
      </c>
      <c r="G417" s="248">
        <v>0</v>
      </c>
      <c r="H417" s="247">
        <v>1</v>
      </c>
      <c r="I417" s="84">
        <v>800</v>
      </c>
      <c r="J417" s="84">
        <v>250</v>
      </c>
      <c r="K417" s="80">
        <f>+I417*J417</f>
        <v>200000</v>
      </c>
      <c r="L417" s="245"/>
      <c r="M417" s="248"/>
      <c r="N417" s="249"/>
      <c r="O417" s="45"/>
      <c r="P417" s="139"/>
      <c r="Q417" s="250"/>
      <c r="R417" s="250"/>
      <c r="S417" s="251"/>
      <c r="T417" s="249"/>
      <c r="U417" s="252"/>
      <c r="V417" s="249"/>
      <c r="W417" s="253"/>
      <c r="X417" s="243"/>
      <c r="Y417" s="243"/>
      <c r="Z417" s="77">
        <f>+K417</f>
        <v>200000</v>
      </c>
      <c r="AA417" s="254">
        <v>0.01</v>
      </c>
      <c r="AB417" s="82">
        <f t="shared" si="167"/>
        <v>20</v>
      </c>
      <c r="AC417" s="83"/>
      <c r="AD417" s="4" t="s">
        <v>20</v>
      </c>
      <c r="AE417" s="4" t="s">
        <v>1363</v>
      </c>
      <c r="AF417" s="4" t="s">
        <v>1364</v>
      </c>
    </row>
    <row r="418" spans="1:44" ht="20.100000000000001" customHeight="1">
      <c r="A418" s="256">
        <v>203</v>
      </c>
      <c r="B418" s="243" t="s">
        <v>656</v>
      </c>
      <c r="C418" s="258">
        <v>334</v>
      </c>
      <c r="D418" s="259" t="s">
        <v>95</v>
      </c>
      <c r="E418" s="260">
        <v>4</v>
      </c>
      <c r="F418" s="260">
        <v>1</v>
      </c>
      <c r="G418" s="260">
        <v>60</v>
      </c>
      <c r="H418" s="247">
        <v>1</v>
      </c>
      <c r="I418" s="84">
        <f t="shared" si="163"/>
        <v>1760</v>
      </c>
      <c r="J418" s="84">
        <v>400</v>
      </c>
      <c r="K418" s="80">
        <f t="shared" si="164"/>
        <v>704000</v>
      </c>
      <c r="L418" s="245"/>
      <c r="M418" s="248"/>
      <c r="N418" s="249"/>
      <c r="O418" s="45"/>
      <c r="P418" s="139"/>
      <c r="Q418" s="250"/>
      <c r="R418" s="250"/>
      <c r="S418" s="251"/>
      <c r="T418" s="249"/>
      <c r="U418" s="252"/>
      <c r="V418" s="249"/>
      <c r="W418" s="253"/>
      <c r="X418" s="243"/>
      <c r="Y418" s="243"/>
      <c r="Z418" s="77">
        <f t="shared" si="165"/>
        <v>704000</v>
      </c>
      <c r="AA418" s="254">
        <v>0.01</v>
      </c>
      <c r="AB418" s="82">
        <f t="shared" si="166"/>
        <v>70.400000000000006</v>
      </c>
      <c r="AC418" s="83">
        <f t="shared" si="155"/>
        <v>59.84</v>
      </c>
      <c r="AD418" s="501" t="s">
        <v>20</v>
      </c>
      <c r="AE418" s="489" t="s">
        <v>564</v>
      </c>
      <c r="AF418" s="489" t="s">
        <v>493</v>
      </c>
      <c r="AG418" s="498" t="s">
        <v>989</v>
      </c>
      <c r="AH418" s="498" t="s">
        <v>259</v>
      </c>
      <c r="AI418" s="12" t="s">
        <v>194</v>
      </c>
      <c r="AJ418" s="200" t="s">
        <v>195</v>
      </c>
      <c r="AK418" s="11" t="s">
        <v>15</v>
      </c>
      <c r="AL418" s="11" t="s">
        <v>16</v>
      </c>
      <c r="AM418" s="11" t="s">
        <v>17</v>
      </c>
      <c r="AN418" s="11" t="s">
        <v>28</v>
      </c>
      <c r="AO418" s="11" t="s">
        <v>485</v>
      </c>
      <c r="AP418" s="11">
        <v>11</v>
      </c>
      <c r="AQ418" s="11">
        <v>1</v>
      </c>
      <c r="AR418" s="11">
        <v>26</v>
      </c>
    </row>
    <row r="419" spans="1:44" ht="20.100000000000001" customHeight="1">
      <c r="A419" s="256">
        <v>204</v>
      </c>
      <c r="B419" s="243" t="s">
        <v>656</v>
      </c>
      <c r="C419" s="258">
        <v>487</v>
      </c>
      <c r="D419" s="259" t="s">
        <v>419</v>
      </c>
      <c r="E419" s="260">
        <v>6</v>
      </c>
      <c r="F419" s="260">
        <v>2</v>
      </c>
      <c r="G419" s="260">
        <v>86</v>
      </c>
      <c r="H419" s="264">
        <v>1</v>
      </c>
      <c r="I419" s="84">
        <f t="shared" si="163"/>
        <v>2686</v>
      </c>
      <c r="J419" s="84">
        <v>250</v>
      </c>
      <c r="K419" s="80">
        <f t="shared" si="164"/>
        <v>671500</v>
      </c>
      <c r="L419" s="245"/>
      <c r="M419" s="248"/>
      <c r="N419" s="249"/>
      <c r="O419" s="45"/>
      <c r="P419" s="139"/>
      <c r="Q419" s="250"/>
      <c r="R419" s="250"/>
      <c r="S419" s="251"/>
      <c r="T419" s="249"/>
      <c r="U419" s="252"/>
      <c r="V419" s="249"/>
      <c r="W419" s="253"/>
      <c r="X419" s="243"/>
      <c r="Y419" s="243"/>
      <c r="Z419" s="77">
        <f t="shared" si="165"/>
        <v>671500</v>
      </c>
      <c r="AA419" s="254">
        <v>0.01</v>
      </c>
      <c r="AB419" s="82">
        <f>+Z419*AA419/100</f>
        <v>67.150000000000006</v>
      </c>
      <c r="AC419" s="83">
        <f t="shared" si="155"/>
        <v>57.077500000000001</v>
      </c>
      <c r="AD419" s="501" t="s">
        <v>20</v>
      </c>
      <c r="AE419" s="489" t="s">
        <v>564</v>
      </c>
      <c r="AF419" s="489" t="s">
        <v>22</v>
      </c>
      <c r="AG419" s="498" t="s">
        <v>819</v>
      </c>
      <c r="AH419" s="498" t="s">
        <v>40</v>
      </c>
      <c r="AI419" s="12" t="s">
        <v>194</v>
      </c>
      <c r="AJ419" s="200" t="s">
        <v>347</v>
      </c>
      <c r="AK419" s="6" t="s">
        <v>347</v>
      </c>
      <c r="AL419" s="11" t="s">
        <v>16</v>
      </c>
      <c r="AM419" s="11" t="s">
        <v>17</v>
      </c>
      <c r="AN419" s="11" t="s">
        <v>55</v>
      </c>
      <c r="AO419" s="11" t="s">
        <v>243</v>
      </c>
      <c r="AP419" s="11">
        <v>8</v>
      </c>
      <c r="AQ419" s="11">
        <v>1</v>
      </c>
      <c r="AR419" s="11">
        <v>34</v>
      </c>
    </row>
    <row r="420" spans="1:44">
      <c r="A420" s="256">
        <v>205</v>
      </c>
      <c r="B420" s="249" t="s">
        <v>1319</v>
      </c>
      <c r="C420" s="263">
        <v>45861</v>
      </c>
      <c r="D420" s="245">
        <v>5</v>
      </c>
      <c r="E420" s="248">
        <v>0</v>
      </c>
      <c r="F420" s="248">
        <v>0</v>
      </c>
      <c r="G420" s="248">
        <v>99</v>
      </c>
      <c r="H420" s="247">
        <v>2</v>
      </c>
      <c r="I420" s="65">
        <f t="shared" si="163"/>
        <v>99</v>
      </c>
      <c r="J420" s="84">
        <v>500</v>
      </c>
      <c r="K420" s="80">
        <f t="shared" si="164"/>
        <v>49500</v>
      </c>
      <c r="L420" s="245"/>
      <c r="M420" s="266"/>
      <c r="N420" s="245"/>
      <c r="O420" s="45"/>
      <c r="P420" s="139"/>
      <c r="Q420" s="249"/>
      <c r="R420" s="250"/>
      <c r="S420" s="245"/>
      <c r="T420" s="249"/>
      <c r="U420" s="252"/>
      <c r="V420" s="249"/>
      <c r="W420" s="253"/>
      <c r="X420" s="243"/>
      <c r="Y420" s="243"/>
      <c r="Z420" s="77">
        <f t="shared" si="165"/>
        <v>49500</v>
      </c>
      <c r="AA420" s="254">
        <v>0.02</v>
      </c>
      <c r="AB420" s="82">
        <f>+Z420*AA420/100</f>
        <v>9.9</v>
      </c>
      <c r="AC420" s="83">
        <f t="shared" si="155"/>
        <v>8.4150000000000009</v>
      </c>
      <c r="AD420" s="4" t="s">
        <v>20</v>
      </c>
      <c r="AE420" s="4" t="s">
        <v>564</v>
      </c>
      <c r="AF420" s="4" t="s">
        <v>203</v>
      </c>
      <c r="AG420" s="121">
        <v>3350400251002</v>
      </c>
      <c r="AH420" s="8" t="s">
        <v>1852</v>
      </c>
    </row>
    <row r="421" spans="1:44" ht="20.100000000000001" customHeight="1">
      <c r="A421" s="256">
        <v>206</v>
      </c>
      <c r="B421" s="243" t="s">
        <v>656</v>
      </c>
      <c r="C421" s="258">
        <v>1989</v>
      </c>
      <c r="D421" s="259" t="s">
        <v>32</v>
      </c>
      <c r="E421" s="260">
        <v>2</v>
      </c>
      <c r="F421" s="260">
        <v>1</v>
      </c>
      <c r="G421" s="260">
        <v>11</v>
      </c>
      <c r="H421" s="247">
        <v>1</v>
      </c>
      <c r="I421" s="65">
        <f>E421*400+F421*100+G421</f>
        <v>911</v>
      </c>
      <c r="J421" s="84">
        <v>250</v>
      </c>
      <c r="K421" s="80">
        <f t="shared" si="164"/>
        <v>227750</v>
      </c>
      <c r="L421" s="245"/>
      <c r="M421" s="248"/>
      <c r="N421" s="249"/>
      <c r="O421" s="45"/>
      <c r="P421" s="139"/>
      <c r="Q421" s="250"/>
      <c r="R421" s="250"/>
      <c r="S421" s="251"/>
      <c r="T421" s="249"/>
      <c r="U421" s="252"/>
      <c r="V421" s="249"/>
      <c r="W421" s="253"/>
      <c r="X421" s="243"/>
      <c r="Y421" s="243"/>
      <c r="Z421" s="77">
        <f>K421</f>
        <v>227750</v>
      </c>
      <c r="AA421" s="254">
        <v>0.01</v>
      </c>
      <c r="AB421" s="82">
        <f t="shared" si="166"/>
        <v>22.774999999999999</v>
      </c>
      <c r="AC421" s="83">
        <f t="shared" si="155"/>
        <v>19.358749999999997</v>
      </c>
      <c r="AD421" s="501" t="s">
        <v>10</v>
      </c>
      <c r="AE421" s="489" t="s">
        <v>326</v>
      </c>
      <c r="AF421" s="489" t="s">
        <v>327</v>
      </c>
      <c r="AG421" s="498" t="s">
        <v>1034</v>
      </c>
      <c r="AH421" s="498" t="s">
        <v>28</v>
      </c>
      <c r="AI421" s="12" t="s">
        <v>24</v>
      </c>
      <c r="AJ421" s="6"/>
      <c r="AK421" s="11" t="s">
        <v>15</v>
      </c>
      <c r="AL421" s="11" t="s">
        <v>16</v>
      </c>
      <c r="AM421" s="11" t="s">
        <v>17</v>
      </c>
      <c r="AN421" s="11" t="s">
        <v>152</v>
      </c>
      <c r="AO421" s="11" t="s">
        <v>525</v>
      </c>
      <c r="AP421" s="11">
        <v>1</v>
      </c>
      <c r="AQ421" s="11">
        <v>2</v>
      </c>
      <c r="AR421" s="11">
        <v>96</v>
      </c>
    </row>
    <row r="422" spans="1:44" ht="17.25">
      <c r="A422" s="256">
        <v>207</v>
      </c>
      <c r="B422" s="249" t="s">
        <v>1139</v>
      </c>
      <c r="C422" s="275">
        <v>1573</v>
      </c>
      <c r="D422" s="245"/>
      <c r="E422" s="246">
        <v>3</v>
      </c>
      <c r="F422" s="246">
        <v>0</v>
      </c>
      <c r="G422" s="246">
        <v>80</v>
      </c>
      <c r="H422" s="247">
        <v>1</v>
      </c>
      <c r="I422" s="84">
        <f t="shared" si="163"/>
        <v>1280</v>
      </c>
      <c r="J422" s="84">
        <v>130</v>
      </c>
      <c r="K422" s="80">
        <f t="shared" si="164"/>
        <v>166400</v>
      </c>
      <c r="L422" s="245"/>
      <c r="M422" s="248"/>
      <c r="N422" s="249"/>
      <c r="O422" s="45"/>
      <c r="P422" s="139"/>
      <c r="Q422" s="250"/>
      <c r="R422" s="250"/>
      <c r="S422" s="251"/>
      <c r="T422" s="249"/>
      <c r="U422" s="252"/>
      <c r="V422" s="249"/>
      <c r="W422" s="253"/>
      <c r="X422" s="243"/>
      <c r="Y422" s="243"/>
      <c r="Z422" s="77">
        <f t="shared" si="165"/>
        <v>166400</v>
      </c>
      <c r="AA422" s="254">
        <v>0.01</v>
      </c>
      <c r="AB422" s="82">
        <f t="shared" si="166"/>
        <v>16.64</v>
      </c>
      <c r="AC422" s="83">
        <f t="shared" si="155"/>
        <v>14.144</v>
      </c>
      <c r="AD422" s="485" t="s">
        <v>10</v>
      </c>
      <c r="AE422" s="486" t="s">
        <v>1261</v>
      </c>
      <c r="AF422" s="486" t="s">
        <v>1262</v>
      </c>
      <c r="AG422" s="486"/>
      <c r="AH422" s="486">
        <v>144</v>
      </c>
      <c r="AI422" s="3">
        <v>1</v>
      </c>
      <c r="AJ422" s="3" t="s">
        <v>15</v>
      </c>
      <c r="AK422" s="3" t="s">
        <v>16</v>
      </c>
      <c r="AL422" s="3" t="s">
        <v>17</v>
      </c>
    </row>
    <row r="423" spans="1:44" ht="20.100000000000001" customHeight="1">
      <c r="A423" s="256">
        <v>208</v>
      </c>
      <c r="B423" s="243" t="s">
        <v>656</v>
      </c>
      <c r="C423" s="258">
        <v>338</v>
      </c>
      <c r="D423" s="259" t="s">
        <v>95</v>
      </c>
      <c r="E423" s="260">
        <v>5</v>
      </c>
      <c r="F423" s="260">
        <v>2</v>
      </c>
      <c r="G423" s="260">
        <v>83</v>
      </c>
      <c r="H423" s="264">
        <v>1</v>
      </c>
      <c r="I423" s="84">
        <f t="shared" si="163"/>
        <v>2283</v>
      </c>
      <c r="J423" s="84">
        <v>250</v>
      </c>
      <c r="K423" s="80">
        <f t="shared" si="164"/>
        <v>570750</v>
      </c>
      <c r="L423" s="245"/>
      <c r="M423" s="248"/>
      <c r="N423" s="249"/>
      <c r="O423" s="45"/>
      <c r="P423" s="139"/>
      <c r="Q423" s="250"/>
      <c r="R423" s="250"/>
      <c r="S423" s="251"/>
      <c r="T423" s="249"/>
      <c r="U423" s="252"/>
      <c r="V423" s="249"/>
      <c r="W423" s="253"/>
      <c r="X423" s="243"/>
      <c r="Y423" s="243"/>
      <c r="Z423" s="77">
        <f t="shared" si="165"/>
        <v>570750</v>
      </c>
      <c r="AA423" s="254">
        <v>0.01</v>
      </c>
      <c r="AB423" s="82">
        <f t="shared" si="166"/>
        <v>57.075000000000003</v>
      </c>
      <c r="AC423" s="83">
        <f t="shared" si="155"/>
        <v>48.513750000000002</v>
      </c>
      <c r="AD423" s="501" t="s">
        <v>10</v>
      </c>
      <c r="AE423" s="489" t="s">
        <v>549</v>
      </c>
      <c r="AF423" s="489" t="s">
        <v>59</v>
      </c>
      <c r="AG423" s="498" t="s">
        <v>802</v>
      </c>
      <c r="AH423" s="498" t="s">
        <v>96</v>
      </c>
      <c r="AI423" s="12" t="s">
        <v>95</v>
      </c>
      <c r="AJ423" s="6" t="s">
        <v>123</v>
      </c>
      <c r="AK423" s="11" t="s">
        <v>15</v>
      </c>
      <c r="AL423" s="11" t="s">
        <v>16</v>
      </c>
      <c r="AM423" s="11" t="s">
        <v>17</v>
      </c>
      <c r="AN423" s="11" t="s">
        <v>114</v>
      </c>
      <c r="AO423" s="11" t="s">
        <v>191</v>
      </c>
      <c r="AP423" s="11">
        <v>5</v>
      </c>
      <c r="AQ423" s="11">
        <v>0</v>
      </c>
      <c r="AR423" s="11">
        <v>25</v>
      </c>
    </row>
    <row r="424" spans="1:44" ht="20.100000000000001" customHeight="1">
      <c r="A424" s="256">
        <v>209</v>
      </c>
      <c r="B424" s="243" t="s">
        <v>656</v>
      </c>
      <c r="C424" s="258">
        <v>673</v>
      </c>
      <c r="D424" s="259" t="s">
        <v>32</v>
      </c>
      <c r="E424" s="260">
        <v>3</v>
      </c>
      <c r="F424" s="260">
        <v>0</v>
      </c>
      <c r="G424" s="260">
        <v>1</v>
      </c>
      <c r="H424" s="247">
        <v>1</v>
      </c>
      <c r="I424" s="84">
        <f t="shared" si="163"/>
        <v>1201</v>
      </c>
      <c r="J424" s="84">
        <v>250</v>
      </c>
      <c r="K424" s="80">
        <f t="shared" si="164"/>
        <v>300250</v>
      </c>
      <c r="L424" s="245"/>
      <c r="M424" s="248"/>
      <c r="N424" s="249"/>
      <c r="O424" s="45"/>
      <c r="P424" s="139"/>
      <c r="Q424" s="250"/>
      <c r="R424" s="250"/>
      <c r="S424" s="251"/>
      <c r="T424" s="249"/>
      <c r="U424" s="252"/>
      <c r="V424" s="249"/>
      <c r="W424" s="253"/>
      <c r="X424" s="243"/>
      <c r="Y424" s="243"/>
      <c r="Z424" s="77">
        <f t="shared" si="165"/>
        <v>300250</v>
      </c>
      <c r="AA424" s="254">
        <v>0.01</v>
      </c>
      <c r="AB424" s="82">
        <f t="shared" si="166"/>
        <v>30.024999999999999</v>
      </c>
      <c r="AC424" s="83">
        <f t="shared" si="155"/>
        <v>25.521249999999998</v>
      </c>
      <c r="AD424" s="501" t="s">
        <v>10</v>
      </c>
      <c r="AE424" s="489" t="s">
        <v>77</v>
      </c>
      <c r="AF424" s="489" t="s">
        <v>59</v>
      </c>
      <c r="AG424" s="498" t="s">
        <v>1044</v>
      </c>
      <c r="AH424" s="498" t="s">
        <v>133</v>
      </c>
      <c r="AI424" s="12" t="s">
        <v>32</v>
      </c>
      <c r="AJ424" s="6" t="s">
        <v>36</v>
      </c>
      <c r="AK424" s="11" t="s">
        <v>347</v>
      </c>
      <c r="AL424" s="11" t="s">
        <v>16</v>
      </c>
      <c r="AM424" s="11" t="s">
        <v>17</v>
      </c>
      <c r="AN424" s="11" t="s">
        <v>91</v>
      </c>
      <c r="AO424" s="11" t="s">
        <v>561</v>
      </c>
      <c r="AP424" s="11">
        <v>12</v>
      </c>
      <c r="AQ424" s="11">
        <v>1</v>
      </c>
      <c r="AR424" s="11">
        <v>88</v>
      </c>
    </row>
    <row r="425" spans="1:44" ht="20.100000000000001" customHeight="1">
      <c r="A425" s="256">
        <v>210</v>
      </c>
      <c r="B425" s="243" t="s">
        <v>656</v>
      </c>
      <c r="C425" s="258">
        <v>975</v>
      </c>
      <c r="D425" s="259" t="s">
        <v>57</v>
      </c>
      <c r="E425" s="260">
        <v>3</v>
      </c>
      <c r="F425" s="260">
        <v>1</v>
      </c>
      <c r="G425" s="260">
        <v>0</v>
      </c>
      <c r="H425" s="247">
        <v>1</v>
      </c>
      <c r="I425" s="84">
        <f t="shared" si="163"/>
        <v>1300</v>
      </c>
      <c r="J425" s="84">
        <v>250</v>
      </c>
      <c r="K425" s="80">
        <f t="shared" si="164"/>
        <v>325000</v>
      </c>
      <c r="L425" s="245"/>
      <c r="M425" s="248"/>
      <c r="N425" s="249"/>
      <c r="O425" s="45"/>
      <c r="P425" s="139"/>
      <c r="Q425" s="250"/>
      <c r="R425" s="250"/>
      <c r="S425" s="251"/>
      <c r="T425" s="249"/>
      <c r="U425" s="252"/>
      <c r="V425" s="249"/>
      <c r="W425" s="253"/>
      <c r="X425" s="243"/>
      <c r="Y425" s="243"/>
      <c r="Z425" s="77">
        <f t="shared" ref="Z425" si="168">K425</f>
        <v>325000</v>
      </c>
      <c r="AA425" s="254">
        <v>0.01</v>
      </c>
      <c r="AB425" s="82">
        <f t="shared" si="166"/>
        <v>32.5</v>
      </c>
      <c r="AC425" s="83">
        <f t="shared" si="155"/>
        <v>27.625</v>
      </c>
      <c r="AD425" s="497" t="s">
        <v>10</v>
      </c>
      <c r="AE425" s="515" t="s">
        <v>2362</v>
      </c>
      <c r="AF425" s="515" t="s">
        <v>171</v>
      </c>
      <c r="AG425" s="498"/>
      <c r="AH425" s="498" t="s">
        <v>2103</v>
      </c>
      <c r="AI425" s="12"/>
      <c r="AJ425" s="6"/>
      <c r="AK425" s="11"/>
      <c r="AL425" s="11"/>
      <c r="AM425" s="11"/>
      <c r="AN425" s="11"/>
      <c r="AO425" s="11"/>
      <c r="AP425" s="11"/>
      <c r="AQ425" s="11"/>
      <c r="AR425" s="11"/>
    </row>
    <row r="426" spans="1:44" ht="20.100000000000001" customHeight="1">
      <c r="A426" s="256">
        <v>211</v>
      </c>
      <c r="B426" s="243" t="s">
        <v>656</v>
      </c>
      <c r="C426" s="258">
        <v>333</v>
      </c>
      <c r="D426" s="259" t="s">
        <v>200</v>
      </c>
      <c r="E426" s="260">
        <v>3</v>
      </c>
      <c r="F426" s="260">
        <v>3</v>
      </c>
      <c r="G426" s="260">
        <v>39</v>
      </c>
      <c r="H426" s="264">
        <v>1</v>
      </c>
      <c r="I426" s="84">
        <f t="shared" si="163"/>
        <v>1539</v>
      </c>
      <c r="J426" s="84">
        <v>250</v>
      </c>
      <c r="K426" s="80">
        <f t="shared" si="164"/>
        <v>384750</v>
      </c>
      <c r="L426" s="245"/>
      <c r="M426" s="248"/>
      <c r="N426" s="249"/>
      <c r="O426" s="45"/>
      <c r="P426" s="139"/>
      <c r="Q426" s="250"/>
      <c r="R426" s="250"/>
      <c r="S426" s="251"/>
      <c r="T426" s="249"/>
      <c r="U426" s="252"/>
      <c r="V426" s="249"/>
      <c r="W426" s="253"/>
      <c r="X426" s="243"/>
      <c r="Y426" s="243"/>
      <c r="Z426" s="77">
        <f t="shared" si="165"/>
        <v>384750</v>
      </c>
      <c r="AA426" s="254">
        <v>0.01</v>
      </c>
      <c r="AB426" s="82">
        <f t="shared" si="166"/>
        <v>38.475000000000001</v>
      </c>
      <c r="AC426" s="83">
        <f t="shared" si="155"/>
        <v>32.703749999999999</v>
      </c>
      <c r="AD426" s="501" t="s">
        <v>20</v>
      </c>
      <c r="AE426" s="489" t="s">
        <v>414</v>
      </c>
      <c r="AF426" s="489" t="s">
        <v>493</v>
      </c>
      <c r="AG426" s="498" t="s">
        <v>745</v>
      </c>
      <c r="AH426" s="498" t="s">
        <v>207</v>
      </c>
      <c r="AI426" s="12" t="s">
        <v>200</v>
      </c>
      <c r="AJ426" s="200" t="s">
        <v>195</v>
      </c>
      <c r="AK426" s="6" t="s">
        <v>195</v>
      </c>
      <c r="AL426" s="11" t="s">
        <v>196</v>
      </c>
      <c r="AM426" s="11" t="s">
        <v>17</v>
      </c>
      <c r="AN426" s="11" t="s">
        <v>18</v>
      </c>
      <c r="AO426" s="11" t="s">
        <v>76</v>
      </c>
      <c r="AP426" s="11">
        <v>0</v>
      </c>
      <c r="AQ426" s="11">
        <v>1</v>
      </c>
      <c r="AR426" s="11">
        <v>31</v>
      </c>
    </row>
    <row r="427" spans="1:44">
      <c r="A427" s="256">
        <v>212</v>
      </c>
      <c r="B427" s="243" t="s">
        <v>1322</v>
      </c>
      <c r="C427" s="262">
        <v>23933</v>
      </c>
      <c r="D427" s="245">
        <v>4</v>
      </c>
      <c r="E427" s="248">
        <v>4</v>
      </c>
      <c r="F427" s="248">
        <v>0</v>
      </c>
      <c r="G427" s="248">
        <v>0</v>
      </c>
      <c r="H427" s="247">
        <v>1</v>
      </c>
      <c r="I427" s="84">
        <f t="shared" ref="I427:I439" si="169">E427*400+F427*100+G427</f>
        <v>1600</v>
      </c>
      <c r="J427" s="84">
        <v>250</v>
      </c>
      <c r="K427" s="80">
        <f t="shared" si="164"/>
        <v>400000</v>
      </c>
      <c r="L427" s="245"/>
      <c r="M427" s="248"/>
      <c r="N427" s="249"/>
      <c r="O427" s="45"/>
      <c r="P427" s="139"/>
      <c r="Q427" s="250"/>
      <c r="R427" s="250"/>
      <c r="S427" s="251"/>
      <c r="T427" s="249"/>
      <c r="U427" s="252"/>
      <c r="V427" s="249"/>
      <c r="W427" s="253"/>
      <c r="X427" s="243"/>
      <c r="Y427" s="243"/>
      <c r="Z427" s="125">
        <f>K427</f>
        <v>400000</v>
      </c>
      <c r="AA427" s="254">
        <v>0.01</v>
      </c>
      <c r="AB427" s="82">
        <f t="shared" si="166"/>
        <v>40</v>
      </c>
      <c r="AC427" s="83">
        <f t="shared" si="155"/>
        <v>34</v>
      </c>
      <c r="AD427" s="4" t="s">
        <v>20</v>
      </c>
      <c r="AE427" s="4" t="s">
        <v>1470</v>
      </c>
      <c r="AF427" s="4" t="s">
        <v>540</v>
      </c>
      <c r="AG427" s="121">
        <v>3350400230200</v>
      </c>
      <c r="AH427" s="8" t="s">
        <v>1458</v>
      </c>
      <c r="AI427" s="35" t="s">
        <v>15</v>
      </c>
    </row>
    <row r="428" spans="1:44">
      <c r="A428" s="256">
        <v>213</v>
      </c>
      <c r="B428" s="243" t="s">
        <v>1322</v>
      </c>
      <c r="C428" s="262">
        <v>23933</v>
      </c>
      <c r="D428" s="245">
        <v>4</v>
      </c>
      <c r="E428" s="248">
        <v>10</v>
      </c>
      <c r="F428" s="248">
        <v>0</v>
      </c>
      <c r="G428" s="248">
        <v>38</v>
      </c>
      <c r="H428" s="247">
        <v>1</v>
      </c>
      <c r="I428" s="84">
        <f t="shared" si="169"/>
        <v>4038</v>
      </c>
      <c r="J428" s="84">
        <v>400</v>
      </c>
      <c r="K428" s="80">
        <f t="shared" si="164"/>
        <v>1615200</v>
      </c>
      <c r="L428" s="245"/>
      <c r="M428" s="248"/>
      <c r="N428" s="249"/>
      <c r="O428" s="45"/>
      <c r="P428" s="139"/>
      <c r="Q428" s="250"/>
      <c r="R428" s="250"/>
      <c r="S428" s="251"/>
      <c r="T428" s="249"/>
      <c r="U428" s="252"/>
      <c r="V428" s="249"/>
      <c r="W428" s="253"/>
      <c r="X428" s="243"/>
      <c r="Y428" s="243"/>
      <c r="Z428" s="125">
        <f t="shared" ref="Z428:Z439" si="170">K428</f>
        <v>1615200</v>
      </c>
      <c r="AA428" s="254">
        <v>0.01</v>
      </c>
      <c r="AB428" s="82">
        <f>+Z428*AA428/100</f>
        <v>161.52000000000001</v>
      </c>
      <c r="AC428" s="83">
        <f t="shared" si="155"/>
        <v>137.292</v>
      </c>
      <c r="AD428" s="4" t="s">
        <v>20</v>
      </c>
      <c r="AE428" s="4" t="s">
        <v>1346</v>
      </c>
      <c r="AF428" s="4" t="s">
        <v>104</v>
      </c>
      <c r="AG428" s="121">
        <v>3350500242358</v>
      </c>
      <c r="AH428" s="8" t="s">
        <v>1535</v>
      </c>
      <c r="AI428" s="35" t="s">
        <v>195</v>
      </c>
    </row>
    <row r="429" spans="1:44">
      <c r="A429" s="256"/>
      <c r="B429" s="323" t="s">
        <v>1322</v>
      </c>
      <c r="C429" s="384">
        <v>23933</v>
      </c>
      <c r="D429" s="315">
        <v>4</v>
      </c>
      <c r="E429" s="385">
        <v>10</v>
      </c>
      <c r="F429" s="385">
        <v>0</v>
      </c>
      <c r="G429" s="248">
        <v>0</v>
      </c>
      <c r="H429" s="247"/>
      <c r="I429" s="84">
        <v>4000</v>
      </c>
      <c r="J429" s="84">
        <v>250</v>
      </c>
      <c r="K429" s="80">
        <f>+I429*J429</f>
        <v>1000000</v>
      </c>
      <c r="L429" s="245"/>
      <c r="M429" s="248"/>
      <c r="N429" s="249"/>
      <c r="O429" s="45"/>
      <c r="P429" s="139"/>
      <c r="Q429" s="250"/>
      <c r="R429" s="250"/>
      <c r="S429" s="251"/>
      <c r="T429" s="249"/>
      <c r="U429" s="252"/>
      <c r="V429" s="249"/>
      <c r="W429" s="253"/>
      <c r="X429" s="243"/>
      <c r="Y429" s="243"/>
      <c r="Z429" s="125">
        <v>1000000</v>
      </c>
      <c r="AA429" s="254">
        <v>0.01</v>
      </c>
      <c r="AB429" s="82">
        <v>100</v>
      </c>
      <c r="AC429" s="83">
        <f t="shared" si="155"/>
        <v>85</v>
      </c>
      <c r="AD429" s="4" t="s">
        <v>2304</v>
      </c>
    </row>
    <row r="430" spans="1:44">
      <c r="A430" s="256">
        <v>214</v>
      </c>
      <c r="B430" s="386" t="s">
        <v>1319</v>
      </c>
      <c r="C430" s="387">
        <v>44145</v>
      </c>
      <c r="D430" s="387"/>
      <c r="E430" s="388">
        <v>0</v>
      </c>
      <c r="F430" s="388">
        <v>1</v>
      </c>
      <c r="G430" s="299">
        <v>47</v>
      </c>
      <c r="H430" s="355"/>
      <c r="I430" s="300"/>
      <c r="J430" s="299"/>
      <c r="K430" s="300"/>
      <c r="L430" s="298"/>
      <c r="M430" s="299"/>
      <c r="N430" s="298"/>
      <c r="O430" s="302"/>
      <c r="P430" s="169"/>
      <c r="Q430" s="303"/>
      <c r="R430" s="303"/>
      <c r="S430" s="169"/>
      <c r="T430" s="299"/>
      <c r="U430" s="299"/>
      <c r="V430" s="169"/>
      <c r="W430" s="69"/>
      <c r="X430" s="169"/>
      <c r="Y430" s="298"/>
      <c r="Z430" s="358"/>
      <c r="AA430" s="310"/>
      <c r="AB430" s="359"/>
      <c r="AC430" s="83">
        <f t="shared" si="155"/>
        <v>0</v>
      </c>
      <c r="AD430" s="178"/>
      <c r="AE430" s="178"/>
    </row>
    <row r="431" spans="1:44">
      <c r="A431" s="242"/>
      <c r="B431" s="306"/>
      <c r="C431" s="298"/>
      <c r="D431" s="298"/>
      <c r="E431" s="299"/>
      <c r="F431" s="299"/>
      <c r="G431" s="299"/>
      <c r="H431" s="355">
        <v>3</v>
      </c>
      <c r="I431" s="360">
        <f>147-I433</f>
        <v>129.68</v>
      </c>
      <c r="J431" s="299">
        <v>500</v>
      </c>
      <c r="K431" s="300">
        <v>17556</v>
      </c>
      <c r="L431" s="298">
        <v>1</v>
      </c>
      <c r="M431" s="299" t="s">
        <v>1592</v>
      </c>
      <c r="N431" s="298" t="s">
        <v>1621</v>
      </c>
      <c r="O431" s="302">
        <v>2</v>
      </c>
      <c r="P431" s="169">
        <f>212.52*2</f>
        <v>425.04</v>
      </c>
      <c r="Q431" s="303">
        <v>50</v>
      </c>
      <c r="R431" s="303">
        <v>7400</v>
      </c>
      <c r="S431" s="169">
        <f>+R431*P431</f>
        <v>3145296</v>
      </c>
      <c r="T431" s="299">
        <v>22</v>
      </c>
      <c r="U431" s="299">
        <v>85</v>
      </c>
      <c r="V431" s="169">
        <f>+S431*0.15</f>
        <v>471794.39999999997</v>
      </c>
      <c r="W431" s="169">
        <f>+V431+K431</f>
        <v>489350.39999999997</v>
      </c>
      <c r="X431" s="169">
        <f>+W431*Q431/100</f>
        <v>244675.20000000001</v>
      </c>
      <c r="Y431" s="298">
        <v>50</v>
      </c>
      <c r="Z431" s="126"/>
      <c r="AA431" s="310"/>
      <c r="AB431" s="359"/>
      <c r="AC431" s="83">
        <f t="shared" si="155"/>
        <v>0</v>
      </c>
      <c r="AD431" s="178"/>
      <c r="AE431" s="179" t="s">
        <v>2167</v>
      </c>
      <c r="AF431" s="179" t="s">
        <v>427</v>
      </c>
      <c r="AG431" s="121" t="s">
        <v>2182</v>
      </c>
    </row>
    <row r="432" spans="1:44">
      <c r="A432" s="242"/>
      <c r="B432" s="306"/>
      <c r="C432" s="298"/>
      <c r="D432" s="298"/>
      <c r="E432" s="299"/>
      <c r="F432" s="299"/>
      <c r="G432" s="299"/>
      <c r="H432" s="355"/>
      <c r="I432" s="300"/>
      <c r="J432" s="299"/>
      <c r="K432" s="300"/>
      <c r="L432" s="298"/>
      <c r="M432" s="299"/>
      <c r="N432" s="298"/>
      <c r="O432" s="302">
        <v>3</v>
      </c>
      <c r="P432" s="169"/>
      <c r="Q432" s="303">
        <v>50</v>
      </c>
      <c r="R432" s="303"/>
      <c r="S432" s="169"/>
      <c r="T432" s="299"/>
      <c r="U432" s="299"/>
      <c r="V432" s="169"/>
      <c r="W432" s="69"/>
      <c r="X432" s="169">
        <f>+W431*0.5</f>
        <v>244675.19999999998</v>
      </c>
      <c r="Y432" s="298"/>
      <c r="Z432" s="358">
        <f>+X432</f>
        <v>244675.19999999998</v>
      </c>
      <c r="AA432" s="310">
        <v>0.3</v>
      </c>
      <c r="AB432" s="359">
        <f>+Z432*AA432/100</f>
        <v>734.02559999999994</v>
      </c>
      <c r="AC432" s="83">
        <f t="shared" si="155"/>
        <v>623.92175999999995</v>
      </c>
      <c r="AD432" s="178"/>
      <c r="AE432" s="179" t="s">
        <v>2167</v>
      </c>
      <c r="AF432" s="179" t="s">
        <v>427</v>
      </c>
    </row>
    <row r="433" spans="1:44">
      <c r="A433" s="242"/>
      <c r="B433" s="253"/>
      <c r="C433" s="298"/>
      <c r="D433" s="298"/>
      <c r="E433" s="299"/>
      <c r="F433" s="299"/>
      <c r="G433" s="299"/>
      <c r="H433" s="355"/>
      <c r="I433" s="360">
        <v>17.32</v>
      </c>
      <c r="J433" s="299">
        <v>500</v>
      </c>
      <c r="K433" s="361">
        <f>+J433*I433</f>
        <v>8660</v>
      </c>
      <c r="L433" s="298">
        <v>2</v>
      </c>
      <c r="M433" s="299" t="s">
        <v>1586</v>
      </c>
      <c r="N433" s="298" t="s">
        <v>1587</v>
      </c>
      <c r="O433" s="302">
        <v>3</v>
      </c>
      <c r="P433" s="169">
        <v>69.3</v>
      </c>
      <c r="Q433" s="303">
        <v>100</v>
      </c>
      <c r="R433" s="303">
        <v>2500</v>
      </c>
      <c r="S433" s="169">
        <f>+R433*P433</f>
        <v>173250</v>
      </c>
      <c r="T433" s="299">
        <v>17</v>
      </c>
      <c r="U433" s="299">
        <v>24</v>
      </c>
      <c r="V433" s="169">
        <f>+S433*0.76</f>
        <v>131670</v>
      </c>
      <c r="W433" s="99">
        <f>+V433</f>
        <v>131670</v>
      </c>
      <c r="X433" s="99">
        <f>+W433</f>
        <v>131670</v>
      </c>
      <c r="Y433" s="278"/>
      <c r="Z433" s="127">
        <f>+X433</f>
        <v>131670</v>
      </c>
      <c r="AA433" s="304">
        <v>0.3</v>
      </c>
      <c r="AB433" s="359">
        <f>+Z433*AA433/100</f>
        <v>395.01</v>
      </c>
      <c r="AC433" s="83">
        <f t="shared" si="155"/>
        <v>335.75849999999997</v>
      </c>
      <c r="AD433" s="178"/>
      <c r="AE433" s="179" t="s">
        <v>2167</v>
      </c>
      <c r="AF433" s="179" t="s">
        <v>427</v>
      </c>
    </row>
    <row r="434" spans="1:44">
      <c r="A434" s="242"/>
      <c r="B434" s="306"/>
      <c r="C434" s="343"/>
      <c r="D434" s="298"/>
      <c r="E434" s="299"/>
      <c r="F434" s="299"/>
      <c r="G434" s="299"/>
      <c r="H434" s="355"/>
      <c r="I434" s="299"/>
      <c r="J434" s="356"/>
      <c r="K434" s="300"/>
      <c r="L434" s="298"/>
      <c r="M434" s="299"/>
      <c r="N434" s="306"/>
      <c r="O434" s="308"/>
      <c r="P434" s="389"/>
      <c r="Q434" s="310"/>
      <c r="R434" s="310"/>
      <c r="S434" s="303"/>
      <c r="T434" s="311"/>
      <c r="U434" s="311"/>
      <c r="V434" s="306"/>
      <c r="W434" s="306"/>
      <c r="X434" s="306"/>
      <c r="Y434" s="306"/>
      <c r="Z434" s="309"/>
      <c r="AA434" s="310"/>
      <c r="AB434" s="359"/>
      <c r="AC434" s="83">
        <f t="shared" si="155"/>
        <v>0</v>
      </c>
    </row>
    <row r="435" spans="1:44">
      <c r="A435" s="256">
        <v>215</v>
      </c>
      <c r="B435" s="249" t="s">
        <v>1723</v>
      </c>
      <c r="C435" s="245"/>
      <c r="D435" s="245">
        <v>6</v>
      </c>
      <c r="E435" s="248">
        <v>0</v>
      </c>
      <c r="F435" s="248">
        <v>1</v>
      </c>
      <c r="G435" s="248">
        <v>0</v>
      </c>
      <c r="H435" s="247">
        <v>2</v>
      </c>
      <c r="I435" s="65">
        <f t="shared" si="169"/>
        <v>100</v>
      </c>
      <c r="J435" s="84">
        <v>250</v>
      </c>
      <c r="K435" s="80">
        <f t="shared" ref="K435:K439" si="171">I435*J435</f>
        <v>25000</v>
      </c>
      <c r="L435" s="245">
        <v>1</v>
      </c>
      <c r="M435" s="266" t="s">
        <v>1592</v>
      </c>
      <c r="N435" s="245" t="s">
        <v>1621</v>
      </c>
      <c r="O435" s="45"/>
      <c r="P435" s="141">
        <v>382</v>
      </c>
      <c r="Q435" s="249"/>
      <c r="R435" s="250"/>
      <c r="S435" s="245"/>
      <c r="T435" s="249">
        <v>23</v>
      </c>
      <c r="U435" s="252"/>
      <c r="V435" s="249"/>
      <c r="W435" s="253"/>
      <c r="X435" s="243"/>
      <c r="Y435" s="243"/>
      <c r="Z435" s="125">
        <f t="shared" si="170"/>
        <v>25000</v>
      </c>
      <c r="AA435" s="254">
        <v>0.02</v>
      </c>
      <c r="AB435" s="82">
        <f t="shared" ref="AB435:AB439" si="172">+Z435*AA435/100</f>
        <v>5</v>
      </c>
      <c r="AC435" s="83">
        <f t="shared" si="155"/>
        <v>4.25</v>
      </c>
      <c r="AD435" s="4" t="s">
        <v>10</v>
      </c>
      <c r="AE435" s="4" t="s">
        <v>607</v>
      </c>
      <c r="AF435" s="4" t="s">
        <v>324</v>
      </c>
      <c r="AG435" s="121">
        <v>3350400239207</v>
      </c>
      <c r="AH435" s="8" t="s">
        <v>1803</v>
      </c>
    </row>
    <row r="436" spans="1:44" ht="17.25">
      <c r="A436" s="256">
        <v>216</v>
      </c>
      <c r="B436" s="249" t="s">
        <v>649</v>
      </c>
      <c r="C436" s="275">
        <v>236</v>
      </c>
      <c r="D436" s="245"/>
      <c r="E436" s="246">
        <v>6</v>
      </c>
      <c r="F436" s="246">
        <v>2</v>
      </c>
      <c r="G436" s="246">
        <v>20</v>
      </c>
      <c r="H436" s="247">
        <v>1</v>
      </c>
      <c r="I436" s="84">
        <f t="shared" si="169"/>
        <v>2620</v>
      </c>
      <c r="J436" s="84">
        <v>100</v>
      </c>
      <c r="K436" s="80">
        <f t="shared" si="171"/>
        <v>262000</v>
      </c>
      <c r="L436" s="245"/>
      <c r="M436" s="248"/>
      <c r="N436" s="249"/>
      <c r="O436" s="45"/>
      <c r="P436" s="139"/>
      <c r="Q436" s="250"/>
      <c r="R436" s="250"/>
      <c r="S436" s="251"/>
      <c r="T436" s="249"/>
      <c r="U436" s="252"/>
      <c r="V436" s="249"/>
      <c r="W436" s="253"/>
      <c r="X436" s="243"/>
      <c r="Y436" s="243"/>
      <c r="Z436" s="125">
        <f t="shared" si="170"/>
        <v>262000</v>
      </c>
      <c r="AA436" s="254">
        <v>0.01</v>
      </c>
      <c r="AB436" s="82">
        <f t="shared" si="172"/>
        <v>26.2</v>
      </c>
      <c r="AC436" s="83">
        <f t="shared" si="155"/>
        <v>22.27</v>
      </c>
      <c r="AD436" s="485" t="s">
        <v>20</v>
      </c>
      <c r="AE436" s="486" t="s">
        <v>607</v>
      </c>
      <c r="AF436" s="486" t="s">
        <v>53</v>
      </c>
      <c r="AG436" s="486"/>
      <c r="AH436" s="486">
        <v>31</v>
      </c>
      <c r="AI436" s="3">
        <v>3</v>
      </c>
      <c r="AJ436" s="3" t="s">
        <v>15</v>
      </c>
      <c r="AK436" s="3" t="s">
        <v>16</v>
      </c>
      <c r="AL436" s="3" t="s">
        <v>17</v>
      </c>
    </row>
    <row r="437" spans="1:44" ht="20.100000000000001" customHeight="1">
      <c r="A437" s="256">
        <v>217</v>
      </c>
      <c r="B437" s="257" t="s">
        <v>656</v>
      </c>
      <c r="C437" s="258">
        <v>338</v>
      </c>
      <c r="D437" s="259" t="s">
        <v>95</v>
      </c>
      <c r="E437" s="260">
        <v>4</v>
      </c>
      <c r="F437" s="260">
        <v>3</v>
      </c>
      <c r="G437" s="260">
        <v>15</v>
      </c>
      <c r="H437" s="247">
        <v>1</v>
      </c>
      <c r="I437" s="84">
        <f t="shared" si="169"/>
        <v>1915</v>
      </c>
      <c r="J437" s="84">
        <v>250</v>
      </c>
      <c r="K437" s="80">
        <f t="shared" si="171"/>
        <v>478750</v>
      </c>
      <c r="L437" s="245"/>
      <c r="M437" s="248"/>
      <c r="N437" s="245"/>
      <c r="O437" s="48"/>
      <c r="P437" s="58"/>
      <c r="Q437" s="251"/>
      <c r="R437" s="251"/>
      <c r="S437" s="251"/>
      <c r="T437" s="245"/>
      <c r="U437" s="252"/>
      <c r="V437" s="249"/>
      <c r="W437" s="253"/>
      <c r="X437" s="243"/>
      <c r="Y437" s="243"/>
      <c r="Z437" s="125">
        <f t="shared" si="170"/>
        <v>478750</v>
      </c>
      <c r="AA437" s="254">
        <v>0.01</v>
      </c>
      <c r="AB437" s="82">
        <f t="shared" si="172"/>
        <v>47.875</v>
      </c>
      <c r="AC437" s="83">
        <f t="shared" si="155"/>
        <v>40.693750000000001</v>
      </c>
      <c r="AD437" s="501" t="s">
        <v>10</v>
      </c>
      <c r="AE437" s="489" t="s">
        <v>607</v>
      </c>
      <c r="AF437" s="489" t="s">
        <v>171</v>
      </c>
      <c r="AG437" s="498" t="s">
        <v>1052</v>
      </c>
      <c r="AH437" s="498" t="s">
        <v>155</v>
      </c>
      <c r="AI437" s="12" t="s">
        <v>95</v>
      </c>
      <c r="AJ437" s="6" t="s">
        <v>123</v>
      </c>
      <c r="AK437" s="11" t="s">
        <v>15</v>
      </c>
      <c r="AL437" s="11" t="s">
        <v>16</v>
      </c>
      <c r="AM437" s="11" t="s">
        <v>17</v>
      </c>
      <c r="AN437" s="11" t="s">
        <v>138</v>
      </c>
      <c r="AO437" s="11" t="s">
        <v>561</v>
      </c>
      <c r="AP437" s="11">
        <v>3</v>
      </c>
      <c r="AQ437" s="11">
        <v>0</v>
      </c>
      <c r="AR437" s="11">
        <v>12</v>
      </c>
    </row>
    <row r="438" spans="1:44" ht="20.100000000000001" customHeight="1">
      <c r="A438" s="256">
        <v>218</v>
      </c>
      <c r="B438" s="257" t="s">
        <v>656</v>
      </c>
      <c r="C438" s="258">
        <v>482</v>
      </c>
      <c r="D438" s="259" t="s">
        <v>95</v>
      </c>
      <c r="E438" s="260">
        <v>3</v>
      </c>
      <c r="F438" s="260">
        <v>2</v>
      </c>
      <c r="G438" s="260">
        <v>61</v>
      </c>
      <c r="H438" s="264">
        <v>1</v>
      </c>
      <c r="I438" s="84">
        <f t="shared" si="169"/>
        <v>1461</v>
      </c>
      <c r="J438" s="84">
        <v>250</v>
      </c>
      <c r="K438" s="80">
        <f t="shared" si="171"/>
        <v>365250</v>
      </c>
      <c r="L438" s="245"/>
      <c r="M438" s="248"/>
      <c r="N438" s="245"/>
      <c r="O438" s="48"/>
      <c r="P438" s="58"/>
      <c r="Q438" s="251"/>
      <c r="R438" s="251"/>
      <c r="S438" s="251"/>
      <c r="T438" s="245"/>
      <c r="U438" s="252"/>
      <c r="V438" s="249"/>
      <c r="W438" s="253"/>
      <c r="X438" s="243"/>
      <c r="Y438" s="243"/>
      <c r="Z438" s="125">
        <f t="shared" si="170"/>
        <v>365250</v>
      </c>
      <c r="AA438" s="254">
        <v>0.01</v>
      </c>
      <c r="AB438" s="82">
        <f t="shared" si="172"/>
        <v>36.524999999999999</v>
      </c>
      <c r="AC438" s="83">
        <f t="shared" si="155"/>
        <v>31.046249999999997</v>
      </c>
      <c r="AD438" s="501" t="s">
        <v>10</v>
      </c>
      <c r="AE438" s="489" t="s">
        <v>517</v>
      </c>
      <c r="AF438" s="489" t="s">
        <v>202</v>
      </c>
      <c r="AG438" s="498" t="s">
        <v>757</v>
      </c>
      <c r="AH438" s="498" t="s">
        <v>402</v>
      </c>
      <c r="AI438" s="12" t="s">
        <v>32</v>
      </c>
      <c r="AJ438" s="6" t="s">
        <v>36</v>
      </c>
      <c r="AK438" s="11" t="s">
        <v>15</v>
      </c>
      <c r="AL438" s="11" t="s">
        <v>16</v>
      </c>
      <c r="AM438" s="11" t="s">
        <v>17</v>
      </c>
      <c r="AN438" s="11" t="s">
        <v>101</v>
      </c>
      <c r="AO438" s="11" t="s">
        <v>76</v>
      </c>
      <c r="AP438" s="11">
        <v>0</v>
      </c>
      <c r="AQ438" s="11">
        <v>2</v>
      </c>
      <c r="AR438" s="11">
        <v>58</v>
      </c>
    </row>
    <row r="439" spans="1:44" ht="20.100000000000001" customHeight="1">
      <c r="A439" s="256"/>
      <c r="B439" s="257" t="s">
        <v>1723</v>
      </c>
      <c r="C439" s="258"/>
      <c r="D439" s="259" t="s">
        <v>32</v>
      </c>
      <c r="E439" s="260">
        <v>0</v>
      </c>
      <c r="F439" s="260">
        <v>2</v>
      </c>
      <c r="G439" s="260">
        <v>0</v>
      </c>
      <c r="H439" s="264">
        <v>5</v>
      </c>
      <c r="I439" s="65">
        <f t="shared" si="169"/>
        <v>200</v>
      </c>
      <c r="J439" s="84">
        <v>250</v>
      </c>
      <c r="K439" s="80">
        <f t="shared" si="171"/>
        <v>50000</v>
      </c>
      <c r="L439" s="245">
        <v>1</v>
      </c>
      <c r="M439" s="248" t="s">
        <v>1592</v>
      </c>
      <c r="N439" s="245" t="s">
        <v>1621</v>
      </c>
      <c r="O439" s="48"/>
      <c r="P439" s="58">
        <v>294</v>
      </c>
      <c r="Q439" s="245"/>
      <c r="R439" s="251"/>
      <c r="S439" s="245"/>
      <c r="T439" s="245">
        <v>43</v>
      </c>
      <c r="U439" s="252"/>
      <c r="V439" s="249"/>
      <c r="W439" s="253"/>
      <c r="X439" s="243"/>
      <c r="Y439" s="243"/>
      <c r="Z439" s="125">
        <f t="shared" si="170"/>
        <v>50000</v>
      </c>
      <c r="AA439" s="254">
        <v>0.02</v>
      </c>
      <c r="AB439" s="82">
        <f t="shared" si="172"/>
        <v>10</v>
      </c>
      <c r="AC439" s="83">
        <f t="shared" si="155"/>
        <v>8.5</v>
      </c>
      <c r="AD439" s="501" t="s">
        <v>10</v>
      </c>
      <c r="AE439" s="489" t="s">
        <v>517</v>
      </c>
      <c r="AF439" s="489" t="s">
        <v>202</v>
      </c>
      <c r="AG439" s="498" t="s">
        <v>757</v>
      </c>
      <c r="AH439" s="498" t="s">
        <v>402</v>
      </c>
      <c r="AI439" s="12" t="s">
        <v>32</v>
      </c>
      <c r="AJ439" s="6" t="s">
        <v>36</v>
      </c>
      <c r="AK439" s="11"/>
      <c r="AL439" s="11"/>
      <c r="AM439" s="11"/>
      <c r="AN439" s="11"/>
      <c r="AO439" s="11"/>
      <c r="AP439" s="11"/>
      <c r="AQ439" s="11"/>
      <c r="AR439" s="11"/>
    </row>
    <row r="440" spans="1:44" ht="20.100000000000001" customHeight="1">
      <c r="A440" s="256"/>
      <c r="B440" s="257"/>
      <c r="C440" s="258"/>
      <c r="D440" s="259"/>
      <c r="E440" s="260"/>
      <c r="F440" s="260"/>
      <c r="G440" s="260"/>
      <c r="H440" s="264"/>
      <c r="I440" s="65"/>
      <c r="J440" s="65"/>
      <c r="K440" s="80"/>
      <c r="L440" s="245">
        <v>2</v>
      </c>
      <c r="M440" s="248" t="s">
        <v>1639</v>
      </c>
      <c r="N440" s="245" t="s">
        <v>1595</v>
      </c>
      <c r="O440" s="48"/>
      <c r="P440" s="58">
        <v>23</v>
      </c>
      <c r="Q440" s="245"/>
      <c r="R440" s="251"/>
      <c r="S440" s="245"/>
      <c r="T440" s="245">
        <v>43</v>
      </c>
      <c r="U440" s="252"/>
      <c r="V440" s="249"/>
      <c r="W440" s="253"/>
      <c r="X440" s="243"/>
      <c r="Y440" s="243"/>
      <c r="Z440" s="125"/>
      <c r="AA440" s="254"/>
      <c r="AB440" s="82"/>
      <c r="AC440" s="83">
        <f t="shared" si="155"/>
        <v>0</v>
      </c>
      <c r="AD440" s="501"/>
      <c r="AE440" s="489"/>
      <c r="AF440" s="489"/>
      <c r="AG440" s="498"/>
      <c r="AH440" s="498"/>
      <c r="AI440" s="12"/>
      <c r="AJ440" s="6"/>
      <c r="AK440" s="11"/>
      <c r="AL440" s="11"/>
      <c r="AM440" s="11"/>
      <c r="AN440" s="11"/>
      <c r="AO440" s="11"/>
      <c r="AP440" s="11"/>
      <c r="AQ440" s="11"/>
      <c r="AR440" s="11"/>
    </row>
    <row r="441" spans="1:44" ht="20.100000000000001" customHeight="1">
      <c r="A441" s="256"/>
      <c r="B441" s="257"/>
      <c r="C441" s="258"/>
      <c r="D441" s="259"/>
      <c r="E441" s="260"/>
      <c r="F441" s="260"/>
      <c r="G441" s="260"/>
      <c r="H441" s="264"/>
      <c r="I441" s="65"/>
      <c r="J441" s="65"/>
      <c r="K441" s="80"/>
      <c r="L441" s="245">
        <v>3</v>
      </c>
      <c r="M441" s="248" t="s">
        <v>1630</v>
      </c>
      <c r="N441" s="245" t="s">
        <v>1595</v>
      </c>
      <c r="O441" s="48"/>
      <c r="P441" s="58">
        <v>25</v>
      </c>
      <c r="Q441" s="245"/>
      <c r="R441" s="251"/>
      <c r="S441" s="245"/>
      <c r="T441" s="245">
        <v>43</v>
      </c>
      <c r="U441" s="252"/>
      <c r="V441" s="249"/>
      <c r="W441" s="253"/>
      <c r="X441" s="243"/>
      <c r="Y441" s="243"/>
      <c r="Z441" s="125"/>
      <c r="AA441" s="254"/>
      <c r="AB441" s="82"/>
      <c r="AC441" s="83">
        <f t="shared" si="155"/>
        <v>0</v>
      </c>
      <c r="AD441" s="501"/>
      <c r="AE441" s="489"/>
      <c r="AF441" s="489"/>
      <c r="AG441" s="498"/>
      <c r="AH441" s="498"/>
      <c r="AI441" s="12"/>
      <c r="AJ441" s="6"/>
      <c r="AK441" s="11"/>
      <c r="AL441" s="11"/>
      <c r="AM441" s="11"/>
      <c r="AN441" s="11"/>
      <c r="AO441" s="11"/>
      <c r="AP441" s="11"/>
      <c r="AQ441" s="11"/>
      <c r="AR441" s="11"/>
    </row>
    <row r="442" spans="1:44" ht="20.100000000000001" customHeight="1">
      <c r="A442" s="256">
        <v>219</v>
      </c>
      <c r="B442" s="257" t="s">
        <v>656</v>
      </c>
      <c r="C442" s="258">
        <v>1988</v>
      </c>
      <c r="D442" s="259" t="s">
        <v>32</v>
      </c>
      <c r="E442" s="260">
        <v>4</v>
      </c>
      <c r="F442" s="260">
        <v>3</v>
      </c>
      <c r="G442" s="260">
        <v>21</v>
      </c>
      <c r="H442" s="264">
        <v>1</v>
      </c>
      <c r="I442" s="84">
        <f t="shared" ref="I442:I461" si="173">E442*400+F442*100+G442</f>
        <v>1921</v>
      </c>
      <c r="J442" s="84">
        <v>250</v>
      </c>
      <c r="K442" s="80">
        <f t="shared" ref="K442:K448" si="174">I442*J442</f>
        <v>480250</v>
      </c>
      <c r="L442" s="245"/>
      <c r="M442" s="248"/>
      <c r="N442" s="245"/>
      <c r="O442" s="48"/>
      <c r="P442" s="58"/>
      <c r="Q442" s="251"/>
      <c r="R442" s="251"/>
      <c r="S442" s="251"/>
      <c r="T442" s="245"/>
      <c r="U442" s="252"/>
      <c r="V442" s="249"/>
      <c r="W442" s="253"/>
      <c r="X442" s="243"/>
      <c r="Y442" s="243"/>
      <c r="Z442" s="125">
        <f>K442</f>
        <v>480250</v>
      </c>
      <c r="AA442" s="254">
        <v>0.01</v>
      </c>
      <c r="AB442" s="82">
        <f>+Z442*AA442/100</f>
        <v>48.024999999999999</v>
      </c>
      <c r="AC442" s="83">
        <f t="shared" si="155"/>
        <v>40.821249999999999</v>
      </c>
      <c r="AD442" s="501" t="s">
        <v>10</v>
      </c>
      <c r="AE442" s="489" t="s">
        <v>443</v>
      </c>
      <c r="AF442" s="489" t="s">
        <v>34</v>
      </c>
      <c r="AG442" s="498" t="s">
        <v>805</v>
      </c>
      <c r="AH442" s="498" t="s">
        <v>27</v>
      </c>
      <c r="AI442" s="12" t="s">
        <v>14</v>
      </c>
      <c r="AJ442" s="6" t="s">
        <v>36</v>
      </c>
      <c r="AK442" s="11" t="s">
        <v>15</v>
      </c>
      <c r="AL442" s="11" t="s">
        <v>16</v>
      </c>
      <c r="AM442" s="11" t="s">
        <v>17</v>
      </c>
      <c r="AN442" s="11" t="s">
        <v>55</v>
      </c>
      <c r="AO442" s="11" t="s">
        <v>191</v>
      </c>
      <c r="AP442" s="11">
        <v>9</v>
      </c>
      <c r="AQ442" s="11">
        <v>0</v>
      </c>
      <c r="AR442" s="11">
        <v>73</v>
      </c>
    </row>
    <row r="443" spans="1:44" ht="20.100000000000001" customHeight="1">
      <c r="A443" s="256"/>
      <c r="B443" s="257" t="s">
        <v>656</v>
      </c>
      <c r="C443" s="258">
        <v>673</v>
      </c>
      <c r="D443" s="259" t="s">
        <v>32</v>
      </c>
      <c r="E443" s="260">
        <v>11</v>
      </c>
      <c r="F443" s="260">
        <v>2</v>
      </c>
      <c r="G443" s="260">
        <v>38</v>
      </c>
      <c r="H443" s="264">
        <v>1</v>
      </c>
      <c r="I443" s="84">
        <f t="shared" si="173"/>
        <v>4638</v>
      </c>
      <c r="J443" s="84">
        <v>250</v>
      </c>
      <c r="K443" s="80">
        <f t="shared" si="174"/>
        <v>1159500</v>
      </c>
      <c r="L443" s="245"/>
      <c r="M443" s="248"/>
      <c r="N443" s="245"/>
      <c r="O443" s="48"/>
      <c r="P443" s="58"/>
      <c r="Q443" s="251"/>
      <c r="R443" s="251"/>
      <c r="S443" s="251"/>
      <c r="T443" s="245"/>
      <c r="U443" s="252"/>
      <c r="V443" s="249"/>
      <c r="W443" s="253"/>
      <c r="X443" s="243"/>
      <c r="Y443" s="243"/>
      <c r="Z443" s="125">
        <f t="shared" ref="Z443:Z448" si="175">K443</f>
        <v>1159500</v>
      </c>
      <c r="AA443" s="254">
        <v>0.01</v>
      </c>
      <c r="AB443" s="82">
        <f t="shared" ref="AB443:AB455" si="176">+Z443*AA443/100</f>
        <v>115.95</v>
      </c>
      <c r="AC443" s="83">
        <f t="shared" si="155"/>
        <v>98.557500000000005</v>
      </c>
      <c r="AD443" s="501" t="s">
        <v>10</v>
      </c>
      <c r="AE443" s="489" t="s">
        <v>443</v>
      </c>
      <c r="AF443" s="489" t="s">
        <v>34</v>
      </c>
      <c r="AG443" s="498" t="s">
        <v>805</v>
      </c>
      <c r="AH443" s="498" t="s">
        <v>27</v>
      </c>
      <c r="AI443" s="12" t="s">
        <v>14</v>
      </c>
      <c r="AJ443" s="6" t="s">
        <v>36</v>
      </c>
      <c r="AK443" s="11" t="s">
        <v>15</v>
      </c>
      <c r="AL443" s="11" t="s">
        <v>16</v>
      </c>
      <c r="AM443" s="11" t="s">
        <v>17</v>
      </c>
      <c r="AN443" s="11" t="s">
        <v>138</v>
      </c>
      <c r="AO443" s="11" t="s">
        <v>316</v>
      </c>
      <c r="AP443" s="11">
        <v>13</v>
      </c>
      <c r="AQ443" s="11">
        <v>3</v>
      </c>
      <c r="AR443" s="11">
        <v>98</v>
      </c>
    </row>
    <row r="444" spans="1:44" ht="20.100000000000001" customHeight="1">
      <c r="A444" s="256"/>
      <c r="B444" s="257" t="s">
        <v>1723</v>
      </c>
      <c r="C444" s="258"/>
      <c r="D444" s="259" t="s">
        <v>14</v>
      </c>
      <c r="E444" s="260">
        <v>0</v>
      </c>
      <c r="F444" s="260">
        <v>1</v>
      </c>
      <c r="G444" s="260">
        <v>31</v>
      </c>
      <c r="H444" s="264">
        <v>1</v>
      </c>
      <c r="I444" s="65">
        <f t="shared" si="173"/>
        <v>131</v>
      </c>
      <c r="J444" s="84">
        <v>250</v>
      </c>
      <c r="K444" s="80">
        <f t="shared" si="174"/>
        <v>32750</v>
      </c>
      <c r="L444" s="245"/>
      <c r="M444" s="248"/>
      <c r="N444" s="245"/>
      <c r="O444" s="48"/>
      <c r="P444" s="58"/>
      <c r="Q444" s="251"/>
      <c r="R444" s="251"/>
      <c r="S444" s="251"/>
      <c r="T444" s="245"/>
      <c r="U444" s="252"/>
      <c r="V444" s="249"/>
      <c r="W444" s="253"/>
      <c r="X444" s="243"/>
      <c r="Y444" s="243"/>
      <c r="Z444" s="125">
        <f t="shared" si="175"/>
        <v>32750</v>
      </c>
      <c r="AA444" s="254">
        <v>0.01</v>
      </c>
      <c r="AB444" s="82">
        <f t="shared" si="176"/>
        <v>3.2749999999999999</v>
      </c>
      <c r="AC444" s="83">
        <f t="shared" si="155"/>
        <v>2.7837499999999999</v>
      </c>
      <c r="AD444" s="501" t="s">
        <v>10</v>
      </c>
      <c r="AE444" s="489" t="s">
        <v>443</v>
      </c>
      <c r="AF444" s="489" t="s">
        <v>34</v>
      </c>
      <c r="AG444" s="498" t="s">
        <v>805</v>
      </c>
      <c r="AH444" s="498" t="s">
        <v>27</v>
      </c>
      <c r="AI444" s="12" t="s">
        <v>14</v>
      </c>
      <c r="AJ444" s="6" t="s">
        <v>36</v>
      </c>
      <c r="AK444" s="11" t="s">
        <v>15</v>
      </c>
      <c r="AL444" s="11" t="s">
        <v>16</v>
      </c>
      <c r="AM444" s="11"/>
      <c r="AN444" s="11"/>
      <c r="AO444" s="11"/>
      <c r="AP444" s="11"/>
      <c r="AQ444" s="11"/>
      <c r="AR444" s="11"/>
    </row>
    <row r="445" spans="1:44" ht="20.100000000000001" customHeight="1">
      <c r="A445" s="256">
        <v>220</v>
      </c>
      <c r="B445" s="257" t="s">
        <v>1322</v>
      </c>
      <c r="C445" s="258"/>
      <c r="D445" s="259"/>
      <c r="E445" s="260">
        <v>10</v>
      </c>
      <c r="F445" s="260">
        <v>0</v>
      </c>
      <c r="G445" s="260">
        <v>0</v>
      </c>
      <c r="H445" s="264">
        <v>1</v>
      </c>
      <c r="I445" s="65">
        <v>4000</v>
      </c>
      <c r="J445" s="84">
        <v>250</v>
      </c>
      <c r="K445" s="80">
        <f>+I445*J445</f>
        <v>1000000</v>
      </c>
      <c r="L445" s="245"/>
      <c r="M445" s="248"/>
      <c r="N445" s="245"/>
      <c r="O445" s="48"/>
      <c r="P445" s="58"/>
      <c r="Q445" s="251"/>
      <c r="R445" s="251"/>
      <c r="S445" s="251"/>
      <c r="T445" s="245"/>
      <c r="U445" s="252"/>
      <c r="V445" s="249"/>
      <c r="W445" s="253"/>
      <c r="X445" s="243"/>
      <c r="Y445" s="243"/>
      <c r="Z445" s="125">
        <v>1000000</v>
      </c>
      <c r="AA445" s="254">
        <v>0.01</v>
      </c>
      <c r="AB445" s="82">
        <f>+Z445*AA445/100</f>
        <v>100</v>
      </c>
      <c r="AC445" s="83"/>
      <c r="AD445" s="497" t="s">
        <v>10</v>
      </c>
      <c r="AE445" s="515" t="s">
        <v>2305</v>
      </c>
      <c r="AF445" s="515" t="s">
        <v>104</v>
      </c>
      <c r="AG445" s="498"/>
      <c r="AH445" s="498"/>
      <c r="AI445" s="12"/>
      <c r="AJ445" s="6"/>
      <c r="AK445" s="11"/>
      <c r="AL445" s="11"/>
      <c r="AM445" s="11"/>
      <c r="AN445" s="11"/>
      <c r="AO445" s="11"/>
      <c r="AP445" s="11"/>
      <c r="AQ445" s="11"/>
      <c r="AR445" s="11"/>
    </row>
    <row r="446" spans="1:44" ht="20.100000000000001" customHeight="1">
      <c r="A446" s="256">
        <v>221</v>
      </c>
      <c r="B446" s="257" t="s">
        <v>656</v>
      </c>
      <c r="C446" s="258">
        <v>674</v>
      </c>
      <c r="D446" s="259" t="s">
        <v>32</v>
      </c>
      <c r="E446" s="260">
        <v>1</v>
      </c>
      <c r="F446" s="260">
        <v>2</v>
      </c>
      <c r="G446" s="260">
        <v>47</v>
      </c>
      <c r="H446" s="247">
        <v>1</v>
      </c>
      <c r="I446" s="65">
        <f t="shared" si="173"/>
        <v>647</v>
      </c>
      <c r="J446" s="84">
        <v>250</v>
      </c>
      <c r="K446" s="80">
        <f t="shared" si="174"/>
        <v>161750</v>
      </c>
      <c r="L446" s="245"/>
      <c r="M446" s="248"/>
      <c r="N446" s="245"/>
      <c r="O446" s="48"/>
      <c r="P446" s="58"/>
      <c r="Q446" s="251"/>
      <c r="R446" s="251"/>
      <c r="S446" s="251"/>
      <c r="T446" s="245"/>
      <c r="U446" s="252"/>
      <c r="V446" s="249"/>
      <c r="W446" s="253"/>
      <c r="X446" s="243"/>
      <c r="Y446" s="243"/>
      <c r="Z446" s="125">
        <f t="shared" si="175"/>
        <v>161750</v>
      </c>
      <c r="AA446" s="254">
        <v>0.01</v>
      </c>
      <c r="AB446" s="82">
        <f t="shared" si="176"/>
        <v>16.175000000000001</v>
      </c>
      <c r="AC446" s="83">
        <f t="shared" si="155"/>
        <v>13.748749999999999</v>
      </c>
      <c r="AD446" s="501" t="s">
        <v>10</v>
      </c>
      <c r="AE446" s="489" t="s">
        <v>593</v>
      </c>
      <c r="AF446" s="489" t="s">
        <v>176</v>
      </c>
      <c r="AG446" s="498" t="s">
        <v>1054</v>
      </c>
      <c r="AH446" s="498" t="s">
        <v>101</v>
      </c>
      <c r="AI446" s="12" t="s">
        <v>24</v>
      </c>
      <c r="AJ446" s="6" t="s">
        <v>321</v>
      </c>
      <c r="AK446" s="11" t="s">
        <v>15</v>
      </c>
      <c r="AL446" s="11" t="s">
        <v>16</v>
      </c>
      <c r="AM446" s="11" t="s">
        <v>17</v>
      </c>
      <c r="AN446" s="11" t="s">
        <v>144</v>
      </c>
      <c r="AO446" s="11" t="s">
        <v>561</v>
      </c>
      <c r="AP446" s="11">
        <v>8</v>
      </c>
      <c r="AQ446" s="11">
        <v>0</v>
      </c>
      <c r="AR446" s="11">
        <v>2</v>
      </c>
    </row>
    <row r="447" spans="1:44" ht="20.100000000000001" customHeight="1">
      <c r="A447" s="256"/>
      <c r="B447" s="257" t="s">
        <v>656</v>
      </c>
      <c r="C447" s="258">
        <v>674</v>
      </c>
      <c r="D447" s="259" t="s">
        <v>32</v>
      </c>
      <c r="E447" s="260">
        <v>5</v>
      </c>
      <c r="F447" s="260">
        <v>0</v>
      </c>
      <c r="G447" s="260">
        <v>9</v>
      </c>
      <c r="H447" s="247">
        <v>1</v>
      </c>
      <c r="I447" s="84">
        <f t="shared" si="173"/>
        <v>2009</v>
      </c>
      <c r="J447" s="84">
        <v>250</v>
      </c>
      <c r="K447" s="80">
        <f t="shared" si="174"/>
        <v>502250</v>
      </c>
      <c r="L447" s="245"/>
      <c r="M447" s="248"/>
      <c r="N447" s="245"/>
      <c r="O447" s="48"/>
      <c r="P447" s="58"/>
      <c r="Q447" s="251"/>
      <c r="R447" s="251"/>
      <c r="S447" s="251"/>
      <c r="T447" s="245"/>
      <c r="U447" s="252"/>
      <c r="V447" s="249"/>
      <c r="W447" s="253"/>
      <c r="X447" s="243"/>
      <c r="Y447" s="243"/>
      <c r="Z447" s="125">
        <f t="shared" si="175"/>
        <v>502250</v>
      </c>
      <c r="AA447" s="254">
        <v>0.01</v>
      </c>
      <c r="AB447" s="82">
        <f t="shared" si="176"/>
        <v>50.225000000000001</v>
      </c>
      <c r="AC447" s="83">
        <f t="shared" si="155"/>
        <v>42.691249999999997</v>
      </c>
      <c r="AD447" s="501" t="s">
        <v>10</v>
      </c>
      <c r="AE447" s="489" t="s">
        <v>593</v>
      </c>
      <c r="AF447" s="489" t="s">
        <v>176</v>
      </c>
      <c r="AG447" s="498" t="s">
        <v>1054</v>
      </c>
      <c r="AH447" s="498" t="s">
        <v>101</v>
      </c>
      <c r="AI447" s="12" t="s">
        <v>24</v>
      </c>
      <c r="AJ447" s="6" t="s">
        <v>321</v>
      </c>
      <c r="AK447" s="11" t="s">
        <v>15</v>
      </c>
      <c r="AL447" s="11" t="s">
        <v>16</v>
      </c>
      <c r="AM447" s="11" t="s">
        <v>17</v>
      </c>
      <c r="AN447" s="11" t="s">
        <v>57</v>
      </c>
      <c r="AO447" s="11" t="s">
        <v>626</v>
      </c>
      <c r="AP447" s="11">
        <v>5</v>
      </c>
      <c r="AQ447" s="11">
        <v>0</v>
      </c>
      <c r="AR447" s="11">
        <v>98</v>
      </c>
    </row>
    <row r="448" spans="1:44" ht="20.100000000000001" customHeight="1">
      <c r="A448" s="256"/>
      <c r="B448" s="257" t="s">
        <v>1723</v>
      </c>
      <c r="C448" s="258"/>
      <c r="D448" s="259" t="s">
        <v>24</v>
      </c>
      <c r="E448" s="260">
        <v>0</v>
      </c>
      <c r="F448" s="260">
        <v>0</v>
      </c>
      <c r="G448" s="260">
        <v>30</v>
      </c>
      <c r="H448" s="247">
        <v>2</v>
      </c>
      <c r="I448" s="65">
        <f t="shared" si="173"/>
        <v>30</v>
      </c>
      <c r="J448" s="84">
        <v>250</v>
      </c>
      <c r="K448" s="80">
        <f t="shared" si="174"/>
        <v>7500</v>
      </c>
      <c r="L448" s="245">
        <v>1</v>
      </c>
      <c r="M448" s="248" t="s">
        <v>1592</v>
      </c>
      <c r="N448" s="245" t="s">
        <v>1621</v>
      </c>
      <c r="O448" s="48"/>
      <c r="P448" s="142">
        <v>133</v>
      </c>
      <c r="Q448" s="251"/>
      <c r="R448" s="251"/>
      <c r="S448" s="251"/>
      <c r="T448" s="245">
        <v>58</v>
      </c>
      <c r="U448" s="252"/>
      <c r="V448" s="249"/>
      <c r="W448" s="253"/>
      <c r="X448" s="243"/>
      <c r="Y448" s="243"/>
      <c r="Z448" s="125">
        <f t="shared" si="175"/>
        <v>7500</v>
      </c>
      <c r="AA448" s="254">
        <v>0.02</v>
      </c>
      <c r="AB448" s="82">
        <f t="shared" si="176"/>
        <v>1.5</v>
      </c>
      <c r="AC448" s="83">
        <f t="shared" si="155"/>
        <v>1.2749999999999999</v>
      </c>
      <c r="AD448" s="501" t="s">
        <v>10</v>
      </c>
      <c r="AE448" s="489" t="s">
        <v>593</v>
      </c>
      <c r="AF448" s="489" t="s">
        <v>176</v>
      </c>
      <c r="AG448" s="498" t="s">
        <v>1054</v>
      </c>
      <c r="AH448" s="498" t="s">
        <v>101</v>
      </c>
      <c r="AI448" s="12" t="s">
        <v>24</v>
      </c>
      <c r="AJ448" s="6"/>
      <c r="AK448" s="11"/>
      <c r="AL448" s="11"/>
      <c r="AM448" s="11"/>
      <c r="AN448" s="11"/>
      <c r="AO448" s="11"/>
      <c r="AP448" s="11"/>
      <c r="AQ448" s="11"/>
      <c r="AR448" s="11"/>
    </row>
    <row r="449" spans="1:44" ht="20.100000000000001" customHeight="1">
      <c r="A449" s="256"/>
      <c r="B449" s="257"/>
      <c r="C449" s="258"/>
      <c r="D449" s="259"/>
      <c r="E449" s="260"/>
      <c r="F449" s="260"/>
      <c r="G449" s="260"/>
      <c r="H449" s="247">
        <v>1</v>
      </c>
      <c r="I449" s="65">
        <f t="shared" si="173"/>
        <v>0</v>
      </c>
      <c r="J449" s="84"/>
      <c r="K449" s="80">
        <f t="shared" ref="K449:K457" si="177">I449*J449</f>
        <v>0</v>
      </c>
      <c r="L449" s="245">
        <v>2</v>
      </c>
      <c r="M449" s="248" t="s">
        <v>1620</v>
      </c>
      <c r="N449" s="245" t="s">
        <v>1777</v>
      </c>
      <c r="O449" s="48"/>
      <c r="P449" s="58">
        <v>5</v>
      </c>
      <c r="Q449" s="251"/>
      <c r="R449" s="251"/>
      <c r="S449" s="251"/>
      <c r="T449" s="245">
        <v>58</v>
      </c>
      <c r="U449" s="252"/>
      <c r="V449" s="249"/>
      <c r="W449" s="253"/>
      <c r="X449" s="243"/>
      <c r="Y449" s="243"/>
      <c r="Z449" s="125"/>
      <c r="AA449" s="254"/>
      <c r="AB449" s="82"/>
      <c r="AC449" s="83">
        <f t="shared" si="155"/>
        <v>0</v>
      </c>
      <c r="AD449" s="501"/>
      <c r="AE449" s="489"/>
      <c r="AF449" s="489"/>
      <c r="AG449" s="498"/>
      <c r="AH449" s="498"/>
      <c r="AI449" s="12"/>
      <c r="AJ449" s="6"/>
      <c r="AK449" s="11"/>
      <c r="AL449" s="11"/>
      <c r="AM449" s="11"/>
      <c r="AN449" s="11"/>
      <c r="AO449" s="11"/>
      <c r="AP449" s="11"/>
      <c r="AQ449" s="11"/>
      <c r="AR449" s="11"/>
    </row>
    <row r="450" spans="1:44" ht="20.100000000000001" customHeight="1">
      <c r="A450" s="277">
        <v>222</v>
      </c>
      <c r="B450" s="257" t="s">
        <v>1759</v>
      </c>
      <c r="C450" s="390"/>
      <c r="D450" s="259"/>
      <c r="E450" s="260">
        <v>5</v>
      </c>
      <c r="F450" s="260">
        <v>2</v>
      </c>
      <c r="G450" s="260">
        <v>0</v>
      </c>
      <c r="H450" s="247">
        <v>1</v>
      </c>
      <c r="I450" s="84">
        <f t="shared" ref="I450" si="178">E450*400+F450*100+G450</f>
        <v>2200</v>
      </c>
      <c r="J450" s="84">
        <v>250</v>
      </c>
      <c r="K450" s="80">
        <f t="shared" ref="K450" si="179">I450*J450</f>
        <v>550000</v>
      </c>
      <c r="L450" s="245"/>
      <c r="M450" s="248"/>
      <c r="N450" s="245"/>
      <c r="O450" s="48"/>
      <c r="P450" s="58"/>
      <c r="Q450" s="251"/>
      <c r="R450" s="251"/>
      <c r="S450" s="251"/>
      <c r="T450" s="245"/>
      <c r="U450" s="248"/>
      <c r="V450" s="245"/>
      <c r="W450" s="253"/>
      <c r="X450" s="243"/>
      <c r="Y450" s="243"/>
      <c r="Z450" s="125">
        <f t="shared" ref="Z450" si="180">K450</f>
        <v>550000</v>
      </c>
      <c r="AA450" s="254">
        <v>0.01</v>
      </c>
      <c r="AB450" s="82">
        <f>+Z450*AA450/100</f>
        <v>55</v>
      </c>
      <c r="AC450" s="83">
        <f>+AB450*0.85</f>
        <v>46.75</v>
      </c>
      <c r="AD450" s="527" t="s">
        <v>20</v>
      </c>
      <c r="AE450" s="527" t="s">
        <v>2363</v>
      </c>
      <c r="AF450" s="488"/>
      <c r="AG450" s="504"/>
      <c r="AH450" s="504"/>
      <c r="AI450" s="67"/>
      <c r="AJ450" s="64"/>
      <c r="AK450" s="11"/>
      <c r="AL450" s="11"/>
      <c r="AM450" s="11"/>
      <c r="AN450" s="11"/>
      <c r="AO450" s="11"/>
      <c r="AP450" s="11"/>
      <c r="AQ450" s="11"/>
      <c r="AR450" s="11"/>
    </row>
    <row r="451" spans="1:44" ht="20.100000000000001" customHeight="1">
      <c r="A451" s="256"/>
      <c r="B451" s="257"/>
      <c r="C451" s="258"/>
      <c r="D451" s="259"/>
      <c r="E451" s="260"/>
      <c r="F451" s="260"/>
      <c r="G451" s="260"/>
      <c r="H451" s="247"/>
      <c r="I451" s="65"/>
      <c r="J451" s="84"/>
      <c r="K451" s="80"/>
      <c r="L451" s="245"/>
      <c r="M451" s="248"/>
      <c r="N451" s="245"/>
      <c r="O451" s="48"/>
      <c r="P451" s="58"/>
      <c r="Q451" s="251"/>
      <c r="R451" s="251"/>
      <c r="S451" s="251"/>
      <c r="T451" s="245"/>
      <c r="U451" s="252"/>
      <c r="V451" s="249"/>
      <c r="W451" s="253"/>
      <c r="X451" s="243"/>
      <c r="Y451" s="243"/>
      <c r="Z451" s="125"/>
      <c r="AA451" s="254"/>
      <c r="AB451" s="82"/>
      <c r="AC451" s="83"/>
      <c r="AD451" s="516"/>
      <c r="AE451" s="490"/>
      <c r="AF451" s="490"/>
      <c r="AG451" s="491"/>
      <c r="AH451" s="491"/>
      <c r="AI451" s="34"/>
      <c r="AJ451" s="40"/>
      <c r="AK451" s="11"/>
      <c r="AL451" s="11"/>
      <c r="AM451" s="11"/>
      <c r="AN451" s="11"/>
      <c r="AO451" s="11"/>
      <c r="AP451" s="11"/>
      <c r="AQ451" s="11"/>
      <c r="AR451" s="11"/>
    </row>
    <row r="452" spans="1:44" ht="17.25">
      <c r="A452" s="286">
        <v>223</v>
      </c>
      <c r="B452" s="245" t="s">
        <v>1286</v>
      </c>
      <c r="C452" s="275">
        <v>23933</v>
      </c>
      <c r="D452" s="245">
        <v>4</v>
      </c>
      <c r="E452" s="246">
        <v>8</v>
      </c>
      <c r="F452" s="246">
        <v>1</v>
      </c>
      <c r="G452" s="246">
        <v>33</v>
      </c>
      <c r="H452" s="247">
        <v>1</v>
      </c>
      <c r="I452" s="84">
        <f t="shared" si="173"/>
        <v>3333</v>
      </c>
      <c r="J452" s="84">
        <v>250</v>
      </c>
      <c r="K452" s="80">
        <f t="shared" ref="K452:K455" si="181">I452*J452</f>
        <v>833250</v>
      </c>
      <c r="L452" s="245"/>
      <c r="M452" s="248"/>
      <c r="N452" s="245"/>
      <c r="O452" s="48"/>
      <c r="P452" s="58"/>
      <c r="Q452" s="251"/>
      <c r="R452" s="251"/>
      <c r="S452" s="251"/>
      <c r="T452" s="245"/>
      <c r="U452" s="248"/>
      <c r="V452" s="245"/>
      <c r="W452" s="253"/>
      <c r="X452" s="243"/>
      <c r="Y452" s="243"/>
      <c r="Z452" s="125">
        <f t="shared" ref="Z452:Z455" si="182">K452</f>
        <v>833250</v>
      </c>
      <c r="AA452" s="254">
        <v>0.01</v>
      </c>
      <c r="AB452" s="82">
        <f t="shared" si="176"/>
        <v>83.325000000000003</v>
      </c>
      <c r="AC452" s="83">
        <f t="shared" ref="AC452:AC509" si="183">+AB452*0.85</f>
        <v>70.826250000000002</v>
      </c>
      <c r="AD452" s="485" t="s">
        <v>20</v>
      </c>
      <c r="AE452" s="486" t="s">
        <v>397</v>
      </c>
      <c r="AF452" s="486" t="s">
        <v>212</v>
      </c>
      <c r="AG452" s="534">
        <v>3350400519382</v>
      </c>
      <c r="AH452" s="486">
        <v>12</v>
      </c>
      <c r="AI452" s="3">
        <v>4</v>
      </c>
      <c r="AJ452" s="3"/>
      <c r="AK452" s="3"/>
      <c r="AL452" s="3"/>
    </row>
    <row r="453" spans="1:44" ht="17.25">
      <c r="A453" s="286">
        <v>224</v>
      </c>
      <c r="B453" s="245" t="s">
        <v>1286</v>
      </c>
      <c r="C453" s="275">
        <v>23934</v>
      </c>
      <c r="D453" s="245"/>
      <c r="E453" s="246">
        <v>6</v>
      </c>
      <c r="F453" s="246">
        <v>0</v>
      </c>
      <c r="G453" s="246">
        <v>4</v>
      </c>
      <c r="H453" s="247">
        <v>1</v>
      </c>
      <c r="I453" s="84">
        <f t="shared" si="173"/>
        <v>2404</v>
      </c>
      <c r="J453" s="84">
        <v>250</v>
      </c>
      <c r="K453" s="80">
        <f t="shared" si="181"/>
        <v>601000</v>
      </c>
      <c r="L453" s="245"/>
      <c r="M453" s="248"/>
      <c r="N453" s="245"/>
      <c r="O453" s="48"/>
      <c r="P453" s="58"/>
      <c r="Q453" s="251"/>
      <c r="R453" s="251"/>
      <c r="S453" s="251"/>
      <c r="T453" s="245"/>
      <c r="U453" s="248"/>
      <c r="V453" s="245"/>
      <c r="W453" s="253"/>
      <c r="X453" s="243"/>
      <c r="Y453" s="243"/>
      <c r="Z453" s="125">
        <f t="shared" si="182"/>
        <v>601000</v>
      </c>
      <c r="AA453" s="254">
        <v>0.01</v>
      </c>
      <c r="AB453" s="82">
        <f t="shared" ref="AB453" si="184">+Z453*AA453/100</f>
        <v>60.1</v>
      </c>
      <c r="AC453" s="83">
        <f t="shared" si="183"/>
        <v>51.085000000000001</v>
      </c>
      <c r="AD453" s="484"/>
      <c r="AE453" s="484" t="s">
        <v>2235</v>
      </c>
      <c r="AF453" s="484" t="s">
        <v>1146</v>
      </c>
      <c r="AG453" s="535"/>
      <c r="AH453" s="484"/>
      <c r="AI453" s="14"/>
      <c r="AJ453" s="14"/>
      <c r="AK453" s="14"/>
      <c r="AL453" s="14"/>
    </row>
    <row r="454" spans="1:44" s="29" customFormat="1" ht="20.100000000000001" customHeight="1">
      <c r="A454" s="286">
        <v>225</v>
      </c>
      <c r="B454" s="257" t="s">
        <v>656</v>
      </c>
      <c r="C454" s="281" t="s">
        <v>1134</v>
      </c>
      <c r="D454" s="259" t="s">
        <v>95</v>
      </c>
      <c r="E454" s="312">
        <v>6</v>
      </c>
      <c r="F454" s="312">
        <v>1</v>
      </c>
      <c r="G454" s="312">
        <v>37</v>
      </c>
      <c r="H454" s="247">
        <v>1</v>
      </c>
      <c r="I454" s="84">
        <f t="shared" si="173"/>
        <v>2537</v>
      </c>
      <c r="J454" s="84">
        <v>250</v>
      </c>
      <c r="K454" s="80">
        <f t="shared" si="181"/>
        <v>634250</v>
      </c>
      <c r="L454" s="245"/>
      <c r="M454" s="248"/>
      <c r="N454" s="245"/>
      <c r="O454" s="48"/>
      <c r="P454" s="58"/>
      <c r="Q454" s="251"/>
      <c r="R454" s="251"/>
      <c r="S454" s="251"/>
      <c r="T454" s="245"/>
      <c r="U454" s="248"/>
      <c r="V454" s="245"/>
      <c r="W454" s="253"/>
      <c r="X454" s="243"/>
      <c r="Y454" s="243"/>
      <c r="Z454" s="125">
        <f t="shared" si="182"/>
        <v>634250</v>
      </c>
      <c r="AA454" s="254">
        <v>0.01</v>
      </c>
      <c r="AB454" s="82">
        <f t="shared" si="176"/>
        <v>63.424999999999997</v>
      </c>
      <c r="AC454" s="83">
        <f t="shared" si="183"/>
        <v>53.911249999999995</v>
      </c>
      <c r="AD454" s="501" t="s">
        <v>10</v>
      </c>
      <c r="AE454" s="489" t="s">
        <v>397</v>
      </c>
      <c r="AF454" s="489" t="s">
        <v>22</v>
      </c>
      <c r="AG454" s="498" t="s">
        <v>974</v>
      </c>
      <c r="AH454" s="498" t="s">
        <v>94</v>
      </c>
      <c r="AI454" s="12" t="s">
        <v>95</v>
      </c>
      <c r="AJ454" s="6"/>
      <c r="AK454" s="202"/>
      <c r="AL454" s="11" t="s">
        <v>16</v>
      </c>
      <c r="AM454" s="11" t="s">
        <v>17</v>
      </c>
      <c r="AN454" s="11" t="s">
        <v>55</v>
      </c>
      <c r="AO454" s="11" t="s">
        <v>462</v>
      </c>
      <c r="AP454" s="11">
        <v>6</v>
      </c>
      <c r="AQ454" s="28">
        <v>0</v>
      </c>
      <c r="AR454" s="28">
        <v>55</v>
      </c>
    </row>
    <row r="455" spans="1:44">
      <c r="A455" s="256"/>
      <c r="B455" s="245" t="s">
        <v>1319</v>
      </c>
      <c r="C455" s="263">
        <v>45716</v>
      </c>
      <c r="D455" s="245">
        <v>4</v>
      </c>
      <c r="E455" s="267">
        <v>0</v>
      </c>
      <c r="F455" s="267">
        <v>1</v>
      </c>
      <c r="G455" s="267">
        <v>74</v>
      </c>
      <c r="H455" s="247">
        <v>2</v>
      </c>
      <c r="I455" s="84">
        <f t="shared" si="173"/>
        <v>174</v>
      </c>
      <c r="J455" s="84">
        <v>130</v>
      </c>
      <c r="K455" s="80">
        <f t="shared" si="181"/>
        <v>22620</v>
      </c>
      <c r="L455" s="245">
        <v>1</v>
      </c>
      <c r="M455" s="266" t="s">
        <v>1592</v>
      </c>
      <c r="N455" s="245" t="s">
        <v>1621</v>
      </c>
      <c r="O455" s="48"/>
      <c r="P455" s="58">
        <v>309</v>
      </c>
      <c r="Q455" s="245"/>
      <c r="R455" s="251"/>
      <c r="S455" s="245"/>
      <c r="T455" s="245">
        <v>42</v>
      </c>
      <c r="U455" s="248"/>
      <c r="V455" s="245"/>
      <c r="W455" s="253"/>
      <c r="X455" s="243"/>
      <c r="Y455" s="243"/>
      <c r="Z455" s="125">
        <f t="shared" si="182"/>
        <v>22620</v>
      </c>
      <c r="AA455" s="254">
        <v>0.02</v>
      </c>
      <c r="AB455" s="82">
        <f t="shared" si="176"/>
        <v>4.524</v>
      </c>
      <c r="AC455" s="83">
        <f t="shared" si="183"/>
        <v>3.8453999999999997</v>
      </c>
      <c r="AD455" s="4" t="s">
        <v>10</v>
      </c>
      <c r="AE455" s="4" t="s">
        <v>397</v>
      </c>
      <c r="AF455" s="4" t="s">
        <v>1665</v>
      </c>
      <c r="AG455" s="121">
        <v>3350400180458</v>
      </c>
      <c r="AH455" s="8" t="s">
        <v>1664</v>
      </c>
    </row>
    <row r="456" spans="1:44">
      <c r="A456" s="256"/>
      <c r="B456" s="245"/>
      <c r="C456" s="245"/>
      <c r="D456" s="245"/>
      <c r="E456" s="248"/>
      <c r="F456" s="248"/>
      <c r="G456" s="248"/>
      <c r="H456" s="247">
        <v>1</v>
      </c>
      <c r="I456" s="65">
        <f t="shared" si="173"/>
        <v>0</v>
      </c>
      <c r="J456" s="65"/>
      <c r="K456" s="80">
        <f t="shared" si="177"/>
        <v>0</v>
      </c>
      <c r="L456" s="245">
        <v>2</v>
      </c>
      <c r="M456" s="266" t="s">
        <v>1620</v>
      </c>
      <c r="N456" s="245" t="s">
        <v>1613</v>
      </c>
      <c r="O456" s="48"/>
      <c r="P456" s="58">
        <v>6</v>
      </c>
      <c r="Q456" s="245"/>
      <c r="R456" s="251"/>
      <c r="S456" s="245"/>
      <c r="T456" s="245">
        <v>42</v>
      </c>
      <c r="U456" s="248"/>
      <c r="V456" s="245"/>
      <c r="W456" s="253"/>
      <c r="X456" s="243"/>
      <c r="Y456" s="243"/>
      <c r="Z456" s="125"/>
      <c r="AA456" s="254"/>
      <c r="AB456" s="82"/>
      <c r="AC456" s="83">
        <f t="shared" si="183"/>
        <v>0</v>
      </c>
    </row>
    <row r="457" spans="1:44">
      <c r="A457" s="256"/>
      <c r="B457" s="257"/>
      <c r="C457" s="258"/>
      <c r="D457" s="259"/>
      <c r="E457" s="248"/>
      <c r="F457" s="248"/>
      <c r="G457" s="248"/>
      <c r="H457" s="247">
        <v>1</v>
      </c>
      <c r="I457" s="65">
        <f t="shared" si="173"/>
        <v>0</v>
      </c>
      <c r="J457" s="65"/>
      <c r="K457" s="80">
        <f t="shared" si="177"/>
        <v>0</v>
      </c>
      <c r="L457" s="245">
        <v>3</v>
      </c>
      <c r="M457" s="266" t="s">
        <v>1630</v>
      </c>
      <c r="N457" s="245" t="s">
        <v>1595</v>
      </c>
      <c r="O457" s="48"/>
      <c r="P457" s="58">
        <v>101</v>
      </c>
      <c r="Q457" s="245"/>
      <c r="R457" s="251"/>
      <c r="S457" s="245"/>
      <c r="T457" s="245">
        <v>33</v>
      </c>
      <c r="U457" s="248"/>
      <c r="V457" s="245"/>
      <c r="W457" s="253"/>
      <c r="X457" s="243"/>
      <c r="Y457" s="243"/>
      <c r="Z457" s="125"/>
      <c r="AA457" s="254"/>
      <c r="AB457" s="82"/>
      <c r="AC457" s="83">
        <f t="shared" si="183"/>
        <v>0</v>
      </c>
    </row>
    <row r="458" spans="1:44">
      <c r="A458" s="256">
        <v>226</v>
      </c>
      <c r="B458" s="245" t="s">
        <v>1723</v>
      </c>
      <c r="C458" s="245"/>
      <c r="D458" s="245">
        <v>6</v>
      </c>
      <c r="E458" s="248">
        <v>0</v>
      </c>
      <c r="F458" s="248">
        <v>0</v>
      </c>
      <c r="G458" s="248">
        <v>32</v>
      </c>
      <c r="H458" s="247">
        <v>2</v>
      </c>
      <c r="I458" s="65">
        <f t="shared" si="173"/>
        <v>32</v>
      </c>
      <c r="J458" s="84">
        <v>250</v>
      </c>
      <c r="K458" s="80">
        <f>I458*J458</f>
        <v>8000</v>
      </c>
      <c r="L458" s="245">
        <v>1</v>
      </c>
      <c r="M458" s="248" t="s">
        <v>1592</v>
      </c>
      <c r="N458" s="245" t="s">
        <v>1595</v>
      </c>
      <c r="O458" s="48"/>
      <c r="P458" s="58">
        <v>21</v>
      </c>
      <c r="Q458" s="251"/>
      <c r="R458" s="251"/>
      <c r="S458" s="251"/>
      <c r="T458" s="245">
        <v>43</v>
      </c>
      <c r="U458" s="248"/>
      <c r="V458" s="245"/>
      <c r="W458" s="253"/>
      <c r="X458" s="243"/>
      <c r="Y458" s="243"/>
      <c r="Z458" s="125">
        <f t="shared" ref="Z458:Z461" si="185">K458</f>
        <v>8000</v>
      </c>
      <c r="AA458" s="254">
        <v>0.02</v>
      </c>
      <c r="AB458" s="82">
        <f>+Z458*AA458/100</f>
        <v>1.6</v>
      </c>
      <c r="AC458" s="83">
        <f t="shared" si="183"/>
        <v>1.36</v>
      </c>
      <c r="AD458" s="4" t="s">
        <v>644</v>
      </c>
      <c r="AE458" s="4" t="s">
        <v>1597</v>
      </c>
      <c r="AF458" s="4" t="s">
        <v>1598</v>
      </c>
      <c r="AG458" s="121">
        <v>3350400240558</v>
      </c>
      <c r="AH458" s="8" t="s">
        <v>1599</v>
      </c>
    </row>
    <row r="459" spans="1:44">
      <c r="A459" s="256"/>
      <c r="B459" s="245" t="s">
        <v>1723</v>
      </c>
      <c r="C459" s="245"/>
      <c r="D459" s="245">
        <v>6</v>
      </c>
      <c r="E459" s="248">
        <v>0</v>
      </c>
      <c r="F459" s="248">
        <v>0</v>
      </c>
      <c r="G459" s="248">
        <v>76</v>
      </c>
      <c r="H459" s="247">
        <v>2</v>
      </c>
      <c r="I459" s="65">
        <f t="shared" si="173"/>
        <v>76</v>
      </c>
      <c r="J459" s="84">
        <v>250</v>
      </c>
      <c r="K459" s="80">
        <f>I459*J459</f>
        <v>19000</v>
      </c>
      <c r="L459" s="245">
        <v>1</v>
      </c>
      <c r="M459" s="248" t="s">
        <v>1592</v>
      </c>
      <c r="N459" s="245" t="s">
        <v>1594</v>
      </c>
      <c r="O459" s="48"/>
      <c r="P459" s="142">
        <v>186</v>
      </c>
      <c r="Q459" s="245"/>
      <c r="R459" s="251"/>
      <c r="S459" s="245"/>
      <c r="T459" s="245">
        <v>23</v>
      </c>
      <c r="U459" s="248"/>
      <c r="V459" s="245"/>
      <c r="W459" s="253"/>
      <c r="X459" s="243"/>
      <c r="Y459" s="243"/>
      <c r="Z459" s="125">
        <f t="shared" si="185"/>
        <v>19000</v>
      </c>
      <c r="AA459" s="254">
        <v>0.02</v>
      </c>
      <c r="AB459" s="82">
        <f>+Z459*AA459/100</f>
        <v>3.8</v>
      </c>
      <c r="AC459" s="83">
        <f t="shared" si="183"/>
        <v>3.23</v>
      </c>
      <c r="AD459" s="4" t="s">
        <v>644</v>
      </c>
      <c r="AE459" s="4" t="s">
        <v>1597</v>
      </c>
      <c r="AF459" s="4" t="s">
        <v>1598</v>
      </c>
      <c r="AG459" s="121">
        <v>3350400240559</v>
      </c>
      <c r="AH459" s="8" t="s">
        <v>1599</v>
      </c>
    </row>
    <row r="460" spans="1:44" ht="20.100000000000001" customHeight="1">
      <c r="A460" s="256">
        <v>227</v>
      </c>
      <c r="B460" s="257" t="s">
        <v>656</v>
      </c>
      <c r="C460" s="258">
        <v>1989</v>
      </c>
      <c r="D460" s="259" t="s">
        <v>32</v>
      </c>
      <c r="E460" s="260">
        <v>2</v>
      </c>
      <c r="F460" s="260">
        <v>2</v>
      </c>
      <c r="G460" s="260">
        <v>30</v>
      </c>
      <c r="H460" s="264">
        <v>1</v>
      </c>
      <c r="I460" s="84">
        <f t="shared" si="173"/>
        <v>1030</v>
      </c>
      <c r="J460" s="84">
        <v>250</v>
      </c>
      <c r="K460" s="80">
        <f>I460*J460</f>
        <v>257500</v>
      </c>
      <c r="L460" s="245"/>
      <c r="M460" s="248"/>
      <c r="N460" s="245"/>
      <c r="O460" s="48"/>
      <c r="P460" s="58"/>
      <c r="Q460" s="251"/>
      <c r="R460" s="251"/>
      <c r="S460" s="251"/>
      <c r="T460" s="245"/>
      <c r="U460" s="248"/>
      <c r="V460" s="245"/>
      <c r="W460" s="253"/>
      <c r="X460" s="243"/>
      <c r="Y460" s="243"/>
      <c r="Z460" s="125">
        <f t="shared" si="185"/>
        <v>257500</v>
      </c>
      <c r="AA460" s="254">
        <v>0.01</v>
      </c>
      <c r="AB460" s="82">
        <f>+Z460*AA460/100</f>
        <v>25.75</v>
      </c>
      <c r="AC460" s="83">
        <f t="shared" si="183"/>
        <v>21.887499999999999</v>
      </c>
      <c r="AD460" s="501" t="s">
        <v>44</v>
      </c>
      <c r="AE460" s="489" t="s">
        <v>386</v>
      </c>
      <c r="AF460" s="489" t="s">
        <v>34</v>
      </c>
      <c r="AG460" s="498" t="s">
        <v>826</v>
      </c>
      <c r="AH460" s="498" t="s">
        <v>37</v>
      </c>
      <c r="AI460" s="12" t="s">
        <v>24</v>
      </c>
      <c r="AJ460" s="6" t="s">
        <v>321</v>
      </c>
      <c r="AK460" s="11" t="s">
        <v>15</v>
      </c>
      <c r="AL460" s="11" t="s">
        <v>1779</v>
      </c>
      <c r="AM460" s="11" t="s">
        <v>17</v>
      </c>
      <c r="AN460" s="11" t="s">
        <v>51</v>
      </c>
      <c r="AO460" s="11" t="s">
        <v>262</v>
      </c>
      <c r="AP460" s="11">
        <v>3</v>
      </c>
      <c r="AQ460" s="11">
        <v>2</v>
      </c>
      <c r="AR460" s="11">
        <v>15</v>
      </c>
    </row>
    <row r="461" spans="1:44" ht="20.100000000000001" customHeight="1">
      <c r="A461" s="256"/>
      <c r="B461" s="257" t="s">
        <v>1723</v>
      </c>
      <c r="C461" s="258"/>
      <c r="D461" s="259" t="s">
        <v>24</v>
      </c>
      <c r="E461" s="260">
        <v>0</v>
      </c>
      <c r="F461" s="260">
        <v>3</v>
      </c>
      <c r="G461" s="260">
        <v>62</v>
      </c>
      <c r="H461" s="264">
        <v>2</v>
      </c>
      <c r="I461" s="65">
        <f t="shared" si="173"/>
        <v>362</v>
      </c>
      <c r="J461" s="84">
        <v>250</v>
      </c>
      <c r="K461" s="80">
        <f>I461*J461</f>
        <v>90500</v>
      </c>
      <c r="L461" s="245">
        <v>1</v>
      </c>
      <c r="M461" s="248" t="s">
        <v>1592</v>
      </c>
      <c r="N461" s="245" t="s">
        <v>1595</v>
      </c>
      <c r="O461" s="48"/>
      <c r="P461" s="142">
        <v>193</v>
      </c>
      <c r="Q461" s="251"/>
      <c r="R461" s="251"/>
      <c r="S461" s="251"/>
      <c r="T461" s="245">
        <v>123</v>
      </c>
      <c r="U461" s="248"/>
      <c r="V461" s="245"/>
      <c r="W461" s="253"/>
      <c r="X461" s="243"/>
      <c r="Y461" s="243"/>
      <c r="Z461" s="125">
        <f t="shared" si="185"/>
        <v>90500</v>
      </c>
      <c r="AA461" s="254">
        <v>0.02</v>
      </c>
      <c r="AB461" s="82">
        <f>+Z461*AA461/100</f>
        <v>18.100000000000001</v>
      </c>
      <c r="AC461" s="83">
        <f t="shared" si="183"/>
        <v>15.385000000000002</v>
      </c>
      <c r="AD461" s="501" t="s">
        <v>44</v>
      </c>
      <c r="AE461" s="489" t="s">
        <v>386</v>
      </c>
      <c r="AF461" s="489" t="s">
        <v>34</v>
      </c>
      <c r="AG461" s="498" t="s">
        <v>826</v>
      </c>
      <c r="AH461" s="498" t="s">
        <v>37</v>
      </c>
      <c r="AI461" s="12" t="s">
        <v>24</v>
      </c>
      <c r="AJ461" s="6" t="s">
        <v>321</v>
      </c>
      <c r="AK461" s="11" t="s">
        <v>15</v>
      </c>
      <c r="AL461" s="11" t="s">
        <v>1779</v>
      </c>
      <c r="AM461" s="11"/>
      <c r="AN461" s="11"/>
      <c r="AO461" s="11"/>
      <c r="AP461" s="11"/>
      <c r="AQ461" s="11"/>
      <c r="AR461" s="11"/>
    </row>
    <row r="462" spans="1:44" ht="20.100000000000001" customHeight="1">
      <c r="A462" s="256"/>
      <c r="B462" s="257"/>
      <c r="C462" s="258"/>
      <c r="D462" s="259"/>
      <c r="E462" s="260"/>
      <c r="F462" s="260"/>
      <c r="G462" s="260"/>
      <c r="H462" s="264"/>
      <c r="I462" s="65"/>
      <c r="J462" s="84"/>
      <c r="K462" s="80"/>
      <c r="L462" s="245">
        <v>2</v>
      </c>
      <c r="M462" s="248" t="s">
        <v>1778</v>
      </c>
      <c r="N462" s="245" t="s">
        <v>1595</v>
      </c>
      <c r="O462" s="48"/>
      <c r="P462" s="58">
        <v>80</v>
      </c>
      <c r="Q462" s="251"/>
      <c r="R462" s="251"/>
      <c r="S462" s="251"/>
      <c r="T462" s="245">
        <v>83</v>
      </c>
      <c r="U462" s="248"/>
      <c r="V462" s="245"/>
      <c r="W462" s="253"/>
      <c r="X462" s="243"/>
      <c r="Y462" s="243"/>
      <c r="Z462" s="125"/>
      <c r="AA462" s="254"/>
      <c r="AB462" s="82"/>
      <c r="AC462" s="83">
        <f t="shared" si="183"/>
        <v>0</v>
      </c>
      <c r="AD462" s="501" t="s">
        <v>44</v>
      </c>
      <c r="AE462" s="489" t="s">
        <v>386</v>
      </c>
      <c r="AF462" s="489" t="s">
        <v>34</v>
      </c>
      <c r="AG462" s="498" t="s">
        <v>826</v>
      </c>
      <c r="AH462" s="498" t="s">
        <v>37</v>
      </c>
      <c r="AI462" s="12" t="s">
        <v>24</v>
      </c>
      <c r="AJ462" s="6" t="s">
        <v>321</v>
      </c>
      <c r="AK462" s="11" t="s">
        <v>15</v>
      </c>
      <c r="AL462" s="11" t="s">
        <v>1779</v>
      </c>
      <c r="AM462" s="11"/>
      <c r="AN462" s="11"/>
      <c r="AO462" s="11"/>
      <c r="AP462" s="11"/>
      <c r="AQ462" s="11"/>
      <c r="AR462" s="11"/>
    </row>
    <row r="463" spans="1:44" ht="20.100000000000001" customHeight="1">
      <c r="A463" s="256"/>
      <c r="B463" s="257"/>
      <c r="C463" s="258"/>
      <c r="D463" s="259"/>
      <c r="E463" s="260"/>
      <c r="F463" s="260"/>
      <c r="G463" s="260"/>
      <c r="H463" s="264"/>
      <c r="I463" s="65"/>
      <c r="J463" s="84"/>
      <c r="K463" s="80"/>
      <c r="L463" s="245">
        <v>3</v>
      </c>
      <c r="M463" s="248" t="s">
        <v>1668</v>
      </c>
      <c r="N463" s="245" t="s">
        <v>1595</v>
      </c>
      <c r="O463" s="48"/>
      <c r="P463" s="58">
        <v>54</v>
      </c>
      <c r="Q463" s="251"/>
      <c r="R463" s="251"/>
      <c r="S463" s="251"/>
      <c r="T463" s="245">
        <v>33</v>
      </c>
      <c r="U463" s="248"/>
      <c r="V463" s="245"/>
      <c r="W463" s="253"/>
      <c r="X463" s="243"/>
      <c r="Y463" s="243"/>
      <c r="Z463" s="125"/>
      <c r="AA463" s="254"/>
      <c r="AB463" s="82"/>
      <c r="AC463" s="83">
        <f t="shared" si="183"/>
        <v>0</v>
      </c>
      <c r="AD463" s="501" t="s">
        <v>44</v>
      </c>
      <c r="AE463" s="489" t="s">
        <v>386</v>
      </c>
      <c r="AF463" s="489" t="s">
        <v>34</v>
      </c>
      <c r="AG463" s="498" t="s">
        <v>826</v>
      </c>
      <c r="AH463" s="498" t="s">
        <v>37</v>
      </c>
      <c r="AI463" s="12" t="s">
        <v>24</v>
      </c>
      <c r="AJ463" s="6" t="s">
        <v>321</v>
      </c>
      <c r="AK463" s="11" t="s">
        <v>15</v>
      </c>
      <c r="AL463" s="11" t="s">
        <v>1779</v>
      </c>
      <c r="AM463" s="11"/>
      <c r="AN463" s="11"/>
      <c r="AO463" s="11"/>
      <c r="AP463" s="11"/>
      <c r="AQ463" s="11"/>
      <c r="AR463" s="11"/>
    </row>
    <row r="464" spans="1:44" ht="20.100000000000001" customHeight="1">
      <c r="A464" s="256"/>
      <c r="B464" s="257"/>
      <c r="C464" s="258"/>
      <c r="D464" s="259"/>
      <c r="E464" s="260"/>
      <c r="F464" s="260"/>
      <c r="G464" s="260"/>
      <c r="H464" s="264"/>
      <c r="I464" s="65"/>
      <c r="J464" s="84"/>
      <c r="K464" s="80"/>
      <c r="L464" s="245">
        <v>4</v>
      </c>
      <c r="M464" s="248" t="s">
        <v>1630</v>
      </c>
      <c r="N464" s="245" t="s">
        <v>1595</v>
      </c>
      <c r="O464" s="48"/>
      <c r="P464" s="58">
        <v>27</v>
      </c>
      <c r="Q464" s="251"/>
      <c r="R464" s="251"/>
      <c r="S464" s="251"/>
      <c r="T464" s="245">
        <v>123</v>
      </c>
      <c r="U464" s="248"/>
      <c r="V464" s="245"/>
      <c r="W464" s="253"/>
      <c r="X464" s="243"/>
      <c r="Y464" s="243"/>
      <c r="Z464" s="125"/>
      <c r="AA464" s="254"/>
      <c r="AB464" s="82"/>
      <c r="AC464" s="83">
        <f t="shared" si="183"/>
        <v>0</v>
      </c>
      <c r="AD464" s="497" t="s">
        <v>44</v>
      </c>
      <c r="AE464" s="515" t="s">
        <v>386</v>
      </c>
      <c r="AF464" s="515" t="s">
        <v>34</v>
      </c>
      <c r="AG464" s="498" t="s">
        <v>826</v>
      </c>
      <c r="AH464" s="498" t="s">
        <v>37</v>
      </c>
      <c r="AI464" s="12" t="s">
        <v>24</v>
      </c>
      <c r="AJ464" s="6" t="s">
        <v>321</v>
      </c>
      <c r="AK464" s="11" t="s">
        <v>15</v>
      </c>
      <c r="AL464" s="11" t="s">
        <v>1779</v>
      </c>
      <c r="AM464" s="11"/>
      <c r="AN464" s="11"/>
      <c r="AO464" s="11"/>
      <c r="AP464" s="11"/>
      <c r="AQ464" s="11"/>
      <c r="AR464" s="11"/>
    </row>
    <row r="465" spans="1:44" ht="20.100000000000001" customHeight="1">
      <c r="A465" s="277">
        <v>228</v>
      </c>
      <c r="B465" s="243" t="s">
        <v>656</v>
      </c>
      <c r="C465" s="258">
        <v>1989</v>
      </c>
      <c r="D465" s="259" t="s">
        <v>32</v>
      </c>
      <c r="E465" s="260">
        <v>0</v>
      </c>
      <c r="F465" s="260">
        <v>2</v>
      </c>
      <c r="G465" s="260">
        <v>48</v>
      </c>
      <c r="H465" s="381">
        <v>1</v>
      </c>
      <c r="I465" s="65">
        <f>E465*400+F465*100+G465</f>
        <v>248</v>
      </c>
      <c r="J465" s="84">
        <v>250</v>
      </c>
      <c r="K465" s="80">
        <f>I465*J465</f>
        <v>62000</v>
      </c>
      <c r="L465" s="245"/>
      <c r="M465" s="248"/>
      <c r="N465" s="249"/>
      <c r="O465" s="45"/>
      <c r="P465" s="139"/>
      <c r="Q465" s="250"/>
      <c r="R465" s="250"/>
      <c r="S465" s="251"/>
      <c r="T465" s="249"/>
      <c r="U465" s="252"/>
      <c r="V465" s="249"/>
      <c r="W465" s="253"/>
      <c r="X465" s="243"/>
      <c r="Y465" s="243"/>
      <c r="Z465" s="125">
        <f t="shared" ref="Z465:Z467" si="186">K465</f>
        <v>62000</v>
      </c>
      <c r="AA465" s="254">
        <v>0.01</v>
      </c>
      <c r="AB465" s="82">
        <f t="shared" ref="AB465:AB479" si="187">+Z465*AA465/100</f>
        <v>6.2</v>
      </c>
      <c r="AC465" s="83">
        <f t="shared" si="183"/>
        <v>5.27</v>
      </c>
      <c r="AD465" s="501" t="s">
        <v>10</v>
      </c>
      <c r="AE465" s="489" t="s">
        <v>457</v>
      </c>
      <c r="AF465" s="489" t="s">
        <v>458</v>
      </c>
      <c r="AG465" s="498" t="s">
        <v>799</v>
      </c>
      <c r="AH465" s="498" t="s">
        <v>85</v>
      </c>
      <c r="AI465" s="12" t="s">
        <v>32</v>
      </c>
      <c r="AJ465" s="6" t="s">
        <v>36</v>
      </c>
      <c r="AK465" s="11" t="s">
        <v>15</v>
      </c>
      <c r="AL465" s="11" t="s">
        <v>16</v>
      </c>
      <c r="AM465" s="11" t="s">
        <v>17</v>
      </c>
      <c r="AN465" s="11" t="s">
        <v>38</v>
      </c>
      <c r="AO465" s="11" t="s">
        <v>191</v>
      </c>
      <c r="AP465" s="11">
        <v>4</v>
      </c>
      <c r="AQ465" s="11">
        <v>1</v>
      </c>
      <c r="AR465" s="11">
        <v>4</v>
      </c>
    </row>
    <row r="466" spans="1:44" ht="20.100000000000001" customHeight="1">
      <c r="A466" s="256"/>
      <c r="B466" s="243" t="s">
        <v>1319</v>
      </c>
      <c r="C466" s="281">
        <v>46178</v>
      </c>
      <c r="D466" s="259" t="s">
        <v>32</v>
      </c>
      <c r="E466" s="260">
        <v>0</v>
      </c>
      <c r="F466" s="260">
        <v>1</v>
      </c>
      <c r="G466" s="260">
        <v>67</v>
      </c>
      <c r="H466" s="381">
        <v>4</v>
      </c>
      <c r="I466" s="65">
        <f>E466*400+F466*100+G466</f>
        <v>167</v>
      </c>
      <c r="J466" s="84">
        <v>500</v>
      </c>
      <c r="K466" s="80">
        <f>I466*J466</f>
        <v>83500</v>
      </c>
      <c r="L466" s="245"/>
      <c r="M466" s="248"/>
      <c r="N466" s="249"/>
      <c r="O466" s="45"/>
      <c r="P466" s="139"/>
      <c r="Q466" s="250"/>
      <c r="R466" s="250"/>
      <c r="S466" s="251"/>
      <c r="T466" s="249"/>
      <c r="U466" s="252"/>
      <c r="V466" s="249"/>
      <c r="W466" s="253"/>
      <c r="X466" s="243"/>
      <c r="Y466" s="243"/>
      <c r="Z466" s="125">
        <f t="shared" si="186"/>
        <v>83500</v>
      </c>
      <c r="AA466" s="254">
        <v>0.3</v>
      </c>
      <c r="AB466" s="82">
        <f t="shared" si="187"/>
        <v>250.5</v>
      </c>
      <c r="AC466" s="83">
        <f t="shared" si="183"/>
        <v>212.92499999999998</v>
      </c>
      <c r="AD466" s="501" t="s">
        <v>10</v>
      </c>
      <c r="AE466" s="489" t="s">
        <v>457</v>
      </c>
      <c r="AF466" s="489" t="s">
        <v>458</v>
      </c>
      <c r="AG466" s="498" t="s">
        <v>799</v>
      </c>
      <c r="AH466" s="498" t="s">
        <v>85</v>
      </c>
      <c r="AI466" s="12" t="s">
        <v>32</v>
      </c>
      <c r="AJ466" s="6" t="s">
        <v>36</v>
      </c>
      <c r="AK466" s="11" t="s">
        <v>15</v>
      </c>
      <c r="AL466" s="11" t="s">
        <v>16</v>
      </c>
      <c r="AM466" s="11"/>
      <c r="AN466" s="11"/>
      <c r="AO466" s="11"/>
      <c r="AP466" s="11"/>
      <c r="AQ466" s="11"/>
      <c r="AR466" s="11"/>
    </row>
    <row r="467" spans="1:44" ht="20.100000000000001" customHeight="1">
      <c r="A467" s="256"/>
      <c r="B467" s="243" t="s">
        <v>1723</v>
      </c>
      <c r="C467" s="258"/>
      <c r="D467" s="259" t="s">
        <v>32</v>
      </c>
      <c r="E467" s="260">
        <v>0</v>
      </c>
      <c r="F467" s="260">
        <v>0</v>
      </c>
      <c r="G467" s="260">
        <v>76</v>
      </c>
      <c r="H467" s="264">
        <v>5</v>
      </c>
      <c r="I467" s="65">
        <f>E467*400+F467*100+G467</f>
        <v>76</v>
      </c>
      <c r="J467" s="84">
        <v>250</v>
      </c>
      <c r="K467" s="80">
        <f>I467*J467</f>
        <v>19000</v>
      </c>
      <c r="L467" s="245">
        <v>1</v>
      </c>
      <c r="M467" s="248" t="s">
        <v>1592</v>
      </c>
      <c r="N467" s="249" t="s">
        <v>1621</v>
      </c>
      <c r="O467" s="45"/>
      <c r="P467" s="139">
        <v>203</v>
      </c>
      <c r="Q467" s="249"/>
      <c r="R467" s="250"/>
      <c r="S467" s="245"/>
      <c r="T467" s="249"/>
      <c r="U467" s="252"/>
      <c r="V467" s="249"/>
      <c r="W467" s="253"/>
      <c r="X467" s="243"/>
      <c r="Y467" s="243"/>
      <c r="Z467" s="125">
        <f t="shared" si="186"/>
        <v>19000</v>
      </c>
      <c r="AA467" s="254">
        <v>0.02</v>
      </c>
      <c r="AB467" s="82">
        <f t="shared" si="187"/>
        <v>3.8</v>
      </c>
      <c r="AC467" s="83">
        <f t="shared" si="183"/>
        <v>3.23</v>
      </c>
      <c r="AD467" s="501" t="s">
        <v>10</v>
      </c>
      <c r="AE467" s="489" t="s">
        <v>457</v>
      </c>
      <c r="AF467" s="489" t="s">
        <v>458</v>
      </c>
      <c r="AG467" s="498" t="s">
        <v>799</v>
      </c>
      <c r="AH467" s="498" t="s">
        <v>85</v>
      </c>
      <c r="AI467" s="12" t="s">
        <v>32</v>
      </c>
      <c r="AJ467" s="6" t="s">
        <v>36</v>
      </c>
      <c r="AK467" s="11" t="s">
        <v>15</v>
      </c>
      <c r="AL467" s="11" t="s">
        <v>16</v>
      </c>
      <c r="AM467" s="11"/>
      <c r="AN467" s="11"/>
      <c r="AO467" s="11"/>
      <c r="AP467" s="11"/>
      <c r="AQ467" s="11"/>
      <c r="AR467" s="11"/>
    </row>
    <row r="468" spans="1:44" ht="20.100000000000001" customHeight="1">
      <c r="A468" s="277"/>
      <c r="B468" s="257"/>
      <c r="C468" s="258"/>
      <c r="D468" s="259"/>
      <c r="E468" s="260"/>
      <c r="F468" s="260"/>
      <c r="G468" s="260"/>
      <c r="H468" s="264"/>
      <c r="I468" s="65"/>
      <c r="J468" s="84"/>
      <c r="K468" s="80"/>
      <c r="L468" s="245">
        <v>2</v>
      </c>
      <c r="M468" s="248" t="s">
        <v>1639</v>
      </c>
      <c r="N468" s="245" t="s">
        <v>1595</v>
      </c>
      <c r="O468" s="48"/>
      <c r="P468" s="58">
        <v>37</v>
      </c>
      <c r="Q468" s="245"/>
      <c r="R468" s="251"/>
      <c r="S468" s="245"/>
      <c r="T468" s="245"/>
      <c r="U468" s="248"/>
      <c r="V468" s="245"/>
      <c r="W468" s="253"/>
      <c r="X468" s="243"/>
      <c r="Y468" s="243"/>
      <c r="Z468" s="125"/>
      <c r="AA468" s="254"/>
      <c r="AB468" s="82"/>
      <c r="AC468" s="83">
        <f t="shared" si="183"/>
        <v>0</v>
      </c>
      <c r="AD468" s="501" t="s">
        <v>10</v>
      </c>
      <c r="AE468" s="489"/>
      <c r="AF468" s="489"/>
      <c r="AG468" s="498"/>
      <c r="AH468" s="498" t="s">
        <v>85</v>
      </c>
      <c r="AI468" s="12" t="s">
        <v>32</v>
      </c>
      <c r="AJ468" s="6" t="s">
        <v>36</v>
      </c>
      <c r="AK468" s="11" t="s">
        <v>15</v>
      </c>
      <c r="AL468" s="11" t="s">
        <v>16</v>
      </c>
      <c r="AM468" s="11"/>
      <c r="AN468" s="11"/>
      <c r="AO468" s="11"/>
      <c r="AP468" s="11"/>
      <c r="AQ468" s="11"/>
      <c r="AR468" s="11"/>
    </row>
    <row r="469" spans="1:44" ht="20.100000000000001" customHeight="1">
      <c r="A469" s="277"/>
      <c r="B469" s="257"/>
      <c r="C469" s="258"/>
      <c r="D469" s="259"/>
      <c r="E469" s="260"/>
      <c r="F469" s="260"/>
      <c r="G469" s="260"/>
      <c r="H469" s="264"/>
      <c r="I469" s="65"/>
      <c r="J469" s="84"/>
      <c r="K469" s="80"/>
      <c r="L469" s="245">
        <v>3</v>
      </c>
      <c r="M469" s="248" t="s">
        <v>1668</v>
      </c>
      <c r="N469" s="245" t="s">
        <v>1595</v>
      </c>
      <c r="O469" s="48"/>
      <c r="P469" s="58">
        <v>29</v>
      </c>
      <c r="Q469" s="245"/>
      <c r="R469" s="251"/>
      <c r="S469" s="245"/>
      <c r="T469" s="245"/>
      <c r="U469" s="248"/>
      <c r="V469" s="245"/>
      <c r="W469" s="253"/>
      <c r="X469" s="243"/>
      <c r="Y469" s="243"/>
      <c r="Z469" s="125"/>
      <c r="AA469" s="254"/>
      <c r="AB469" s="82"/>
      <c r="AC469" s="83">
        <f t="shared" si="183"/>
        <v>0</v>
      </c>
      <c r="AD469" s="501" t="s">
        <v>10</v>
      </c>
      <c r="AE469" s="489"/>
      <c r="AF469" s="489"/>
      <c r="AG469" s="498"/>
      <c r="AH469" s="498" t="s">
        <v>85</v>
      </c>
      <c r="AI469" s="12" t="s">
        <v>32</v>
      </c>
      <c r="AJ469" s="6" t="s">
        <v>36</v>
      </c>
      <c r="AK469" s="11" t="s">
        <v>15</v>
      </c>
      <c r="AL469" s="11" t="s">
        <v>16</v>
      </c>
      <c r="AM469" s="11"/>
      <c r="AN469" s="11"/>
      <c r="AO469" s="11"/>
      <c r="AP469" s="11"/>
      <c r="AQ469" s="11"/>
      <c r="AR469" s="11"/>
    </row>
    <row r="470" spans="1:44" ht="20.100000000000001" customHeight="1">
      <c r="A470" s="277">
        <v>229</v>
      </c>
      <c r="B470" s="257" t="s">
        <v>2131</v>
      </c>
      <c r="C470" s="258"/>
      <c r="D470" s="259"/>
      <c r="E470" s="260">
        <v>2</v>
      </c>
      <c r="F470" s="260">
        <v>0</v>
      </c>
      <c r="G470" s="260">
        <v>0</v>
      </c>
      <c r="H470" s="264">
        <v>1</v>
      </c>
      <c r="I470" s="65">
        <v>800</v>
      </c>
      <c r="J470" s="84">
        <v>250</v>
      </c>
      <c r="K470" s="80">
        <v>200000</v>
      </c>
      <c r="L470" s="245"/>
      <c r="M470" s="248"/>
      <c r="N470" s="245"/>
      <c r="O470" s="48"/>
      <c r="P470" s="58"/>
      <c r="Q470" s="245"/>
      <c r="R470" s="251"/>
      <c r="S470" s="245"/>
      <c r="T470" s="245"/>
      <c r="U470" s="248"/>
      <c r="V470" s="245"/>
      <c r="W470" s="253"/>
      <c r="X470" s="243"/>
      <c r="Y470" s="243"/>
      <c r="Z470" s="125">
        <v>200000</v>
      </c>
      <c r="AA470" s="254">
        <v>0.01</v>
      </c>
      <c r="AB470" s="82">
        <v>20</v>
      </c>
      <c r="AC470" s="83"/>
      <c r="AD470" s="501" t="s">
        <v>20</v>
      </c>
      <c r="AE470" s="489" t="s">
        <v>457</v>
      </c>
      <c r="AF470" s="489" t="s">
        <v>2306</v>
      </c>
      <c r="AG470" s="498"/>
      <c r="AH470" s="498"/>
      <c r="AI470" s="12"/>
      <c r="AJ470" s="6"/>
      <c r="AK470" s="11"/>
      <c r="AL470" s="11"/>
      <c r="AM470" s="11"/>
      <c r="AN470" s="11"/>
      <c r="AO470" s="11"/>
      <c r="AP470" s="11"/>
      <c r="AQ470" s="11"/>
      <c r="AR470" s="11"/>
    </row>
    <row r="471" spans="1:44" ht="20.100000000000001" customHeight="1">
      <c r="A471" s="277">
        <v>230</v>
      </c>
      <c r="B471" s="257" t="s">
        <v>656</v>
      </c>
      <c r="C471" s="258">
        <v>333</v>
      </c>
      <c r="D471" s="259" t="s">
        <v>95</v>
      </c>
      <c r="E471" s="260">
        <v>5</v>
      </c>
      <c r="F471" s="260">
        <v>0</v>
      </c>
      <c r="G471" s="260">
        <v>15</v>
      </c>
      <c r="H471" s="247">
        <v>1</v>
      </c>
      <c r="I471" s="84">
        <f t="shared" ref="I471:I479" si="188">E471*400+F471*100+G471</f>
        <v>2015</v>
      </c>
      <c r="J471" s="84">
        <v>400</v>
      </c>
      <c r="K471" s="80">
        <f t="shared" ref="K471:K480" si="189">I471*J471</f>
        <v>806000</v>
      </c>
      <c r="L471" s="245"/>
      <c r="M471" s="248"/>
      <c r="N471" s="245"/>
      <c r="O471" s="48"/>
      <c r="P471" s="58"/>
      <c r="Q471" s="251"/>
      <c r="R471" s="251"/>
      <c r="S471" s="251"/>
      <c r="T471" s="245"/>
      <c r="U471" s="248"/>
      <c r="V471" s="245"/>
      <c r="W471" s="253"/>
      <c r="X471" s="243"/>
      <c r="Y471" s="243"/>
      <c r="Z471" s="125">
        <f>K471</f>
        <v>806000</v>
      </c>
      <c r="AA471" s="254">
        <v>0.01</v>
      </c>
      <c r="AB471" s="82">
        <f>+Z471*AA471/100</f>
        <v>80.599999999999994</v>
      </c>
      <c r="AC471" s="83">
        <f t="shared" si="183"/>
        <v>68.509999999999991</v>
      </c>
      <c r="AD471" s="501" t="s">
        <v>10</v>
      </c>
      <c r="AE471" s="489" t="s">
        <v>187</v>
      </c>
      <c r="AF471" s="489" t="s">
        <v>104</v>
      </c>
      <c r="AG471" s="498" t="s">
        <v>961</v>
      </c>
      <c r="AH471" s="498" t="s">
        <v>225</v>
      </c>
      <c r="AI471" s="12" t="s">
        <v>14</v>
      </c>
      <c r="AJ471" s="6"/>
      <c r="AK471" s="11" t="s">
        <v>15</v>
      </c>
      <c r="AL471" s="11" t="s">
        <v>16</v>
      </c>
      <c r="AM471" s="11" t="s">
        <v>17</v>
      </c>
      <c r="AN471" s="11" t="s">
        <v>68</v>
      </c>
      <c r="AO471" s="11" t="s">
        <v>445</v>
      </c>
      <c r="AP471" s="11">
        <v>10</v>
      </c>
      <c r="AQ471" s="11">
        <v>3</v>
      </c>
      <c r="AR471" s="11">
        <v>47</v>
      </c>
    </row>
    <row r="472" spans="1:44" ht="20.100000000000001" customHeight="1">
      <c r="A472" s="277">
        <v>231</v>
      </c>
      <c r="B472" s="257" t="s">
        <v>656</v>
      </c>
      <c r="C472" s="258">
        <v>747</v>
      </c>
      <c r="D472" s="259" t="s">
        <v>32</v>
      </c>
      <c r="E472" s="260">
        <v>7</v>
      </c>
      <c r="F472" s="260">
        <v>2</v>
      </c>
      <c r="G472" s="260">
        <v>7</v>
      </c>
      <c r="H472" s="247">
        <v>1</v>
      </c>
      <c r="I472" s="84">
        <f t="shared" si="188"/>
        <v>3007</v>
      </c>
      <c r="J472" s="84">
        <v>250</v>
      </c>
      <c r="K472" s="80">
        <f t="shared" si="189"/>
        <v>751750</v>
      </c>
      <c r="L472" s="245"/>
      <c r="M472" s="248"/>
      <c r="N472" s="245"/>
      <c r="O472" s="48"/>
      <c r="P472" s="58"/>
      <c r="Q472" s="251"/>
      <c r="R472" s="251"/>
      <c r="S472" s="251"/>
      <c r="T472" s="245"/>
      <c r="U472" s="248"/>
      <c r="V472" s="245"/>
      <c r="W472" s="253"/>
      <c r="X472" s="243"/>
      <c r="Y472" s="243"/>
      <c r="Z472" s="125">
        <f t="shared" ref="Z472:Z480" si="190">K472</f>
        <v>751750</v>
      </c>
      <c r="AA472" s="254">
        <v>0.01</v>
      </c>
      <c r="AB472" s="82">
        <f>+Z472*AA472/100</f>
        <v>75.174999999999997</v>
      </c>
      <c r="AC472" s="83">
        <f t="shared" si="183"/>
        <v>63.898749999999993</v>
      </c>
      <c r="AD472" s="501" t="s">
        <v>44</v>
      </c>
      <c r="AE472" s="489" t="s">
        <v>187</v>
      </c>
      <c r="AF472" s="489" t="s">
        <v>317</v>
      </c>
      <c r="AG472" s="498" t="s">
        <v>1108</v>
      </c>
      <c r="AH472" s="498" t="s">
        <v>85</v>
      </c>
      <c r="AI472" s="12" t="s">
        <v>32</v>
      </c>
      <c r="AJ472" s="6" t="s">
        <v>36</v>
      </c>
      <c r="AK472" s="11" t="s">
        <v>15</v>
      </c>
      <c r="AL472" s="11" t="s">
        <v>16</v>
      </c>
      <c r="AM472" s="11" t="s">
        <v>17</v>
      </c>
      <c r="AN472" s="11" t="s">
        <v>114</v>
      </c>
      <c r="AO472" s="11" t="s">
        <v>626</v>
      </c>
      <c r="AP472" s="11">
        <v>0</v>
      </c>
      <c r="AQ472" s="11">
        <v>1</v>
      </c>
      <c r="AR472" s="11">
        <v>12</v>
      </c>
    </row>
    <row r="473" spans="1:44">
      <c r="A473" s="277">
        <v>232</v>
      </c>
      <c r="B473" s="257" t="s">
        <v>1322</v>
      </c>
      <c r="C473" s="262">
        <v>23933</v>
      </c>
      <c r="D473" s="245">
        <v>4</v>
      </c>
      <c r="E473" s="248">
        <v>12</v>
      </c>
      <c r="F473" s="248">
        <v>3</v>
      </c>
      <c r="G473" s="248">
        <v>58</v>
      </c>
      <c r="H473" s="247">
        <v>1</v>
      </c>
      <c r="I473" s="84">
        <f t="shared" si="188"/>
        <v>5158</v>
      </c>
      <c r="J473" s="84">
        <v>130</v>
      </c>
      <c r="K473" s="80">
        <f t="shared" si="189"/>
        <v>670540</v>
      </c>
      <c r="L473" s="245"/>
      <c r="M473" s="248"/>
      <c r="N473" s="245"/>
      <c r="O473" s="48"/>
      <c r="P473" s="58"/>
      <c r="Q473" s="251"/>
      <c r="R473" s="251"/>
      <c r="S473" s="251"/>
      <c r="T473" s="245"/>
      <c r="U473" s="248"/>
      <c r="V473" s="245"/>
      <c r="W473" s="253"/>
      <c r="X473" s="243"/>
      <c r="Y473" s="243"/>
      <c r="Z473" s="125">
        <f t="shared" si="190"/>
        <v>670540</v>
      </c>
      <c r="AA473" s="254">
        <v>0.01</v>
      </c>
      <c r="AB473" s="82">
        <f>+Z473*AA473/100</f>
        <v>67.054000000000002</v>
      </c>
      <c r="AC473" s="83">
        <f t="shared" si="183"/>
        <v>56.995899999999999</v>
      </c>
      <c r="AD473" s="4" t="s">
        <v>10</v>
      </c>
      <c r="AE473" s="4" t="s">
        <v>437</v>
      </c>
      <c r="AF473" s="4" t="s">
        <v>1397</v>
      </c>
      <c r="AG473" s="121">
        <v>3350400571724</v>
      </c>
      <c r="AH473" s="8" t="s">
        <v>1398</v>
      </c>
      <c r="AI473" s="35" t="s">
        <v>1399</v>
      </c>
    </row>
    <row r="474" spans="1:44">
      <c r="A474" s="277"/>
      <c r="B474" s="257" t="s">
        <v>1450</v>
      </c>
      <c r="C474" s="257"/>
      <c r="D474" s="245">
        <v>4</v>
      </c>
      <c r="E474" s="248">
        <v>3</v>
      </c>
      <c r="F474" s="248">
        <v>1</v>
      </c>
      <c r="G474" s="248">
        <v>39</v>
      </c>
      <c r="H474" s="247">
        <v>1</v>
      </c>
      <c r="I474" s="84">
        <f t="shared" si="188"/>
        <v>1339</v>
      </c>
      <c r="J474" s="84">
        <v>250</v>
      </c>
      <c r="K474" s="80">
        <f t="shared" si="189"/>
        <v>334750</v>
      </c>
      <c r="L474" s="245"/>
      <c r="M474" s="248"/>
      <c r="N474" s="245"/>
      <c r="O474" s="48"/>
      <c r="P474" s="58"/>
      <c r="Q474" s="251"/>
      <c r="R474" s="251"/>
      <c r="S474" s="251"/>
      <c r="T474" s="245"/>
      <c r="U474" s="248"/>
      <c r="V474" s="245"/>
      <c r="W474" s="253"/>
      <c r="X474" s="243"/>
      <c r="Y474" s="243"/>
      <c r="Z474" s="125">
        <f t="shared" si="190"/>
        <v>334750</v>
      </c>
      <c r="AA474" s="254">
        <v>0.01</v>
      </c>
      <c r="AB474" s="82">
        <f>+Z474*AA474/100</f>
        <v>33.475000000000001</v>
      </c>
      <c r="AC474" s="83">
        <f t="shared" si="183"/>
        <v>28.453749999999999</v>
      </c>
      <c r="AD474" s="4" t="s">
        <v>10</v>
      </c>
      <c r="AE474" s="4" t="s">
        <v>437</v>
      </c>
      <c r="AF474" s="4" t="s">
        <v>1397</v>
      </c>
      <c r="AG474" s="121">
        <v>3350400571725</v>
      </c>
      <c r="AH474" s="8" t="s">
        <v>1398</v>
      </c>
      <c r="AI474" s="35" t="s">
        <v>1399</v>
      </c>
    </row>
    <row r="475" spans="1:44" ht="20.100000000000001" customHeight="1">
      <c r="A475" s="277">
        <v>233</v>
      </c>
      <c r="B475" s="257" t="s">
        <v>656</v>
      </c>
      <c r="C475" s="258">
        <v>662</v>
      </c>
      <c r="D475" s="259" t="s">
        <v>419</v>
      </c>
      <c r="E475" s="260">
        <v>6</v>
      </c>
      <c r="F475" s="260">
        <v>2</v>
      </c>
      <c r="G475" s="260">
        <v>64</v>
      </c>
      <c r="H475" s="264">
        <v>1</v>
      </c>
      <c r="I475" s="84">
        <f t="shared" si="188"/>
        <v>2664</v>
      </c>
      <c r="J475" s="84">
        <v>250</v>
      </c>
      <c r="K475" s="80">
        <f t="shared" si="189"/>
        <v>666000</v>
      </c>
      <c r="L475" s="245"/>
      <c r="M475" s="248"/>
      <c r="N475" s="245"/>
      <c r="O475" s="48"/>
      <c r="P475" s="58"/>
      <c r="Q475" s="251"/>
      <c r="R475" s="251"/>
      <c r="S475" s="251"/>
      <c r="T475" s="245"/>
      <c r="U475" s="248"/>
      <c r="V475" s="245"/>
      <c r="W475" s="253"/>
      <c r="X475" s="243"/>
      <c r="Y475" s="243"/>
      <c r="Z475" s="125">
        <f t="shared" si="190"/>
        <v>666000</v>
      </c>
      <c r="AA475" s="254">
        <v>0.01</v>
      </c>
      <c r="AB475" s="82">
        <f t="shared" si="187"/>
        <v>66.599999999999994</v>
      </c>
      <c r="AC475" s="83">
        <f t="shared" si="183"/>
        <v>56.609999999999992</v>
      </c>
      <c r="AD475" s="501" t="s">
        <v>10</v>
      </c>
      <c r="AE475" s="489" t="s">
        <v>437</v>
      </c>
      <c r="AF475" s="489" t="s">
        <v>438</v>
      </c>
      <c r="AG475" s="498" t="s">
        <v>815</v>
      </c>
      <c r="AH475" s="498" t="s">
        <v>162</v>
      </c>
      <c r="AI475" s="12" t="s">
        <v>194</v>
      </c>
      <c r="AJ475" s="200" t="s">
        <v>347</v>
      </c>
      <c r="AK475" s="11" t="s">
        <v>347</v>
      </c>
      <c r="AL475" s="11" t="s">
        <v>16</v>
      </c>
      <c r="AM475" s="11" t="s">
        <v>17</v>
      </c>
      <c r="AN475" s="11" t="s">
        <v>33</v>
      </c>
      <c r="AO475" s="11" t="s">
        <v>243</v>
      </c>
      <c r="AP475" s="11">
        <v>6</v>
      </c>
      <c r="AQ475" s="11">
        <v>1</v>
      </c>
      <c r="AR475" s="11">
        <v>54</v>
      </c>
    </row>
    <row r="476" spans="1:44" ht="20.100000000000001" customHeight="1">
      <c r="A476" s="277">
        <v>234</v>
      </c>
      <c r="B476" s="257" t="s">
        <v>1450</v>
      </c>
      <c r="C476" s="258"/>
      <c r="D476" s="259"/>
      <c r="E476" s="260">
        <v>7</v>
      </c>
      <c r="F476" s="260">
        <v>1</v>
      </c>
      <c r="G476" s="260">
        <v>60</v>
      </c>
      <c r="H476" s="264">
        <v>1</v>
      </c>
      <c r="I476" s="84">
        <f t="shared" si="188"/>
        <v>2960</v>
      </c>
      <c r="J476" s="84">
        <v>250</v>
      </c>
      <c r="K476" s="80">
        <f t="shared" si="189"/>
        <v>740000</v>
      </c>
      <c r="L476" s="245"/>
      <c r="M476" s="248"/>
      <c r="N476" s="245"/>
      <c r="O476" s="48"/>
      <c r="P476" s="58"/>
      <c r="Q476" s="251"/>
      <c r="R476" s="251"/>
      <c r="S476" s="251"/>
      <c r="T476" s="245"/>
      <c r="U476" s="248"/>
      <c r="V476" s="245"/>
      <c r="W476" s="253"/>
      <c r="X476" s="243"/>
      <c r="Y476" s="243"/>
      <c r="Z476" s="125">
        <f t="shared" si="190"/>
        <v>740000</v>
      </c>
      <c r="AA476" s="254">
        <v>0.01</v>
      </c>
      <c r="AB476" s="82">
        <f t="shared" si="187"/>
        <v>74</v>
      </c>
      <c r="AC476" s="83">
        <f t="shared" si="183"/>
        <v>62.9</v>
      </c>
      <c r="AD476" s="501" t="s">
        <v>10</v>
      </c>
      <c r="AE476" s="489" t="s">
        <v>1153</v>
      </c>
      <c r="AF476" s="489" t="s">
        <v>2307</v>
      </c>
      <c r="AG476" s="498"/>
      <c r="AH476" s="498"/>
      <c r="AI476" s="12"/>
      <c r="AJ476" s="200"/>
      <c r="AK476" s="11"/>
      <c r="AL476" s="11"/>
      <c r="AM476" s="11"/>
      <c r="AN476" s="11"/>
      <c r="AO476" s="11"/>
      <c r="AP476" s="11"/>
      <c r="AQ476" s="11"/>
      <c r="AR476" s="11"/>
    </row>
    <row r="477" spans="1:44" ht="20.100000000000001" customHeight="1">
      <c r="A477" s="277">
        <v>235</v>
      </c>
      <c r="B477" s="257" t="s">
        <v>656</v>
      </c>
      <c r="C477" s="258">
        <v>490</v>
      </c>
      <c r="D477" s="259" t="s">
        <v>14</v>
      </c>
      <c r="E477" s="260">
        <v>7</v>
      </c>
      <c r="F477" s="260">
        <v>0</v>
      </c>
      <c r="G477" s="260">
        <v>0</v>
      </c>
      <c r="H477" s="247">
        <v>1</v>
      </c>
      <c r="I477" s="84">
        <f t="shared" si="188"/>
        <v>2800</v>
      </c>
      <c r="J477" s="84">
        <v>250</v>
      </c>
      <c r="K477" s="80">
        <f t="shared" si="189"/>
        <v>700000</v>
      </c>
      <c r="L477" s="245"/>
      <c r="M477" s="248"/>
      <c r="N477" s="245"/>
      <c r="O477" s="48"/>
      <c r="P477" s="58"/>
      <c r="Q477" s="251"/>
      <c r="R477" s="251"/>
      <c r="S477" s="251"/>
      <c r="T477" s="245"/>
      <c r="U477" s="248"/>
      <c r="V477" s="245"/>
      <c r="W477" s="253"/>
      <c r="X477" s="243"/>
      <c r="Y477" s="243"/>
      <c r="Z477" s="125">
        <f t="shared" si="190"/>
        <v>700000</v>
      </c>
      <c r="AA477" s="254">
        <v>0.01</v>
      </c>
      <c r="AB477" s="82">
        <f>+Z477*AA477/100</f>
        <v>70</v>
      </c>
      <c r="AC477" s="83">
        <f t="shared" si="183"/>
        <v>59.5</v>
      </c>
      <c r="AD477" s="501" t="s">
        <v>10</v>
      </c>
      <c r="AE477" s="489" t="s">
        <v>289</v>
      </c>
      <c r="AF477" s="489" t="s">
        <v>63</v>
      </c>
      <c r="AG477" s="498" t="s">
        <v>960</v>
      </c>
      <c r="AH477" s="498" t="s">
        <v>290</v>
      </c>
      <c r="AI477" s="12" t="s">
        <v>14</v>
      </c>
      <c r="AJ477" s="6"/>
      <c r="AK477" s="11" t="s">
        <v>15</v>
      </c>
      <c r="AL477" s="11" t="s">
        <v>16</v>
      </c>
      <c r="AM477" s="11" t="s">
        <v>17</v>
      </c>
      <c r="AN477" s="11" t="s">
        <v>61</v>
      </c>
      <c r="AO477" s="11" t="s">
        <v>445</v>
      </c>
      <c r="AP477" s="11">
        <v>2</v>
      </c>
      <c r="AQ477" s="11">
        <v>2</v>
      </c>
      <c r="AR477" s="11">
        <v>88</v>
      </c>
    </row>
    <row r="478" spans="1:44" ht="20.100000000000001" customHeight="1">
      <c r="A478" s="277"/>
      <c r="B478" s="257" t="s">
        <v>1723</v>
      </c>
      <c r="C478" s="258"/>
      <c r="D478" s="259" t="s">
        <v>14</v>
      </c>
      <c r="E478" s="260">
        <v>0</v>
      </c>
      <c r="F478" s="260">
        <v>1</v>
      </c>
      <c r="G478" s="260">
        <v>80</v>
      </c>
      <c r="H478" s="247">
        <v>1</v>
      </c>
      <c r="I478" s="65">
        <f t="shared" si="188"/>
        <v>180</v>
      </c>
      <c r="J478" s="84">
        <v>250</v>
      </c>
      <c r="K478" s="80">
        <f t="shared" si="189"/>
        <v>45000</v>
      </c>
      <c r="L478" s="245"/>
      <c r="M478" s="248"/>
      <c r="N478" s="245"/>
      <c r="O478" s="48"/>
      <c r="P478" s="58"/>
      <c r="Q478" s="251"/>
      <c r="R478" s="251"/>
      <c r="S478" s="251"/>
      <c r="T478" s="245"/>
      <c r="U478" s="248"/>
      <c r="V478" s="245"/>
      <c r="W478" s="253"/>
      <c r="X478" s="243"/>
      <c r="Y478" s="243"/>
      <c r="Z478" s="125">
        <f t="shared" si="190"/>
        <v>45000</v>
      </c>
      <c r="AA478" s="254">
        <v>0.01</v>
      </c>
      <c r="AB478" s="82">
        <f t="shared" si="187"/>
        <v>4.5</v>
      </c>
      <c r="AC478" s="83">
        <f t="shared" si="183"/>
        <v>3.8249999999999997</v>
      </c>
      <c r="AD478" s="501" t="s">
        <v>10</v>
      </c>
      <c r="AE478" s="489" t="s">
        <v>289</v>
      </c>
      <c r="AF478" s="489" t="s">
        <v>63</v>
      </c>
      <c r="AG478" s="498" t="s">
        <v>960</v>
      </c>
      <c r="AH478" s="498" t="s">
        <v>290</v>
      </c>
      <c r="AI478" s="12" t="s">
        <v>14</v>
      </c>
      <c r="AJ478" s="6"/>
      <c r="AK478" s="11"/>
      <c r="AL478" s="11"/>
      <c r="AM478" s="11"/>
      <c r="AN478" s="11"/>
      <c r="AO478" s="11"/>
      <c r="AP478" s="11"/>
      <c r="AQ478" s="11"/>
      <c r="AR478" s="11"/>
    </row>
    <row r="479" spans="1:44" ht="20.100000000000001" customHeight="1">
      <c r="A479" s="277">
        <v>236</v>
      </c>
      <c r="B479" s="257" t="s">
        <v>1322</v>
      </c>
      <c r="C479" s="258"/>
      <c r="D479" s="259"/>
      <c r="E479" s="260">
        <v>10</v>
      </c>
      <c r="F479" s="260">
        <v>0</v>
      </c>
      <c r="G479" s="260">
        <v>80</v>
      </c>
      <c r="H479" s="247">
        <v>1</v>
      </c>
      <c r="I479" s="65">
        <f t="shared" si="188"/>
        <v>4080</v>
      </c>
      <c r="J479" s="84">
        <v>250</v>
      </c>
      <c r="K479" s="80">
        <f t="shared" si="189"/>
        <v>1020000</v>
      </c>
      <c r="L479" s="245"/>
      <c r="M479" s="248"/>
      <c r="N479" s="245"/>
      <c r="O479" s="48"/>
      <c r="P479" s="58"/>
      <c r="Q479" s="251"/>
      <c r="R479" s="251"/>
      <c r="S479" s="251"/>
      <c r="T479" s="245"/>
      <c r="U479" s="248"/>
      <c r="V479" s="245"/>
      <c r="W479" s="253"/>
      <c r="X479" s="243"/>
      <c r="Y479" s="243"/>
      <c r="Z479" s="125">
        <f t="shared" si="190"/>
        <v>1020000</v>
      </c>
      <c r="AA479" s="254">
        <v>0.01</v>
      </c>
      <c r="AB479" s="82">
        <f t="shared" si="187"/>
        <v>102</v>
      </c>
      <c r="AC479" s="83">
        <f t="shared" si="183"/>
        <v>86.7</v>
      </c>
      <c r="AD479" s="488"/>
      <c r="AE479" s="4" t="s">
        <v>1900</v>
      </c>
      <c r="AF479" s="488"/>
      <c r="AG479" s="504"/>
      <c r="AH479" s="504"/>
      <c r="AI479" s="67"/>
      <c r="AJ479" s="64"/>
      <c r="AK479" s="11"/>
      <c r="AL479" s="11"/>
      <c r="AM479" s="11"/>
      <c r="AN479" s="11"/>
      <c r="AO479" s="11"/>
      <c r="AP479" s="11"/>
      <c r="AQ479" s="11"/>
      <c r="AR479" s="11"/>
    </row>
    <row r="480" spans="1:44">
      <c r="A480" s="277"/>
      <c r="B480" s="245" t="s">
        <v>1723</v>
      </c>
      <c r="C480" s="245"/>
      <c r="D480" s="245">
        <v>5</v>
      </c>
      <c r="E480" s="248">
        <v>1</v>
      </c>
      <c r="F480" s="248">
        <v>2</v>
      </c>
      <c r="G480" s="248">
        <v>6</v>
      </c>
      <c r="H480" s="247">
        <v>2</v>
      </c>
      <c r="I480" s="65">
        <f>E480*400+F480*100+G480</f>
        <v>606</v>
      </c>
      <c r="J480" s="84">
        <v>250</v>
      </c>
      <c r="K480" s="80">
        <f t="shared" si="189"/>
        <v>151500</v>
      </c>
      <c r="L480" s="245">
        <v>1</v>
      </c>
      <c r="M480" s="266" t="s">
        <v>1592</v>
      </c>
      <c r="N480" s="245" t="s">
        <v>1899</v>
      </c>
      <c r="O480" s="48"/>
      <c r="P480" s="142">
        <v>189</v>
      </c>
      <c r="Q480" s="245">
        <v>8200</v>
      </c>
      <c r="R480" s="251"/>
      <c r="S480" s="245"/>
      <c r="T480" s="245">
        <v>23</v>
      </c>
      <c r="U480" s="248"/>
      <c r="V480" s="245"/>
      <c r="W480" s="253"/>
      <c r="X480" s="243"/>
      <c r="Y480" s="243"/>
      <c r="Z480" s="125">
        <f t="shared" si="190"/>
        <v>151500</v>
      </c>
      <c r="AA480" s="254">
        <v>0.02</v>
      </c>
      <c r="AB480" s="82">
        <f>+Z480*AA480/100</f>
        <v>30.3</v>
      </c>
      <c r="AC480" s="83">
        <f t="shared" si="183"/>
        <v>25.754999999999999</v>
      </c>
      <c r="AD480" s="4" t="s">
        <v>20</v>
      </c>
      <c r="AE480" s="4" t="s">
        <v>1900</v>
      </c>
      <c r="AF480" s="4" t="s">
        <v>81</v>
      </c>
      <c r="AG480" s="121">
        <v>3350400255911</v>
      </c>
      <c r="AH480" s="8" t="s">
        <v>1901</v>
      </c>
    </row>
    <row r="481" spans="1:44">
      <c r="A481" s="277"/>
      <c r="B481" s="245"/>
      <c r="C481" s="245"/>
      <c r="D481" s="245"/>
      <c r="E481" s="248"/>
      <c r="F481" s="248"/>
      <c r="G481" s="248"/>
      <c r="H481" s="247"/>
      <c r="I481" s="65"/>
      <c r="J481" s="65"/>
      <c r="K481" s="80"/>
      <c r="L481" s="245">
        <v>2</v>
      </c>
      <c r="M481" s="266" t="s">
        <v>1624</v>
      </c>
      <c r="N481" s="245" t="s">
        <v>1899</v>
      </c>
      <c r="O481" s="48"/>
      <c r="P481" s="58">
        <v>238</v>
      </c>
      <c r="Q481" s="245">
        <v>8200</v>
      </c>
      <c r="R481" s="251"/>
      <c r="S481" s="245"/>
      <c r="T481" s="245">
        <v>7</v>
      </c>
      <c r="U481" s="248"/>
      <c r="V481" s="245"/>
      <c r="W481" s="253"/>
      <c r="X481" s="243"/>
      <c r="Y481" s="243"/>
      <c r="Z481" s="124"/>
      <c r="AA481" s="254"/>
      <c r="AB481" s="82"/>
      <c r="AC481" s="83">
        <f t="shared" si="183"/>
        <v>0</v>
      </c>
    </row>
    <row r="482" spans="1:44">
      <c r="A482" s="277"/>
      <c r="B482" s="245"/>
      <c r="C482" s="245"/>
      <c r="D482" s="245"/>
      <c r="E482" s="248"/>
      <c r="F482" s="248"/>
      <c r="G482" s="248"/>
      <c r="H482" s="247"/>
      <c r="I482" s="65"/>
      <c r="J482" s="65"/>
      <c r="K482" s="80"/>
      <c r="L482" s="245">
        <v>3</v>
      </c>
      <c r="M482" s="266" t="s">
        <v>1798</v>
      </c>
      <c r="N482" s="245" t="s">
        <v>1595</v>
      </c>
      <c r="O482" s="48"/>
      <c r="P482" s="58">
        <v>106</v>
      </c>
      <c r="Q482" s="245">
        <v>2600</v>
      </c>
      <c r="R482" s="251"/>
      <c r="S482" s="245"/>
      <c r="T482" s="245">
        <v>23</v>
      </c>
      <c r="U482" s="248"/>
      <c r="V482" s="245"/>
      <c r="W482" s="253"/>
      <c r="X482" s="243"/>
      <c r="Y482" s="243"/>
      <c r="Z482" s="124"/>
      <c r="AA482" s="254"/>
      <c r="AB482" s="82"/>
      <c r="AC482" s="83">
        <f t="shared" si="183"/>
        <v>0</v>
      </c>
    </row>
    <row r="483" spans="1:44">
      <c r="A483" s="277"/>
      <c r="B483" s="245"/>
      <c r="C483" s="245"/>
      <c r="D483" s="245"/>
      <c r="E483" s="248"/>
      <c r="F483" s="248"/>
      <c r="G483" s="248"/>
      <c r="H483" s="247"/>
      <c r="I483" s="65"/>
      <c r="J483" s="65"/>
      <c r="K483" s="80"/>
      <c r="L483" s="245">
        <v>4</v>
      </c>
      <c r="M483" s="266" t="s">
        <v>1630</v>
      </c>
      <c r="N483" s="245" t="s">
        <v>1595</v>
      </c>
      <c r="O483" s="48"/>
      <c r="P483" s="58">
        <v>152</v>
      </c>
      <c r="Q483" s="245">
        <v>7350</v>
      </c>
      <c r="R483" s="251"/>
      <c r="S483" s="245"/>
      <c r="T483" s="245">
        <v>23</v>
      </c>
      <c r="U483" s="248"/>
      <c r="V483" s="245"/>
      <c r="W483" s="253"/>
      <c r="X483" s="243"/>
      <c r="Y483" s="243"/>
      <c r="Z483" s="124"/>
      <c r="AA483" s="254"/>
      <c r="AB483" s="82"/>
      <c r="AC483" s="83">
        <f t="shared" si="183"/>
        <v>0</v>
      </c>
    </row>
    <row r="484" spans="1:44">
      <c r="A484" s="277"/>
      <c r="B484" s="245"/>
      <c r="C484" s="245"/>
      <c r="D484" s="245"/>
      <c r="E484" s="248"/>
      <c r="F484" s="248"/>
      <c r="G484" s="248"/>
      <c r="H484" s="247"/>
      <c r="I484" s="65"/>
      <c r="J484" s="65"/>
      <c r="K484" s="80"/>
      <c r="L484" s="245">
        <v>5</v>
      </c>
      <c r="M484" s="266" t="s">
        <v>1620</v>
      </c>
      <c r="N484" s="245" t="s">
        <v>1827</v>
      </c>
      <c r="O484" s="48"/>
      <c r="P484" s="58">
        <v>6</v>
      </c>
      <c r="Q484" s="245">
        <v>8200</v>
      </c>
      <c r="R484" s="251"/>
      <c r="S484" s="245"/>
      <c r="T484" s="245">
        <v>23</v>
      </c>
      <c r="U484" s="248"/>
      <c r="V484" s="245"/>
      <c r="W484" s="253"/>
      <c r="X484" s="243"/>
      <c r="Y484" s="243"/>
      <c r="Z484" s="124"/>
      <c r="AA484" s="254"/>
      <c r="AB484" s="82"/>
      <c r="AC484" s="83">
        <f t="shared" si="183"/>
        <v>0</v>
      </c>
      <c r="AD484" s="482"/>
      <c r="AE484" s="482"/>
      <c r="AF484" s="482"/>
    </row>
    <row r="485" spans="1:44">
      <c r="A485" s="277">
        <v>237</v>
      </c>
      <c r="B485" s="245" t="s">
        <v>1319</v>
      </c>
      <c r="C485" s="263">
        <v>17297</v>
      </c>
      <c r="D485" s="245"/>
      <c r="E485" s="248">
        <v>1</v>
      </c>
      <c r="F485" s="248">
        <v>0</v>
      </c>
      <c r="G485" s="248">
        <v>30</v>
      </c>
      <c r="H485" s="265">
        <v>5</v>
      </c>
      <c r="I485" s="65">
        <f>130-I486-I487</f>
        <v>105.51</v>
      </c>
      <c r="J485" s="248">
        <v>500</v>
      </c>
      <c r="K485" s="65">
        <f>+J485*I485</f>
        <v>52755</v>
      </c>
      <c r="L485" s="245">
        <v>1</v>
      </c>
      <c r="M485" s="248" t="s">
        <v>1592</v>
      </c>
      <c r="N485" s="245" t="s">
        <v>1621</v>
      </c>
      <c r="O485" s="48">
        <v>2</v>
      </c>
      <c r="P485" s="58">
        <v>220</v>
      </c>
      <c r="Q485" s="251">
        <v>100</v>
      </c>
      <c r="R485" s="251">
        <v>7400</v>
      </c>
      <c r="S485" s="58">
        <f>+R485*P485</f>
        <v>1628000</v>
      </c>
      <c r="T485" s="248">
        <v>23</v>
      </c>
      <c r="U485" s="248">
        <v>85</v>
      </c>
      <c r="V485" s="58">
        <f>+S485*0.85</f>
        <v>1383800</v>
      </c>
      <c r="W485" s="69">
        <f>+V485+K485</f>
        <v>1436555</v>
      </c>
      <c r="X485" s="58">
        <f>+W485</f>
        <v>1436555</v>
      </c>
      <c r="Y485" s="245">
        <v>50</v>
      </c>
      <c r="Z485" s="77"/>
      <c r="AA485" s="250"/>
      <c r="AC485" s="83">
        <f t="shared" si="183"/>
        <v>0</v>
      </c>
      <c r="AD485" s="482" t="s">
        <v>10</v>
      </c>
      <c r="AE485" s="607" t="s">
        <v>2072</v>
      </c>
      <c r="AF485" s="607" t="s">
        <v>1143</v>
      </c>
      <c r="AH485" s="8">
        <v>27</v>
      </c>
      <c r="AI485" s="35">
        <v>2</v>
      </c>
    </row>
    <row r="486" spans="1:44">
      <c r="A486" s="277"/>
      <c r="B486" s="245"/>
      <c r="C486" s="245"/>
      <c r="D486" s="245"/>
      <c r="E486" s="248"/>
      <c r="F486" s="248"/>
      <c r="G486" s="248"/>
      <c r="H486" s="265">
        <v>2</v>
      </c>
      <c r="I486" s="60">
        <f>23.11+1.38</f>
        <v>24.49</v>
      </c>
      <c r="J486" s="248">
        <v>500</v>
      </c>
      <c r="K486" s="65">
        <f>+J486*I486</f>
        <v>12245</v>
      </c>
      <c r="L486" s="245">
        <v>2</v>
      </c>
      <c r="M486" s="248" t="s">
        <v>1592</v>
      </c>
      <c r="N486" s="245" t="s">
        <v>1603</v>
      </c>
      <c r="O486" s="48">
        <v>3</v>
      </c>
      <c r="P486" s="58">
        <f>97.86+P487</f>
        <v>97.86</v>
      </c>
      <c r="Q486" s="251">
        <v>100</v>
      </c>
      <c r="R486" s="251">
        <v>8200</v>
      </c>
      <c r="S486" s="58">
        <f>+P486*R486</f>
        <v>802452</v>
      </c>
      <c r="T486" s="248">
        <v>23</v>
      </c>
      <c r="U486" s="248">
        <v>36</v>
      </c>
      <c r="V486" s="58">
        <f>+S486*0.64</f>
        <v>513569.28000000003</v>
      </c>
      <c r="W486" s="69">
        <f>+V486+K486</f>
        <v>525814.28</v>
      </c>
      <c r="X486" s="69">
        <f>+W486*Q486/100</f>
        <v>525814.28</v>
      </c>
      <c r="Y486" s="245">
        <v>10</v>
      </c>
      <c r="Z486" s="126">
        <f>+K486</f>
        <v>12245</v>
      </c>
      <c r="AA486" s="250">
        <v>0.02</v>
      </c>
      <c r="AB486" s="137">
        <f>+Z486*AA486/100</f>
        <v>2.4489999999999998</v>
      </c>
      <c r="AC486" s="83">
        <f t="shared" si="183"/>
        <v>2.0816499999999998</v>
      </c>
      <c r="AD486" s="4" t="s">
        <v>10</v>
      </c>
      <c r="AE486" s="179" t="s">
        <v>2072</v>
      </c>
      <c r="AF486" s="179" t="s">
        <v>1143</v>
      </c>
      <c r="AH486" s="8">
        <v>27</v>
      </c>
      <c r="AI486" s="35">
        <v>2</v>
      </c>
    </row>
    <row r="487" spans="1:44">
      <c r="A487" s="256"/>
      <c r="B487" s="249"/>
      <c r="C487" s="245"/>
      <c r="D487" s="245"/>
      <c r="E487" s="248"/>
      <c r="F487" s="248"/>
      <c r="G487" s="248"/>
      <c r="H487" s="265"/>
      <c r="I487" s="60"/>
      <c r="J487" s="248"/>
      <c r="K487" s="65"/>
      <c r="L487" s="245"/>
      <c r="M487" s="248"/>
      <c r="N487" s="245"/>
      <c r="O487" s="45"/>
      <c r="P487" s="58"/>
      <c r="Q487" s="251"/>
      <c r="R487" s="251"/>
      <c r="S487" s="58"/>
      <c r="T487" s="248"/>
      <c r="U487" s="248"/>
      <c r="V487" s="58"/>
      <c r="W487" s="69"/>
      <c r="X487" s="58">
        <f>+W486*Q487/100</f>
        <v>0</v>
      </c>
      <c r="Y487" s="245"/>
      <c r="Z487" s="77"/>
      <c r="AA487" s="250"/>
      <c r="AC487" s="83">
        <f t="shared" si="183"/>
        <v>0</v>
      </c>
    </row>
    <row r="488" spans="1:44">
      <c r="A488" s="256">
        <v>238</v>
      </c>
      <c r="B488" s="243" t="s">
        <v>1322</v>
      </c>
      <c r="C488" s="262">
        <v>23933</v>
      </c>
      <c r="D488" s="245">
        <v>4</v>
      </c>
      <c r="E488" s="248">
        <v>5</v>
      </c>
      <c r="F488" s="248">
        <v>3</v>
      </c>
      <c r="G488" s="248">
        <v>97</v>
      </c>
      <c r="H488" s="247">
        <v>1</v>
      </c>
      <c r="I488" s="84">
        <f>E488*400+F488*100+G488</f>
        <v>2397</v>
      </c>
      <c r="J488" s="84">
        <v>250</v>
      </c>
      <c r="K488" s="80">
        <f>I488*J488</f>
        <v>599250</v>
      </c>
      <c r="L488" s="245"/>
      <c r="M488" s="248"/>
      <c r="N488" s="249"/>
      <c r="O488" s="45"/>
      <c r="P488" s="139"/>
      <c r="Q488" s="250"/>
      <c r="R488" s="250"/>
      <c r="S488" s="251"/>
      <c r="T488" s="249"/>
      <c r="U488" s="252"/>
      <c r="V488" s="249"/>
      <c r="W488" s="253"/>
      <c r="X488" s="243"/>
      <c r="Y488" s="243"/>
      <c r="Z488" s="77">
        <f t="shared" ref="Z488:Z499" si="191">K488</f>
        <v>599250</v>
      </c>
      <c r="AA488" s="254">
        <v>0.01</v>
      </c>
      <c r="AB488" s="82">
        <f>+Z488*AA488/100</f>
        <v>59.924999999999997</v>
      </c>
      <c r="AC488" s="83">
        <f t="shared" si="183"/>
        <v>50.936249999999994</v>
      </c>
      <c r="AD488" s="4" t="s">
        <v>20</v>
      </c>
      <c r="AE488" s="4" t="s">
        <v>1140</v>
      </c>
      <c r="AF488" s="4" t="s">
        <v>2265</v>
      </c>
      <c r="AG488" s="121">
        <v>3350400169873</v>
      </c>
      <c r="AH488" s="8" t="s">
        <v>1561</v>
      </c>
      <c r="AI488" s="35" t="s">
        <v>1399</v>
      </c>
    </row>
    <row r="489" spans="1:44" ht="17.25">
      <c r="A489" s="256">
        <v>239</v>
      </c>
      <c r="B489" s="249" t="s">
        <v>1139</v>
      </c>
      <c r="C489" s="275">
        <v>268</v>
      </c>
      <c r="D489" s="245"/>
      <c r="E489" s="246">
        <v>0</v>
      </c>
      <c r="F489" s="246">
        <v>0</v>
      </c>
      <c r="G489" s="246">
        <v>97</v>
      </c>
      <c r="H489" s="247">
        <v>1</v>
      </c>
      <c r="I489" s="65">
        <f>E489*400+F489*100+G489</f>
        <v>97</v>
      </c>
      <c r="J489" s="84">
        <v>100</v>
      </c>
      <c r="K489" s="80">
        <f t="shared" ref="K489:K505" si="192">I489*J489</f>
        <v>9700</v>
      </c>
      <c r="L489" s="245"/>
      <c r="M489" s="248"/>
      <c r="N489" s="249"/>
      <c r="O489" s="45"/>
      <c r="P489" s="139"/>
      <c r="Q489" s="250"/>
      <c r="R489" s="250"/>
      <c r="S489" s="251"/>
      <c r="T489" s="249"/>
      <c r="U489" s="252"/>
      <c r="V489" s="249"/>
      <c r="W489" s="253"/>
      <c r="X489" s="243"/>
      <c r="Y489" s="243"/>
      <c r="Z489" s="77">
        <f t="shared" si="191"/>
        <v>9700</v>
      </c>
      <c r="AA489" s="254">
        <v>0.01</v>
      </c>
      <c r="AB489" s="82">
        <f t="shared" ref="AB489:AB504" si="193">+Z489*AA489/100</f>
        <v>0.97</v>
      </c>
      <c r="AC489" s="83">
        <f t="shared" si="183"/>
        <v>0.82450000000000001</v>
      </c>
      <c r="AD489" s="485" t="s">
        <v>20</v>
      </c>
      <c r="AE489" s="486" t="s">
        <v>1140</v>
      </c>
      <c r="AF489" s="486" t="s">
        <v>714</v>
      </c>
      <c r="AG489" s="486"/>
      <c r="AH489" s="486">
        <v>174</v>
      </c>
      <c r="AI489" s="3">
        <v>3</v>
      </c>
      <c r="AJ489" s="3" t="s">
        <v>15</v>
      </c>
      <c r="AN489" s="3" t="s">
        <v>16</v>
      </c>
      <c r="AO489" s="3" t="s">
        <v>17</v>
      </c>
    </row>
    <row r="490" spans="1:44">
      <c r="A490" s="256">
        <v>240</v>
      </c>
      <c r="B490" s="287" t="s">
        <v>1139</v>
      </c>
      <c r="C490" s="282">
        <v>112</v>
      </c>
      <c r="D490" s="282"/>
      <c r="E490" s="288">
        <v>0</v>
      </c>
      <c r="F490" s="288">
        <v>2</v>
      </c>
      <c r="G490" s="288">
        <v>60</v>
      </c>
      <c r="H490" s="247">
        <v>1</v>
      </c>
      <c r="I490" s="65">
        <f>E490*400+F490*100+G490</f>
        <v>260</v>
      </c>
      <c r="J490" s="84">
        <v>100</v>
      </c>
      <c r="K490" s="80">
        <f t="shared" si="192"/>
        <v>26000</v>
      </c>
      <c r="L490" s="282"/>
      <c r="M490" s="288"/>
      <c r="N490" s="287"/>
      <c r="O490" s="47"/>
      <c r="P490" s="143"/>
      <c r="Q490" s="289"/>
      <c r="R490" s="289"/>
      <c r="S490" s="290"/>
      <c r="T490" s="287"/>
      <c r="U490" s="291"/>
      <c r="V490" s="287"/>
      <c r="W490" s="292"/>
      <c r="X490" s="293"/>
      <c r="Y490" s="293"/>
      <c r="Z490" s="77">
        <f t="shared" si="191"/>
        <v>26000</v>
      </c>
      <c r="AA490" s="254">
        <v>0.01</v>
      </c>
      <c r="AB490" s="82">
        <f t="shared" si="193"/>
        <v>2.6</v>
      </c>
      <c r="AC490" s="83">
        <f t="shared" si="183"/>
        <v>2.21</v>
      </c>
      <c r="AD490" s="21" t="s">
        <v>10</v>
      </c>
      <c r="AE490" s="21" t="s">
        <v>1140</v>
      </c>
      <c r="AF490" s="21" t="s">
        <v>540</v>
      </c>
      <c r="AG490" s="15">
        <v>3350400231206</v>
      </c>
      <c r="AH490" s="15">
        <v>28</v>
      </c>
      <c r="AI490" s="24">
        <v>7</v>
      </c>
      <c r="AJ490" s="21"/>
      <c r="AK490" s="21"/>
      <c r="AL490" s="16"/>
      <c r="AM490" s="16"/>
    </row>
    <row r="491" spans="1:44">
      <c r="A491" s="256">
        <v>241</v>
      </c>
      <c r="B491" s="243" t="s">
        <v>1322</v>
      </c>
      <c r="C491" s="262">
        <v>23933</v>
      </c>
      <c r="D491" s="245">
        <v>4</v>
      </c>
      <c r="E491" s="248">
        <v>10</v>
      </c>
      <c r="F491" s="248">
        <v>0</v>
      </c>
      <c r="G491" s="248">
        <v>0</v>
      </c>
      <c r="H491" s="247">
        <v>1</v>
      </c>
      <c r="I491" s="84">
        <f t="shared" ref="I491:I499" si="194">E491*400+F491*100+G491</f>
        <v>4000</v>
      </c>
      <c r="J491" s="84">
        <v>250</v>
      </c>
      <c r="K491" s="80">
        <f t="shared" si="192"/>
        <v>1000000</v>
      </c>
      <c r="L491" s="245"/>
      <c r="M491" s="248"/>
      <c r="N491" s="249"/>
      <c r="O491" s="45"/>
      <c r="P491" s="139"/>
      <c r="Q491" s="250"/>
      <c r="R491" s="250"/>
      <c r="S491" s="251"/>
      <c r="T491" s="249"/>
      <c r="U491" s="252"/>
      <c r="V491" s="249"/>
      <c r="W491" s="253"/>
      <c r="X491" s="243"/>
      <c r="Y491" s="243"/>
      <c r="Z491" s="77">
        <f t="shared" si="191"/>
        <v>1000000</v>
      </c>
      <c r="AA491" s="254">
        <v>0.01</v>
      </c>
      <c r="AB491" s="82">
        <f t="shared" si="193"/>
        <v>100</v>
      </c>
      <c r="AC491" s="83">
        <f t="shared" si="183"/>
        <v>85</v>
      </c>
      <c r="AD491" s="4" t="s">
        <v>10</v>
      </c>
      <c r="AE491" s="4" t="s">
        <v>1181</v>
      </c>
      <c r="AF491" s="4" t="s">
        <v>53</v>
      </c>
      <c r="AG491" s="121">
        <v>3350400227527</v>
      </c>
      <c r="AH491" s="8" t="s">
        <v>1501</v>
      </c>
    </row>
    <row r="492" spans="1:44">
      <c r="A492" s="256">
        <v>242</v>
      </c>
      <c r="B492" s="243" t="s">
        <v>1322</v>
      </c>
      <c r="C492" s="262">
        <v>23933</v>
      </c>
      <c r="D492" s="245">
        <v>4</v>
      </c>
      <c r="E492" s="248">
        <v>13</v>
      </c>
      <c r="F492" s="248">
        <v>2</v>
      </c>
      <c r="G492" s="248">
        <v>39</v>
      </c>
      <c r="H492" s="247">
        <v>1</v>
      </c>
      <c r="I492" s="84">
        <f t="shared" si="194"/>
        <v>5439</v>
      </c>
      <c r="J492" s="84">
        <v>250</v>
      </c>
      <c r="K492" s="80">
        <f t="shared" si="192"/>
        <v>1359750</v>
      </c>
      <c r="L492" s="245"/>
      <c r="M492" s="248"/>
      <c r="N492" s="249"/>
      <c r="O492" s="45"/>
      <c r="P492" s="139"/>
      <c r="Q492" s="250"/>
      <c r="R492" s="250"/>
      <c r="S492" s="251"/>
      <c r="T492" s="249"/>
      <c r="U492" s="252"/>
      <c r="V492" s="249"/>
      <c r="W492" s="253"/>
      <c r="X492" s="243"/>
      <c r="Y492" s="243"/>
      <c r="Z492" s="77">
        <f t="shared" si="191"/>
        <v>1359750</v>
      </c>
      <c r="AA492" s="254">
        <v>0.01</v>
      </c>
      <c r="AB492" s="82">
        <f t="shared" si="193"/>
        <v>135.97499999999999</v>
      </c>
      <c r="AC492" s="83">
        <f t="shared" si="183"/>
        <v>115.57874999999999</v>
      </c>
      <c r="AD492" s="4" t="s">
        <v>20</v>
      </c>
      <c r="AE492" s="4" t="s">
        <v>220</v>
      </c>
      <c r="AF492" s="4" t="s">
        <v>12</v>
      </c>
      <c r="AG492" s="121">
        <v>3350400259526</v>
      </c>
    </row>
    <row r="493" spans="1:44" ht="20.100000000000001" customHeight="1">
      <c r="A493" s="256">
        <v>243</v>
      </c>
      <c r="B493" s="243" t="s">
        <v>656</v>
      </c>
      <c r="C493" s="258" t="s">
        <v>1129</v>
      </c>
      <c r="D493" s="259" t="s">
        <v>32</v>
      </c>
      <c r="E493" s="260">
        <v>2</v>
      </c>
      <c r="F493" s="260">
        <v>2</v>
      </c>
      <c r="G493" s="260">
        <v>41</v>
      </c>
      <c r="H493" s="247">
        <v>1</v>
      </c>
      <c r="I493" s="84">
        <f>E493*400+F493*100+G493</f>
        <v>1041</v>
      </c>
      <c r="J493" s="84">
        <v>250</v>
      </c>
      <c r="K493" s="80">
        <f>I493*J493</f>
        <v>260250</v>
      </c>
      <c r="L493" s="245"/>
      <c r="M493" s="248"/>
      <c r="N493" s="249"/>
      <c r="O493" s="45"/>
      <c r="P493" s="139"/>
      <c r="Q493" s="250"/>
      <c r="R493" s="250"/>
      <c r="S493" s="251"/>
      <c r="T493" s="249"/>
      <c r="U493" s="252"/>
      <c r="V493" s="249"/>
      <c r="W493" s="253"/>
      <c r="X493" s="243"/>
      <c r="Y493" s="243"/>
      <c r="Z493" s="77">
        <f>K493</f>
        <v>260250</v>
      </c>
      <c r="AA493" s="254">
        <v>0.01</v>
      </c>
      <c r="AB493" s="82">
        <f>+Z493*AA493/100</f>
        <v>26.024999999999999</v>
      </c>
      <c r="AC493" s="83">
        <f t="shared" si="183"/>
        <v>22.12125</v>
      </c>
      <c r="AD493" s="501" t="s">
        <v>20</v>
      </c>
      <c r="AE493" s="489" t="s">
        <v>652</v>
      </c>
      <c r="AF493" s="489" t="s">
        <v>12</v>
      </c>
      <c r="AG493" s="498" t="s">
        <v>1087</v>
      </c>
      <c r="AH493" s="498" t="s">
        <v>119</v>
      </c>
      <c r="AI493" s="12" t="s">
        <v>32</v>
      </c>
      <c r="AJ493" s="6" t="s">
        <v>36</v>
      </c>
      <c r="AK493" s="11" t="s">
        <v>15</v>
      </c>
      <c r="AL493" s="11" t="s">
        <v>16</v>
      </c>
      <c r="AM493" s="11" t="s">
        <v>17</v>
      </c>
      <c r="AN493" s="11" t="s">
        <v>28</v>
      </c>
      <c r="AO493" s="11" t="s">
        <v>619</v>
      </c>
      <c r="AP493" s="11">
        <v>4</v>
      </c>
      <c r="AQ493" s="11">
        <v>0</v>
      </c>
      <c r="AR493" s="11">
        <v>98</v>
      </c>
    </row>
    <row r="494" spans="1:44" ht="20.100000000000001" customHeight="1">
      <c r="A494" s="256">
        <v>244</v>
      </c>
      <c r="B494" s="243" t="s">
        <v>1759</v>
      </c>
      <c r="C494" s="258"/>
      <c r="D494" s="259"/>
      <c r="E494" s="260">
        <v>2</v>
      </c>
      <c r="F494" s="260">
        <v>0</v>
      </c>
      <c r="G494" s="260">
        <v>0</v>
      </c>
      <c r="H494" s="247">
        <v>1</v>
      </c>
      <c r="I494" s="84">
        <f>E494*400+F494*100+G494</f>
        <v>800</v>
      </c>
      <c r="J494" s="84">
        <v>250</v>
      </c>
      <c r="K494" s="80">
        <f>I494*J494</f>
        <v>200000</v>
      </c>
      <c r="L494" s="245"/>
      <c r="M494" s="248"/>
      <c r="N494" s="249"/>
      <c r="O494" s="45"/>
      <c r="P494" s="139"/>
      <c r="Q494" s="250"/>
      <c r="R494" s="250"/>
      <c r="S494" s="251"/>
      <c r="T494" s="249"/>
      <c r="U494" s="252"/>
      <c r="V494" s="249"/>
      <c r="W494" s="253"/>
      <c r="X494" s="243"/>
      <c r="Y494" s="243"/>
      <c r="Z494" s="125">
        <f>K494</f>
        <v>200000</v>
      </c>
      <c r="AA494" s="254">
        <v>0.01</v>
      </c>
      <c r="AB494" s="82">
        <f>+Z494*AA494/100</f>
        <v>20</v>
      </c>
      <c r="AC494" s="83">
        <f t="shared" si="183"/>
        <v>17</v>
      </c>
      <c r="AD494" s="488"/>
      <c r="AE494" s="527" t="s">
        <v>2242</v>
      </c>
      <c r="AF494" s="488"/>
      <c r="AG494" s="504"/>
      <c r="AH494" s="504"/>
      <c r="AI494" s="67"/>
      <c r="AJ494" s="64"/>
      <c r="AK494" s="11"/>
      <c r="AL494" s="11"/>
      <c r="AM494" s="11"/>
      <c r="AN494" s="11"/>
      <c r="AO494" s="11"/>
      <c r="AP494" s="11"/>
      <c r="AQ494" s="11"/>
      <c r="AR494" s="11"/>
    </row>
    <row r="495" spans="1:44">
      <c r="A495" s="256">
        <v>245</v>
      </c>
      <c r="B495" s="245" t="s">
        <v>1723</v>
      </c>
      <c r="C495" s="245"/>
      <c r="D495" s="245">
        <v>9</v>
      </c>
      <c r="E495" s="248">
        <v>0</v>
      </c>
      <c r="F495" s="248">
        <v>1</v>
      </c>
      <c r="G495" s="248">
        <v>97</v>
      </c>
      <c r="H495" s="247">
        <v>2</v>
      </c>
      <c r="I495" s="65">
        <f>E495*400+F495*100+G495</f>
        <v>197</v>
      </c>
      <c r="J495" s="84">
        <v>125</v>
      </c>
      <c r="K495" s="80">
        <f>I495*J495</f>
        <v>24625</v>
      </c>
      <c r="L495" s="245"/>
      <c r="M495" s="266"/>
      <c r="N495" s="245"/>
      <c r="O495" s="48"/>
      <c r="P495" s="58"/>
      <c r="Q495" s="245"/>
      <c r="R495" s="251"/>
      <c r="S495" s="245"/>
      <c r="T495" s="245"/>
      <c r="U495" s="248"/>
      <c r="V495" s="245"/>
      <c r="W495" s="278"/>
      <c r="X495" s="257"/>
      <c r="Y495" s="257"/>
      <c r="Z495" s="125">
        <f>K495</f>
        <v>24625</v>
      </c>
      <c r="AA495" s="254">
        <v>0.02</v>
      </c>
      <c r="AB495" s="82">
        <f>+Z495*AA495/100</f>
        <v>4.9249999999999998</v>
      </c>
      <c r="AC495" s="83">
        <f t="shared" si="183"/>
        <v>4.1862499999999994</v>
      </c>
      <c r="AD495" s="4" t="s">
        <v>10</v>
      </c>
      <c r="AE495" s="4" t="s">
        <v>2004</v>
      </c>
      <c r="AF495" s="4" t="s">
        <v>705</v>
      </c>
      <c r="AG495" s="121">
        <v>3350400255610</v>
      </c>
      <c r="AH495" s="8" t="s">
        <v>2005</v>
      </c>
    </row>
    <row r="496" spans="1:44" ht="20.100000000000001" customHeight="1">
      <c r="A496" s="256">
        <v>246</v>
      </c>
      <c r="B496" s="243" t="s">
        <v>656</v>
      </c>
      <c r="C496" s="258">
        <v>340</v>
      </c>
      <c r="D496" s="259" t="s">
        <v>32</v>
      </c>
      <c r="E496" s="260">
        <v>9</v>
      </c>
      <c r="F496" s="260">
        <v>0</v>
      </c>
      <c r="G496" s="260">
        <v>51</v>
      </c>
      <c r="H496" s="264">
        <v>1</v>
      </c>
      <c r="I496" s="84">
        <f>E496*400+F496*100+G496</f>
        <v>3651</v>
      </c>
      <c r="J496" s="84">
        <v>250</v>
      </c>
      <c r="K496" s="80">
        <f>I496*J496</f>
        <v>912750</v>
      </c>
      <c r="L496" s="245"/>
      <c r="M496" s="248"/>
      <c r="N496" s="249"/>
      <c r="O496" s="45"/>
      <c r="P496" s="139"/>
      <c r="Q496" s="250"/>
      <c r="R496" s="250"/>
      <c r="S496" s="251"/>
      <c r="T496" s="249"/>
      <c r="U496" s="252"/>
      <c r="V496" s="249"/>
      <c r="W496" s="253"/>
      <c r="X496" s="243"/>
      <c r="Y496" s="243"/>
      <c r="Z496" s="77">
        <f>K496</f>
        <v>912750</v>
      </c>
      <c r="AA496" s="254">
        <v>0.01</v>
      </c>
      <c r="AB496" s="82">
        <f>+Z496*AA496/100</f>
        <v>91.275000000000006</v>
      </c>
      <c r="AC496" s="83">
        <f t="shared" si="183"/>
        <v>77.583750000000009</v>
      </c>
      <c r="AD496" s="501" t="s">
        <v>10</v>
      </c>
      <c r="AE496" s="536" t="s">
        <v>556</v>
      </c>
      <c r="AF496" s="489" t="s">
        <v>171</v>
      </c>
      <c r="AG496" s="498" t="s">
        <v>770</v>
      </c>
      <c r="AH496" s="498" t="s">
        <v>127</v>
      </c>
      <c r="AI496" s="12" t="s">
        <v>95</v>
      </c>
      <c r="AJ496" s="6" t="s">
        <v>123</v>
      </c>
      <c r="AK496" s="11" t="s">
        <v>15</v>
      </c>
      <c r="AL496" s="11" t="s">
        <v>16</v>
      </c>
      <c r="AM496" s="11" t="s">
        <v>17</v>
      </c>
      <c r="AN496" s="11" t="s">
        <v>141</v>
      </c>
      <c r="AO496" s="11" t="s">
        <v>76</v>
      </c>
      <c r="AP496" s="11">
        <v>3</v>
      </c>
      <c r="AQ496" s="11">
        <v>0</v>
      </c>
      <c r="AR496" s="11">
        <v>37</v>
      </c>
    </row>
    <row r="497" spans="1:44" ht="20.100000000000001" customHeight="1">
      <c r="A497" s="256">
        <v>247</v>
      </c>
      <c r="B497" s="243" t="s">
        <v>656</v>
      </c>
      <c r="C497" s="258" t="s">
        <v>1132</v>
      </c>
      <c r="D497" s="259" t="s">
        <v>14</v>
      </c>
      <c r="E497" s="260">
        <v>1</v>
      </c>
      <c r="F497" s="260">
        <v>3</v>
      </c>
      <c r="G497" s="260">
        <v>2</v>
      </c>
      <c r="H497" s="247">
        <v>1</v>
      </c>
      <c r="I497" s="65">
        <f t="shared" si="194"/>
        <v>702</v>
      </c>
      <c r="J497" s="84">
        <v>250</v>
      </c>
      <c r="K497" s="80">
        <f t="shared" si="192"/>
        <v>175500</v>
      </c>
      <c r="L497" s="245"/>
      <c r="M497" s="248"/>
      <c r="N497" s="249"/>
      <c r="O497" s="45"/>
      <c r="P497" s="139"/>
      <c r="Q497" s="250"/>
      <c r="R497" s="250"/>
      <c r="S497" s="251"/>
      <c r="T497" s="249"/>
      <c r="U497" s="252"/>
      <c r="V497" s="249"/>
      <c r="W497" s="253"/>
      <c r="X497" s="243"/>
      <c r="Y497" s="243"/>
      <c r="Z497" s="77">
        <f t="shared" si="191"/>
        <v>175500</v>
      </c>
      <c r="AA497" s="254">
        <v>0.01</v>
      </c>
      <c r="AB497" s="82">
        <f t="shared" si="193"/>
        <v>17.55</v>
      </c>
      <c r="AC497" s="83">
        <f t="shared" si="183"/>
        <v>14.9175</v>
      </c>
      <c r="AD497" s="501" t="s">
        <v>20</v>
      </c>
      <c r="AE497" s="489" t="s">
        <v>228</v>
      </c>
      <c r="AF497" s="489" t="s">
        <v>229</v>
      </c>
      <c r="AG497" s="498" t="s">
        <v>1042</v>
      </c>
      <c r="AH497" s="498" t="s">
        <v>358</v>
      </c>
      <c r="AI497" s="12" t="s">
        <v>14</v>
      </c>
      <c r="AJ497" s="6" t="s">
        <v>36</v>
      </c>
      <c r="AK497" s="11" t="s">
        <v>15</v>
      </c>
      <c r="AL497" s="11" t="s">
        <v>16</v>
      </c>
      <c r="AM497" s="11" t="s">
        <v>17</v>
      </c>
      <c r="AN497" s="11" t="s">
        <v>43</v>
      </c>
      <c r="AO497" s="11" t="s">
        <v>561</v>
      </c>
      <c r="AP497" s="11">
        <v>4</v>
      </c>
      <c r="AQ497" s="11">
        <v>2</v>
      </c>
      <c r="AR497" s="11">
        <v>78</v>
      </c>
    </row>
    <row r="498" spans="1:44" ht="20.100000000000001" customHeight="1">
      <c r="A498" s="256"/>
      <c r="B498" s="243" t="s">
        <v>656</v>
      </c>
      <c r="C498" s="258">
        <v>340</v>
      </c>
      <c r="D498" s="259" t="s">
        <v>32</v>
      </c>
      <c r="E498" s="260">
        <v>2</v>
      </c>
      <c r="F498" s="260">
        <v>0</v>
      </c>
      <c r="G498" s="260">
        <v>90</v>
      </c>
      <c r="H498" s="247">
        <v>1</v>
      </c>
      <c r="I498" s="65">
        <f t="shared" si="194"/>
        <v>890</v>
      </c>
      <c r="J498" s="84">
        <v>250</v>
      </c>
      <c r="K498" s="80">
        <f t="shared" si="192"/>
        <v>222500</v>
      </c>
      <c r="L498" s="245"/>
      <c r="M498" s="248"/>
      <c r="N498" s="249"/>
      <c r="O498" s="45"/>
      <c r="P498" s="139"/>
      <c r="Q498" s="250"/>
      <c r="R498" s="250"/>
      <c r="S498" s="251"/>
      <c r="T498" s="249"/>
      <c r="U498" s="252"/>
      <c r="V498" s="249"/>
      <c r="W498" s="253"/>
      <c r="X498" s="243"/>
      <c r="Y498" s="243"/>
      <c r="Z498" s="77">
        <f t="shared" si="191"/>
        <v>222500</v>
      </c>
      <c r="AA498" s="254">
        <v>0.01</v>
      </c>
      <c r="AB498" s="82">
        <f t="shared" si="193"/>
        <v>22.25</v>
      </c>
      <c r="AC498" s="83">
        <f t="shared" si="183"/>
        <v>18.912499999999998</v>
      </c>
      <c r="AD498" s="497" t="s">
        <v>20</v>
      </c>
      <c r="AE498" s="515" t="s">
        <v>228</v>
      </c>
      <c r="AF498" s="515" t="s">
        <v>229</v>
      </c>
      <c r="AG498" s="498" t="s">
        <v>1051</v>
      </c>
      <c r="AH498" s="498" t="s">
        <v>358</v>
      </c>
      <c r="AI498" s="12" t="s">
        <v>14</v>
      </c>
      <c r="AJ498" s="6" t="s">
        <v>36</v>
      </c>
      <c r="AK498" s="11" t="s">
        <v>347</v>
      </c>
      <c r="AL498" s="11" t="s">
        <v>16</v>
      </c>
      <c r="AM498" s="11" t="s">
        <v>17</v>
      </c>
      <c r="AN498" s="11" t="s">
        <v>134</v>
      </c>
      <c r="AO498" s="11" t="s">
        <v>561</v>
      </c>
      <c r="AP498" s="11">
        <v>11</v>
      </c>
      <c r="AQ498" s="11">
        <v>2</v>
      </c>
      <c r="AR498" s="11">
        <v>78</v>
      </c>
    </row>
    <row r="499" spans="1:44">
      <c r="A499" s="256">
        <v>248</v>
      </c>
      <c r="B499" s="249" t="s">
        <v>1723</v>
      </c>
      <c r="C499" s="245"/>
      <c r="D499" s="245">
        <v>6</v>
      </c>
      <c r="E499" s="248">
        <v>0</v>
      </c>
      <c r="F499" s="248">
        <v>0</v>
      </c>
      <c r="G499" s="248">
        <v>93</v>
      </c>
      <c r="H499" s="247">
        <v>2</v>
      </c>
      <c r="I499" s="65">
        <f t="shared" si="194"/>
        <v>93</v>
      </c>
      <c r="J499" s="84">
        <v>250</v>
      </c>
      <c r="K499" s="80">
        <f t="shared" si="192"/>
        <v>23250</v>
      </c>
      <c r="L499" s="245">
        <v>1</v>
      </c>
      <c r="M499" s="266" t="s">
        <v>1592</v>
      </c>
      <c r="N499" s="245" t="s">
        <v>1641</v>
      </c>
      <c r="O499" s="45"/>
      <c r="P499" s="141">
        <v>130</v>
      </c>
      <c r="Q499" s="249">
        <v>100</v>
      </c>
      <c r="R499" s="250">
        <v>8200</v>
      </c>
      <c r="S499" s="245">
        <f>+P499*R499</f>
        <v>1066000</v>
      </c>
      <c r="T499" s="249">
        <v>26</v>
      </c>
      <c r="U499" s="252"/>
      <c r="V499" s="249"/>
      <c r="W499" s="253"/>
      <c r="X499" s="243"/>
      <c r="Y499" s="243"/>
      <c r="Z499" s="77">
        <f t="shared" si="191"/>
        <v>23250</v>
      </c>
      <c r="AA499" s="254">
        <v>0.02</v>
      </c>
      <c r="AB499" s="82">
        <f t="shared" si="193"/>
        <v>4.6500000000000004</v>
      </c>
      <c r="AC499" s="83">
        <f t="shared" si="183"/>
        <v>3.9525000000000001</v>
      </c>
      <c r="AD499" s="4" t="s">
        <v>644</v>
      </c>
      <c r="AE499" s="4" t="s">
        <v>1750</v>
      </c>
      <c r="AF499" s="4" t="s">
        <v>705</v>
      </c>
      <c r="AG499" s="121" t="s">
        <v>1751</v>
      </c>
      <c r="AH499" s="8" t="s">
        <v>1752</v>
      </c>
    </row>
    <row r="500" spans="1:44">
      <c r="A500" s="256"/>
      <c r="B500" s="249"/>
      <c r="C500" s="245"/>
      <c r="D500" s="245"/>
      <c r="E500" s="248"/>
      <c r="F500" s="248"/>
      <c r="G500" s="248"/>
      <c r="H500" s="247"/>
      <c r="I500" s="65"/>
      <c r="J500" s="65"/>
      <c r="K500" s="80">
        <f t="shared" si="192"/>
        <v>0</v>
      </c>
      <c r="L500" s="245">
        <v>2</v>
      </c>
      <c r="M500" s="266" t="s">
        <v>1639</v>
      </c>
      <c r="N500" s="245" t="s">
        <v>1595</v>
      </c>
      <c r="O500" s="45"/>
      <c r="P500" s="139">
        <v>35</v>
      </c>
      <c r="Q500" s="249">
        <v>100</v>
      </c>
      <c r="R500" s="250">
        <v>2600</v>
      </c>
      <c r="S500" s="245">
        <f>+P500*R500</f>
        <v>91000</v>
      </c>
      <c r="T500" s="249">
        <v>7</v>
      </c>
      <c r="U500" s="252"/>
      <c r="V500" s="249"/>
      <c r="W500" s="253"/>
      <c r="X500" s="243"/>
      <c r="Y500" s="243"/>
      <c r="Z500" s="125"/>
      <c r="AA500" s="254"/>
      <c r="AB500" s="82"/>
      <c r="AC500" s="83">
        <f t="shared" si="183"/>
        <v>0</v>
      </c>
    </row>
    <row r="501" spans="1:44" ht="20.100000000000001" customHeight="1">
      <c r="A501" s="256">
        <v>249</v>
      </c>
      <c r="B501" s="243" t="s">
        <v>656</v>
      </c>
      <c r="C501" s="258">
        <v>490</v>
      </c>
      <c r="D501" s="259" t="s">
        <v>95</v>
      </c>
      <c r="E501" s="260">
        <v>1</v>
      </c>
      <c r="F501" s="260">
        <v>3</v>
      </c>
      <c r="G501" s="260">
        <v>95</v>
      </c>
      <c r="H501" s="247">
        <v>1</v>
      </c>
      <c r="I501" s="65">
        <f t="shared" ref="I501:I517" si="195">E501*400+F501*100+G501</f>
        <v>795</v>
      </c>
      <c r="J501" s="84">
        <v>250</v>
      </c>
      <c r="K501" s="80">
        <f t="shared" si="192"/>
        <v>198750</v>
      </c>
      <c r="L501" s="245"/>
      <c r="M501" s="248"/>
      <c r="N501" s="249"/>
      <c r="O501" s="45"/>
      <c r="P501" s="139"/>
      <c r="Q501" s="250"/>
      <c r="R501" s="250"/>
      <c r="S501" s="251"/>
      <c r="T501" s="249"/>
      <c r="U501" s="252"/>
      <c r="V501" s="249"/>
      <c r="W501" s="253"/>
      <c r="X501" s="243"/>
      <c r="Y501" s="243"/>
      <c r="Z501" s="125">
        <f>K501</f>
        <v>198750</v>
      </c>
      <c r="AA501" s="254">
        <v>0.01</v>
      </c>
      <c r="AB501" s="82">
        <f t="shared" si="193"/>
        <v>19.875</v>
      </c>
      <c r="AC501" s="83">
        <f t="shared" si="183"/>
        <v>16.893750000000001</v>
      </c>
      <c r="AD501" s="501" t="s">
        <v>10</v>
      </c>
      <c r="AE501" s="489" t="s">
        <v>664</v>
      </c>
      <c r="AF501" s="489" t="s">
        <v>53</v>
      </c>
      <c r="AG501" s="498" t="s">
        <v>896</v>
      </c>
      <c r="AH501" s="498" t="s">
        <v>543</v>
      </c>
      <c r="AI501" s="12" t="s">
        <v>95</v>
      </c>
      <c r="AJ501" s="6"/>
      <c r="AK501" s="11" t="s">
        <v>15</v>
      </c>
      <c r="AL501" s="11" t="s">
        <v>16</v>
      </c>
      <c r="AM501" s="11" t="s">
        <v>17</v>
      </c>
      <c r="AN501" s="11" t="s">
        <v>69</v>
      </c>
      <c r="AO501" s="11" t="s">
        <v>362</v>
      </c>
      <c r="AP501" s="11">
        <v>22</v>
      </c>
      <c r="AQ501" s="11">
        <v>1</v>
      </c>
      <c r="AR501" s="11">
        <v>84</v>
      </c>
    </row>
    <row r="502" spans="1:44" ht="20.100000000000001" customHeight="1">
      <c r="A502" s="256"/>
      <c r="B502" s="243" t="s">
        <v>656</v>
      </c>
      <c r="C502" s="258">
        <v>482</v>
      </c>
      <c r="D502" s="259" t="s">
        <v>95</v>
      </c>
      <c r="E502" s="260">
        <v>6</v>
      </c>
      <c r="F502" s="260">
        <v>0</v>
      </c>
      <c r="G502" s="260">
        <v>54</v>
      </c>
      <c r="H502" s="247">
        <v>1</v>
      </c>
      <c r="I502" s="84">
        <f t="shared" si="195"/>
        <v>2454</v>
      </c>
      <c r="J502" s="84">
        <v>250</v>
      </c>
      <c r="K502" s="80">
        <f t="shared" si="192"/>
        <v>613500</v>
      </c>
      <c r="L502" s="245"/>
      <c r="M502" s="248"/>
      <c r="N502" s="249"/>
      <c r="O502" s="45"/>
      <c r="P502" s="139"/>
      <c r="Q502" s="250"/>
      <c r="R502" s="250"/>
      <c r="S502" s="251"/>
      <c r="T502" s="249"/>
      <c r="U502" s="252"/>
      <c r="V502" s="249"/>
      <c r="W502" s="253"/>
      <c r="X502" s="243"/>
      <c r="Y502" s="243"/>
      <c r="Z502" s="125">
        <f t="shared" ref="Z502:Z517" si="196">K502</f>
        <v>613500</v>
      </c>
      <c r="AA502" s="254">
        <v>0.01</v>
      </c>
      <c r="AB502" s="82">
        <f t="shared" si="193"/>
        <v>61.35</v>
      </c>
      <c r="AC502" s="83">
        <f t="shared" si="183"/>
        <v>52.147500000000001</v>
      </c>
      <c r="AD502" s="501" t="s">
        <v>10</v>
      </c>
      <c r="AE502" s="489" t="s">
        <v>664</v>
      </c>
      <c r="AF502" s="489" t="s">
        <v>53</v>
      </c>
      <c r="AG502" s="498" t="s">
        <v>896</v>
      </c>
      <c r="AH502" s="498" t="s">
        <v>543</v>
      </c>
      <c r="AI502" s="12" t="s">
        <v>95</v>
      </c>
      <c r="AJ502" s="6" t="s">
        <v>123</v>
      </c>
      <c r="AK502" s="11" t="s">
        <v>15</v>
      </c>
      <c r="AL502" s="11" t="s">
        <v>16</v>
      </c>
      <c r="AM502" s="11" t="s">
        <v>17</v>
      </c>
      <c r="AN502" s="11" t="s">
        <v>106</v>
      </c>
      <c r="AO502" s="11" t="s">
        <v>561</v>
      </c>
      <c r="AP502" s="11">
        <v>8</v>
      </c>
      <c r="AQ502" s="11">
        <v>2</v>
      </c>
      <c r="AR502" s="11">
        <v>40</v>
      </c>
    </row>
    <row r="503" spans="1:44">
      <c r="A503" s="256"/>
      <c r="B503" s="245" t="s">
        <v>1319</v>
      </c>
      <c r="C503" s="245">
        <v>7372</v>
      </c>
      <c r="D503" s="245">
        <v>4</v>
      </c>
      <c r="E503" s="248">
        <v>0</v>
      </c>
      <c r="F503" s="248">
        <v>0</v>
      </c>
      <c r="G503" s="248">
        <v>40</v>
      </c>
      <c r="H503" s="247">
        <v>2</v>
      </c>
      <c r="I503" s="65">
        <f>E503*400+F503*100+G503</f>
        <v>40</v>
      </c>
      <c r="J503" s="84">
        <v>500</v>
      </c>
      <c r="K503" s="80">
        <f>I503*J503</f>
        <v>20000</v>
      </c>
      <c r="L503" s="245"/>
      <c r="M503" s="266"/>
      <c r="N503" s="245"/>
      <c r="O503" s="45"/>
      <c r="P503" s="139"/>
      <c r="Q503" s="249"/>
      <c r="R503" s="250"/>
      <c r="S503" s="245"/>
      <c r="T503" s="249"/>
      <c r="U503" s="252"/>
      <c r="V503" s="249"/>
      <c r="W503" s="253"/>
      <c r="X503" s="243"/>
      <c r="Y503" s="243"/>
      <c r="Z503" s="125">
        <f>K503</f>
        <v>20000</v>
      </c>
      <c r="AA503" s="254">
        <v>0.02</v>
      </c>
      <c r="AB503" s="82">
        <f>+Z503*AA503/100</f>
        <v>4</v>
      </c>
      <c r="AC503" s="83">
        <f>+AB503*0.85</f>
        <v>3.4</v>
      </c>
      <c r="AD503" s="4" t="s">
        <v>10</v>
      </c>
      <c r="AE503" s="4" t="s">
        <v>1747</v>
      </c>
      <c r="AF503" s="4" t="s">
        <v>53</v>
      </c>
      <c r="AG503" s="121">
        <v>3350400272018</v>
      </c>
      <c r="AH503" s="8" t="s">
        <v>1967</v>
      </c>
    </row>
    <row r="504" spans="1:44" ht="20.100000000000001" customHeight="1">
      <c r="A504" s="256"/>
      <c r="B504" s="243" t="s">
        <v>1324</v>
      </c>
      <c r="C504" s="281">
        <v>23933</v>
      </c>
      <c r="D504" s="259" t="s">
        <v>95</v>
      </c>
      <c r="E504" s="260">
        <v>5</v>
      </c>
      <c r="F504" s="260">
        <v>1</v>
      </c>
      <c r="G504" s="260">
        <v>16</v>
      </c>
      <c r="H504" s="247">
        <v>1</v>
      </c>
      <c r="I504" s="84">
        <f t="shared" si="195"/>
        <v>2116</v>
      </c>
      <c r="J504" s="84">
        <v>250</v>
      </c>
      <c r="K504" s="80">
        <f t="shared" si="192"/>
        <v>529000</v>
      </c>
      <c r="L504" s="245"/>
      <c r="M504" s="248"/>
      <c r="N504" s="249"/>
      <c r="O504" s="45"/>
      <c r="P504" s="139"/>
      <c r="Q504" s="250"/>
      <c r="R504" s="250"/>
      <c r="S504" s="251"/>
      <c r="T504" s="249"/>
      <c r="U504" s="252"/>
      <c r="V504" s="249"/>
      <c r="W504" s="253"/>
      <c r="X504" s="243"/>
      <c r="Y504" s="243"/>
      <c r="Z504" s="125">
        <f t="shared" si="196"/>
        <v>529000</v>
      </c>
      <c r="AA504" s="254">
        <v>0.01</v>
      </c>
      <c r="AB504" s="82">
        <f t="shared" si="193"/>
        <v>52.9</v>
      </c>
      <c r="AC504" s="83">
        <f t="shared" si="183"/>
        <v>44.964999999999996</v>
      </c>
      <c r="AD504" s="501" t="s">
        <v>10</v>
      </c>
      <c r="AE504" s="489" t="s">
        <v>664</v>
      </c>
      <c r="AF504" s="489" t="s">
        <v>53</v>
      </c>
      <c r="AG504" s="498" t="s">
        <v>896</v>
      </c>
      <c r="AH504" s="498" t="s">
        <v>543</v>
      </c>
      <c r="AI504" s="12" t="s">
        <v>95</v>
      </c>
      <c r="AJ504" s="6" t="s">
        <v>123</v>
      </c>
      <c r="AK504" s="11"/>
      <c r="AL504" s="11"/>
      <c r="AM504" s="11"/>
      <c r="AN504" s="11"/>
      <c r="AO504" s="11"/>
      <c r="AP504" s="11"/>
      <c r="AQ504" s="11"/>
      <c r="AR504" s="11"/>
    </row>
    <row r="505" spans="1:44" ht="20.100000000000001" customHeight="1">
      <c r="A505" s="256"/>
      <c r="B505" s="257" t="s">
        <v>1324</v>
      </c>
      <c r="C505" s="281">
        <v>23933</v>
      </c>
      <c r="D505" s="259" t="s">
        <v>95</v>
      </c>
      <c r="E505" s="260">
        <v>1</v>
      </c>
      <c r="F505" s="260">
        <v>0</v>
      </c>
      <c r="G505" s="260">
        <v>40</v>
      </c>
      <c r="H505" s="247">
        <v>1</v>
      </c>
      <c r="I505" s="65">
        <f t="shared" si="195"/>
        <v>440</v>
      </c>
      <c r="J505" s="84">
        <v>250</v>
      </c>
      <c r="K505" s="80">
        <f t="shared" si="192"/>
        <v>110000</v>
      </c>
      <c r="L505" s="245"/>
      <c r="M505" s="248"/>
      <c r="N505" s="249"/>
      <c r="O505" s="45"/>
      <c r="P505" s="139"/>
      <c r="Q505" s="250"/>
      <c r="R505" s="250"/>
      <c r="S505" s="251"/>
      <c r="T505" s="249"/>
      <c r="U505" s="252"/>
      <c r="V505" s="249"/>
      <c r="W505" s="253"/>
      <c r="X505" s="243"/>
      <c r="Y505" s="243"/>
      <c r="Z505" s="125">
        <f t="shared" si="196"/>
        <v>110000</v>
      </c>
      <c r="AA505" s="254">
        <v>0.01</v>
      </c>
      <c r="AB505" s="82">
        <f t="shared" ref="AB505:AB511" si="197">+Z505*AA505/100</f>
        <v>11</v>
      </c>
      <c r="AC505" s="83">
        <f t="shared" si="183"/>
        <v>9.35</v>
      </c>
      <c r="AD505" s="501" t="s">
        <v>10</v>
      </c>
      <c r="AE505" s="489" t="s">
        <v>664</v>
      </c>
      <c r="AF505" s="489" t="s">
        <v>53</v>
      </c>
      <c r="AG505" s="498" t="s">
        <v>896</v>
      </c>
      <c r="AH505" s="498" t="s">
        <v>543</v>
      </c>
      <c r="AI505" s="12" t="s">
        <v>95</v>
      </c>
      <c r="AJ505" s="6" t="s">
        <v>123</v>
      </c>
      <c r="AK505" s="11"/>
      <c r="AL505" s="11"/>
      <c r="AM505" s="11"/>
      <c r="AN505" s="11"/>
      <c r="AO505" s="11"/>
      <c r="AP505" s="11"/>
      <c r="AQ505" s="11"/>
      <c r="AR505" s="11"/>
    </row>
    <row r="506" spans="1:44" ht="20.100000000000001" customHeight="1">
      <c r="A506" s="256">
        <v>250</v>
      </c>
      <c r="B506" s="257" t="s">
        <v>656</v>
      </c>
      <c r="C506" s="258" t="s">
        <v>1132</v>
      </c>
      <c r="D506" s="259" t="s">
        <v>14</v>
      </c>
      <c r="E506" s="260">
        <v>0</v>
      </c>
      <c r="F506" s="260">
        <v>2</v>
      </c>
      <c r="G506" s="260">
        <v>2</v>
      </c>
      <c r="H506" s="247">
        <v>1</v>
      </c>
      <c r="I506" s="65">
        <f t="shared" si="195"/>
        <v>202</v>
      </c>
      <c r="J506" s="84">
        <v>250</v>
      </c>
      <c r="K506" s="80">
        <f t="shared" ref="K506:K511" si="198">I506*J506</f>
        <v>50500</v>
      </c>
      <c r="L506" s="245"/>
      <c r="M506" s="248"/>
      <c r="N506" s="249"/>
      <c r="O506" s="45"/>
      <c r="P506" s="139"/>
      <c r="Q506" s="250"/>
      <c r="R506" s="250"/>
      <c r="S506" s="251"/>
      <c r="T506" s="249"/>
      <c r="U506" s="252"/>
      <c r="V506" s="249"/>
      <c r="W506" s="253"/>
      <c r="X506" s="243"/>
      <c r="Y506" s="243"/>
      <c r="Z506" s="125">
        <f t="shared" si="196"/>
        <v>50500</v>
      </c>
      <c r="AA506" s="254">
        <v>0.02</v>
      </c>
      <c r="AB506" s="82">
        <f t="shared" si="197"/>
        <v>10.1</v>
      </c>
      <c r="AC506" s="83">
        <f t="shared" si="183"/>
        <v>8.5849999999999991</v>
      </c>
      <c r="AD506" s="501" t="s">
        <v>10</v>
      </c>
      <c r="AE506" s="489" t="s">
        <v>675</v>
      </c>
      <c r="AF506" s="489" t="s">
        <v>324</v>
      </c>
      <c r="AG506" s="498" t="s">
        <v>975</v>
      </c>
      <c r="AH506" s="498" t="s">
        <v>1118</v>
      </c>
      <c r="AI506" s="12" t="s">
        <v>32</v>
      </c>
      <c r="AJ506" s="6" t="s">
        <v>36</v>
      </c>
      <c r="AK506" s="11" t="s">
        <v>347</v>
      </c>
      <c r="AL506" s="11" t="s">
        <v>16</v>
      </c>
      <c r="AM506" s="11" t="s">
        <v>17</v>
      </c>
      <c r="AN506" s="11" t="s">
        <v>57</v>
      </c>
      <c r="AO506" s="11" t="s">
        <v>462</v>
      </c>
      <c r="AP506" s="11">
        <v>8</v>
      </c>
      <c r="AQ506" s="11">
        <v>1</v>
      </c>
      <c r="AR506" s="11">
        <v>42</v>
      </c>
    </row>
    <row r="507" spans="1:44" ht="20.100000000000001" customHeight="1">
      <c r="A507" s="256"/>
      <c r="B507" s="257" t="s">
        <v>1723</v>
      </c>
      <c r="C507" s="258"/>
      <c r="D507" s="259" t="s">
        <v>14</v>
      </c>
      <c r="E507" s="248">
        <v>0</v>
      </c>
      <c r="F507" s="248">
        <v>1</v>
      </c>
      <c r="G507" s="248">
        <v>92</v>
      </c>
      <c r="H507" s="247">
        <v>1</v>
      </c>
      <c r="I507" s="65">
        <f t="shared" si="195"/>
        <v>192</v>
      </c>
      <c r="J507" s="84">
        <v>250</v>
      </c>
      <c r="K507" s="80">
        <f t="shared" si="198"/>
        <v>48000</v>
      </c>
      <c r="L507" s="245"/>
      <c r="M507" s="248"/>
      <c r="N507" s="249"/>
      <c r="O507" s="45"/>
      <c r="P507" s="139"/>
      <c r="Q507" s="250"/>
      <c r="R507" s="250"/>
      <c r="S507" s="251"/>
      <c r="T507" s="249"/>
      <c r="U507" s="252"/>
      <c r="V507" s="249"/>
      <c r="W507" s="253"/>
      <c r="X507" s="243"/>
      <c r="Y507" s="243"/>
      <c r="Z507" s="125">
        <f t="shared" si="196"/>
        <v>48000</v>
      </c>
      <c r="AA507" s="254">
        <v>0.01</v>
      </c>
      <c r="AB507" s="82">
        <f t="shared" si="197"/>
        <v>4.8</v>
      </c>
      <c r="AC507" s="83">
        <f t="shared" si="183"/>
        <v>4.08</v>
      </c>
      <c r="AD507" s="501" t="s">
        <v>10</v>
      </c>
      <c r="AE507" s="489" t="s">
        <v>675</v>
      </c>
      <c r="AF507" s="489" t="s">
        <v>324</v>
      </c>
      <c r="AG507" s="498" t="s">
        <v>975</v>
      </c>
      <c r="AH507" s="498" t="s">
        <v>1118</v>
      </c>
      <c r="AI507" s="12" t="s">
        <v>32</v>
      </c>
      <c r="AJ507" s="6"/>
      <c r="AK507" s="11"/>
      <c r="AL507" s="11"/>
      <c r="AM507" s="11"/>
      <c r="AN507" s="11"/>
      <c r="AO507" s="11"/>
      <c r="AP507" s="11"/>
      <c r="AQ507" s="11"/>
      <c r="AR507" s="11"/>
    </row>
    <row r="508" spans="1:44">
      <c r="A508" s="256">
        <v>251</v>
      </c>
      <c r="B508" s="245" t="s">
        <v>1723</v>
      </c>
      <c r="C508" s="245"/>
      <c r="D508" s="245">
        <v>6</v>
      </c>
      <c r="E508" s="248">
        <v>0</v>
      </c>
      <c r="F508" s="248">
        <v>0</v>
      </c>
      <c r="G508" s="248">
        <v>15</v>
      </c>
      <c r="H508" s="247">
        <v>4</v>
      </c>
      <c r="I508" s="65">
        <f t="shared" si="195"/>
        <v>15</v>
      </c>
      <c r="J508" s="84">
        <v>250</v>
      </c>
      <c r="K508" s="80">
        <f t="shared" si="198"/>
        <v>3750</v>
      </c>
      <c r="L508" s="245"/>
      <c r="M508" s="266"/>
      <c r="N508" s="245"/>
      <c r="O508" s="45"/>
      <c r="P508" s="139"/>
      <c r="Q508" s="249"/>
      <c r="R508" s="250"/>
      <c r="S508" s="245"/>
      <c r="T508" s="249"/>
      <c r="U508" s="252"/>
      <c r="V508" s="249"/>
      <c r="W508" s="253"/>
      <c r="X508" s="243"/>
      <c r="Y508" s="243"/>
      <c r="Z508" s="125">
        <f t="shared" si="196"/>
        <v>3750</v>
      </c>
      <c r="AA508" s="254">
        <v>0.3</v>
      </c>
      <c r="AB508" s="82">
        <f t="shared" si="197"/>
        <v>11.25</v>
      </c>
      <c r="AC508" s="83">
        <f t="shared" si="183"/>
        <v>9.5625</v>
      </c>
      <c r="AD508" s="4" t="s">
        <v>10</v>
      </c>
      <c r="AE508" s="4" t="s">
        <v>1747</v>
      </c>
      <c r="AF508" s="4" t="s">
        <v>1748</v>
      </c>
      <c r="AG508" s="121">
        <v>5350400055943</v>
      </c>
      <c r="AH508" s="8" t="s">
        <v>1749</v>
      </c>
    </row>
    <row r="509" spans="1:44" ht="20.100000000000001" customHeight="1">
      <c r="A509" s="256">
        <v>252</v>
      </c>
      <c r="B509" s="257" t="s">
        <v>656</v>
      </c>
      <c r="C509" s="258">
        <v>747</v>
      </c>
      <c r="D509" s="259" t="s">
        <v>32</v>
      </c>
      <c r="E509" s="260">
        <v>9</v>
      </c>
      <c r="F509" s="260">
        <v>3</v>
      </c>
      <c r="G509" s="260">
        <v>81</v>
      </c>
      <c r="H509" s="264">
        <v>1</v>
      </c>
      <c r="I509" s="84">
        <f t="shared" si="195"/>
        <v>3981</v>
      </c>
      <c r="J509" s="84">
        <v>250</v>
      </c>
      <c r="K509" s="80">
        <f t="shared" si="198"/>
        <v>995250</v>
      </c>
      <c r="L509" s="245"/>
      <c r="M509" s="248"/>
      <c r="N509" s="249"/>
      <c r="O509" s="45"/>
      <c r="P509" s="139"/>
      <c r="Q509" s="250"/>
      <c r="R509" s="250"/>
      <c r="S509" s="251"/>
      <c r="T509" s="249"/>
      <c r="U509" s="252"/>
      <c r="V509" s="249"/>
      <c r="W509" s="253"/>
      <c r="X509" s="243"/>
      <c r="Y509" s="243"/>
      <c r="Z509" s="125">
        <f t="shared" si="196"/>
        <v>995250</v>
      </c>
      <c r="AA509" s="254">
        <v>0.01</v>
      </c>
      <c r="AB509" s="82">
        <f t="shared" si="197"/>
        <v>99.525000000000006</v>
      </c>
      <c r="AC509" s="83">
        <f t="shared" si="183"/>
        <v>84.596249999999998</v>
      </c>
      <c r="AD509" s="501" t="s">
        <v>10</v>
      </c>
      <c r="AE509" s="489" t="s">
        <v>29</v>
      </c>
      <c r="AF509" s="489" t="s">
        <v>81</v>
      </c>
      <c r="AG509" s="498" t="s">
        <v>759</v>
      </c>
      <c r="AH509" s="498" t="s">
        <v>126</v>
      </c>
      <c r="AI509" s="12" t="s">
        <v>32</v>
      </c>
      <c r="AJ509" s="6" t="s">
        <v>36</v>
      </c>
      <c r="AK509" s="11" t="s">
        <v>15</v>
      </c>
      <c r="AL509" s="11" t="s">
        <v>16</v>
      </c>
      <c r="AM509" s="11" t="s">
        <v>17</v>
      </c>
      <c r="AN509" s="11" t="s">
        <v>106</v>
      </c>
      <c r="AO509" s="11" t="s">
        <v>76</v>
      </c>
      <c r="AP509" s="11">
        <v>0</v>
      </c>
      <c r="AQ509" s="11">
        <v>1</v>
      </c>
      <c r="AR509" s="11">
        <v>66</v>
      </c>
    </row>
    <row r="510" spans="1:44" ht="20.100000000000001" customHeight="1">
      <c r="A510" s="256">
        <v>253</v>
      </c>
      <c r="B510" s="243" t="s">
        <v>656</v>
      </c>
      <c r="C510" s="258">
        <v>334</v>
      </c>
      <c r="D510" s="259" t="s">
        <v>95</v>
      </c>
      <c r="E510" s="260">
        <v>6</v>
      </c>
      <c r="F510" s="260">
        <v>0</v>
      </c>
      <c r="G510" s="260">
        <v>88</v>
      </c>
      <c r="H510" s="247">
        <v>1</v>
      </c>
      <c r="I510" s="84">
        <f t="shared" si="195"/>
        <v>2488</v>
      </c>
      <c r="J510" s="84">
        <v>250</v>
      </c>
      <c r="K510" s="80">
        <f t="shared" si="198"/>
        <v>622000</v>
      </c>
      <c r="L510" s="245"/>
      <c r="M510" s="248"/>
      <c r="N510" s="249"/>
      <c r="O510" s="45"/>
      <c r="P510" s="139"/>
      <c r="Q510" s="250"/>
      <c r="R510" s="250"/>
      <c r="S510" s="251"/>
      <c r="T510" s="249"/>
      <c r="U510" s="252"/>
      <c r="V510" s="249"/>
      <c r="W510" s="253"/>
      <c r="X510" s="243"/>
      <c r="Y510" s="243"/>
      <c r="Z510" s="125">
        <f t="shared" si="196"/>
        <v>622000</v>
      </c>
      <c r="AA510" s="254">
        <v>0.01</v>
      </c>
      <c r="AB510" s="82">
        <f t="shared" si="197"/>
        <v>62.2</v>
      </c>
      <c r="AC510" s="83">
        <f t="shared" ref="AC510:AC572" si="199">+AB510*0.85</f>
        <v>52.870000000000005</v>
      </c>
      <c r="AD510" s="501" t="s">
        <v>10</v>
      </c>
      <c r="AE510" s="489" t="s">
        <v>29</v>
      </c>
      <c r="AF510" s="489" t="s">
        <v>30</v>
      </c>
      <c r="AG510" s="498" t="s">
        <v>1057</v>
      </c>
      <c r="AH510" s="498" t="s">
        <v>248</v>
      </c>
      <c r="AI510" s="12" t="s">
        <v>95</v>
      </c>
      <c r="AJ510" s="6" t="s">
        <v>123</v>
      </c>
      <c r="AK510" s="11" t="s">
        <v>15</v>
      </c>
      <c r="AL510" s="11" t="s">
        <v>16</v>
      </c>
      <c r="AM510" s="11" t="s">
        <v>17</v>
      </c>
      <c r="AN510" s="11" t="s">
        <v>57</v>
      </c>
      <c r="AO510" s="11" t="s">
        <v>561</v>
      </c>
      <c r="AP510" s="11">
        <v>1</v>
      </c>
      <c r="AQ510" s="11">
        <v>2</v>
      </c>
      <c r="AR510" s="11">
        <v>47</v>
      </c>
    </row>
    <row r="511" spans="1:44" ht="20.100000000000001" customHeight="1">
      <c r="A511" s="256">
        <v>254</v>
      </c>
      <c r="B511" s="243" t="s">
        <v>1723</v>
      </c>
      <c r="C511" s="258"/>
      <c r="D511" s="259"/>
      <c r="E511" s="260">
        <v>3</v>
      </c>
      <c r="F511" s="260">
        <v>0</v>
      </c>
      <c r="G511" s="260">
        <v>0</v>
      </c>
      <c r="H511" s="247">
        <v>1</v>
      </c>
      <c r="I511" s="84">
        <f t="shared" si="195"/>
        <v>1200</v>
      </c>
      <c r="J511" s="84">
        <v>250</v>
      </c>
      <c r="K511" s="80">
        <f t="shared" si="198"/>
        <v>300000</v>
      </c>
      <c r="L511" s="245"/>
      <c r="M511" s="248"/>
      <c r="N511" s="249"/>
      <c r="O511" s="45"/>
      <c r="P511" s="139"/>
      <c r="Q511" s="250"/>
      <c r="R511" s="250"/>
      <c r="S511" s="251"/>
      <c r="T511" s="249"/>
      <c r="U511" s="252"/>
      <c r="V511" s="249"/>
      <c r="W511" s="253"/>
      <c r="X511" s="243"/>
      <c r="Y511" s="243"/>
      <c r="Z511" s="125">
        <f t="shared" si="196"/>
        <v>300000</v>
      </c>
      <c r="AA511" s="254">
        <v>0.01</v>
      </c>
      <c r="AB511" s="82">
        <f t="shared" si="197"/>
        <v>30</v>
      </c>
      <c r="AC511" s="83">
        <f t="shared" si="199"/>
        <v>25.5</v>
      </c>
      <c r="AD511" s="501" t="s">
        <v>20</v>
      </c>
      <c r="AE511" s="489" t="s">
        <v>594</v>
      </c>
      <c r="AF511" s="489" t="s">
        <v>63</v>
      </c>
      <c r="AG511" s="498"/>
      <c r="AH511" s="498" t="s">
        <v>1290</v>
      </c>
      <c r="AI511" s="12"/>
      <c r="AJ511" s="6"/>
      <c r="AK511" s="11"/>
      <c r="AL511" s="11"/>
      <c r="AM511" s="11"/>
      <c r="AN511" s="11"/>
      <c r="AO511" s="11"/>
      <c r="AP511" s="11"/>
      <c r="AQ511" s="11"/>
      <c r="AR511" s="11"/>
    </row>
    <row r="512" spans="1:44" ht="20.100000000000001" customHeight="1">
      <c r="A512" s="256">
        <v>255</v>
      </c>
      <c r="B512" s="257" t="s">
        <v>656</v>
      </c>
      <c r="C512" s="258">
        <v>674</v>
      </c>
      <c r="D512" s="259" t="s">
        <v>32</v>
      </c>
      <c r="E512" s="260">
        <v>7</v>
      </c>
      <c r="F512" s="260">
        <v>2</v>
      </c>
      <c r="G512" s="260">
        <v>89</v>
      </c>
      <c r="H512" s="264">
        <v>1</v>
      </c>
      <c r="I512" s="84">
        <f t="shared" si="195"/>
        <v>3089</v>
      </c>
      <c r="J512" s="84">
        <v>250</v>
      </c>
      <c r="K512" s="80">
        <f t="shared" ref="K512:K517" si="200">I512*J512</f>
        <v>772250</v>
      </c>
      <c r="L512" s="245"/>
      <c r="M512" s="248"/>
      <c r="N512" s="245"/>
      <c r="O512" s="48"/>
      <c r="P512" s="58"/>
      <c r="Q512" s="251"/>
      <c r="R512" s="251"/>
      <c r="S512" s="251"/>
      <c r="T512" s="245"/>
      <c r="U512" s="248"/>
      <c r="V512" s="245"/>
      <c r="W512" s="278"/>
      <c r="X512" s="257"/>
      <c r="Y512" s="257"/>
      <c r="Z512" s="125">
        <f t="shared" si="196"/>
        <v>772250</v>
      </c>
      <c r="AA512" s="340">
        <v>0.01</v>
      </c>
      <c r="AB512" s="82">
        <f>+Z512*AA512/100</f>
        <v>77.224999999999994</v>
      </c>
      <c r="AC512" s="83">
        <f t="shared" si="199"/>
        <v>65.641249999999999</v>
      </c>
      <c r="AD512" s="501" t="s">
        <v>20</v>
      </c>
      <c r="AE512" s="489" t="s">
        <v>594</v>
      </c>
      <c r="AF512" s="489" t="s">
        <v>498</v>
      </c>
      <c r="AG512" s="498" t="s">
        <v>783</v>
      </c>
      <c r="AH512" s="498" t="s">
        <v>18</v>
      </c>
      <c r="AI512" s="12" t="s">
        <v>24</v>
      </c>
      <c r="AJ512" s="6" t="s">
        <v>321</v>
      </c>
      <c r="AK512" s="11" t="s">
        <v>15</v>
      </c>
      <c r="AL512" s="11" t="s">
        <v>16</v>
      </c>
      <c r="AM512" s="11" t="s">
        <v>17</v>
      </c>
      <c r="AN512" s="11" t="s">
        <v>177</v>
      </c>
      <c r="AO512" s="11" t="s">
        <v>76</v>
      </c>
      <c r="AP512" s="11">
        <v>2</v>
      </c>
      <c r="AQ512" s="11">
        <v>1</v>
      </c>
      <c r="AR512" s="11">
        <v>19</v>
      </c>
    </row>
    <row r="513" spans="1:44" ht="20.100000000000001" customHeight="1">
      <c r="A513" s="256"/>
      <c r="B513" s="257" t="s">
        <v>1759</v>
      </c>
      <c r="C513" s="258"/>
      <c r="D513" s="259"/>
      <c r="E513" s="260">
        <v>10</v>
      </c>
      <c r="F513" s="260">
        <v>0</v>
      </c>
      <c r="G513" s="260">
        <v>0</v>
      </c>
      <c r="H513" s="264">
        <v>1</v>
      </c>
      <c r="I513" s="84">
        <f t="shared" si="195"/>
        <v>4000</v>
      </c>
      <c r="J513" s="84">
        <v>250</v>
      </c>
      <c r="K513" s="80">
        <f t="shared" si="200"/>
        <v>1000000</v>
      </c>
      <c r="L513" s="245"/>
      <c r="M513" s="248"/>
      <c r="N513" s="245"/>
      <c r="O513" s="48"/>
      <c r="P513" s="58"/>
      <c r="Q513" s="251"/>
      <c r="R513" s="251"/>
      <c r="S513" s="251"/>
      <c r="T513" s="245"/>
      <c r="U513" s="248"/>
      <c r="V513" s="245"/>
      <c r="W513" s="278"/>
      <c r="X513" s="257"/>
      <c r="Y513" s="257"/>
      <c r="Z513" s="125">
        <f t="shared" ref="Z513" si="201">K513</f>
        <v>1000000</v>
      </c>
      <c r="AA513" s="340">
        <v>0.01</v>
      </c>
      <c r="AB513" s="82">
        <f>+Z513*AA513/100</f>
        <v>100</v>
      </c>
      <c r="AC513" s="83">
        <f t="shared" si="199"/>
        <v>85</v>
      </c>
      <c r="AD513" s="501" t="s">
        <v>20</v>
      </c>
      <c r="AE513" s="489" t="s">
        <v>594</v>
      </c>
      <c r="AF513" s="489" t="s">
        <v>498</v>
      </c>
      <c r="AG513" s="498"/>
      <c r="AH513" s="498"/>
      <c r="AI513" s="12"/>
      <c r="AJ513" s="6"/>
      <c r="AK513" s="11"/>
      <c r="AL513" s="11"/>
      <c r="AM513" s="11"/>
      <c r="AN513" s="11"/>
      <c r="AO513" s="11"/>
      <c r="AP513" s="11"/>
      <c r="AQ513" s="11"/>
      <c r="AR513" s="11"/>
    </row>
    <row r="514" spans="1:44" ht="20.100000000000001" customHeight="1">
      <c r="A514" s="256"/>
      <c r="B514" s="257" t="s">
        <v>1723</v>
      </c>
      <c r="C514" s="258"/>
      <c r="D514" s="259" t="s">
        <v>24</v>
      </c>
      <c r="E514" s="260">
        <v>0</v>
      </c>
      <c r="F514" s="260">
        <v>1</v>
      </c>
      <c r="G514" s="260">
        <v>0</v>
      </c>
      <c r="H514" s="264">
        <v>4</v>
      </c>
      <c r="I514" s="65">
        <f t="shared" si="195"/>
        <v>100</v>
      </c>
      <c r="J514" s="84">
        <v>250</v>
      </c>
      <c r="K514" s="80">
        <f t="shared" si="200"/>
        <v>25000</v>
      </c>
      <c r="L514" s="245"/>
      <c r="M514" s="248"/>
      <c r="N514" s="245"/>
      <c r="O514" s="48"/>
      <c r="P514" s="58"/>
      <c r="Q514" s="251"/>
      <c r="R514" s="251"/>
      <c r="S514" s="251"/>
      <c r="T514" s="245"/>
      <c r="U514" s="248"/>
      <c r="V514" s="245"/>
      <c r="W514" s="278"/>
      <c r="X514" s="257"/>
      <c r="Y514" s="257"/>
      <c r="Z514" s="125">
        <f t="shared" si="196"/>
        <v>25000</v>
      </c>
      <c r="AA514" s="340">
        <v>0.02</v>
      </c>
      <c r="AB514" s="82">
        <f>+Z514*AA514/100</f>
        <v>5</v>
      </c>
      <c r="AC514" s="83">
        <f t="shared" si="199"/>
        <v>4.25</v>
      </c>
      <c r="AD514" s="501" t="s">
        <v>20</v>
      </c>
      <c r="AE514" s="489" t="s">
        <v>594</v>
      </c>
      <c r="AF514" s="489" t="s">
        <v>498</v>
      </c>
      <c r="AG514" s="498" t="s">
        <v>783</v>
      </c>
      <c r="AH514" s="498" t="s">
        <v>18</v>
      </c>
      <c r="AI514" s="12" t="s">
        <v>24</v>
      </c>
      <c r="AJ514" s="6" t="s">
        <v>321</v>
      </c>
      <c r="AK514" s="11" t="s">
        <v>15</v>
      </c>
      <c r="AL514" s="11" t="s">
        <v>16</v>
      </c>
      <c r="AM514" s="11"/>
      <c r="AN514" s="11"/>
      <c r="AO514" s="11"/>
      <c r="AP514" s="11"/>
      <c r="AQ514" s="11"/>
      <c r="AR514" s="11"/>
    </row>
    <row r="515" spans="1:44" ht="20.100000000000001" customHeight="1">
      <c r="A515" s="256"/>
      <c r="B515" s="257" t="s">
        <v>1723</v>
      </c>
      <c r="C515" s="258"/>
      <c r="D515" s="259" t="s">
        <v>24</v>
      </c>
      <c r="E515" s="260">
        <v>0</v>
      </c>
      <c r="F515" s="260">
        <v>0</v>
      </c>
      <c r="G515" s="260">
        <v>38</v>
      </c>
      <c r="H515" s="264">
        <v>4</v>
      </c>
      <c r="I515" s="65">
        <f t="shared" si="195"/>
        <v>38</v>
      </c>
      <c r="J515" s="84">
        <v>250</v>
      </c>
      <c r="K515" s="80">
        <f t="shared" si="200"/>
        <v>9500</v>
      </c>
      <c r="L515" s="245"/>
      <c r="M515" s="248"/>
      <c r="N515" s="245"/>
      <c r="O515" s="48"/>
      <c r="P515" s="58"/>
      <c r="Q515" s="251"/>
      <c r="R515" s="251"/>
      <c r="S515" s="251"/>
      <c r="T515" s="245"/>
      <c r="U515" s="248"/>
      <c r="V515" s="245"/>
      <c r="W515" s="278"/>
      <c r="X515" s="257"/>
      <c r="Y515" s="257"/>
      <c r="Z515" s="125">
        <f t="shared" si="196"/>
        <v>9500</v>
      </c>
      <c r="AA515" s="340">
        <v>0.02</v>
      </c>
      <c r="AB515" s="82">
        <f>+Z515*AA515/100</f>
        <v>1.9</v>
      </c>
      <c r="AC515" s="83">
        <f t="shared" si="199"/>
        <v>1.615</v>
      </c>
      <c r="AD515" s="501" t="s">
        <v>20</v>
      </c>
      <c r="AE515" s="489" t="s">
        <v>594</v>
      </c>
      <c r="AF515" s="489" t="s">
        <v>498</v>
      </c>
      <c r="AG515" s="498" t="s">
        <v>783</v>
      </c>
      <c r="AH515" s="498" t="s">
        <v>18</v>
      </c>
      <c r="AI515" s="12" t="s">
        <v>24</v>
      </c>
      <c r="AJ515" s="6" t="s">
        <v>321</v>
      </c>
      <c r="AK515" s="11" t="s">
        <v>15</v>
      </c>
      <c r="AL515" s="11" t="s">
        <v>16</v>
      </c>
      <c r="AM515" s="11"/>
      <c r="AN515" s="11"/>
      <c r="AO515" s="11"/>
      <c r="AP515" s="11"/>
      <c r="AQ515" s="11"/>
      <c r="AR515" s="11"/>
    </row>
    <row r="516" spans="1:44" ht="20.100000000000001" customHeight="1">
      <c r="A516" s="256"/>
      <c r="B516" s="257" t="s">
        <v>1723</v>
      </c>
      <c r="C516" s="258"/>
      <c r="D516" s="259" t="s">
        <v>24</v>
      </c>
      <c r="E516" s="260">
        <v>0</v>
      </c>
      <c r="F516" s="260">
        <v>0</v>
      </c>
      <c r="G516" s="260">
        <v>30</v>
      </c>
      <c r="H516" s="264">
        <v>4</v>
      </c>
      <c r="I516" s="65">
        <f t="shared" si="195"/>
        <v>30</v>
      </c>
      <c r="J516" s="84">
        <v>250</v>
      </c>
      <c r="K516" s="80">
        <f t="shared" si="200"/>
        <v>7500</v>
      </c>
      <c r="L516" s="245"/>
      <c r="M516" s="248"/>
      <c r="N516" s="245"/>
      <c r="O516" s="48"/>
      <c r="P516" s="58"/>
      <c r="Q516" s="251"/>
      <c r="R516" s="251"/>
      <c r="S516" s="251"/>
      <c r="T516" s="245"/>
      <c r="U516" s="248"/>
      <c r="V516" s="245"/>
      <c r="W516" s="278"/>
      <c r="X516" s="257"/>
      <c r="Y516" s="257"/>
      <c r="Z516" s="125">
        <f t="shared" si="196"/>
        <v>7500</v>
      </c>
      <c r="AA516" s="340">
        <v>0.02</v>
      </c>
      <c r="AB516" s="82">
        <f t="shared" ref="AB516:AB535" si="202">+Z516*AA516/100</f>
        <v>1.5</v>
      </c>
      <c r="AC516" s="83">
        <f t="shared" si="199"/>
        <v>1.2749999999999999</v>
      </c>
      <c r="AD516" s="501" t="s">
        <v>20</v>
      </c>
      <c r="AE516" s="489" t="s">
        <v>594</v>
      </c>
      <c r="AF516" s="489" t="s">
        <v>498</v>
      </c>
      <c r="AG516" s="498" t="s">
        <v>783</v>
      </c>
      <c r="AH516" s="498" t="s">
        <v>18</v>
      </c>
      <c r="AI516" s="12" t="s">
        <v>24</v>
      </c>
      <c r="AJ516" s="6" t="s">
        <v>321</v>
      </c>
      <c r="AK516" s="11" t="s">
        <v>15</v>
      </c>
      <c r="AL516" s="11" t="s">
        <v>16</v>
      </c>
      <c r="AM516" s="11"/>
      <c r="AN516" s="11"/>
      <c r="AO516" s="11"/>
      <c r="AP516" s="11"/>
      <c r="AQ516" s="11"/>
      <c r="AR516" s="11"/>
    </row>
    <row r="517" spans="1:44" ht="20.100000000000001" customHeight="1">
      <c r="A517" s="256"/>
      <c r="B517" s="257" t="s">
        <v>1723</v>
      </c>
      <c r="C517" s="258"/>
      <c r="D517" s="259" t="s">
        <v>24</v>
      </c>
      <c r="E517" s="260">
        <v>0</v>
      </c>
      <c r="F517" s="260">
        <v>0</v>
      </c>
      <c r="G517" s="260">
        <v>93</v>
      </c>
      <c r="H517" s="264">
        <v>2</v>
      </c>
      <c r="I517" s="65">
        <f t="shared" si="195"/>
        <v>93</v>
      </c>
      <c r="J517" s="84">
        <v>250</v>
      </c>
      <c r="K517" s="80">
        <f t="shared" si="200"/>
        <v>23250</v>
      </c>
      <c r="L517" s="245">
        <v>1</v>
      </c>
      <c r="M517" s="248" t="s">
        <v>1592</v>
      </c>
      <c r="N517" s="263" t="s">
        <v>1621</v>
      </c>
      <c r="O517" s="48"/>
      <c r="P517" s="142">
        <v>116</v>
      </c>
      <c r="Q517" s="251"/>
      <c r="R517" s="251"/>
      <c r="S517" s="251"/>
      <c r="T517" s="245"/>
      <c r="U517" s="248"/>
      <c r="V517" s="245"/>
      <c r="W517" s="278"/>
      <c r="X517" s="257"/>
      <c r="Y517" s="257"/>
      <c r="Z517" s="125">
        <f t="shared" si="196"/>
        <v>23250</v>
      </c>
      <c r="AA517" s="340">
        <v>0.02</v>
      </c>
      <c r="AB517" s="82">
        <f>+Z517*AA517/100</f>
        <v>4.6500000000000004</v>
      </c>
      <c r="AC517" s="83">
        <f t="shared" si="199"/>
        <v>3.9525000000000001</v>
      </c>
      <c r="AD517" s="501" t="s">
        <v>20</v>
      </c>
      <c r="AE517" s="489" t="s">
        <v>594</v>
      </c>
      <c r="AF517" s="489" t="s">
        <v>498</v>
      </c>
      <c r="AG517" s="498" t="s">
        <v>783</v>
      </c>
      <c r="AH517" s="498" t="s">
        <v>18</v>
      </c>
      <c r="AI517" s="12" t="s">
        <v>24</v>
      </c>
      <c r="AJ517" s="6" t="s">
        <v>321</v>
      </c>
      <c r="AK517" s="11" t="s">
        <v>15</v>
      </c>
      <c r="AL517" s="11" t="s">
        <v>16</v>
      </c>
      <c r="AM517" s="11"/>
      <c r="AN517" s="11"/>
      <c r="AO517" s="11"/>
      <c r="AP517" s="11"/>
      <c r="AQ517" s="11"/>
      <c r="AR517" s="11"/>
    </row>
    <row r="518" spans="1:44" ht="20.100000000000001" customHeight="1">
      <c r="A518" s="256"/>
      <c r="B518" s="257"/>
      <c r="C518" s="258"/>
      <c r="D518" s="259"/>
      <c r="E518" s="260"/>
      <c r="F518" s="260"/>
      <c r="G518" s="260"/>
      <c r="H518" s="264"/>
      <c r="I518" s="65"/>
      <c r="J518" s="84"/>
      <c r="K518" s="80"/>
      <c r="L518" s="245">
        <v>2</v>
      </c>
      <c r="M518" s="248" t="s">
        <v>1639</v>
      </c>
      <c r="N518" s="245" t="s">
        <v>1595</v>
      </c>
      <c r="O518" s="48"/>
      <c r="P518" s="58">
        <v>31</v>
      </c>
      <c r="Q518" s="251"/>
      <c r="R518" s="251"/>
      <c r="S518" s="251"/>
      <c r="T518" s="245"/>
      <c r="U518" s="248"/>
      <c r="V518" s="245"/>
      <c r="W518" s="278"/>
      <c r="X518" s="257"/>
      <c r="Y518" s="257"/>
      <c r="Z518" s="125"/>
      <c r="AA518" s="340"/>
      <c r="AB518" s="82">
        <f t="shared" si="202"/>
        <v>0</v>
      </c>
      <c r="AC518" s="83">
        <f t="shared" si="199"/>
        <v>0</v>
      </c>
      <c r="AD518" s="497" t="s">
        <v>20</v>
      </c>
      <c r="AE518" s="515" t="s">
        <v>594</v>
      </c>
      <c r="AF518" s="515" t="s">
        <v>498</v>
      </c>
      <c r="AG518" s="498" t="s">
        <v>783</v>
      </c>
      <c r="AH518" s="498" t="s">
        <v>18</v>
      </c>
      <c r="AI518" s="12" t="s">
        <v>24</v>
      </c>
      <c r="AJ518" s="6" t="s">
        <v>321</v>
      </c>
      <c r="AK518" s="11" t="s">
        <v>15</v>
      </c>
      <c r="AL518" s="11" t="s">
        <v>16</v>
      </c>
      <c r="AM518" s="11"/>
      <c r="AN518" s="11"/>
      <c r="AO518" s="11"/>
      <c r="AP518" s="11"/>
      <c r="AQ518" s="11"/>
      <c r="AR518" s="11"/>
    </row>
    <row r="519" spans="1:44">
      <c r="A519" s="256">
        <v>256</v>
      </c>
      <c r="B519" s="245" t="s">
        <v>1282</v>
      </c>
      <c r="C519" s="263">
        <v>44084</v>
      </c>
      <c r="D519" s="245">
        <v>3</v>
      </c>
      <c r="E519" s="248">
        <v>0</v>
      </c>
      <c r="F519" s="248">
        <v>0</v>
      </c>
      <c r="G519" s="248">
        <v>2</v>
      </c>
      <c r="H519" s="265">
        <v>3</v>
      </c>
      <c r="I519" s="248">
        <v>2</v>
      </c>
      <c r="J519" s="267">
        <v>400</v>
      </c>
      <c r="K519" s="65">
        <f>+J519*I519</f>
        <v>800</v>
      </c>
      <c r="L519" s="245"/>
      <c r="M519" s="248" t="s">
        <v>2111</v>
      </c>
      <c r="N519" s="245"/>
      <c r="O519" s="48"/>
      <c r="P519" s="140"/>
      <c r="Q519" s="251"/>
      <c r="R519" s="251"/>
      <c r="S519" s="251"/>
      <c r="T519" s="248"/>
      <c r="U519" s="248"/>
      <c r="V519" s="245"/>
      <c r="W519" s="298"/>
      <c r="X519" s="245"/>
      <c r="Y519" s="245"/>
      <c r="Z519" s="77">
        <f>+K519</f>
        <v>800</v>
      </c>
      <c r="AA519" s="251">
        <v>0.3</v>
      </c>
      <c r="AB519" s="82">
        <f>+Z519*AA519/100</f>
        <v>2.4</v>
      </c>
      <c r="AC519" s="83">
        <f t="shared" si="199"/>
        <v>2.04</v>
      </c>
      <c r="AD519" s="619"/>
      <c r="AE519" s="399" t="s">
        <v>2109</v>
      </c>
      <c r="AF519" s="482" t="s">
        <v>2110</v>
      </c>
    </row>
    <row r="520" spans="1:44">
      <c r="A520" s="256"/>
      <c r="B520" s="245"/>
      <c r="C520" s="263"/>
      <c r="D520" s="245"/>
      <c r="E520" s="248"/>
      <c r="F520" s="248"/>
      <c r="G520" s="248"/>
      <c r="H520" s="265"/>
      <c r="I520" s="248"/>
      <c r="J520" s="267"/>
      <c r="K520" s="70"/>
      <c r="L520" s="245"/>
      <c r="M520" s="248"/>
      <c r="N520" s="245"/>
      <c r="O520" s="48"/>
      <c r="P520" s="140"/>
      <c r="Q520" s="251"/>
      <c r="R520" s="251"/>
      <c r="S520" s="251"/>
      <c r="T520" s="248"/>
      <c r="U520" s="248"/>
      <c r="V520" s="245"/>
      <c r="W520" s="278"/>
      <c r="X520" s="257"/>
      <c r="Y520" s="257"/>
      <c r="Z520" s="125"/>
      <c r="AA520" s="340"/>
      <c r="AB520" s="82">
        <f t="shared" si="202"/>
        <v>0</v>
      </c>
      <c r="AC520" s="83">
        <f t="shared" si="199"/>
        <v>0</v>
      </c>
      <c r="AD520" s="537"/>
      <c r="AE520" s="500"/>
    </row>
    <row r="521" spans="1:44">
      <c r="A521" s="391">
        <v>257</v>
      </c>
      <c r="B521" s="353" t="s">
        <v>1319</v>
      </c>
      <c r="C521" s="337">
        <v>58202</v>
      </c>
      <c r="D521" s="336">
        <v>7</v>
      </c>
      <c r="E521" s="248">
        <v>0</v>
      </c>
      <c r="F521" s="248">
        <v>0</v>
      </c>
      <c r="G521" s="248">
        <v>96</v>
      </c>
      <c r="H521" s="265">
        <v>3</v>
      </c>
      <c r="I521" s="248">
        <v>96</v>
      </c>
      <c r="J521" s="267">
        <v>500</v>
      </c>
      <c r="K521" s="65">
        <f>+J521*I521</f>
        <v>48000</v>
      </c>
      <c r="L521" s="245">
        <v>1</v>
      </c>
      <c r="M521" s="248" t="s">
        <v>1592</v>
      </c>
      <c r="N521" s="245" t="s">
        <v>1621</v>
      </c>
      <c r="O521" s="45">
        <v>3</v>
      </c>
      <c r="P521" s="144">
        <f>281*2</f>
        <v>562</v>
      </c>
      <c r="Q521" s="251">
        <v>100</v>
      </c>
      <c r="R521" s="250">
        <v>7400</v>
      </c>
      <c r="S521" s="58">
        <f>+R521*P521</f>
        <v>4158800</v>
      </c>
      <c r="T521" s="248">
        <v>23</v>
      </c>
      <c r="U521" s="248">
        <v>85</v>
      </c>
      <c r="V521" s="58">
        <f>+S521*0.15</f>
        <v>623820</v>
      </c>
      <c r="W521" s="169">
        <f>+V521+K521</f>
        <v>671820</v>
      </c>
      <c r="X521" s="58">
        <f>+W521</f>
        <v>671820</v>
      </c>
      <c r="Y521" s="245"/>
      <c r="Z521" s="58">
        <f>+X521</f>
        <v>671820</v>
      </c>
      <c r="AA521" s="251">
        <v>0.3</v>
      </c>
      <c r="AB521" s="76">
        <f>+Z521*AA521/100</f>
        <v>2015.46</v>
      </c>
      <c r="AC521" s="83">
        <f t="shared" si="199"/>
        <v>1713.1410000000001</v>
      </c>
      <c r="AD521" s="521"/>
      <c r="AE521" s="742" t="s">
        <v>2128</v>
      </c>
      <c r="AF521" s="743"/>
      <c r="AG521" s="93"/>
      <c r="AH521" s="522"/>
    </row>
    <row r="522" spans="1:44">
      <c r="A522" s="279"/>
      <c r="B522" s="392"/>
      <c r="C522" s="393"/>
      <c r="D522" s="245"/>
      <c r="E522" s="248"/>
      <c r="F522" s="248"/>
      <c r="G522" s="248"/>
      <c r="H522" s="265"/>
      <c r="I522" s="248"/>
      <c r="J522" s="267"/>
      <c r="K522" s="65"/>
      <c r="L522" s="245"/>
      <c r="M522" s="248"/>
      <c r="N522" s="58" t="s">
        <v>2149</v>
      </c>
      <c r="O522" s="58"/>
      <c r="P522" s="140"/>
      <c r="Q522" s="58"/>
      <c r="R522" s="210"/>
      <c r="S522" s="58"/>
      <c r="T522" s="60"/>
      <c r="U522" s="60"/>
      <c r="V522" s="58"/>
      <c r="W522" s="169"/>
      <c r="X522" s="58"/>
      <c r="Y522" s="58"/>
      <c r="Z522" s="58"/>
      <c r="AA522" s="58"/>
      <c r="AB522" s="60"/>
      <c r="AC522" s="83">
        <f t="shared" si="199"/>
        <v>0</v>
      </c>
      <c r="AD522" s="521"/>
      <c r="AE522" s="742" t="s">
        <v>2128</v>
      </c>
      <c r="AF522" s="743"/>
      <c r="AG522" s="93"/>
      <c r="AH522" s="522"/>
    </row>
    <row r="523" spans="1:44" ht="17.25">
      <c r="A523" s="286">
        <v>258</v>
      </c>
      <c r="B523" s="245" t="s">
        <v>1286</v>
      </c>
      <c r="C523" s="275">
        <v>23933</v>
      </c>
      <c r="D523" s="245">
        <v>4</v>
      </c>
      <c r="E523" s="246">
        <v>2</v>
      </c>
      <c r="F523" s="246">
        <v>2</v>
      </c>
      <c r="G523" s="246">
        <v>70</v>
      </c>
      <c r="H523" s="247">
        <v>1</v>
      </c>
      <c r="I523" s="84">
        <f>E523*400+F523*100+G523</f>
        <v>1070</v>
      </c>
      <c r="J523" s="84">
        <v>250</v>
      </c>
      <c r="K523" s="80">
        <f>I523*J523</f>
        <v>267500</v>
      </c>
      <c r="L523" s="245"/>
      <c r="M523" s="248"/>
      <c r="N523" s="245"/>
      <c r="O523" s="48"/>
      <c r="P523" s="140"/>
      <c r="Q523" s="251"/>
      <c r="R523" s="251"/>
      <c r="S523" s="251"/>
      <c r="T523" s="245"/>
      <c r="U523" s="248"/>
      <c r="V523" s="245"/>
      <c r="W523" s="278"/>
      <c r="X523" s="257"/>
      <c r="Y523" s="257"/>
      <c r="Z523" s="125">
        <f>K523</f>
        <v>267500</v>
      </c>
      <c r="AA523" s="340">
        <v>0.01</v>
      </c>
      <c r="AB523" s="82">
        <f>+Z523*AA523/100</f>
        <v>26.75</v>
      </c>
      <c r="AC523" s="83">
        <f t="shared" si="199"/>
        <v>22.737500000000001</v>
      </c>
      <c r="AD523" s="485" t="s">
        <v>20</v>
      </c>
      <c r="AE523" s="486" t="s">
        <v>1523</v>
      </c>
      <c r="AF523" s="486" t="s">
        <v>540</v>
      </c>
      <c r="AG523" s="510">
        <v>3350400179484</v>
      </c>
      <c r="AH523" s="486" t="s">
        <v>1524</v>
      </c>
      <c r="AI523" s="3"/>
      <c r="AJ523" s="3"/>
      <c r="AK523" s="3"/>
      <c r="AL523" s="3"/>
    </row>
    <row r="524" spans="1:44">
      <c r="A524" s="286">
        <v>259</v>
      </c>
      <c r="B524" s="257" t="s">
        <v>1322</v>
      </c>
      <c r="C524" s="262">
        <v>23933</v>
      </c>
      <c r="D524" s="245">
        <v>4</v>
      </c>
      <c r="E524" s="267">
        <v>3</v>
      </c>
      <c r="F524" s="267">
        <v>0</v>
      </c>
      <c r="G524" s="267">
        <v>11</v>
      </c>
      <c r="H524" s="247">
        <v>1</v>
      </c>
      <c r="I524" s="84">
        <f>E524*400+F524*100+G524</f>
        <v>1211</v>
      </c>
      <c r="J524" s="84">
        <v>250</v>
      </c>
      <c r="K524" s="80">
        <f>I524*J524</f>
        <v>302750</v>
      </c>
      <c r="L524" s="245"/>
      <c r="M524" s="248"/>
      <c r="N524" s="245"/>
      <c r="O524" s="48"/>
      <c r="P524" s="58"/>
      <c r="Q524" s="251"/>
      <c r="R524" s="251"/>
      <c r="S524" s="251"/>
      <c r="T524" s="245"/>
      <c r="U524" s="248"/>
      <c r="V524" s="245"/>
      <c r="W524" s="278"/>
      <c r="X524" s="257"/>
      <c r="Y524" s="257"/>
      <c r="Z524" s="125">
        <f>K524</f>
        <v>302750</v>
      </c>
      <c r="AA524" s="340">
        <v>0.01</v>
      </c>
      <c r="AB524" s="82">
        <f>+Z524*AA524/100</f>
        <v>30.274999999999999</v>
      </c>
      <c r="AC524" s="83">
        <f t="shared" si="199"/>
        <v>25.733749999999997</v>
      </c>
      <c r="AD524" s="4" t="s">
        <v>20</v>
      </c>
      <c r="AE524" s="4" t="s">
        <v>1433</v>
      </c>
      <c r="AF524" s="4" t="s">
        <v>104</v>
      </c>
      <c r="AG524" s="121">
        <v>1350500059107</v>
      </c>
      <c r="AH524" s="8" t="s">
        <v>1429</v>
      </c>
      <c r="AI524" s="204" t="s">
        <v>195</v>
      </c>
    </row>
    <row r="525" spans="1:44">
      <c r="A525" s="286">
        <v>260</v>
      </c>
      <c r="B525" s="257" t="s">
        <v>1286</v>
      </c>
      <c r="C525" s="262"/>
      <c r="D525" s="245"/>
      <c r="E525" s="267">
        <v>3</v>
      </c>
      <c r="F525" s="267">
        <v>0</v>
      </c>
      <c r="G525" s="267">
        <v>1</v>
      </c>
      <c r="H525" s="247">
        <v>1</v>
      </c>
      <c r="I525" s="84">
        <f>E525*400+F525*100+G525</f>
        <v>1201</v>
      </c>
      <c r="J525" s="84">
        <v>250</v>
      </c>
      <c r="K525" s="80">
        <f>I525*J525</f>
        <v>300250</v>
      </c>
      <c r="L525" s="245"/>
      <c r="M525" s="248"/>
      <c r="N525" s="245"/>
      <c r="O525" s="48"/>
      <c r="P525" s="58"/>
      <c r="Q525" s="251"/>
      <c r="R525" s="251"/>
      <c r="S525" s="251"/>
      <c r="T525" s="245"/>
      <c r="U525" s="248"/>
      <c r="V525" s="245"/>
      <c r="W525" s="278"/>
      <c r="X525" s="257"/>
      <c r="Y525" s="257"/>
      <c r="Z525" s="125">
        <f>+K525</f>
        <v>300250</v>
      </c>
      <c r="AA525" s="340">
        <v>0.01</v>
      </c>
      <c r="AB525" s="82">
        <f>+Z525*AA525/100</f>
        <v>30.024999999999999</v>
      </c>
      <c r="AC525" s="83">
        <f t="shared" si="199"/>
        <v>25.521249999999998</v>
      </c>
      <c r="AD525" s="4" t="s">
        <v>20</v>
      </c>
      <c r="AE525" s="4" t="s">
        <v>2309</v>
      </c>
      <c r="AF525" s="4" t="s">
        <v>2310</v>
      </c>
      <c r="AI525" s="204"/>
    </row>
    <row r="526" spans="1:44">
      <c r="A526" s="286">
        <v>261</v>
      </c>
      <c r="B526" s="245" t="s">
        <v>1319</v>
      </c>
      <c r="C526" s="263">
        <v>17423</v>
      </c>
      <c r="D526" s="245">
        <v>8</v>
      </c>
      <c r="E526" s="248">
        <v>0</v>
      </c>
      <c r="F526" s="248">
        <v>1</v>
      </c>
      <c r="G526" s="248">
        <v>66</v>
      </c>
      <c r="H526" s="265">
        <v>5</v>
      </c>
      <c r="I526" s="60">
        <v>17.21</v>
      </c>
      <c r="J526" s="248">
        <v>500</v>
      </c>
      <c r="K526" s="65">
        <f>+J526*I526</f>
        <v>8605</v>
      </c>
      <c r="L526" s="245">
        <v>1</v>
      </c>
      <c r="M526" s="248" t="s">
        <v>2071</v>
      </c>
      <c r="N526" s="245" t="s">
        <v>1613</v>
      </c>
      <c r="O526" s="48">
        <v>3</v>
      </c>
      <c r="P526" s="58">
        <f>6.2*11.1</f>
        <v>68.819999999999993</v>
      </c>
      <c r="Q526" s="251">
        <v>100</v>
      </c>
      <c r="R526" s="251">
        <v>5500</v>
      </c>
      <c r="S526" s="58">
        <f>+R526*P526</f>
        <v>378509.99999999994</v>
      </c>
      <c r="T526" s="248">
        <v>6</v>
      </c>
      <c r="U526" s="248">
        <v>6</v>
      </c>
      <c r="V526" s="58">
        <f>S526*94/100</f>
        <v>355799.39999999991</v>
      </c>
      <c r="W526" s="69">
        <f>+V526+K526</f>
        <v>364404.39999999991</v>
      </c>
      <c r="X526" s="58">
        <f>+W526</f>
        <v>364404.39999999991</v>
      </c>
      <c r="Y526" s="245"/>
      <c r="Z526" s="77">
        <f>+X526</f>
        <v>364404.39999999991</v>
      </c>
      <c r="AA526" s="251">
        <v>0.3</v>
      </c>
      <c r="AB526" s="82">
        <f>+Z526*AA526/100</f>
        <v>1093.2131999999997</v>
      </c>
      <c r="AC526" s="83">
        <f t="shared" si="199"/>
        <v>929.23121999999967</v>
      </c>
      <c r="AD526" s="4" t="s">
        <v>10</v>
      </c>
      <c r="AE526" s="179" t="s">
        <v>2096</v>
      </c>
      <c r="AF526" s="179" t="s">
        <v>2134</v>
      </c>
    </row>
    <row r="527" spans="1:44">
      <c r="A527" s="256"/>
      <c r="B527" s="245"/>
      <c r="C527" s="263"/>
      <c r="D527" s="245"/>
      <c r="E527" s="248"/>
      <c r="F527" s="248"/>
      <c r="G527" s="248"/>
      <c r="H527" s="265"/>
      <c r="I527" s="60">
        <f>166-17.21</f>
        <v>148.79</v>
      </c>
      <c r="J527" s="248">
        <v>500</v>
      </c>
      <c r="K527" s="65">
        <f>+J527*I527</f>
        <v>74395</v>
      </c>
      <c r="L527" s="245">
        <v>2</v>
      </c>
      <c r="M527" s="248" t="s">
        <v>1592</v>
      </c>
      <c r="N527" s="245" t="s">
        <v>1621</v>
      </c>
      <c r="O527" s="48">
        <v>2</v>
      </c>
      <c r="P527" s="58">
        <f>131.44*2</f>
        <v>262.88</v>
      </c>
      <c r="Q527" s="251">
        <v>100</v>
      </c>
      <c r="R527" s="251">
        <v>7400</v>
      </c>
      <c r="S527" s="58">
        <f>+R527*P527</f>
        <v>1945312</v>
      </c>
      <c r="T527" s="248">
        <v>23</v>
      </c>
      <c r="U527" s="248">
        <v>85</v>
      </c>
      <c r="V527" s="58">
        <f>+S527*0.15</f>
        <v>291796.8</v>
      </c>
      <c r="W527" s="69">
        <f>+V527+K527</f>
        <v>366191.8</v>
      </c>
      <c r="X527" s="58">
        <f>+W527</f>
        <v>366191.8</v>
      </c>
      <c r="Y527" s="245">
        <v>50</v>
      </c>
      <c r="Z527" s="77"/>
      <c r="AA527" s="251"/>
      <c r="AB527" s="82"/>
      <c r="AC527" s="83">
        <f t="shared" si="199"/>
        <v>0</v>
      </c>
    </row>
    <row r="528" spans="1:44">
      <c r="A528" s="283">
        <v>262</v>
      </c>
      <c r="B528" s="243" t="s">
        <v>1282</v>
      </c>
      <c r="C528" s="257">
        <v>57691</v>
      </c>
      <c r="D528" s="257">
        <v>2</v>
      </c>
      <c r="E528" s="284">
        <v>0</v>
      </c>
      <c r="F528" s="284">
        <v>1</v>
      </c>
      <c r="G528" s="284">
        <v>20</v>
      </c>
      <c r="H528" s="394">
        <v>1</v>
      </c>
      <c r="I528" s="96">
        <f>E528*400+F528*100+G528</f>
        <v>120</v>
      </c>
      <c r="J528" s="79">
        <v>350</v>
      </c>
      <c r="K528" s="80"/>
      <c r="L528" s="245"/>
      <c r="M528" s="248"/>
      <c r="N528" s="249"/>
      <c r="O528" s="45"/>
      <c r="P528" s="139"/>
      <c r="Q528" s="251"/>
      <c r="R528" s="251"/>
      <c r="S528" s="251"/>
      <c r="T528" s="245"/>
      <c r="U528" s="248"/>
      <c r="V528" s="58"/>
      <c r="W528" s="99"/>
      <c r="X528" s="257"/>
      <c r="Y528" s="257"/>
      <c r="Z528" s="125"/>
      <c r="AA528" s="340"/>
      <c r="AB528" s="76"/>
      <c r="AC528" s="83">
        <f t="shared" si="199"/>
        <v>0</v>
      </c>
      <c r="AD528" s="4" t="s">
        <v>10</v>
      </c>
      <c r="AE528" s="179" t="s">
        <v>2175</v>
      </c>
      <c r="AF528" s="179" t="s">
        <v>2176</v>
      </c>
      <c r="AH528" s="8" t="s">
        <v>1571</v>
      </c>
    </row>
    <row r="529" spans="1:44">
      <c r="A529" s="283"/>
      <c r="B529" s="243"/>
      <c r="C529" s="257"/>
      <c r="D529" s="257"/>
      <c r="E529" s="284"/>
      <c r="F529" s="284"/>
      <c r="G529" s="284"/>
      <c r="H529" s="285"/>
      <c r="I529" s="84">
        <v>88</v>
      </c>
      <c r="J529" s="79">
        <v>350</v>
      </c>
      <c r="K529" s="80">
        <f>+I529*J529</f>
        <v>30800</v>
      </c>
      <c r="L529" s="245">
        <v>1</v>
      </c>
      <c r="M529" s="248" t="s">
        <v>2071</v>
      </c>
      <c r="N529" s="249" t="s">
        <v>1613</v>
      </c>
      <c r="O529" s="45">
        <v>3</v>
      </c>
      <c r="P529" s="139">
        <v>126</v>
      </c>
      <c r="Q529" s="251">
        <v>100</v>
      </c>
      <c r="R529" s="251">
        <v>5500</v>
      </c>
      <c r="S529" s="251">
        <f>+P529*R529</f>
        <v>693000</v>
      </c>
      <c r="T529" s="245">
        <v>3</v>
      </c>
      <c r="U529" s="248">
        <v>3</v>
      </c>
      <c r="V529" s="58">
        <f>+S529*0.97</f>
        <v>672210</v>
      </c>
      <c r="W529" s="99">
        <f>+V529+K529</f>
        <v>703010</v>
      </c>
      <c r="X529" s="59">
        <f>+W529</f>
        <v>703010</v>
      </c>
      <c r="Y529" s="257"/>
      <c r="Z529" s="125">
        <f>+X529</f>
        <v>703010</v>
      </c>
      <c r="AA529" s="340">
        <v>0.3</v>
      </c>
      <c r="AB529" s="76">
        <f>+Z529*AA529/100</f>
        <v>2109.0300000000002</v>
      </c>
      <c r="AC529" s="83">
        <f t="shared" si="199"/>
        <v>1792.6755000000001</v>
      </c>
      <c r="AE529" s="179" t="s">
        <v>2175</v>
      </c>
      <c r="AF529" s="179" t="s">
        <v>2176</v>
      </c>
    </row>
    <row r="530" spans="1:44">
      <c r="A530" s="283"/>
      <c r="B530" s="243"/>
      <c r="C530" s="257"/>
      <c r="D530" s="257"/>
      <c r="E530" s="284"/>
      <c r="F530" s="284"/>
      <c r="G530" s="284"/>
      <c r="H530" s="285"/>
      <c r="I530" s="84">
        <v>31.5</v>
      </c>
      <c r="J530" s="79">
        <v>350</v>
      </c>
      <c r="K530" s="80">
        <f>+I530*J530</f>
        <v>11025</v>
      </c>
      <c r="L530" s="245">
        <v>2</v>
      </c>
      <c r="M530" s="248"/>
      <c r="N530" s="249"/>
      <c r="O530" s="45">
        <v>2</v>
      </c>
      <c r="P530" s="139"/>
      <c r="Q530" s="250"/>
      <c r="R530" s="250"/>
      <c r="S530" s="251"/>
      <c r="T530" s="249"/>
      <c r="U530" s="252"/>
      <c r="V530" s="249"/>
      <c r="W530" s="253"/>
      <c r="X530" s="243">
        <f>+K530</f>
        <v>11025</v>
      </c>
      <c r="Y530" s="243">
        <v>50</v>
      </c>
      <c r="Z530" s="125"/>
      <c r="AA530" s="254"/>
      <c r="AB530" s="76"/>
      <c r="AC530" s="83">
        <f t="shared" si="199"/>
        <v>0</v>
      </c>
      <c r="AE530" s="179" t="s">
        <v>2175</v>
      </c>
      <c r="AF530" s="179" t="s">
        <v>2176</v>
      </c>
    </row>
    <row r="531" spans="1:44">
      <c r="A531" s="256"/>
      <c r="B531" s="245"/>
      <c r="C531" s="263"/>
      <c r="D531" s="245"/>
      <c r="E531" s="248"/>
      <c r="F531" s="248"/>
      <c r="G531" s="248"/>
      <c r="H531" s="265"/>
      <c r="I531" s="65"/>
      <c r="J531" s="248"/>
      <c r="K531" s="65"/>
      <c r="L531" s="245"/>
      <c r="M531" s="248"/>
      <c r="N531" s="245"/>
      <c r="O531" s="48"/>
      <c r="P531" s="58"/>
      <c r="Q531" s="251"/>
      <c r="R531" s="251"/>
      <c r="S531" s="58"/>
      <c r="T531" s="248"/>
      <c r="U531" s="248"/>
      <c r="V531" s="58"/>
      <c r="W531" s="69"/>
      <c r="X531" s="58"/>
      <c r="Y531" s="245"/>
      <c r="Z531" s="77"/>
      <c r="AA531" s="251"/>
      <c r="AB531" s="82"/>
      <c r="AC531" s="83">
        <f t="shared" si="199"/>
        <v>0</v>
      </c>
      <c r="AE531" s="179" t="s">
        <v>2175</v>
      </c>
      <c r="AF531" s="179" t="s">
        <v>2176</v>
      </c>
    </row>
    <row r="532" spans="1:44">
      <c r="A532" s="256">
        <v>263</v>
      </c>
      <c r="B532" s="245" t="s">
        <v>1319</v>
      </c>
      <c r="C532" s="263">
        <v>55564</v>
      </c>
      <c r="D532" s="245">
        <v>2</v>
      </c>
      <c r="E532" s="248">
        <v>7</v>
      </c>
      <c r="F532" s="248">
        <v>2</v>
      </c>
      <c r="G532" s="248">
        <v>68</v>
      </c>
      <c r="H532" s="265">
        <v>1</v>
      </c>
      <c r="I532" s="60">
        <v>2954.94</v>
      </c>
      <c r="J532" s="248">
        <v>250</v>
      </c>
      <c r="K532" s="60">
        <v>10932.88</v>
      </c>
      <c r="L532" s="245"/>
      <c r="M532" s="248"/>
      <c r="N532" s="245"/>
      <c r="O532" s="48"/>
      <c r="P532" s="58"/>
      <c r="Q532" s="251"/>
      <c r="R532" s="251"/>
      <c r="S532" s="251"/>
      <c r="T532" s="248"/>
      <c r="U532" s="248"/>
      <c r="V532" s="58"/>
      <c r="W532" s="69"/>
      <c r="X532" s="69"/>
      <c r="Y532" s="245">
        <v>50</v>
      </c>
      <c r="Z532" s="126"/>
      <c r="AA532" s="251"/>
      <c r="AB532" s="82"/>
      <c r="AC532" s="83">
        <f t="shared" si="199"/>
        <v>0</v>
      </c>
      <c r="AD532" s="4" t="s">
        <v>10</v>
      </c>
      <c r="AE532" s="179" t="s">
        <v>2081</v>
      </c>
      <c r="AG532" s="121" t="s">
        <v>2154</v>
      </c>
      <c r="AI532" s="35">
        <v>2</v>
      </c>
    </row>
    <row r="533" spans="1:44">
      <c r="A533" s="256"/>
      <c r="B533" s="245"/>
      <c r="C533" s="245"/>
      <c r="D533" s="245"/>
      <c r="E533" s="248"/>
      <c r="F533" s="248"/>
      <c r="G533" s="248"/>
      <c r="H533" s="265">
        <v>5</v>
      </c>
      <c r="I533" s="60">
        <v>111.56</v>
      </c>
      <c r="J533" s="248">
        <v>250</v>
      </c>
      <c r="K533" s="60">
        <v>10932.88</v>
      </c>
      <c r="L533" s="245">
        <v>1</v>
      </c>
      <c r="M533" s="248" t="s">
        <v>1680</v>
      </c>
      <c r="N533" s="245" t="s">
        <v>1603</v>
      </c>
      <c r="O533" s="48">
        <v>2</v>
      </c>
      <c r="P533" s="58">
        <v>148</v>
      </c>
      <c r="Q533" s="251">
        <f>100-25.55</f>
        <v>74.45</v>
      </c>
      <c r="R533" s="251">
        <v>7150</v>
      </c>
      <c r="S533" s="251">
        <f>+R533*P533</f>
        <v>1058200</v>
      </c>
      <c r="T533" s="248">
        <v>6</v>
      </c>
      <c r="U533" s="248">
        <v>6</v>
      </c>
      <c r="V533" s="58">
        <f>+S533*0.94</f>
        <v>994708</v>
      </c>
      <c r="W533" s="169">
        <f>+V533+K533</f>
        <v>1005640.88</v>
      </c>
      <c r="X533" s="169">
        <f>+W533*Q533/100</f>
        <v>748699.63516000006</v>
      </c>
      <c r="Y533" s="245">
        <v>10</v>
      </c>
      <c r="Z533" s="358">
        <f>+K533</f>
        <v>10932.88</v>
      </c>
      <c r="AA533" s="251">
        <v>0.02</v>
      </c>
      <c r="AB533" s="82">
        <f>+Z533*AA533/100</f>
        <v>2.1865760000000001</v>
      </c>
      <c r="AC533" s="83">
        <f t="shared" si="199"/>
        <v>1.8585896</v>
      </c>
      <c r="AE533" s="179" t="s">
        <v>2081</v>
      </c>
    </row>
    <row r="534" spans="1:44">
      <c r="A534" s="256"/>
      <c r="B534" s="257"/>
      <c r="C534" s="245"/>
      <c r="D534" s="245"/>
      <c r="E534" s="248"/>
      <c r="F534" s="248"/>
      <c r="G534" s="248"/>
      <c r="H534" s="265"/>
      <c r="I534" s="65"/>
      <c r="J534" s="248"/>
      <c r="K534" s="70"/>
      <c r="L534" s="245"/>
      <c r="M534" s="248" t="s">
        <v>1662</v>
      </c>
      <c r="N534" s="245"/>
      <c r="O534" s="48">
        <v>3</v>
      </c>
      <c r="P534" s="58">
        <v>37.82</v>
      </c>
      <c r="Q534" s="251">
        <f>+P534*100/P533</f>
        <v>25.554054054054053</v>
      </c>
      <c r="R534" s="251"/>
      <c r="S534" s="251"/>
      <c r="T534" s="248">
        <v>6</v>
      </c>
      <c r="U534" s="248">
        <v>6</v>
      </c>
      <c r="V534" s="58"/>
      <c r="W534" s="169"/>
      <c r="X534" s="169">
        <f>+W533*P534/100</f>
        <v>380333.38081600005</v>
      </c>
      <c r="Y534" s="245"/>
      <c r="Z534" s="358"/>
      <c r="AA534" s="251"/>
      <c r="AB534" s="82"/>
      <c r="AC534" s="83">
        <f t="shared" si="199"/>
        <v>0</v>
      </c>
      <c r="AE534" s="179" t="s">
        <v>2081</v>
      </c>
    </row>
    <row r="535" spans="1:44">
      <c r="A535" s="256"/>
      <c r="B535" s="257"/>
      <c r="C535" s="245"/>
      <c r="D535" s="245"/>
      <c r="E535" s="248"/>
      <c r="F535" s="248"/>
      <c r="G535" s="248"/>
      <c r="H535" s="265">
        <v>3</v>
      </c>
      <c r="I535" s="60">
        <v>1.5</v>
      </c>
      <c r="J535" s="248">
        <v>250</v>
      </c>
      <c r="K535" s="70">
        <f>+J535*I535</f>
        <v>375</v>
      </c>
      <c r="L535" s="245">
        <v>2</v>
      </c>
      <c r="M535" s="248" t="s">
        <v>2142</v>
      </c>
      <c r="N535" s="245"/>
      <c r="O535" s="48">
        <v>3</v>
      </c>
      <c r="P535" s="58">
        <v>6</v>
      </c>
      <c r="Q535" s="251">
        <v>100</v>
      </c>
      <c r="R535" s="251">
        <v>5150</v>
      </c>
      <c r="S535" s="251">
        <f>+R535*P535</f>
        <v>30900</v>
      </c>
      <c r="T535" s="248">
        <v>6</v>
      </c>
      <c r="U535" s="248">
        <v>6</v>
      </c>
      <c r="V535" s="58">
        <f>+S535*0.94</f>
        <v>29046</v>
      </c>
      <c r="W535" s="99">
        <f>+V535+K535</f>
        <v>29421</v>
      </c>
      <c r="X535" s="59">
        <f>+W535</f>
        <v>29421</v>
      </c>
      <c r="Y535" s="257"/>
      <c r="Z535" s="127">
        <f>+K535</f>
        <v>375</v>
      </c>
      <c r="AA535" s="340">
        <v>0.02</v>
      </c>
      <c r="AB535" s="82">
        <f t="shared" si="202"/>
        <v>7.4999999999999997E-2</v>
      </c>
      <c r="AC535" s="83">
        <f t="shared" si="199"/>
        <v>6.3750000000000001E-2</v>
      </c>
      <c r="AE535" s="179" t="s">
        <v>2081</v>
      </c>
    </row>
    <row r="536" spans="1:44">
      <c r="A536" s="256"/>
      <c r="B536" s="257"/>
      <c r="C536" s="245"/>
      <c r="D536" s="245"/>
      <c r="E536" s="248"/>
      <c r="F536" s="248"/>
      <c r="G536" s="248"/>
      <c r="H536" s="265"/>
      <c r="I536" s="65"/>
      <c r="J536" s="248"/>
      <c r="K536" s="70"/>
      <c r="L536" s="245"/>
      <c r="M536" s="248"/>
      <c r="N536" s="245"/>
      <c r="O536" s="48"/>
      <c r="P536" s="58"/>
      <c r="Q536" s="251"/>
      <c r="R536" s="251"/>
      <c r="S536" s="251"/>
      <c r="T536" s="248"/>
      <c r="U536" s="248"/>
      <c r="V536" s="58"/>
      <c r="W536" s="160"/>
      <c r="X536" s="59"/>
      <c r="Y536" s="257"/>
      <c r="Z536" s="161"/>
      <c r="AA536" s="340"/>
      <c r="AB536" s="136"/>
      <c r="AC536" s="83">
        <f t="shared" si="199"/>
        <v>0</v>
      </c>
    </row>
    <row r="537" spans="1:44" ht="20.100000000000001" customHeight="1">
      <c r="A537" s="256">
        <v>264</v>
      </c>
      <c r="B537" s="257" t="s">
        <v>656</v>
      </c>
      <c r="C537" s="258">
        <v>338</v>
      </c>
      <c r="D537" s="259" t="s">
        <v>95</v>
      </c>
      <c r="E537" s="260">
        <v>2</v>
      </c>
      <c r="F537" s="260">
        <v>2</v>
      </c>
      <c r="G537" s="260">
        <v>71</v>
      </c>
      <c r="H537" s="264">
        <v>1</v>
      </c>
      <c r="I537" s="84">
        <f t="shared" ref="I537:I552" si="203">E537*400+F537*100+G537</f>
        <v>1071</v>
      </c>
      <c r="J537" s="84">
        <v>400</v>
      </c>
      <c r="K537" s="80">
        <f t="shared" ref="K537:K552" si="204">I537*J537</f>
        <v>428400</v>
      </c>
      <c r="L537" s="245"/>
      <c r="M537" s="248"/>
      <c r="N537" s="245"/>
      <c r="O537" s="48"/>
      <c r="P537" s="58"/>
      <c r="Q537" s="251"/>
      <c r="R537" s="251"/>
      <c r="S537" s="251"/>
      <c r="T537" s="245"/>
      <c r="U537" s="248"/>
      <c r="V537" s="245"/>
      <c r="W537" s="278"/>
      <c r="X537" s="257"/>
      <c r="Y537" s="257"/>
      <c r="Z537" s="125">
        <f>K537</f>
        <v>428400</v>
      </c>
      <c r="AA537" s="340">
        <v>0.01</v>
      </c>
      <c r="AB537" s="76">
        <f>+Z537*AA537/100</f>
        <v>42.84</v>
      </c>
      <c r="AC537" s="83">
        <f t="shared" si="199"/>
        <v>36.414000000000001</v>
      </c>
      <c r="AD537" s="497" t="s">
        <v>10</v>
      </c>
      <c r="AE537" s="515" t="s">
        <v>389</v>
      </c>
      <c r="AF537" s="515" t="s">
        <v>390</v>
      </c>
      <c r="AG537" s="498" t="s">
        <v>877</v>
      </c>
      <c r="AH537" s="498" t="s">
        <v>113</v>
      </c>
      <c r="AI537" s="12" t="s">
        <v>95</v>
      </c>
      <c r="AJ537" s="6" t="s">
        <v>123</v>
      </c>
      <c r="AK537" s="11" t="s">
        <v>15</v>
      </c>
      <c r="AL537" s="11" t="s">
        <v>16</v>
      </c>
      <c r="AM537" s="11" t="s">
        <v>17</v>
      </c>
      <c r="AN537" s="11" t="s">
        <v>72</v>
      </c>
      <c r="AO537" s="11" t="s">
        <v>316</v>
      </c>
      <c r="AP537" s="11">
        <v>5</v>
      </c>
      <c r="AQ537" s="11">
        <v>2</v>
      </c>
      <c r="AR537" s="11">
        <v>95</v>
      </c>
    </row>
    <row r="538" spans="1:44" ht="20.100000000000001" customHeight="1">
      <c r="A538" s="256">
        <v>265</v>
      </c>
      <c r="B538" s="257" t="s">
        <v>2131</v>
      </c>
      <c r="C538" s="390"/>
      <c r="D538" s="259"/>
      <c r="E538" s="260">
        <v>2</v>
      </c>
      <c r="F538" s="260">
        <v>0</v>
      </c>
      <c r="G538" s="260">
        <v>0</v>
      </c>
      <c r="H538" s="264">
        <v>1</v>
      </c>
      <c r="I538" s="84">
        <v>800</v>
      </c>
      <c r="J538" s="84">
        <v>250</v>
      </c>
      <c r="K538" s="80">
        <f>+I538*J538</f>
        <v>200000</v>
      </c>
      <c r="L538" s="245"/>
      <c r="M538" s="248"/>
      <c r="N538" s="245"/>
      <c r="O538" s="48"/>
      <c r="P538" s="58"/>
      <c r="Q538" s="251"/>
      <c r="R538" s="251"/>
      <c r="S538" s="251"/>
      <c r="T538" s="245"/>
      <c r="U538" s="248"/>
      <c r="V538" s="245"/>
      <c r="W538" s="278"/>
      <c r="X538" s="257"/>
      <c r="Y538" s="257"/>
      <c r="Z538" s="125">
        <v>200000</v>
      </c>
      <c r="AA538" s="340">
        <v>0.01</v>
      </c>
      <c r="AB538" s="76">
        <v>20</v>
      </c>
      <c r="AC538" s="83"/>
      <c r="AD538" s="488" t="s">
        <v>20</v>
      </c>
      <c r="AE538" s="488" t="s">
        <v>1327</v>
      </c>
      <c r="AF538" s="488" t="s">
        <v>15</v>
      </c>
      <c r="AG538" s="504"/>
      <c r="AH538" s="504"/>
      <c r="AI538" s="67"/>
      <c r="AJ538" s="64"/>
      <c r="AK538" s="11"/>
      <c r="AL538" s="11"/>
      <c r="AM538" s="11"/>
      <c r="AN538" s="11"/>
      <c r="AO538" s="11"/>
      <c r="AP538" s="11"/>
      <c r="AQ538" s="11"/>
      <c r="AR538" s="11"/>
    </row>
    <row r="539" spans="1:44">
      <c r="A539" s="256">
        <v>266</v>
      </c>
      <c r="B539" s="243" t="s">
        <v>1322</v>
      </c>
      <c r="C539" s="262">
        <v>23933</v>
      </c>
      <c r="D539" s="245">
        <v>4</v>
      </c>
      <c r="E539" s="267">
        <v>1</v>
      </c>
      <c r="F539" s="267">
        <v>0</v>
      </c>
      <c r="G539" s="267">
        <v>71</v>
      </c>
      <c r="H539" s="247">
        <v>1</v>
      </c>
      <c r="I539" s="84">
        <f t="shared" si="203"/>
        <v>471</v>
      </c>
      <c r="J539" s="84">
        <v>250</v>
      </c>
      <c r="K539" s="80">
        <f t="shared" si="204"/>
        <v>117750</v>
      </c>
      <c r="L539" s="245"/>
      <c r="M539" s="248"/>
      <c r="N539" s="249"/>
      <c r="O539" s="45"/>
      <c r="P539" s="139"/>
      <c r="Q539" s="250"/>
      <c r="R539" s="250"/>
      <c r="S539" s="251"/>
      <c r="T539" s="249"/>
      <c r="U539" s="252"/>
      <c r="V539" s="249"/>
      <c r="W539" s="253"/>
      <c r="X539" s="243"/>
      <c r="Y539" s="243"/>
      <c r="Z539" s="125">
        <f t="shared" ref="Z539:Z549" si="205">K539</f>
        <v>117750</v>
      </c>
      <c r="AA539" s="254">
        <v>0.01</v>
      </c>
      <c r="AB539" s="76">
        <f t="shared" ref="AB539:AB555" si="206">+Z539*AA539/100</f>
        <v>11.775</v>
      </c>
      <c r="AC539" s="83">
        <f t="shared" si="199"/>
        <v>10.008750000000001</v>
      </c>
      <c r="AD539" s="4" t="s">
        <v>644</v>
      </c>
      <c r="AE539" s="4" t="s">
        <v>1352</v>
      </c>
      <c r="AF539" s="4" t="s">
        <v>370</v>
      </c>
      <c r="AG539" s="121">
        <v>1350500044754</v>
      </c>
      <c r="AH539" s="8" t="s">
        <v>1542</v>
      </c>
      <c r="AI539" s="204" t="s">
        <v>195</v>
      </c>
    </row>
    <row r="540" spans="1:44" ht="20.100000000000001" customHeight="1">
      <c r="A540" s="256">
        <v>267</v>
      </c>
      <c r="B540" s="243" t="s">
        <v>656</v>
      </c>
      <c r="C540" s="258">
        <v>340</v>
      </c>
      <c r="D540" s="259" t="s">
        <v>32</v>
      </c>
      <c r="E540" s="260">
        <v>3</v>
      </c>
      <c r="F540" s="260">
        <v>0</v>
      </c>
      <c r="G540" s="260">
        <v>19</v>
      </c>
      <c r="H540" s="247">
        <v>1</v>
      </c>
      <c r="I540" s="84">
        <f t="shared" si="203"/>
        <v>1219</v>
      </c>
      <c r="J540" s="84">
        <v>250</v>
      </c>
      <c r="K540" s="80">
        <f t="shared" si="204"/>
        <v>304750</v>
      </c>
      <c r="L540" s="245"/>
      <c r="M540" s="248"/>
      <c r="N540" s="249"/>
      <c r="O540" s="45"/>
      <c r="P540" s="139"/>
      <c r="Q540" s="250"/>
      <c r="R540" s="250"/>
      <c r="S540" s="251"/>
      <c r="T540" s="249"/>
      <c r="U540" s="252"/>
      <c r="V540" s="249"/>
      <c r="W540" s="253"/>
      <c r="X540" s="243"/>
      <c r="Y540" s="243"/>
      <c r="Z540" s="125">
        <f t="shared" si="205"/>
        <v>304750</v>
      </c>
      <c r="AA540" s="254">
        <v>0.01</v>
      </c>
      <c r="AB540" s="76">
        <f t="shared" si="206"/>
        <v>30.475000000000001</v>
      </c>
      <c r="AC540" s="83">
        <f t="shared" si="199"/>
        <v>25.903750000000002</v>
      </c>
      <c r="AD540" s="501" t="s">
        <v>10</v>
      </c>
      <c r="AE540" s="489" t="s">
        <v>689</v>
      </c>
      <c r="AF540" s="489" t="s">
        <v>63</v>
      </c>
      <c r="AG540" s="498" t="s">
        <v>1027</v>
      </c>
      <c r="AH540" s="498" t="s">
        <v>140</v>
      </c>
      <c r="AI540" s="12" t="s">
        <v>95</v>
      </c>
      <c r="AJ540" s="6" t="s">
        <v>123</v>
      </c>
      <c r="AK540" s="11" t="s">
        <v>15</v>
      </c>
      <c r="AL540" s="11" t="s">
        <v>16</v>
      </c>
      <c r="AM540" s="11" t="s">
        <v>17</v>
      </c>
      <c r="AN540" s="11" t="s">
        <v>124</v>
      </c>
      <c r="AO540" s="11" t="s">
        <v>525</v>
      </c>
      <c r="AP540" s="11">
        <v>12</v>
      </c>
      <c r="AQ540" s="11">
        <v>3</v>
      </c>
      <c r="AR540" s="11">
        <v>43</v>
      </c>
    </row>
    <row r="541" spans="1:44">
      <c r="A541" s="256">
        <v>268</v>
      </c>
      <c r="B541" s="243" t="s">
        <v>1322</v>
      </c>
      <c r="C541" s="262">
        <v>23933</v>
      </c>
      <c r="D541" s="245">
        <v>4</v>
      </c>
      <c r="E541" s="248">
        <v>2</v>
      </c>
      <c r="F541" s="248">
        <v>2</v>
      </c>
      <c r="G541" s="248">
        <v>41</v>
      </c>
      <c r="H541" s="247">
        <v>1</v>
      </c>
      <c r="I541" s="84">
        <f t="shared" si="203"/>
        <v>1041</v>
      </c>
      <c r="J541" s="84">
        <v>250</v>
      </c>
      <c r="K541" s="80">
        <f t="shared" si="204"/>
        <v>260250</v>
      </c>
      <c r="L541" s="245"/>
      <c r="M541" s="248"/>
      <c r="N541" s="249"/>
      <c r="O541" s="45"/>
      <c r="P541" s="139"/>
      <c r="Q541" s="250"/>
      <c r="R541" s="250"/>
      <c r="S541" s="251"/>
      <c r="T541" s="249"/>
      <c r="U541" s="252"/>
      <c r="V541" s="249"/>
      <c r="W541" s="253"/>
      <c r="X541" s="243"/>
      <c r="Y541" s="243"/>
      <c r="Z541" s="125">
        <f t="shared" si="205"/>
        <v>260250</v>
      </c>
      <c r="AA541" s="254">
        <v>0.01</v>
      </c>
      <c r="AB541" s="76">
        <f t="shared" si="206"/>
        <v>26.024999999999999</v>
      </c>
      <c r="AC541" s="83">
        <f t="shared" si="199"/>
        <v>22.12125</v>
      </c>
      <c r="AD541" s="4" t="s">
        <v>644</v>
      </c>
      <c r="AE541" s="4" t="s">
        <v>689</v>
      </c>
      <c r="AF541" s="4" t="s">
        <v>395</v>
      </c>
      <c r="AG541" s="121">
        <v>3350500242161</v>
      </c>
      <c r="AH541" s="8" t="s">
        <v>1566</v>
      </c>
      <c r="AI541" s="204" t="s">
        <v>195</v>
      </c>
    </row>
    <row r="542" spans="1:44" ht="20.100000000000001" customHeight="1">
      <c r="A542" s="256">
        <v>269</v>
      </c>
      <c r="B542" s="243" t="s">
        <v>656</v>
      </c>
      <c r="C542" s="258" t="s">
        <v>1128</v>
      </c>
      <c r="D542" s="259" t="s">
        <v>95</v>
      </c>
      <c r="E542" s="260">
        <v>8</v>
      </c>
      <c r="F542" s="260">
        <v>2</v>
      </c>
      <c r="G542" s="260">
        <v>23</v>
      </c>
      <c r="H542" s="247">
        <v>1</v>
      </c>
      <c r="I542" s="84">
        <f t="shared" si="203"/>
        <v>3423</v>
      </c>
      <c r="J542" s="84">
        <v>250</v>
      </c>
      <c r="K542" s="80">
        <f t="shared" si="204"/>
        <v>855750</v>
      </c>
      <c r="L542" s="245"/>
      <c r="M542" s="248"/>
      <c r="N542" s="249"/>
      <c r="O542" s="45"/>
      <c r="P542" s="139"/>
      <c r="Q542" s="250"/>
      <c r="R542" s="250"/>
      <c r="S542" s="251"/>
      <c r="T542" s="249"/>
      <c r="U542" s="252"/>
      <c r="V542" s="249"/>
      <c r="W542" s="253"/>
      <c r="X542" s="243"/>
      <c r="Y542" s="243"/>
      <c r="Z542" s="125">
        <f t="shared" si="205"/>
        <v>855750</v>
      </c>
      <c r="AA542" s="254">
        <v>0.01</v>
      </c>
      <c r="AB542" s="76">
        <f t="shared" si="206"/>
        <v>85.575000000000003</v>
      </c>
      <c r="AC542" s="83">
        <f t="shared" si="199"/>
        <v>72.738749999999996</v>
      </c>
      <c r="AD542" s="501" t="s">
        <v>10</v>
      </c>
      <c r="AE542" s="489" t="s">
        <v>668</v>
      </c>
      <c r="AF542" s="489" t="s">
        <v>472</v>
      </c>
      <c r="AG542" s="498" t="s">
        <v>936</v>
      </c>
      <c r="AH542" s="498" t="s">
        <v>39</v>
      </c>
      <c r="AI542" s="12" t="s">
        <v>95</v>
      </c>
      <c r="AJ542" s="6" t="s">
        <v>123</v>
      </c>
      <c r="AK542" s="11" t="s">
        <v>15</v>
      </c>
      <c r="AL542" s="11" t="s">
        <v>16</v>
      </c>
      <c r="AM542" s="11" t="s">
        <v>17</v>
      </c>
      <c r="AN542" s="11" t="s">
        <v>47</v>
      </c>
      <c r="AO542" s="11" t="s">
        <v>431</v>
      </c>
      <c r="AP542" s="11">
        <v>3</v>
      </c>
      <c r="AQ542" s="11">
        <v>1</v>
      </c>
      <c r="AR542" s="11">
        <v>60</v>
      </c>
    </row>
    <row r="543" spans="1:44" ht="20.100000000000001" customHeight="1">
      <c r="A543" s="256"/>
      <c r="B543" s="243" t="s">
        <v>1286</v>
      </c>
      <c r="C543" s="281">
        <v>23933</v>
      </c>
      <c r="D543" s="259" t="s">
        <v>95</v>
      </c>
      <c r="E543" s="260">
        <v>2</v>
      </c>
      <c r="F543" s="260">
        <v>0</v>
      </c>
      <c r="G543" s="260">
        <v>79</v>
      </c>
      <c r="H543" s="247">
        <v>1</v>
      </c>
      <c r="I543" s="65">
        <f t="shared" si="203"/>
        <v>879</v>
      </c>
      <c r="J543" s="84">
        <v>400</v>
      </c>
      <c r="K543" s="80">
        <f t="shared" si="204"/>
        <v>351600</v>
      </c>
      <c r="L543" s="245"/>
      <c r="M543" s="248"/>
      <c r="N543" s="249"/>
      <c r="O543" s="45"/>
      <c r="P543" s="139"/>
      <c r="Q543" s="250"/>
      <c r="R543" s="250"/>
      <c r="S543" s="251"/>
      <c r="T543" s="249"/>
      <c r="U543" s="252"/>
      <c r="V543" s="249"/>
      <c r="W543" s="253"/>
      <c r="X543" s="243"/>
      <c r="Y543" s="243"/>
      <c r="Z543" s="125">
        <f t="shared" si="205"/>
        <v>351600</v>
      </c>
      <c r="AA543" s="254">
        <v>0.01</v>
      </c>
      <c r="AB543" s="76">
        <f t="shared" si="206"/>
        <v>35.159999999999997</v>
      </c>
      <c r="AC543" s="83">
        <f t="shared" si="199"/>
        <v>29.885999999999996</v>
      </c>
      <c r="AD543" s="501" t="s">
        <v>10</v>
      </c>
      <c r="AE543" s="489" t="s">
        <v>668</v>
      </c>
      <c r="AF543" s="489" t="s">
        <v>472</v>
      </c>
      <c r="AG543" s="498" t="s">
        <v>936</v>
      </c>
      <c r="AH543" s="498" t="s">
        <v>39</v>
      </c>
      <c r="AI543" s="12" t="s">
        <v>95</v>
      </c>
      <c r="AJ543" s="6" t="s">
        <v>123</v>
      </c>
      <c r="AK543" s="11"/>
      <c r="AL543" s="11"/>
      <c r="AM543" s="11"/>
      <c r="AN543" s="11"/>
      <c r="AO543" s="11"/>
      <c r="AP543" s="11"/>
      <c r="AQ543" s="11"/>
      <c r="AR543" s="11"/>
    </row>
    <row r="544" spans="1:44" ht="20.100000000000001" customHeight="1">
      <c r="A544" s="256"/>
      <c r="B544" s="243" t="s">
        <v>1319</v>
      </c>
      <c r="C544" s="281">
        <v>45709</v>
      </c>
      <c r="D544" s="259" t="s">
        <v>95</v>
      </c>
      <c r="E544" s="260">
        <v>0</v>
      </c>
      <c r="F544" s="260">
        <v>3</v>
      </c>
      <c r="G544" s="260">
        <v>89</v>
      </c>
      <c r="H544" s="247">
        <v>4</v>
      </c>
      <c r="I544" s="65">
        <f t="shared" si="203"/>
        <v>389</v>
      </c>
      <c r="J544" s="84">
        <v>130</v>
      </c>
      <c r="K544" s="80">
        <f t="shared" si="204"/>
        <v>50570</v>
      </c>
      <c r="L544" s="245"/>
      <c r="M544" s="248"/>
      <c r="N544" s="249"/>
      <c r="O544" s="45"/>
      <c r="P544" s="139"/>
      <c r="Q544" s="250"/>
      <c r="R544" s="250"/>
      <c r="S544" s="251"/>
      <c r="T544" s="249"/>
      <c r="U544" s="252"/>
      <c r="V544" s="249"/>
      <c r="W544" s="253"/>
      <c r="X544" s="243"/>
      <c r="Y544" s="243"/>
      <c r="Z544" s="125">
        <f t="shared" si="205"/>
        <v>50570</v>
      </c>
      <c r="AA544" s="254">
        <v>0.02</v>
      </c>
      <c r="AB544" s="76">
        <f>+Z544*AA544/100</f>
        <v>10.113999999999999</v>
      </c>
      <c r="AC544" s="83">
        <f t="shared" si="199"/>
        <v>8.5968999999999998</v>
      </c>
      <c r="AD544" s="501" t="s">
        <v>10</v>
      </c>
      <c r="AE544" s="489" t="s">
        <v>668</v>
      </c>
      <c r="AF544" s="489" t="s">
        <v>472</v>
      </c>
      <c r="AG544" s="498" t="s">
        <v>936</v>
      </c>
      <c r="AH544" s="498" t="s">
        <v>39</v>
      </c>
      <c r="AI544" s="12" t="s">
        <v>95</v>
      </c>
      <c r="AJ544" s="6"/>
      <c r="AK544" s="11"/>
      <c r="AL544" s="11"/>
      <c r="AM544" s="11"/>
      <c r="AN544" s="11"/>
      <c r="AO544" s="11"/>
      <c r="AP544" s="11"/>
      <c r="AQ544" s="11"/>
      <c r="AR544" s="11"/>
    </row>
    <row r="545" spans="1:44">
      <c r="A545" s="256"/>
      <c r="B545" s="249" t="s">
        <v>1319</v>
      </c>
      <c r="C545" s="263">
        <v>17393</v>
      </c>
      <c r="D545" s="245">
        <v>4</v>
      </c>
      <c r="E545" s="248">
        <v>0</v>
      </c>
      <c r="F545" s="248">
        <v>1</v>
      </c>
      <c r="G545" s="248">
        <v>64</v>
      </c>
      <c r="H545" s="247">
        <v>2</v>
      </c>
      <c r="I545" s="65">
        <f t="shared" si="203"/>
        <v>164</v>
      </c>
      <c r="J545" s="84">
        <v>500</v>
      </c>
      <c r="K545" s="80">
        <f t="shared" si="204"/>
        <v>82000</v>
      </c>
      <c r="L545" s="245"/>
      <c r="M545" s="266"/>
      <c r="N545" s="245"/>
      <c r="O545" s="45"/>
      <c r="P545" s="139"/>
      <c r="Q545" s="249"/>
      <c r="R545" s="250"/>
      <c r="S545" s="245"/>
      <c r="T545" s="249"/>
      <c r="U545" s="252"/>
      <c r="V545" s="249"/>
      <c r="W545" s="253"/>
      <c r="X545" s="243"/>
      <c r="Y545" s="243"/>
      <c r="Z545" s="125">
        <f t="shared" si="205"/>
        <v>82000</v>
      </c>
      <c r="AA545" s="254">
        <v>0.02</v>
      </c>
      <c r="AB545" s="76">
        <f>+Z545*AA545/100</f>
        <v>16.399999999999999</v>
      </c>
      <c r="AC545" s="83">
        <f t="shared" si="199"/>
        <v>13.939999999999998</v>
      </c>
      <c r="AD545" s="4" t="s">
        <v>10</v>
      </c>
      <c r="AE545" s="4" t="s">
        <v>1956</v>
      </c>
      <c r="AF545" s="4" t="s">
        <v>472</v>
      </c>
      <c r="AG545" s="121">
        <v>335040077007</v>
      </c>
      <c r="AH545" s="8" t="s">
        <v>1957</v>
      </c>
    </row>
    <row r="546" spans="1:44" ht="20.100000000000001" customHeight="1">
      <c r="A546" s="256">
        <v>270</v>
      </c>
      <c r="B546" s="257" t="s">
        <v>656</v>
      </c>
      <c r="C546" s="258" t="s">
        <v>1128</v>
      </c>
      <c r="D546" s="259" t="s">
        <v>95</v>
      </c>
      <c r="E546" s="260">
        <v>3</v>
      </c>
      <c r="F546" s="260">
        <v>2</v>
      </c>
      <c r="G546" s="260">
        <v>20</v>
      </c>
      <c r="H546" s="247">
        <v>1</v>
      </c>
      <c r="I546" s="84">
        <f t="shared" si="203"/>
        <v>1420</v>
      </c>
      <c r="J546" s="84">
        <v>250</v>
      </c>
      <c r="K546" s="80">
        <f t="shared" si="204"/>
        <v>355000</v>
      </c>
      <c r="L546" s="245"/>
      <c r="M546" s="248"/>
      <c r="N546" s="245"/>
      <c r="O546" s="48"/>
      <c r="P546" s="58"/>
      <c r="Q546" s="251"/>
      <c r="R546" s="251"/>
      <c r="S546" s="251"/>
      <c r="T546" s="245"/>
      <c r="U546" s="248"/>
      <c r="V546" s="245"/>
      <c r="W546" s="253"/>
      <c r="X546" s="243"/>
      <c r="Y546" s="243"/>
      <c r="Z546" s="125">
        <f t="shared" si="205"/>
        <v>355000</v>
      </c>
      <c r="AA546" s="254">
        <v>0.01</v>
      </c>
      <c r="AB546" s="76">
        <f t="shared" si="206"/>
        <v>35.5</v>
      </c>
      <c r="AC546" s="83">
        <f t="shared" si="199"/>
        <v>30.175000000000001</v>
      </c>
      <c r="AD546" s="501" t="s">
        <v>10</v>
      </c>
      <c r="AE546" s="489" t="s">
        <v>682</v>
      </c>
      <c r="AF546" s="489" t="s">
        <v>81</v>
      </c>
      <c r="AG546" s="498" t="s">
        <v>993</v>
      </c>
      <c r="AH546" s="498" t="s">
        <v>42</v>
      </c>
      <c r="AI546" s="12" t="s">
        <v>95</v>
      </c>
      <c r="AJ546" s="6" t="s">
        <v>123</v>
      </c>
      <c r="AK546" s="11" t="s">
        <v>15</v>
      </c>
      <c r="AL546" s="11" t="s">
        <v>16</v>
      </c>
      <c r="AM546" s="11" t="s">
        <v>17</v>
      </c>
      <c r="AN546" s="11" t="s">
        <v>96</v>
      </c>
      <c r="AO546" s="11" t="s">
        <v>485</v>
      </c>
      <c r="AP546" s="11">
        <v>3</v>
      </c>
      <c r="AQ546" s="11">
        <v>1</v>
      </c>
      <c r="AR546" s="11">
        <v>78</v>
      </c>
    </row>
    <row r="547" spans="1:44" ht="20.100000000000001" customHeight="1">
      <c r="A547" s="256"/>
      <c r="B547" s="257" t="s">
        <v>1324</v>
      </c>
      <c r="C547" s="395">
        <v>23933</v>
      </c>
      <c r="D547" s="259" t="s">
        <v>95</v>
      </c>
      <c r="E547" s="260">
        <v>4</v>
      </c>
      <c r="F547" s="260">
        <v>2</v>
      </c>
      <c r="G547" s="260">
        <v>56</v>
      </c>
      <c r="H547" s="247">
        <v>1</v>
      </c>
      <c r="I547" s="84">
        <f t="shared" si="203"/>
        <v>1856</v>
      </c>
      <c r="J547" s="84">
        <v>250</v>
      </c>
      <c r="K547" s="80">
        <f t="shared" si="204"/>
        <v>464000</v>
      </c>
      <c r="L547" s="245"/>
      <c r="M547" s="248"/>
      <c r="N547" s="245"/>
      <c r="O547" s="48"/>
      <c r="P547" s="58"/>
      <c r="Q547" s="251"/>
      <c r="R547" s="251"/>
      <c r="S547" s="251"/>
      <c r="T547" s="245"/>
      <c r="U547" s="248"/>
      <c r="V547" s="245"/>
      <c r="W547" s="253"/>
      <c r="X547" s="243"/>
      <c r="Y547" s="243"/>
      <c r="Z547" s="125">
        <f t="shared" si="205"/>
        <v>464000</v>
      </c>
      <c r="AA547" s="254">
        <v>0.01</v>
      </c>
      <c r="AB547" s="76">
        <f>+Z547*AA547/100</f>
        <v>46.4</v>
      </c>
      <c r="AC547" s="83">
        <f t="shared" si="199"/>
        <v>39.44</v>
      </c>
      <c r="AD547" s="501" t="s">
        <v>10</v>
      </c>
      <c r="AE547" s="489" t="s">
        <v>682</v>
      </c>
      <c r="AF547" s="489" t="s">
        <v>81</v>
      </c>
      <c r="AG547" s="498" t="s">
        <v>993</v>
      </c>
      <c r="AH547" s="498" t="s">
        <v>42</v>
      </c>
      <c r="AI547" s="12" t="s">
        <v>95</v>
      </c>
      <c r="AJ547" s="6" t="s">
        <v>123</v>
      </c>
      <c r="AK547" s="11"/>
      <c r="AL547" s="11"/>
      <c r="AM547" s="11"/>
      <c r="AN547" s="11"/>
      <c r="AO547" s="11"/>
      <c r="AP547" s="11"/>
      <c r="AQ547" s="11"/>
      <c r="AR547" s="11"/>
    </row>
    <row r="548" spans="1:44">
      <c r="A548" s="256"/>
      <c r="B548" s="257" t="s">
        <v>646</v>
      </c>
      <c r="C548" s="245"/>
      <c r="D548" s="245"/>
      <c r="E548" s="248">
        <v>8</v>
      </c>
      <c r="F548" s="248">
        <v>1</v>
      </c>
      <c r="G548" s="248">
        <v>0</v>
      </c>
      <c r="H548" s="247">
        <v>1</v>
      </c>
      <c r="I548" s="65">
        <f>E548*400+F548*100+G548</f>
        <v>3300</v>
      </c>
      <c r="J548" s="84">
        <v>250</v>
      </c>
      <c r="K548" s="80">
        <v>824900</v>
      </c>
      <c r="L548" s="245"/>
      <c r="M548" s="266"/>
      <c r="N548" s="245"/>
      <c r="O548" s="45"/>
      <c r="P548" s="139"/>
      <c r="Q548" s="249"/>
      <c r="R548" s="250"/>
      <c r="S548" s="245"/>
      <c r="T548" s="249"/>
      <c r="U548" s="252"/>
      <c r="V548" s="249"/>
      <c r="W548" s="253"/>
      <c r="X548" s="243"/>
      <c r="Y548" s="243"/>
      <c r="Z548" s="125">
        <v>824900</v>
      </c>
      <c r="AA548" s="254">
        <v>0.01</v>
      </c>
      <c r="AB548" s="82">
        <v>82.49</v>
      </c>
      <c r="AC548" s="83"/>
      <c r="AD548" s="4" t="s">
        <v>10</v>
      </c>
      <c r="AE548" s="4" t="s">
        <v>2308</v>
      </c>
    </row>
    <row r="549" spans="1:44">
      <c r="A549" s="256"/>
      <c r="B549" s="245" t="s">
        <v>1319</v>
      </c>
      <c r="C549" s="334">
        <v>56702</v>
      </c>
      <c r="D549" s="245">
        <v>4</v>
      </c>
      <c r="E549" s="248">
        <v>0</v>
      </c>
      <c r="F549" s="248">
        <v>0</v>
      </c>
      <c r="G549" s="248">
        <v>79</v>
      </c>
      <c r="H549" s="247">
        <v>1</v>
      </c>
      <c r="I549" s="65">
        <f t="shared" si="203"/>
        <v>79</v>
      </c>
      <c r="J549" s="84">
        <v>500</v>
      </c>
      <c r="K549" s="80">
        <f t="shared" si="204"/>
        <v>39500</v>
      </c>
      <c r="L549" s="245">
        <v>1</v>
      </c>
      <c r="M549" s="266" t="s">
        <v>1592</v>
      </c>
      <c r="N549" s="245" t="s">
        <v>1621</v>
      </c>
      <c r="O549" s="48"/>
      <c r="P549" s="142">
        <v>164</v>
      </c>
      <c r="Q549" s="245"/>
      <c r="R549" s="251"/>
      <c r="S549" s="245"/>
      <c r="T549" s="245">
        <v>28</v>
      </c>
      <c r="U549" s="248"/>
      <c r="V549" s="245"/>
      <c r="W549" s="253"/>
      <c r="X549" s="243"/>
      <c r="Y549" s="243"/>
      <c r="Z549" s="125">
        <f t="shared" si="205"/>
        <v>39500</v>
      </c>
      <c r="AA549" s="254">
        <v>0.02</v>
      </c>
      <c r="AB549" s="76">
        <f>+Z549*AA549/100</f>
        <v>7.9</v>
      </c>
      <c r="AC549" s="83">
        <f t="shared" si="199"/>
        <v>6.7149999999999999</v>
      </c>
      <c r="AD549" s="4" t="s">
        <v>10</v>
      </c>
      <c r="AE549" s="4" t="s">
        <v>1672</v>
      </c>
      <c r="AF549" s="4" t="s">
        <v>81</v>
      </c>
      <c r="AG549" s="121">
        <v>3350400176973</v>
      </c>
      <c r="AH549" s="8" t="s">
        <v>1673</v>
      </c>
    </row>
    <row r="550" spans="1:44">
      <c r="A550" s="256"/>
      <c r="B550" s="245"/>
      <c r="C550" s="245"/>
      <c r="D550" s="245"/>
      <c r="E550" s="248"/>
      <c r="F550" s="248"/>
      <c r="G550" s="248"/>
      <c r="H550" s="247">
        <v>1</v>
      </c>
      <c r="I550" s="65">
        <f t="shared" si="203"/>
        <v>0</v>
      </c>
      <c r="J550" s="65"/>
      <c r="K550" s="80">
        <f t="shared" si="204"/>
        <v>0</v>
      </c>
      <c r="L550" s="245">
        <v>2</v>
      </c>
      <c r="M550" s="266" t="s">
        <v>1675</v>
      </c>
      <c r="N550" s="245" t="s">
        <v>1595</v>
      </c>
      <c r="O550" s="48"/>
      <c r="P550" s="58">
        <v>31</v>
      </c>
      <c r="Q550" s="245"/>
      <c r="R550" s="251"/>
      <c r="S550" s="245"/>
      <c r="T550" s="245">
        <v>23</v>
      </c>
      <c r="U550" s="248"/>
      <c r="V550" s="245"/>
      <c r="W550" s="253"/>
      <c r="X550" s="243"/>
      <c r="Y550" s="243"/>
      <c r="Z550" s="125"/>
      <c r="AA550" s="254"/>
      <c r="AB550" s="76"/>
      <c r="AC550" s="83">
        <f t="shared" si="199"/>
        <v>0</v>
      </c>
    </row>
    <row r="551" spans="1:44">
      <c r="A551" s="256"/>
      <c r="B551" s="245"/>
      <c r="C551" s="245"/>
      <c r="D551" s="245"/>
      <c r="E551" s="248"/>
      <c r="F551" s="248"/>
      <c r="G551" s="248"/>
      <c r="H551" s="247">
        <v>1</v>
      </c>
      <c r="I551" s="65">
        <f t="shared" si="203"/>
        <v>0</v>
      </c>
      <c r="J551" s="65"/>
      <c r="K551" s="80">
        <f t="shared" si="204"/>
        <v>0</v>
      </c>
      <c r="L551" s="245">
        <v>3</v>
      </c>
      <c r="M551" s="266" t="s">
        <v>1676</v>
      </c>
      <c r="N551" s="245" t="s">
        <v>1595</v>
      </c>
      <c r="O551" s="48"/>
      <c r="P551" s="58">
        <v>19</v>
      </c>
      <c r="Q551" s="245"/>
      <c r="R551" s="251"/>
      <c r="S551" s="245"/>
      <c r="T551" s="245">
        <v>28</v>
      </c>
      <c r="U551" s="248"/>
      <c r="V551" s="245"/>
      <c r="W551" s="253"/>
      <c r="X551" s="243"/>
      <c r="Y551" s="243"/>
      <c r="Z551" s="125"/>
      <c r="AA551" s="254"/>
      <c r="AB551" s="76"/>
      <c r="AC551" s="83">
        <f t="shared" si="199"/>
        <v>0</v>
      </c>
    </row>
    <row r="552" spans="1:44">
      <c r="A552" s="256"/>
      <c r="B552" s="245"/>
      <c r="C552" s="245"/>
      <c r="D552" s="245"/>
      <c r="E552" s="248"/>
      <c r="F552" s="248"/>
      <c r="G552" s="248"/>
      <c r="H552" s="247">
        <v>1</v>
      </c>
      <c r="I552" s="65">
        <f t="shared" si="203"/>
        <v>0</v>
      </c>
      <c r="J552" s="65"/>
      <c r="K552" s="80">
        <f t="shared" si="204"/>
        <v>0</v>
      </c>
      <c r="L552" s="245">
        <v>4</v>
      </c>
      <c r="M552" s="266" t="s">
        <v>1639</v>
      </c>
      <c r="N552" s="245" t="s">
        <v>1595</v>
      </c>
      <c r="O552" s="48"/>
      <c r="P552" s="58">
        <v>57</v>
      </c>
      <c r="Q552" s="245"/>
      <c r="R552" s="251"/>
      <c r="S552" s="245"/>
      <c r="T552" s="245">
        <v>13</v>
      </c>
      <c r="U552" s="248"/>
      <c r="V552" s="245"/>
      <c r="W552" s="253"/>
      <c r="X552" s="243"/>
      <c r="Y552" s="243"/>
      <c r="Z552" s="125"/>
      <c r="AA552" s="254"/>
      <c r="AB552" s="76"/>
      <c r="AC552" s="83">
        <f t="shared" si="199"/>
        <v>0</v>
      </c>
    </row>
    <row r="553" spans="1:44">
      <c r="A553" s="256">
        <v>271</v>
      </c>
      <c r="B553" s="257" t="s">
        <v>1322</v>
      </c>
      <c r="C553" s="262">
        <v>23933</v>
      </c>
      <c r="D553" s="245">
        <v>4</v>
      </c>
      <c r="E553" s="248">
        <v>2</v>
      </c>
      <c r="F553" s="248">
        <v>0</v>
      </c>
      <c r="G553" s="248">
        <v>64</v>
      </c>
      <c r="H553" s="247">
        <v>1</v>
      </c>
      <c r="I553" s="84">
        <f t="shared" ref="I553:I557" si="207">E553*400+F553*100+G553</f>
        <v>864</v>
      </c>
      <c r="J553" s="84">
        <v>250</v>
      </c>
      <c r="K553" s="80">
        <f>I553*J553</f>
        <v>216000</v>
      </c>
      <c r="L553" s="245"/>
      <c r="M553" s="248"/>
      <c r="N553" s="245"/>
      <c r="O553" s="48"/>
      <c r="P553" s="58"/>
      <c r="Q553" s="251"/>
      <c r="R553" s="251"/>
      <c r="S553" s="251"/>
      <c r="T553" s="245"/>
      <c r="U553" s="248"/>
      <c r="V553" s="245"/>
      <c r="W553" s="253"/>
      <c r="X553" s="243"/>
      <c r="Y553" s="243"/>
      <c r="Z553" s="125">
        <f>K553</f>
        <v>216000</v>
      </c>
      <c r="AA553" s="254">
        <v>0.01</v>
      </c>
      <c r="AB553" s="76">
        <f t="shared" si="206"/>
        <v>21.6</v>
      </c>
      <c r="AC553" s="83">
        <f t="shared" si="199"/>
        <v>18.36</v>
      </c>
      <c r="AD553" s="4" t="s">
        <v>644</v>
      </c>
      <c r="AE553" s="4" t="s">
        <v>1337</v>
      </c>
      <c r="AF553" s="4" t="s">
        <v>540</v>
      </c>
      <c r="AG553" s="121">
        <v>3102200824975</v>
      </c>
    </row>
    <row r="554" spans="1:44">
      <c r="A554" s="256">
        <v>272</v>
      </c>
      <c r="B554" s="257" t="s">
        <v>1322</v>
      </c>
      <c r="C554" s="262">
        <v>23933</v>
      </c>
      <c r="D554" s="245">
        <v>4</v>
      </c>
      <c r="E554" s="248">
        <v>6</v>
      </c>
      <c r="F554" s="248">
        <v>2</v>
      </c>
      <c r="G554" s="248">
        <v>63</v>
      </c>
      <c r="H554" s="247">
        <v>1</v>
      </c>
      <c r="I554" s="84">
        <f t="shared" si="207"/>
        <v>2663</v>
      </c>
      <c r="J554" s="84">
        <v>250</v>
      </c>
      <c r="K554" s="80">
        <f>I554*J554</f>
        <v>665750</v>
      </c>
      <c r="L554" s="245"/>
      <c r="M554" s="248"/>
      <c r="N554" s="245"/>
      <c r="O554" s="48"/>
      <c r="P554" s="58"/>
      <c r="Q554" s="251"/>
      <c r="R554" s="251"/>
      <c r="S554" s="251"/>
      <c r="T554" s="245"/>
      <c r="U554" s="248"/>
      <c r="V554" s="245"/>
      <c r="W554" s="253"/>
      <c r="X554" s="243"/>
      <c r="Y554" s="243"/>
      <c r="Z554" s="125">
        <f t="shared" ref="Z554:Z557" si="208">K554</f>
        <v>665750</v>
      </c>
      <c r="AA554" s="254">
        <v>0.01</v>
      </c>
      <c r="AB554" s="76">
        <f t="shared" si="206"/>
        <v>66.575000000000003</v>
      </c>
      <c r="AC554" s="83">
        <f t="shared" si="199"/>
        <v>56.588749999999997</v>
      </c>
      <c r="AD554" s="482" t="s">
        <v>644</v>
      </c>
      <c r="AE554" s="482" t="s">
        <v>1422</v>
      </c>
      <c r="AF554" s="482" t="s">
        <v>1423</v>
      </c>
      <c r="AG554" s="121">
        <v>3330500865959</v>
      </c>
      <c r="AH554" s="8" t="s">
        <v>1580</v>
      </c>
      <c r="AI554" s="204" t="s">
        <v>1399</v>
      </c>
    </row>
    <row r="555" spans="1:44">
      <c r="A555" s="256"/>
      <c r="B555" s="257" t="s">
        <v>1322</v>
      </c>
      <c r="C555" s="262">
        <v>23933</v>
      </c>
      <c r="D555" s="245">
        <v>4</v>
      </c>
      <c r="E555" s="248">
        <v>5</v>
      </c>
      <c r="F555" s="248">
        <v>1</v>
      </c>
      <c r="G555" s="248">
        <v>28</v>
      </c>
      <c r="H555" s="247">
        <v>1</v>
      </c>
      <c r="I555" s="84">
        <f t="shared" si="207"/>
        <v>2128</v>
      </c>
      <c r="J555" s="84">
        <v>250</v>
      </c>
      <c r="K555" s="80">
        <f>I555*J555</f>
        <v>532000</v>
      </c>
      <c r="L555" s="245"/>
      <c r="M555" s="248"/>
      <c r="N555" s="245"/>
      <c r="O555" s="48"/>
      <c r="P555" s="58"/>
      <c r="Q555" s="251"/>
      <c r="R555" s="251"/>
      <c r="S555" s="251"/>
      <c r="T555" s="245"/>
      <c r="U555" s="248"/>
      <c r="V555" s="245"/>
      <c r="W555" s="253"/>
      <c r="X555" s="243"/>
      <c r="Y555" s="243"/>
      <c r="Z555" s="125">
        <f t="shared" si="208"/>
        <v>532000</v>
      </c>
      <c r="AA555" s="254">
        <v>0.01</v>
      </c>
      <c r="AB555" s="76">
        <f t="shared" si="206"/>
        <v>53.2</v>
      </c>
      <c r="AC555" s="83">
        <f t="shared" si="199"/>
        <v>45.22</v>
      </c>
      <c r="AD555" s="482" t="s">
        <v>644</v>
      </c>
      <c r="AE555" s="482" t="s">
        <v>1422</v>
      </c>
      <c r="AF555" s="482" t="s">
        <v>1423</v>
      </c>
      <c r="AG555" s="121">
        <v>3330500865959</v>
      </c>
      <c r="AH555" s="8" t="s">
        <v>1580</v>
      </c>
      <c r="AI555" s="204" t="s">
        <v>1399</v>
      </c>
    </row>
    <row r="556" spans="1:44">
      <c r="A556" s="242">
        <v>273</v>
      </c>
      <c r="B556" s="257" t="s">
        <v>1322</v>
      </c>
      <c r="C556" s="262">
        <v>23933</v>
      </c>
      <c r="D556" s="245">
        <v>4</v>
      </c>
      <c r="E556" s="248">
        <v>4</v>
      </c>
      <c r="F556" s="248">
        <v>3</v>
      </c>
      <c r="G556" s="248">
        <v>98</v>
      </c>
      <c r="H556" s="247">
        <v>1</v>
      </c>
      <c r="I556" s="84">
        <f t="shared" si="207"/>
        <v>1998</v>
      </c>
      <c r="J556" s="84">
        <v>250</v>
      </c>
      <c r="K556" s="80">
        <f>I556*J556</f>
        <v>499500</v>
      </c>
      <c r="L556" s="245"/>
      <c r="M556" s="248"/>
      <c r="N556" s="245"/>
      <c r="O556" s="48"/>
      <c r="P556" s="58"/>
      <c r="Q556" s="251"/>
      <c r="R556" s="251"/>
      <c r="S556" s="251"/>
      <c r="T556" s="245"/>
      <c r="U556" s="248"/>
      <c r="V556" s="245"/>
      <c r="W556" s="253"/>
      <c r="X556" s="243"/>
      <c r="Y556" s="243"/>
      <c r="Z556" s="125">
        <f t="shared" ref="Z556" si="209">K556</f>
        <v>499500</v>
      </c>
      <c r="AA556" s="254">
        <v>0.01</v>
      </c>
      <c r="AB556" s="76">
        <f t="shared" ref="AB556" si="210">+Z556*AA556/100</f>
        <v>49.95</v>
      </c>
      <c r="AC556" s="83">
        <f t="shared" si="199"/>
        <v>42.457500000000003</v>
      </c>
      <c r="AE556" s="4" t="s">
        <v>2236</v>
      </c>
      <c r="AF556" s="4" t="s">
        <v>1191</v>
      </c>
    </row>
    <row r="557" spans="1:44">
      <c r="A557" s="256">
        <v>274</v>
      </c>
      <c r="B557" s="245" t="s">
        <v>1319</v>
      </c>
      <c r="C557" s="263">
        <v>45720</v>
      </c>
      <c r="D557" s="245">
        <v>4</v>
      </c>
      <c r="E557" s="248">
        <v>0</v>
      </c>
      <c r="F557" s="248">
        <v>1</v>
      </c>
      <c r="G557" s="248">
        <v>61</v>
      </c>
      <c r="H557" s="247">
        <v>2</v>
      </c>
      <c r="I557" s="65">
        <f t="shared" si="207"/>
        <v>161</v>
      </c>
      <c r="J557" s="65">
        <v>130</v>
      </c>
      <c r="K557" s="80">
        <f>I557*J557</f>
        <v>20930</v>
      </c>
      <c r="L557" s="245">
        <v>1</v>
      </c>
      <c r="M557" s="266" t="s">
        <v>1650</v>
      </c>
      <c r="N557" s="245" t="s">
        <v>1613</v>
      </c>
      <c r="O557" s="48"/>
      <c r="P557" s="142">
        <v>112</v>
      </c>
      <c r="Q557" s="245"/>
      <c r="R557" s="251"/>
      <c r="S557" s="245"/>
      <c r="T557" s="245">
        <v>5</v>
      </c>
      <c r="U557" s="248"/>
      <c r="V557" s="245"/>
      <c r="W557" s="253"/>
      <c r="X557" s="243"/>
      <c r="Y557" s="243"/>
      <c r="Z557" s="125">
        <f t="shared" si="208"/>
        <v>20930</v>
      </c>
      <c r="AA557" s="254">
        <v>0.02</v>
      </c>
      <c r="AB557" s="76">
        <f>+Z557*AA557/100</f>
        <v>4.1859999999999999</v>
      </c>
      <c r="AC557" s="83">
        <f t="shared" si="199"/>
        <v>3.5581</v>
      </c>
      <c r="AD557" s="4" t="s">
        <v>10</v>
      </c>
      <c r="AE557" s="4" t="s">
        <v>1696</v>
      </c>
      <c r="AF557" s="4" t="s">
        <v>63</v>
      </c>
      <c r="AG557" s="121">
        <v>3350400271780</v>
      </c>
      <c r="AH557" s="8" t="s">
        <v>1690</v>
      </c>
    </row>
    <row r="558" spans="1:44">
      <c r="A558" s="256"/>
      <c r="B558" s="245"/>
      <c r="C558" s="245"/>
      <c r="D558" s="245"/>
      <c r="E558" s="248"/>
      <c r="F558" s="248"/>
      <c r="G558" s="248"/>
      <c r="H558" s="247"/>
      <c r="I558" s="65"/>
      <c r="J558" s="65"/>
      <c r="K558" s="80"/>
      <c r="L558" s="245">
        <v>2</v>
      </c>
      <c r="M558" s="266" t="s">
        <v>1592</v>
      </c>
      <c r="N558" s="245" t="s">
        <v>1621</v>
      </c>
      <c r="O558" s="48"/>
      <c r="P558" s="58">
        <v>198</v>
      </c>
      <c r="Q558" s="245"/>
      <c r="R558" s="251"/>
      <c r="S558" s="245"/>
      <c r="T558" s="245">
        <v>38</v>
      </c>
      <c r="U558" s="248"/>
      <c r="V558" s="245"/>
      <c r="W558" s="253"/>
      <c r="X558" s="243"/>
      <c r="Y558" s="243"/>
      <c r="Z558" s="125"/>
      <c r="AA558" s="254"/>
      <c r="AB558" s="82"/>
      <c r="AC558" s="83">
        <f t="shared" si="199"/>
        <v>0</v>
      </c>
    </row>
    <row r="559" spans="1:44">
      <c r="A559" s="256"/>
      <c r="B559" s="245"/>
      <c r="C559" s="245"/>
      <c r="D559" s="245"/>
      <c r="E559" s="248"/>
      <c r="F559" s="248"/>
      <c r="G559" s="248"/>
      <c r="H559" s="247"/>
      <c r="I559" s="65"/>
      <c r="J559" s="65"/>
      <c r="K559" s="80"/>
      <c r="L559" s="245">
        <v>3</v>
      </c>
      <c r="M559" s="266" t="s">
        <v>1592</v>
      </c>
      <c r="N559" s="245" t="s">
        <v>1613</v>
      </c>
      <c r="O559" s="48"/>
      <c r="P559" s="58">
        <v>66</v>
      </c>
      <c r="Q559" s="245"/>
      <c r="R559" s="251"/>
      <c r="S559" s="245"/>
      <c r="T559" s="245">
        <v>33</v>
      </c>
      <c r="U559" s="248"/>
      <c r="V559" s="245"/>
      <c r="W559" s="253"/>
      <c r="X559" s="243"/>
      <c r="Y559" s="243"/>
      <c r="Z559" s="125"/>
      <c r="AA559" s="254"/>
      <c r="AB559" s="82"/>
      <c r="AC559" s="83">
        <f t="shared" si="199"/>
        <v>0</v>
      </c>
    </row>
    <row r="560" spans="1:44">
      <c r="A560" s="256"/>
      <c r="B560" s="245"/>
      <c r="C560" s="245"/>
      <c r="D560" s="245"/>
      <c r="E560" s="248"/>
      <c r="F560" s="248"/>
      <c r="G560" s="248"/>
      <c r="H560" s="247"/>
      <c r="I560" s="65"/>
      <c r="J560" s="65"/>
      <c r="K560" s="80"/>
      <c r="L560" s="245">
        <v>4</v>
      </c>
      <c r="M560" s="266" t="s">
        <v>1620</v>
      </c>
      <c r="N560" s="245" t="s">
        <v>1613</v>
      </c>
      <c r="O560" s="48"/>
      <c r="P560" s="58">
        <v>8</v>
      </c>
      <c r="Q560" s="245"/>
      <c r="R560" s="251"/>
      <c r="S560" s="245"/>
      <c r="T560" s="245">
        <v>33</v>
      </c>
      <c r="U560" s="248"/>
      <c r="V560" s="245"/>
      <c r="W560" s="253"/>
      <c r="X560" s="243"/>
      <c r="Y560" s="243"/>
      <c r="Z560" s="125"/>
      <c r="AA560" s="254"/>
      <c r="AB560" s="82"/>
      <c r="AC560" s="83">
        <f t="shared" si="199"/>
        <v>0</v>
      </c>
    </row>
    <row r="561" spans="1:44">
      <c r="A561" s="256">
        <v>275</v>
      </c>
      <c r="B561" s="245" t="s">
        <v>1723</v>
      </c>
      <c r="C561" s="263"/>
      <c r="D561" s="245">
        <v>5</v>
      </c>
      <c r="E561" s="248">
        <v>0</v>
      </c>
      <c r="F561" s="248">
        <v>0</v>
      </c>
      <c r="G561" s="248">
        <v>61</v>
      </c>
      <c r="H561" s="247">
        <v>4</v>
      </c>
      <c r="I561" s="65">
        <f t="shared" ref="I561:I580" si="211">E561*400+F561*100+G561</f>
        <v>61</v>
      </c>
      <c r="J561" s="84">
        <v>250</v>
      </c>
      <c r="K561" s="80">
        <f>I561*J561</f>
        <v>15250</v>
      </c>
      <c r="L561" s="245"/>
      <c r="M561" s="266"/>
      <c r="N561" s="245"/>
      <c r="O561" s="48"/>
      <c r="P561" s="58"/>
      <c r="Q561" s="245"/>
      <c r="R561" s="251"/>
      <c r="S561" s="245"/>
      <c r="T561" s="245"/>
      <c r="U561" s="248"/>
      <c r="V561" s="245"/>
      <c r="W561" s="253"/>
      <c r="X561" s="243"/>
      <c r="Y561" s="243"/>
      <c r="Z561" s="125">
        <f>K561</f>
        <v>15250</v>
      </c>
      <c r="AA561" s="254">
        <v>0.02</v>
      </c>
      <c r="AB561" s="82">
        <f>+Z561*AA561/100</f>
        <v>3.05</v>
      </c>
      <c r="AC561" s="83">
        <f t="shared" si="199"/>
        <v>2.5924999999999998</v>
      </c>
      <c r="AD561" s="4" t="s">
        <v>10</v>
      </c>
      <c r="AE561" s="4" t="s">
        <v>430</v>
      </c>
      <c r="AF561" s="4" t="s">
        <v>460</v>
      </c>
      <c r="AG561" s="121">
        <v>3350400251703</v>
      </c>
      <c r="AH561" s="8" t="s">
        <v>1927</v>
      </c>
    </row>
    <row r="562" spans="1:44" ht="20.100000000000001" customHeight="1">
      <c r="A562" s="256"/>
      <c r="B562" s="243" t="s">
        <v>656</v>
      </c>
      <c r="C562" s="258">
        <v>482</v>
      </c>
      <c r="D562" s="259" t="s">
        <v>95</v>
      </c>
      <c r="E562" s="260">
        <v>5</v>
      </c>
      <c r="F562" s="260">
        <v>2</v>
      </c>
      <c r="G562" s="260">
        <v>55</v>
      </c>
      <c r="H562" s="247">
        <v>1</v>
      </c>
      <c r="I562" s="84">
        <f t="shared" si="211"/>
        <v>2255</v>
      </c>
      <c r="J562" s="84">
        <v>250</v>
      </c>
      <c r="K562" s="80">
        <f t="shared" ref="K562:K582" si="212">I562*J562</f>
        <v>563750</v>
      </c>
      <c r="L562" s="245"/>
      <c r="M562" s="248"/>
      <c r="N562" s="249"/>
      <c r="O562" s="45"/>
      <c r="P562" s="139"/>
      <c r="Q562" s="250"/>
      <c r="R562" s="250"/>
      <c r="S562" s="251"/>
      <c r="T562" s="249"/>
      <c r="U562" s="252"/>
      <c r="V562" s="249"/>
      <c r="W562" s="253"/>
      <c r="X562" s="243"/>
      <c r="Y562" s="243"/>
      <c r="Z562" s="125">
        <f t="shared" ref="Z562:Z580" si="213">K562</f>
        <v>563750</v>
      </c>
      <c r="AA562" s="254">
        <v>0.01</v>
      </c>
      <c r="AB562" s="82">
        <f>+Z562*AA562/100</f>
        <v>56.375</v>
      </c>
      <c r="AC562" s="83">
        <f t="shared" si="199"/>
        <v>47.918749999999996</v>
      </c>
      <c r="AD562" s="501" t="s">
        <v>44</v>
      </c>
      <c r="AE562" s="489" t="s">
        <v>430</v>
      </c>
      <c r="AF562" s="4" t="s">
        <v>460</v>
      </c>
      <c r="AG562" s="498" t="s">
        <v>1009</v>
      </c>
      <c r="AH562" s="498" t="s">
        <v>406</v>
      </c>
      <c r="AI562" s="12" t="s">
        <v>32</v>
      </c>
      <c r="AJ562" s="6" t="s">
        <v>36</v>
      </c>
      <c r="AK562" s="11" t="s">
        <v>15</v>
      </c>
      <c r="AL562" s="11" t="s">
        <v>16</v>
      </c>
      <c r="AM562" s="11" t="s">
        <v>17</v>
      </c>
      <c r="AN562" s="11" t="s">
        <v>68</v>
      </c>
      <c r="AO562" s="11" t="s">
        <v>485</v>
      </c>
      <c r="AP562" s="11">
        <v>5</v>
      </c>
      <c r="AQ562" s="11">
        <v>1</v>
      </c>
      <c r="AR562" s="11">
        <v>58</v>
      </c>
    </row>
    <row r="563" spans="1:44" ht="20.100000000000001" customHeight="1">
      <c r="A563" s="256"/>
      <c r="B563" s="243" t="s">
        <v>656</v>
      </c>
      <c r="C563" s="258">
        <v>750</v>
      </c>
      <c r="D563" s="259" t="s">
        <v>32</v>
      </c>
      <c r="E563" s="260">
        <v>1</v>
      </c>
      <c r="F563" s="260">
        <v>0</v>
      </c>
      <c r="G563" s="260">
        <v>17</v>
      </c>
      <c r="H563" s="247">
        <v>1</v>
      </c>
      <c r="I563" s="65">
        <f t="shared" si="211"/>
        <v>417</v>
      </c>
      <c r="J563" s="84">
        <v>250</v>
      </c>
      <c r="K563" s="80">
        <f t="shared" si="212"/>
        <v>104250</v>
      </c>
      <c r="L563" s="245"/>
      <c r="M563" s="248"/>
      <c r="N563" s="249"/>
      <c r="O563" s="45"/>
      <c r="P563" s="139"/>
      <c r="Q563" s="250"/>
      <c r="R563" s="250"/>
      <c r="S563" s="251"/>
      <c r="T563" s="249"/>
      <c r="U563" s="252"/>
      <c r="V563" s="249"/>
      <c r="W563" s="253"/>
      <c r="X563" s="243"/>
      <c r="Y563" s="243"/>
      <c r="Z563" s="125">
        <f t="shared" si="213"/>
        <v>104250</v>
      </c>
      <c r="AA563" s="254">
        <v>0.01</v>
      </c>
      <c r="AB563" s="82">
        <f>+Z563*AA563/100</f>
        <v>10.425000000000001</v>
      </c>
      <c r="AC563" s="83">
        <f t="shared" si="199"/>
        <v>8.8612500000000001</v>
      </c>
      <c r="AD563" s="501" t="s">
        <v>44</v>
      </c>
      <c r="AE563" s="489" t="s">
        <v>430</v>
      </c>
      <c r="AF563" s="4" t="s">
        <v>460</v>
      </c>
      <c r="AG563" s="498" t="s">
        <v>1009</v>
      </c>
      <c r="AH563" s="498" t="s">
        <v>406</v>
      </c>
      <c r="AI563" s="12" t="s">
        <v>32</v>
      </c>
      <c r="AJ563" s="6"/>
      <c r="AK563" s="11" t="s">
        <v>15</v>
      </c>
      <c r="AL563" s="11" t="s">
        <v>16</v>
      </c>
      <c r="AM563" s="11" t="s">
        <v>17</v>
      </c>
      <c r="AN563" s="11" t="s">
        <v>144</v>
      </c>
      <c r="AO563" s="11" t="s">
        <v>525</v>
      </c>
      <c r="AP563" s="11">
        <v>4</v>
      </c>
      <c r="AQ563" s="11">
        <v>3</v>
      </c>
      <c r="AR563" s="11">
        <v>70</v>
      </c>
    </row>
    <row r="564" spans="1:44" ht="20.100000000000001" customHeight="1">
      <c r="A564" s="256">
        <v>276</v>
      </c>
      <c r="B564" s="243" t="s">
        <v>656</v>
      </c>
      <c r="C564" s="258">
        <v>482</v>
      </c>
      <c r="D564" s="259" t="s">
        <v>95</v>
      </c>
      <c r="E564" s="260">
        <v>3</v>
      </c>
      <c r="F564" s="260">
        <v>0</v>
      </c>
      <c r="G564" s="260">
        <v>99</v>
      </c>
      <c r="H564" s="247">
        <v>1</v>
      </c>
      <c r="I564" s="84">
        <f t="shared" si="211"/>
        <v>1299</v>
      </c>
      <c r="J564" s="84">
        <v>250</v>
      </c>
      <c r="K564" s="80">
        <f t="shared" si="212"/>
        <v>324750</v>
      </c>
      <c r="L564" s="245"/>
      <c r="M564" s="248"/>
      <c r="N564" s="249"/>
      <c r="O564" s="45"/>
      <c r="P564" s="139"/>
      <c r="Q564" s="250"/>
      <c r="R564" s="250"/>
      <c r="S564" s="251"/>
      <c r="T564" s="249"/>
      <c r="U564" s="252"/>
      <c r="V564" s="249"/>
      <c r="W564" s="253"/>
      <c r="X564" s="243"/>
      <c r="Y564" s="243"/>
      <c r="Z564" s="125">
        <f t="shared" si="213"/>
        <v>324750</v>
      </c>
      <c r="AA564" s="254">
        <v>0.01</v>
      </c>
      <c r="AB564" s="82">
        <f>+Z564*AA564/100</f>
        <v>32.475000000000001</v>
      </c>
      <c r="AC564" s="83">
        <f t="shared" si="199"/>
        <v>27.603750000000002</v>
      </c>
      <c r="AD564" s="501" t="s">
        <v>10</v>
      </c>
      <c r="AE564" s="489" t="s">
        <v>694</v>
      </c>
      <c r="AF564" s="489" t="s">
        <v>460</v>
      </c>
      <c r="AG564" s="498" t="s">
        <v>1037</v>
      </c>
      <c r="AH564" s="538" t="s">
        <v>205</v>
      </c>
      <c r="AI564" s="203" t="s">
        <v>55</v>
      </c>
      <c r="AJ564" s="200" t="s">
        <v>195</v>
      </c>
      <c r="AK564" s="11" t="s">
        <v>15</v>
      </c>
      <c r="AL564" s="11" t="s">
        <v>16</v>
      </c>
      <c r="AM564" s="11" t="s">
        <v>17</v>
      </c>
      <c r="AN564" s="11" t="s">
        <v>65</v>
      </c>
      <c r="AO564" s="11" t="s">
        <v>525</v>
      </c>
      <c r="AP564" s="11">
        <v>11</v>
      </c>
      <c r="AQ564" s="11">
        <v>2</v>
      </c>
      <c r="AR564" s="11">
        <v>38</v>
      </c>
    </row>
    <row r="565" spans="1:44" ht="20.100000000000001" customHeight="1">
      <c r="A565" s="256"/>
      <c r="B565" s="243" t="s">
        <v>656</v>
      </c>
      <c r="C565" s="258">
        <v>333</v>
      </c>
      <c r="D565" s="259" t="s">
        <v>95</v>
      </c>
      <c r="E565" s="260">
        <v>4</v>
      </c>
      <c r="F565" s="260">
        <v>2</v>
      </c>
      <c r="G565" s="260">
        <v>41</v>
      </c>
      <c r="H565" s="247">
        <v>1</v>
      </c>
      <c r="I565" s="84">
        <f t="shared" si="211"/>
        <v>1841</v>
      </c>
      <c r="J565" s="84">
        <v>250</v>
      </c>
      <c r="K565" s="80">
        <f t="shared" si="212"/>
        <v>460250</v>
      </c>
      <c r="L565" s="245"/>
      <c r="M565" s="248"/>
      <c r="N565" s="249"/>
      <c r="O565" s="45"/>
      <c r="P565" s="139"/>
      <c r="Q565" s="250"/>
      <c r="R565" s="250"/>
      <c r="S565" s="251"/>
      <c r="T565" s="249"/>
      <c r="U565" s="252"/>
      <c r="V565" s="249"/>
      <c r="W565" s="253"/>
      <c r="X565" s="243"/>
      <c r="Y565" s="243"/>
      <c r="Z565" s="125">
        <f t="shared" si="213"/>
        <v>460250</v>
      </c>
      <c r="AA565" s="254">
        <v>0.01</v>
      </c>
      <c r="AB565" s="82">
        <f t="shared" ref="AB565:AB581" si="214">+Z565*AA565/100</f>
        <v>46.024999999999999</v>
      </c>
      <c r="AC565" s="83">
        <f t="shared" si="199"/>
        <v>39.121249999999996</v>
      </c>
      <c r="AD565" s="501" t="s">
        <v>10</v>
      </c>
      <c r="AE565" s="489" t="s">
        <v>694</v>
      </c>
      <c r="AF565" s="489" t="s">
        <v>460</v>
      </c>
      <c r="AG565" s="498" t="s">
        <v>1037</v>
      </c>
      <c r="AH565" s="538" t="s">
        <v>205</v>
      </c>
      <c r="AI565" s="203" t="s">
        <v>55</v>
      </c>
      <c r="AJ565" s="200" t="s">
        <v>195</v>
      </c>
      <c r="AK565" s="11" t="s">
        <v>15</v>
      </c>
      <c r="AL565" s="11" t="s">
        <v>16</v>
      </c>
      <c r="AM565" s="11" t="s">
        <v>17</v>
      </c>
      <c r="AN565" s="11" t="s">
        <v>68</v>
      </c>
      <c r="AO565" s="11" t="s">
        <v>525</v>
      </c>
      <c r="AP565" s="11">
        <v>9</v>
      </c>
      <c r="AQ565" s="11">
        <v>0</v>
      </c>
      <c r="AR565" s="11">
        <v>16</v>
      </c>
    </row>
    <row r="566" spans="1:44" ht="20.100000000000001" customHeight="1">
      <c r="A566" s="256">
        <v>277</v>
      </c>
      <c r="B566" s="243" t="s">
        <v>656</v>
      </c>
      <c r="C566" s="258">
        <v>673</v>
      </c>
      <c r="D566" s="259" t="s">
        <v>32</v>
      </c>
      <c r="E566" s="260">
        <v>3</v>
      </c>
      <c r="F566" s="260">
        <v>2</v>
      </c>
      <c r="G566" s="260">
        <v>90</v>
      </c>
      <c r="H566" s="247">
        <v>1</v>
      </c>
      <c r="I566" s="84">
        <f t="shared" si="211"/>
        <v>1490</v>
      </c>
      <c r="J566" s="84">
        <v>250</v>
      </c>
      <c r="K566" s="80">
        <f t="shared" si="212"/>
        <v>372500</v>
      </c>
      <c r="L566" s="245"/>
      <c r="M566" s="248"/>
      <c r="N566" s="249"/>
      <c r="O566" s="45"/>
      <c r="P566" s="139"/>
      <c r="Q566" s="250"/>
      <c r="R566" s="250"/>
      <c r="S566" s="251"/>
      <c r="T566" s="249"/>
      <c r="U566" s="252"/>
      <c r="V566" s="249"/>
      <c r="W566" s="253"/>
      <c r="X566" s="243"/>
      <c r="Y566" s="243"/>
      <c r="Z566" s="125">
        <f t="shared" si="213"/>
        <v>372500</v>
      </c>
      <c r="AA566" s="254">
        <v>0.01</v>
      </c>
      <c r="AB566" s="82">
        <f t="shared" si="214"/>
        <v>37.25</v>
      </c>
      <c r="AC566" s="83">
        <f t="shared" si="199"/>
        <v>31.662499999999998</v>
      </c>
      <c r="AD566" s="501" t="s">
        <v>10</v>
      </c>
      <c r="AE566" s="489" t="s">
        <v>583</v>
      </c>
      <c r="AF566" s="489" t="s">
        <v>160</v>
      </c>
      <c r="AG566" s="498" t="s">
        <v>1113</v>
      </c>
      <c r="AH566" s="498" t="s">
        <v>557</v>
      </c>
      <c r="AI566" s="12" t="s">
        <v>32</v>
      </c>
      <c r="AJ566" s="6" t="s">
        <v>36</v>
      </c>
      <c r="AK566" s="11" t="s">
        <v>15</v>
      </c>
      <c r="AL566" s="11" t="s">
        <v>16</v>
      </c>
      <c r="AM566" s="11" t="s">
        <v>17</v>
      </c>
      <c r="AN566" s="11" t="s">
        <v>69</v>
      </c>
      <c r="AO566" s="11" t="s">
        <v>626</v>
      </c>
      <c r="AP566" s="11">
        <v>1</v>
      </c>
      <c r="AQ566" s="11">
        <v>3</v>
      </c>
      <c r="AR566" s="11">
        <v>46</v>
      </c>
    </row>
    <row r="567" spans="1:44" ht="20.100000000000001" customHeight="1">
      <c r="A567" s="256">
        <v>278</v>
      </c>
      <c r="B567" s="243" t="s">
        <v>656</v>
      </c>
      <c r="C567" s="258">
        <v>482</v>
      </c>
      <c r="D567" s="259" t="s">
        <v>95</v>
      </c>
      <c r="E567" s="260">
        <v>9</v>
      </c>
      <c r="F567" s="260">
        <v>1</v>
      </c>
      <c r="G567" s="260">
        <v>76</v>
      </c>
      <c r="H567" s="264">
        <v>1</v>
      </c>
      <c r="I567" s="84">
        <f t="shared" si="211"/>
        <v>3776</v>
      </c>
      <c r="J567" s="84">
        <v>250</v>
      </c>
      <c r="K567" s="80">
        <f t="shared" si="212"/>
        <v>944000</v>
      </c>
      <c r="L567" s="245"/>
      <c r="M567" s="248"/>
      <c r="N567" s="249"/>
      <c r="O567" s="45"/>
      <c r="P567" s="139"/>
      <c r="Q567" s="250"/>
      <c r="R567" s="250"/>
      <c r="S567" s="251"/>
      <c r="T567" s="249"/>
      <c r="U567" s="252"/>
      <c r="V567" s="249"/>
      <c r="W567" s="253"/>
      <c r="X567" s="243"/>
      <c r="Y567" s="243"/>
      <c r="Z567" s="125">
        <f t="shared" si="213"/>
        <v>944000</v>
      </c>
      <c r="AA567" s="254">
        <v>0.01</v>
      </c>
      <c r="AB567" s="82">
        <f t="shared" si="214"/>
        <v>94.4</v>
      </c>
      <c r="AC567" s="83">
        <f t="shared" si="199"/>
        <v>80.240000000000009</v>
      </c>
      <c r="AD567" s="501" t="s">
        <v>10</v>
      </c>
      <c r="AE567" s="489" t="s">
        <v>252</v>
      </c>
      <c r="AF567" s="489" t="s">
        <v>34</v>
      </c>
      <c r="AG567" s="498" t="s">
        <v>776</v>
      </c>
      <c r="AH567" s="539" t="s">
        <v>72</v>
      </c>
      <c r="AI567" s="12" t="s">
        <v>95</v>
      </c>
      <c r="AJ567" s="6" t="s">
        <v>123</v>
      </c>
      <c r="AK567" s="11" t="s">
        <v>15</v>
      </c>
      <c r="AL567" s="11" t="s">
        <v>16</v>
      </c>
      <c r="AM567" s="11" t="s">
        <v>17</v>
      </c>
      <c r="AN567" s="11" t="s">
        <v>155</v>
      </c>
      <c r="AO567" s="11" t="s">
        <v>76</v>
      </c>
      <c r="AP567" s="11">
        <v>10</v>
      </c>
      <c r="AQ567" s="11">
        <v>3</v>
      </c>
      <c r="AR567" s="11">
        <v>27</v>
      </c>
    </row>
    <row r="568" spans="1:44" ht="20.100000000000001" customHeight="1">
      <c r="A568" s="256"/>
      <c r="B568" s="243" t="s">
        <v>656</v>
      </c>
      <c r="C568" s="258">
        <v>340</v>
      </c>
      <c r="D568" s="259" t="s">
        <v>95</v>
      </c>
      <c r="E568" s="260">
        <v>4</v>
      </c>
      <c r="F568" s="260">
        <v>0</v>
      </c>
      <c r="G568" s="260">
        <v>86</v>
      </c>
      <c r="H568" s="264">
        <v>1</v>
      </c>
      <c r="I568" s="84">
        <f t="shared" si="211"/>
        <v>1686</v>
      </c>
      <c r="J568" s="84">
        <v>250</v>
      </c>
      <c r="K568" s="80">
        <f t="shared" si="212"/>
        <v>421500</v>
      </c>
      <c r="L568" s="245"/>
      <c r="M568" s="248"/>
      <c r="N568" s="249"/>
      <c r="O568" s="45"/>
      <c r="P568" s="139"/>
      <c r="Q568" s="250"/>
      <c r="R568" s="250"/>
      <c r="S568" s="251"/>
      <c r="T568" s="249"/>
      <c r="U568" s="252"/>
      <c r="V568" s="249"/>
      <c r="W568" s="253"/>
      <c r="X568" s="243"/>
      <c r="Y568" s="243"/>
      <c r="Z568" s="125">
        <f t="shared" si="213"/>
        <v>421500</v>
      </c>
      <c r="AA568" s="254">
        <v>0.01</v>
      </c>
      <c r="AB568" s="82">
        <f t="shared" si="214"/>
        <v>42.15</v>
      </c>
      <c r="AC568" s="83">
        <f t="shared" si="199"/>
        <v>35.827500000000001</v>
      </c>
      <c r="AD568" s="501" t="s">
        <v>10</v>
      </c>
      <c r="AE568" s="489" t="s">
        <v>252</v>
      </c>
      <c r="AF568" s="489" t="s">
        <v>34</v>
      </c>
      <c r="AG568" s="498" t="s">
        <v>776</v>
      </c>
      <c r="AH568" s="539"/>
      <c r="AI568" s="12"/>
      <c r="AJ568" s="6"/>
      <c r="AK568" s="11"/>
      <c r="AL568" s="11"/>
      <c r="AM568" s="11"/>
      <c r="AN568" s="11" t="s">
        <v>25</v>
      </c>
      <c r="AO568" s="11" t="s">
        <v>362</v>
      </c>
      <c r="AP568" s="11">
        <v>2</v>
      </c>
      <c r="AQ568" s="11">
        <v>1</v>
      </c>
      <c r="AR568" s="11">
        <v>91</v>
      </c>
    </row>
    <row r="569" spans="1:44">
      <c r="A569" s="279"/>
      <c r="B569" s="243" t="s">
        <v>1286</v>
      </c>
      <c r="C569" s="275">
        <v>23933</v>
      </c>
      <c r="D569" s="259" t="s">
        <v>95</v>
      </c>
      <c r="E569" s="246">
        <v>2</v>
      </c>
      <c r="F569" s="246">
        <v>0</v>
      </c>
      <c r="G569" s="246">
        <v>22</v>
      </c>
      <c r="H569" s="264">
        <v>1</v>
      </c>
      <c r="I569" s="65">
        <f t="shared" si="211"/>
        <v>822</v>
      </c>
      <c r="J569" s="84">
        <v>400</v>
      </c>
      <c r="K569" s="80">
        <f t="shared" si="212"/>
        <v>328800</v>
      </c>
      <c r="L569" s="245"/>
      <c r="M569" s="248"/>
      <c r="N569" s="249"/>
      <c r="O569" s="45"/>
      <c r="P569" s="139"/>
      <c r="Q569" s="250"/>
      <c r="R569" s="250"/>
      <c r="S569" s="251"/>
      <c r="T569" s="249"/>
      <c r="U569" s="252"/>
      <c r="V569" s="249"/>
      <c r="W569" s="253"/>
      <c r="X569" s="243"/>
      <c r="Y569" s="243"/>
      <c r="Z569" s="125">
        <f t="shared" si="213"/>
        <v>328800</v>
      </c>
      <c r="AA569" s="254">
        <v>0.01</v>
      </c>
      <c r="AB569" s="82">
        <f t="shared" si="214"/>
        <v>32.880000000000003</v>
      </c>
      <c r="AC569" s="83">
        <f t="shared" si="199"/>
        <v>27.948</v>
      </c>
      <c r="AD569" s="501" t="s">
        <v>10</v>
      </c>
      <c r="AE569" s="489" t="s">
        <v>252</v>
      </c>
      <c r="AF569" s="489" t="s">
        <v>34</v>
      </c>
      <c r="AG569" s="498" t="s">
        <v>776</v>
      </c>
      <c r="AH569" s="540"/>
      <c r="AI569" s="23"/>
      <c r="AJ569" s="6"/>
      <c r="AK569" s="11"/>
      <c r="AL569" s="11"/>
    </row>
    <row r="570" spans="1:44">
      <c r="A570" s="279"/>
      <c r="B570" s="243" t="s">
        <v>1286</v>
      </c>
      <c r="C570" s="275">
        <v>23934</v>
      </c>
      <c r="D570" s="259" t="s">
        <v>32</v>
      </c>
      <c r="E570" s="246">
        <v>7</v>
      </c>
      <c r="F570" s="246">
        <v>0</v>
      </c>
      <c r="G570" s="246">
        <v>48</v>
      </c>
      <c r="H570" s="264">
        <v>1</v>
      </c>
      <c r="I570" s="84">
        <f t="shared" si="211"/>
        <v>2848</v>
      </c>
      <c r="J570" s="84">
        <v>250</v>
      </c>
      <c r="K570" s="80">
        <f t="shared" si="212"/>
        <v>712000</v>
      </c>
      <c r="L570" s="245"/>
      <c r="M570" s="248"/>
      <c r="N570" s="249"/>
      <c r="O570" s="45"/>
      <c r="P570" s="139"/>
      <c r="Q570" s="250"/>
      <c r="R570" s="250"/>
      <c r="S570" s="251"/>
      <c r="T570" s="249"/>
      <c r="U570" s="252"/>
      <c r="V570" s="249"/>
      <c r="W570" s="253"/>
      <c r="X570" s="243"/>
      <c r="Y570" s="243"/>
      <c r="Z570" s="125">
        <f t="shared" si="213"/>
        <v>712000</v>
      </c>
      <c r="AA570" s="254">
        <v>0.01</v>
      </c>
      <c r="AB570" s="82">
        <f t="shared" si="214"/>
        <v>71.2</v>
      </c>
      <c r="AC570" s="83">
        <f t="shared" si="199"/>
        <v>60.52</v>
      </c>
      <c r="AD570" s="501" t="s">
        <v>10</v>
      </c>
      <c r="AE570" s="489" t="s">
        <v>252</v>
      </c>
      <c r="AF570" s="489" t="s">
        <v>34</v>
      </c>
      <c r="AG570" s="498" t="s">
        <v>776</v>
      </c>
      <c r="AH570" s="540"/>
      <c r="AI570" s="23"/>
      <c r="AJ570" s="6"/>
      <c r="AK570" s="11"/>
      <c r="AL570" s="11"/>
    </row>
    <row r="571" spans="1:44">
      <c r="A571" s="396">
        <v>279</v>
      </c>
      <c r="B571" s="245" t="s">
        <v>1759</v>
      </c>
      <c r="C571" s="245"/>
      <c r="D571" s="245">
        <v>9</v>
      </c>
      <c r="E571" s="248">
        <v>0</v>
      </c>
      <c r="F571" s="248">
        <v>2</v>
      </c>
      <c r="G571" s="248">
        <v>0</v>
      </c>
      <c r="H571" s="247">
        <v>2</v>
      </c>
      <c r="I571" s="65">
        <f>E571*400+F571*100+G571</f>
        <v>200</v>
      </c>
      <c r="J571" s="65">
        <v>250</v>
      </c>
      <c r="K571" s="80">
        <f>I571*J571</f>
        <v>50000</v>
      </c>
      <c r="L571" s="245"/>
      <c r="M571" s="266"/>
      <c r="N571" s="245"/>
      <c r="O571" s="48"/>
      <c r="P571" s="58"/>
      <c r="Q571" s="245"/>
      <c r="R571" s="251"/>
      <c r="S571" s="245"/>
      <c r="T571" s="245"/>
      <c r="U571" s="248"/>
      <c r="V571" s="245"/>
      <c r="W571" s="278"/>
      <c r="X571" s="257"/>
      <c r="Y571" s="257"/>
      <c r="Z571" s="125">
        <f>K571</f>
        <v>50000</v>
      </c>
      <c r="AA571" s="254">
        <v>0.02</v>
      </c>
      <c r="AB571" s="82">
        <f>+Z571*AA571/100</f>
        <v>10</v>
      </c>
      <c r="AC571" s="83">
        <f t="shared" si="199"/>
        <v>8.5</v>
      </c>
      <c r="AD571" s="482" t="s">
        <v>10</v>
      </c>
      <c r="AE571" s="482" t="s">
        <v>252</v>
      </c>
      <c r="AF571" s="482" t="s">
        <v>370</v>
      </c>
      <c r="AG571" s="121">
        <v>3350400254745</v>
      </c>
      <c r="AH571" s="8" t="s">
        <v>2029</v>
      </c>
    </row>
    <row r="572" spans="1:44">
      <c r="A572" s="397"/>
      <c r="B572" s="245" t="s">
        <v>1759</v>
      </c>
      <c r="C572" s="245"/>
      <c r="D572" s="245"/>
      <c r="E572" s="248">
        <v>2</v>
      </c>
      <c r="F572" s="248">
        <v>0</v>
      </c>
      <c r="G572" s="248">
        <v>0</v>
      </c>
      <c r="H572" s="247">
        <v>1</v>
      </c>
      <c r="I572" s="65">
        <f>E572*400+F572*100+G572</f>
        <v>800</v>
      </c>
      <c r="J572" s="65">
        <v>250</v>
      </c>
      <c r="K572" s="80">
        <f>I572*J572</f>
        <v>200000</v>
      </c>
      <c r="L572" s="245"/>
      <c r="M572" s="266"/>
      <c r="N572" s="245"/>
      <c r="O572" s="48"/>
      <c r="P572" s="58"/>
      <c r="Q572" s="245"/>
      <c r="R572" s="251"/>
      <c r="S572" s="245"/>
      <c r="T572" s="245"/>
      <c r="U572" s="248"/>
      <c r="V572" s="245"/>
      <c r="W572" s="278"/>
      <c r="X572" s="257"/>
      <c r="Y572" s="257"/>
      <c r="Z572" s="125">
        <f>K572</f>
        <v>200000</v>
      </c>
      <c r="AA572" s="254">
        <v>0.01</v>
      </c>
      <c r="AB572" s="82">
        <f>+Z572*AA572/100</f>
        <v>20</v>
      </c>
      <c r="AC572" s="83">
        <f t="shared" si="199"/>
        <v>17</v>
      </c>
      <c r="AD572" s="482" t="s">
        <v>10</v>
      </c>
      <c r="AE572" s="482" t="s">
        <v>2252</v>
      </c>
      <c r="AF572" s="482"/>
    </row>
    <row r="573" spans="1:44" ht="20.100000000000001" customHeight="1">
      <c r="A573" s="277">
        <v>280</v>
      </c>
      <c r="B573" s="243" t="s">
        <v>656</v>
      </c>
      <c r="C573" s="258">
        <v>674</v>
      </c>
      <c r="D573" s="259" t="s">
        <v>32</v>
      </c>
      <c r="E573" s="260">
        <v>5</v>
      </c>
      <c r="F573" s="260">
        <v>3</v>
      </c>
      <c r="G573" s="260">
        <v>54</v>
      </c>
      <c r="H573" s="247">
        <v>1</v>
      </c>
      <c r="I573" s="84">
        <f t="shared" si="211"/>
        <v>2354</v>
      </c>
      <c r="J573" s="84">
        <v>250</v>
      </c>
      <c r="K573" s="80">
        <f t="shared" si="212"/>
        <v>588500</v>
      </c>
      <c r="L573" s="245"/>
      <c r="M573" s="248"/>
      <c r="N573" s="249"/>
      <c r="O573" s="45"/>
      <c r="P573" s="139"/>
      <c r="Q573" s="250"/>
      <c r="R573" s="250"/>
      <c r="S573" s="251"/>
      <c r="T573" s="249"/>
      <c r="U573" s="252"/>
      <c r="V573" s="249"/>
      <c r="W573" s="253"/>
      <c r="X573" s="243"/>
      <c r="Y573" s="243"/>
      <c r="Z573" s="125">
        <f t="shared" si="213"/>
        <v>588500</v>
      </c>
      <c r="AA573" s="254">
        <v>0.01</v>
      </c>
      <c r="AB573" s="82">
        <f>+Z573*AA573/100</f>
        <v>58.85</v>
      </c>
      <c r="AC573" s="83">
        <f t="shared" ref="AC573:AC631" si="215">+AB573*0.85</f>
        <v>50.022500000000001</v>
      </c>
      <c r="AD573" s="497" t="s">
        <v>20</v>
      </c>
      <c r="AE573" s="515" t="s">
        <v>444</v>
      </c>
      <c r="AF573" s="515" t="s">
        <v>63</v>
      </c>
      <c r="AG573" s="498" t="s">
        <v>1058</v>
      </c>
      <c r="AH573" s="498" t="s">
        <v>69</v>
      </c>
      <c r="AI573" s="12" t="s">
        <v>24</v>
      </c>
      <c r="AJ573" s="6" t="s">
        <v>321</v>
      </c>
      <c r="AK573" s="11" t="s">
        <v>15</v>
      </c>
      <c r="AL573" s="11" t="s">
        <v>16</v>
      </c>
      <c r="AM573" s="11" t="s">
        <v>17</v>
      </c>
      <c r="AN573" s="11" t="s">
        <v>65</v>
      </c>
      <c r="AO573" s="11" t="s">
        <v>561</v>
      </c>
      <c r="AP573" s="11">
        <v>4</v>
      </c>
      <c r="AQ573" s="11">
        <v>0</v>
      </c>
      <c r="AR573" s="11">
        <v>77</v>
      </c>
    </row>
    <row r="574" spans="1:44">
      <c r="A574" s="277">
        <v>281</v>
      </c>
      <c r="B574" s="249" t="s">
        <v>1319</v>
      </c>
      <c r="C574" s="245">
        <v>17411</v>
      </c>
      <c r="D574" s="245"/>
      <c r="E574" s="248">
        <v>0</v>
      </c>
      <c r="F574" s="248">
        <v>2</v>
      </c>
      <c r="G574" s="248">
        <v>0</v>
      </c>
      <c r="H574" s="265">
        <v>5</v>
      </c>
      <c r="I574" s="65">
        <f t="shared" si="211"/>
        <v>200</v>
      </c>
      <c r="J574" s="248">
        <v>500</v>
      </c>
      <c r="K574" s="80">
        <f>I574*J574</f>
        <v>100000</v>
      </c>
      <c r="L574" s="245">
        <v>1</v>
      </c>
      <c r="M574" s="266" t="s">
        <v>1680</v>
      </c>
      <c r="N574" s="245" t="s">
        <v>1613</v>
      </c>
      <c r="O574" s="45">
        <v>3</v>
      </c>
      <c r="P574" s="157">
        <f>7.4*15.4</f>
        <v>113.96000000000001</v>
      </c>
      <c r="Q574" s="249">
        <v>100</v>
      </c>
      <c r="R574" s="210">
        <v>7150</v>
      </c>
      <c r="S574" s="58">
        <f>+P574*R574</f>
        <v>814814</v>
      </c>
      <c r="T574" s="60">
        <v>8</v>
      </c>
      <c r="U574" s="60">
        <v>8</v>
      </c>
      <c r="V574" s="58">
        <f>+S574*0.92</f>
        <v>749628.88</v>
      </c>
      <c r="W574" s="169">
        <f>+V574+K574</f>
        <v>849628.88</v>
      </c>
      <c r="X574" s="58">
        <f>+W574*0.5</f>
        <v>424814.44</v>
      </c>
      <c r="Y574" s="58"/>
      <c r="Z574" s="125">
        <f>+X574</f>
        <v>424814.44</v>
      </c>
      <c r="AA574" s="58">
        <v>0.3</v>
      </c>
      <c r="AB574" s="163">
        <f>+Z574*AA574/100</f>
        <v>1274.4433199999999</v>
      </c>
      <c r="AC574" s="83">
        <f t="shared" si="215"/>
        <v>1083.2768219999998</v>
      </c>
      <c r="AD574" s="4" t="s">
        <v>644</v>
      </c>
      <c r="AE574" s="4" t="s">
        <v>2172</v>
      </c>
      <c r="AF574" s="4" t="s">
        <v>2173</v>
      </c>
      <c r="AH574" s="541" t="s">
        <v>377</v>
      </c>
      <c r="AI574" s="35">
        <v>1</v>
      </c>
    </row>
    <row r="575" spans="1:44">
      <c r="A575" s="277">
        <v>282</v>
      </c>
      <c r="B575" s="243" t="s">
        <v>1322</v>
      </c>
      <c r="C575" s="262">
        <v>23933</v>
      </c>
      <c r="D575" s="245">
        <v>4</v>
      </c>
      <c r="E575" s="248">
        <v>2</v>
      </c>
      <c r="F575" s="248">
        <v>1</v>
      </c>
      <c r="G575" s="248">
        <v>49</v>
      </c>
      <c r="H575" s="247">
        <v>1</v>
      </c>
      <c r="I575" s="84">
        <f t="shared" si="211"/>
        <v>949</v>
      </c>
      <c r="J575" s="84">
        <v>250</v>
      </c>
      <c r="K575" s="80">
        <f t="shared" si="212"/>
        <v>237250</v>
      </c>
      <c r="L575" s="245"/>
      <c r="M575" s="248"/>
      <c r="N575" s="249"/>
      <c r="O575" s="45"/>
      <c r="P575" s="139"/>
      <c r="Q575" s="250"/>
      <c r="R575" s="250"/>
      <c r="S575" s="251"/>
      <c r="T575" s="249"/>
      <c r="U575" s="252"/>
      <c r="V575" s="249"/>
      <c r="W575" s="253"/>
      <c r="X575" s="243"/>
      <c r="Y575" s="243"/>
      <c r="Z575" s="125">
        <f t="shared" si="213"/>
        <v>237250</v>
      </c>
      <c r="AA575" s="254">
        <v>0.01</v>
      </c>
      <c r="AB575" s="82">
        <f t="shared" si="214"/>
        <v>23.725000000000001</v>
      </c>
      <c r="AC575" s="83">
        <f t="shared" si="215"/>
        <v>20.166250000000002</v>
      </c>
      <c r="AD575" s="4" t="s">
        <v>20</v>
      </c>
      <c r="AE575" s="4" t="s">
        <v>1367</v>
      </c>
      <c r="AF575" s="4" t="s">
        <v>1368</v>
      </c>
      <c r="AG575" s="121">
        <v>3350400237107</v>
      </c>
      <c r="AH575" s="8" t="s">
        <v>1500</v>
      </c>
    </row>
    <row r="576" spans="1:44">
      <c r="A576" s="277"/>
      <c r="B576" s="243" t="s">
        <v>1322</v>
      </c>
      <c r="C576" s="262">
        <v>23933</v>
      </c>
      <c r="D576" s="245">
        <v>4</v>
      </c>
      <c r="E576" s="248">
        <v>0</v>
      </c>
      <c r="F576" s="248">
        <v>1</v>
      </c>
      <c r="G576" s="248">
        <v>84</v>
      </c>
      <c r="H576" s="247">
        <v>1</v>
      </c>
      <c r="I576" s="84">
        <f t="shared" si="211"/>
        <v>184</v>
      </c>
      <c r="J576" s="84">
        <v>250</v>
      </c>
      <c r="K576" s="80">
        <f t="shared" si="212"/>
        <v>46000</v>
      </c>
      <c r="L576" s="245"/>
      <c r="M576" s="248"/>
      <c r="N576" s="249"/>
      <c r="O576" s="45"/>
      <c r="P576" s="139"/>
      <c r="Q576" s="250"/>
      <c r="R576" s="250"/>
      <c r="S576" s="251"/>
      <c r="T576" s="249"/>
      <c r="U576" s="252"/>
      <c r="V576" s="249"/>
      <c r="W576" s="253"/>
      <c r="X576" s="243"/>
      <c r="Y576" s="243"/>
      <c r="Z576" s="125">
        <f t="shared" si="213"/>
        <v>46000</v>
      </c>
      <c r="AA576" s="254">
        <v>0.01</v>
      </c>
      <c r="AB576" s="82">
        <f t="shared" si="214"/>
        <v>4.5999999999999996</v>
      </c>
      <c r="AC576" s="83">
        <f t="shared" si="215"/>
        <v>3.9099999999999997</v>
      </c>
      <c r="AD576" s="4" t="s">
        <v>20</v>
      </c>
      <c r="AE576" s="4" t="s">
        <v>1367</v>
      </c>
      <c r="AF576" s="4" t="s">
        <v>1315</v>
      </c>
      <c r="AG576" s="121">
        <v>3350400251425</v>
      </c>
    </row>
    <row r="577" spans="1:44">
      <c r="A577" s="256"/>
      <c r="B577" s="243" t="s">
        <v>1322</v>
      </c>
      <c r="C577" s="262">
        <v>23933</v>
      </c>
      <c r="D577" s="245">
        <v>4</v>
      </c>
      <c r="E577" s="248">
        <v>5</v>
      </c>
      <c r="F577" s="248">
        <v>3</v>
      </c>
      <c r="G577" s="248">
        <v>24</v>
      </c>
      <c r="H577" s="247">
        <v>1</v>
      </c>
      <c r="I577" s="84">
        <f t="shared" si="211"/>
        <v>2324</v>
      </c>
      <c r="J577" s="84">
        <v>250</v>
      </c>
      <c r="K577" s="80">
        <f t="shared" si="212"/>
        <v>581000</v>
      </c>
      <c r="L577" s="245"/>
      <c r="M577" s="248"/>
      <c r="N577" s="249"/>
      <c r="O577" s="45"/>
      <c r="P577" s="139"/>
      <c r="Q577" s="250"/>
      <c r="R577" s="250"/>
      <c r="S577" s="251"/>
      <c r="T577" s="249"/>
      <c r="U577" s="252"/>
      <c r="V577" s="249"/>
      <c r="W577" s="253"/>
      <c r="X577" s="243"/>
      <c r="Y577" s="243"/>
      <c r="Z577" s="125">
        <f t="shared" si="213"/>
        <v>581000</v>
      </c>
      <c r="AA577" s="254">
        <v>0.01</v>
      </c>
      <c r="AB577" s="82">
        <f>+Z577*AA577/100</f>
        <v>58.1</v>
      </c>
      <c r="AC577" s="83">
        <f t="shared" si="215"/>
        <v>49.384999999999998</v>
      </c>
      <c r="AD577" s="4" t="s">
        <v>20</v>
      </c>
      <c r="AE577" s="4" t="s">
        <v>1367</v>
      </c>
      <c r="AF577" s="4" t="s">
        <v>1315</v>
      </c>
      <c r="AG577" s="121">
        <v>3350400251425</v>
      </c>
      <c r="AH577" s="8" t="s">
        <v>1500</v>
      </c>
    </row>
    <row r="578" spans="1:44">
      <c r="A578" s="256">
        <v>283</v>
      </c>
      <c r="B578" s="249" t="s">
        <v>1319</v>
      </c>
      <c r="C578" s="263">
        <v>44942</v>
      </c>
      <c r="D578" s="245"/>
      <c r="E578" s="248">
        <v>0</v>
      </c>
      <c r="F578" s="248">
        <v>0</v>
      </c>
      <c r="G578" s="248">
        <v>95</v>
      </c>
      <c r="H578" s="247">
        <v>2</v>
      </c>
      <c r="I578" s="65">
        <f t="shared" si="211"/>
        <v>95</v>
      </c>
      <c r="J578" s="84">
        <v>500</v>
      </c>
      <c r="K578" s="80">
        <f t="shared" si="212"/>
        <v>47500</v>
      </c>
      <c r="L578" s="245"/>
      <c r="M578" s="266"/>
      <c r="N578" s="245"/>
      <c r="O578" s="45"/>
      <c r="P578" s="139"/>
      <c r="Q578" s="249"/>
      <c r="R578" s="250"/>
      <c r="S578" s="245"/>
      <c r="T578" s="249"/>
      <c r="U578" s="252"/>
      <c r="V578" s="249"/>
      <c r="W578" s="253"/>
      <c r="X578" s="243"/>
      <c r="Y578" s="243"/>
      <c r="Z578" s="125">
        <f t="shared" si="213"/>
        <v>47500</v>
      </c>
      <c r="AA578" s="254">
        <v>0.02</v>
      </c>
      <c r="AB578" s="82">
        <f t="shared" si="214"/>
        <v>9.5</v>
      </c>
      <c r="AC578" s="83">
        <f t="shared" si="215"/>
        <v>8.0749999999999993</v>
      </c>
      <c r="AD578" s="4" t="s">
        <v>20</v>
      </c>
      <c r="AE578" s="4" t="s">
        <v>2041</v>
      </c>
      <c r="AF578" s="4" t="s">
        <v>81</v>
      </c>
      <c r="AH578" s="8" t="s">
        <v>2042</v>
      </c>
    </row>
    <row r="579" spans="1:44" ht="20.100000000000001" customHeight="1">
      <c r="A579" s="256">
        <v>284</v>
      </c>
      <c r="B579" s="243" t="s">
        <v>656</v>
      </c>
      <c r="C579" s="258">
        <v>489</v>
      </c>
      <c r="D579" s="259" t="s">
        <v>95</v>
      </c>
      <c r="E579" s="260">
        <v>3</v>
      </c>
      <c r="F579" s="260">
        <v>1</v>
      </c>
      <c r="G579" s="260">
        <v>60</v>
      </c>
      <c r="H579" s="247">
        <v>1</v>
      </c>
      <c r="I579" s="84">
        <f t="shared" si="211"/>
        <v>1360</v>
      </c>
      <c r="J579" s="65">
        <v>400</v>
      </c>
      <c r="K579" s="80">
        <f t="shared" si="212"/>
        <v>544000</v>
      </c>
      <c r="L579" s="245"/>
      <c r="M579" s="248"/>
      <c r="N579" s="249"/>
      <c r="O579" s="45"/>
      <c r="P579" s="139"/>
      <c r="Q579" s="250"/>
      <c r="R579" s="250"/>
      <c r="S579" s="251"/>
      <c r="T579" s="249"/>
      <c r="U579" s="252"/>
      <c r="V579" s="249"/>
      <c r="W579" s="253"/>
      <c r="X579" s="243"/>
      <c r="Y579" s="243"/>
      <c r="Z579" s="125">
        <f t="shared" si="213"/>
        <v>544000</v>
      </c>
      <c r="AA579" s="254">
        <v>0.01</v>
      </c>
      <c r="AB579" s="82">
        <f t="shared" si="214"/>
        <v>54.4</v>
      </c>
      <c r="AC579" s="83">
        <f t="shared" si="215"/>
        <v>46.239999999999995</v>
      </c>
      <c r="AD579" s="501" t="s">
        <v>10</v>
      </c>
      <c r="AE579" s="489" t="s">
        <v>208</v>
      </c>
      <c r="AF579" s="489" t="s">
        <v>171</v>
      </c>
      <c r="AG579" s="498" t="s">
        <v>1067</v>
      </c>
      <c r="AH579" s="498" t="s">
        <v>348</v>
      </c>
      <c r="AI579" s="12" t="s">
        <v>95</v>
      </c>
      <c r="AJ579" s="6" t="s">
        <v>123</v>
      </c>
      <c r="AK579" s="11" t="s">
        <v>15</v>
      </c>
      <c r="AL579" s="11" t="s">
        <v>16</v>
      </c>
      <c r="AM579" s="11" t="s">
        <v>17</v>
      </c>
      <c r="AN579" s="11" t="s">
        <v>43</v>
      </c>
      <c r="AO579" s="11" t="s">
        <v>595</v>
      </c>
      <c r="AP579" s="11">
        <v>8</v>
      </c>
      <c r="AQ579" s="11">
        <v>1</v>
      </c>
      <c r="AR579" s="11">
        <v>27</v>
      </c>
    </row>
    <row r="580" spans="1:44">
      <c r="A580" s="256">
        <v>285</v>
      </c>
      <c r="B580" s="353" t="s">
        <v>1322</v>
      </c>
      <c r="C580" s="337">
        <v>23933</v>
      </c>
      <c r="D580" s="346">
        <v>4</v>
      </c>
      <c r="E580" s="347">
        <v>4</v>
      </c>
      <c r="F580" s="347">
        <v>2</v>
      </c>
      <c r="G580" s="347">
        <v>85</v>
      </c>
      <c r="H580" s="348">
        <v>1</v>
      </c>
      <c r="I580" s="90">
        <f t="shared" si="211"/>
        <v>1885</v>
      </c>
      <c r="J580" s="90">
        <v>250</v>
      </c>
      <c r="K580" s="80">
        <f t="shared" si="212"/>
        <v>471250</v>
      </c>
      <c r="L580" s="346"/>
      <c r="M580" s="347"/>
      <c r="N580" s="345"/>
      <c r="O580" s="46"/>
      <c r="P580" s="151"/>
      <c r="Q580" s="350"/>
      <c r="R580" s="350"/>
      <c r="S580" s="379"/>
      <c r="T580" s="345"/>
      <c r="U580" s="351"/>
      <c r="V580" s="345"/>
      <c r="W580" s="352"/>
      <c r="X580" s="353"/>
      <c r="Y580" s="353"/>
      <c r="Z580" s="125">
        <f t="shared" si="213"/>
        <v>471250</v>
      </c>
      <c r="AA580" s="354">
        <v>0.01</v>
      </c>
      <c r="AB580" s="82">
        <f t="shared" si="214"/>
        <v>47.125</v>
      </c>
      <c r="AC580" s="83">
        <f t="shared" si="215"/>
        <v>40.056249999999999</v>
      </c>
      <c r="AD580" s="4" t="s">
        <v>10</v>
      </c>
      <c r="AE580" s="4" t="s">
        <v>10</v>
      </c>
      <c r="AF580" s="4" t="s">
        <v>493</v>
      </c>
      <c r="AG580" s="121">
        <v>3350500049558</v>
      </c>
      <c r="AH580" s="8" t="s">
        <v>1534</v>
      </c>
      <c r="AI580" s="35" t="s">
        <v>195</v>
      </c>
    </row>
    <row r="581" spans="1:44">
      <c r="A581" s="256">
        <v>286</v>
      </c>
      <c r="B581" s="249" t="s">
        <v>1723</v>
      </c>
      <c r="C581" s="245"/>
      <c r="D581" s="245">
        <v>6</v>
      </c>
      <c r="E581" s="248">
        <v>0</v>
      </c>
      <c r="F581" s="248">
        <v>0</v>
      </c>
      <c r="G581" s="248">
        <v>91</v>
      </c>
      <c r="H581" s="247">
        <v>2</v>
      </c>
      <c r="I581" s="65">
        <f>E581*400+F581*100+G581</f>
        <v>91</v>
      </c>
      <c r="J581" s="84">
        <v>250</v>
      </c>
      <c r="K581" s="80">
        <f>I581*J581</f>
        <v>22750</v>
      </c>
      <c r="L581" s="245">
        <v>1</v>
      </c>
      <c r="M581" s="266" t="s">
        <v>1639</v>
      </c>
      <c r="N581" s="245" t="s">
        <v>1595</v>
      </c>
      <c r="O581" s="45"/>
      <c r="P581" s="139">
        <v>91</v>
      </c>
      <c r="Q581" s="249"/>
      <c r="R581" s="250"/>
      <c r="S581" s="245"/>
      <c r="T581" s="249">
        <v>13</v>
      </c>
      <c r="U581" s="252"/>
      <c r="V581" s="249"/>
      <c r="W581" s="253"/>
      <c r="X581" s="243"/>
      <c r="Y581" s="243"/>
      <c r="Z581" s="125">
        <f>K581</f>
        <v>22750</v>
      </c>
      <c r="AA581" s="254">
        <v>0.02</v>
      </c>
      <c r="AB581" s="82">
        <f t="shared" si="214"/>
        <v>4.55</v>
      </c>
      <c r="AC581" s="83">
        <f t="shared" si="215"/>
        <v>3.8674999999999997</v>
      </c>
      <c r="AD581" s="4" t="s">
        <v>644</v>
      </c>
      <c r="AE581" s="4" t="s">
        <v>1327</v>
      </c>
      <c r="AF581" s="4" t="s">
        <v>1829</v>
      </c>
      <c r="AG581" s="121" t="s">
        <v>1830</v>
      </c>
      <c r="AH581" s="8" t="s">
        <v>1828</v>
      </c>
    </row>
    <row r="582" spans="1:44">
      <c r="A582" s="256"/>
      <c r="B582" s="249"/>
      <c r="C582" s="245"/>
      <c r="D582" s="245"/>
      <c r="E582" s="248"/>
      <c r="F582" s="248"/>
      <c r="G582" s="248"/>
      <c r="H582" s="247"/>
      <c r="I582" s="65"/>
      <c r="J582" s="65"/>
      <c r="K582" s="80">
        <f t="shared" si="212"/>
        <v>0</v>
      </c>
      <c r="L582" s="245">
        <v>2</v>
      </c>
      <c r="M582" s="266" t="s">
        <v>1650</v>
      </c>
      <c r="N582" s="245" t="s">
        <v>1595</v>
      </c>
      <c r="O582" s="45"/>
      <c r="P582" s="139">
        <v>64</v>
      </c>
      <c r="Q582" s="249"/>
      <c r="R582" s="250"/>
      <c r="S582" s="245"/>
      <c r="T582" s="249">
        <v>13</v>
      </c>
      <c r="U582" s="252"/>
      <c r="V582" s="249"/>
      <c r="W582" s="253"/>
      <c r="X582" s="243"/>
      <c r="Y582" s="243"/>
      <c r="Z582" s="125"/>
      <c r="AA582" s="254"/>
      <c r="AB582" s="82"/>
      <c r="AC582" s="83">
        <f t="shared" si="215"/>
        <v>0</v>
      </c>
    </row>
    <row r="583" spans="1:44" ht="20.100000000000001" customHeight="1">
      <c r="A583" s="286">
        <v>287</v>
      </c>
      <c r="B583" s="243" t="s">
        <v>656</v>
      </c>
      <c r="C583" s="258">
        <v>674</v>
      </c>
      <c r="D583" s="259" t="s">
        <v>32</v>
      </c>
      <c r="E583" s="260">
        <v>8</v>
      </c>
      <c r="F583" s="260">
        <v>2</v>
      </c>
      <c r="G583" s="260">
        <v>36</v>
      </c>
      <c r="H583" s="247">
        <v>1</v>
      </c>
      <c r="I583" s="84">
        <f t="shared" ref="I583:I594" si="216">E583*400+F583*100+G583</f>
        <v>3436</v>
      </c>
      <c r="J583" s="84">
        <v>250</v>
      </c>
      <c r="K583" s="80">
        <f>I583*J583</f>
        <v>859000</v>
      </c>
      <c r="L583" s="245"/>
      <c r="M583" s="248"/>
      <c r="N583" s="249"/>
      <c r="O583" s="45"/>
      <c r="P583" s="139"/>
      <c r="Q583" s="250"/>
      <c r="R583" s="250"/>
      <c r="S583" s="251"/>
      <c r="T583" s="249"/>
      <c r="U583" s="252"/>
      <c r="V583" s="249"/>
      <c r="W583" s="253"/>
      <c r="X583" s="243"/>
      <c r="Y583" s="243"/>
      <c r="Z583" s="133">
        <f t="shared" ref="Z583:Z584" si="217">K583</f>
        <v>859000</v>
      </c>
      <c r="AA583" s="254">
        <v>0.01</v>
      </c>
      <c r="AB583" s="82">
        <f t="shared" ref="AB583:AB623" si="218">+Z583*AA583/100</f>
        <v>85.9</v>
      </c>
      <c r="AC583" s="83">
        <f t="shared" si="215"/>
        <v>73.015000000000001</v>
      </c>
      <c r="AD583" s="501" t="s">
        <v>10</v>
      </c>
      <c r="AE583" s="489" t="s">
        <v>246</v>
      </c>
      <c r="AF583" s="489" t="s">
        <v>81</v>
      </c>
      <c r="AG583" s="498" t="s">
        <v>976</v>
      </c>
      <c r="AH583" s="498" t="s">
        <v>306</v>
      </c>
      <c r="AI583" s="12" t="s">
        <v>24</v>
      </c>
      <c r="AJ583" s="6" t="s">
        <v>321</v>
      </c>
      <c r="AK583" s="11" t="s">
        <v>347</v>
      </c>
      <c r="AL583" s="11" t="s">
        <v>16</v>
      </c>
      <c r="AM583" s="11" t="s">
        <v>17</v>
      </c>
      <c r="AN583" s="11" t="s">
        <v>61</v>
      </c>
      <c r="AO583" s="11" t="s">
        <v>462</v>
      </c>
      <c r="AP583" s="11">
        <v>16</v>
      </c>
      <c r="AQ583" s="11">
        <v>1</v>
      </c>
      <c r="AR583" s="11">
        <v>18</v>
      </c>
    </row>
    <row r="584" spans="1:44" ht="20.100000000000001" customHeight="1">
      <c r="A584" s="286">
        <v>288</v>
      </c>
      <c r="B584" s="257" t="s">
        <v>656</v>
      </c>
      <c r="C584" s="258">
        <v>340</v>
      </c>
      <c r="D584" s="259" t="s">
        <v>32</v>
      </c>
      <c r="E584" s="260">
        <v>3</v>
      </c>
      <c r="F584" s="260">
        <v>3</v>
      </c>
      <c r="G584" s="260">
        <v>20</v>
      </c>
      <c r="H584" s="247">
        <v>1</v>
      </c>
      <c r="I584" s="84">
        <f t="shared" si="216"/>
        <v>1520</v>
      </c>
      <c r="J584" s="84">
        <v>250</v>
      </c>
      <c r="K584" s="80">
        <f>I584*J584</f>
        <v>380000</v>
      </c>
      <c r="L584" s="245"/>
      <c r="M584" s="248"/>
      <c r="N584" s="245"/>
      <c r="O584" s="48"/>
      <c r="P584" s="58"/>
      <c r="Q584" s="251"/>
      <c r="R584" s="251"/>
      <c r="S584" s="251"/>
      <c r="T584" s="245"/>
      <c r="U584" s="248"/>
      <c r="V584" s="249"/>
      <c r="W584" s="253"/>
      <c r="X584" s="243"/>
      <c r="Y584" s="243"/>
      <c r="Z584" s="133">
        <f t="shared" si="217"/>
        <v>380000</v>
      </c>
      <c r="AA584" s="254">
        <v>0.01</v>
      </c>
      <c r="AB584" s="82">
        <f t="shared" si="218"/>
        <v>38</v>
      </c>
      <c r="AC584" s="83">
        <f t="shared" si="215"/>
        <v>32.299999999999997</v>
      </c>
      <c r="AD584" s="501" t="s">
        <v>10</v>
      </c>
      <c r="AE584" s="489" t="s">
        <v>246</v>
      </c>
      <c r="AF584" s="489" t="s">
        <v>34</v>
      </c>
      <c r="AG584" s="498" t="s">
        <v>1022</v>
      </c>
      <c r="AH584" s="498" t="s">
        <v>134</v>
      </c>
      <c r="AI584" s="12" t="s">
        <v>32</v>
      </c>
      <c r="AJ584" s="6" t="s">
        <v>36</v>
      </c>
      <c r="AK584" s="11" t="s">
        <v>15</v>
      </c>
      <c r="AL584" s="11" t="s">
        <v>16</v>
      </c>
      <c r="AM584" s="11" t="s">
        <v>17</v>
      </c>
      <c r="AN584" s="11" t="s">
        <v>51</v>
      </c>
      <c r="AO584" s="11" t="s">
        <v>525</v>
      </c>
      <c r="AP584" s="11">
        <v>2</v>
      </c>
      <c r="AQ584" s="11">
        <v>0</v>
      </c>
      <c r="AR584" s="11">
        <v>38</v>
      </c>
    </row>
    <row r="585" spans="1:44" ht="20.100000000000001" customHeight="1">
      <c r="A585" s="256"/>
      <c r="B585" s="257" t="s">
        <v>1723</v>
      </c>
      <c r="C585" s="258"/>
      <c r="D585" s="259" t="s">
        <v>32</v>
      </c>
      <c r="E585" s="260">
        <v>0</v>
      </c>
      <c r="F585" s="260">
        <v>1</v>
      </c>
      <c r="G585" s="260">
        <v>13</v>
      </c>
      <c r="H585" s="247">
        <v>2</v>
      </c>
      <c r="I585" s="65">
        <f t="shared" si="216"/>
        <v>113</v>
      </c>
      <c r="J585" s="84">
        <v>250</v>
      </c>
      <c r="K585" s="80">
        <f>I585*J585</f>
        <v>28250</v>
      </c>
      <c r="L585" s="245">
        <v>1</v>
      </c>
      <c r="M585" s="248" t="s">
        <v>1592</v>
      </c>
      <c r="N585" s="245" t="s">
        <v>1613</v>
      </c>
      <c r="O585" s="48"/>
      <c r="P585" s="58">
        <v>293</v>
      </c>
      <c r="Q585" s="251"/>
      <c r="R585" s="251"/>
      <c r="S585" s="251"/>
      <c r="T585" s="245">
        <v>15</v>
      </c>
      <c r="U585" s="248"/>
      <c r="V585" s="249"/>
      <c r="W585" s="253"/>
      <c r="X585" s="243"/>
      <c r="Y585" s="243"/>
      <c r="Z585" s="125">
        <v>14125</v>
      </c>
      <c r="AA585" s="254">
        <v>0.02</v>
      </c>
      <c r="AB585" s="82">
        <f>+Z585*AA585/100</f>
        <v>2.8250000000000002</v>
      </c>
      <c r="AC585" s="83">
        <f t="shared" si="215"/>
        <v>2.4012500000000001</v>
      </c>
      <c r="AD585" s="501" t="s">
        <v>10</v>
      </c>
      <c r="AE585" s="489" t="s">
        <v>246</v>
      </c>
      <c r="AF585" s="489" t="s">
        <v>34</v>
      </c>
      <c r="AG585" s="498" t="s">
        <v>1022</v>
      </c>
      <c r="AH585" s="498" t="s">
        <v>134</v>
      </c>
      <c r="AI585" s="12" t="s">
        <v>32</v>
      </c>
      <c r="AJ585" s="6"/>
      <c r="AK585" s="11"/>
      <c r="AL585" s="11"/>
      <c r="AM585" s="11"/>
      <c r="AN585" s="11"/>
      <c r="AO585" s="11"/>
      <c r="AP585" s="11"/>
      <c r="AQ585" s="11"/>
      <c r="AR585" s="11"/>
    </row>
    <row r="586" spans="1:44" ht="20.100000000000001" customHeight="1">
      <c r="A586" s="256"/>
      <c r="B586" s="257"/>
      <c r="C586" s="258"/>
      <c r="D586" s="259"/>
      <c r="E586" s="260"/>
      <c r="F586" s="260"/>
      <c r="G586" s="260"/>
      <c r="H586" s="247">
        <v>1</v>
      </c>
      <c r="I586" s="65">
        <f t="shared" si="216"/>
        <v>0</v>
      </c>
      <c r="J586" s="84"/>
      <c r="K586" s="80">
        <f t="shared" ref="K586" si="219">I586*J586</f>
        <v>0</v>
      </c>
      <c r="L586" s="245">
        <v>2</v>
      </c>
      <c r="M586" s="248" t="s">
        <v>1668</v>
      </c>
      <c r="N586" s="245" t="s">
        <v>1595</v>
      </c>
      <c r="O586" s="48"/>
      <c r="P586" s="58">
        <v>36</v>
      </c>
      <c r="Q586" s="251"/>
      <c r="R586" s="251"/>
      <c r="S586" s="251"/>
      <c r="T586" s="245">
        <v>35</v>
      </c>
      <c r="U586" s="248"/>
      <c r="V586" s="249"/>
      <c r="W586" s="253"/>
      <c r="X586" s="243"/>
      <c r="Y586" s="243"/>
      <c r="Z586" s="125"/>
      <c r="AA586" s="254"/>
      <c r="AB586" s="82"/>
      <c r="AC586" s="83">
        <f t="shared" si="215"/>
        <v>0</v>
      </c>
      <c r="AD586" s="501"/>
      <c r="AE586" s="489"/>
      <c r="AF586" s="489"/>
      <c r="AG586" s="498"/>
      <c r="AH586" s="498"/>
      <c r="AI586" s="12"/>
      <c r="AJ586" s="6"/>
      <c r="AK586" s="11"/>
      <c r="AL586" s="11"/>
      <c r="AM586" s="11"/>
      <c r="AN586" s="11"/>
      <c r="AO586" s="11"/>
      <c r="AP586" s="11"/>
      <c r="AQ586" s="11"/>
      <c r="AR586" s="11"/>
    </row>
    <row r="587" spans="1:44" ht="20.100000000000001" customHeight="1">
      <c r="A587" s="256">
        <v>289</v>
      </c>
      <c r="B587" s="257" t="s">
        <v>656</v>
      </c>
      <c r="C587" s="258">
        <v>482</v>
      </c>
      <c r="D587" s="259" t="s">
        <v>95</v>
      </c>
      <c r="E587" s="260">
        <v>6</v>
      </c>
      <c r="F587" s="260">
        <v>2</v>
      </c>
      <c r="G587" s="260">
        <v>36</v>
      </c>
      <c r="H587" s="264">
        <v>1</v>
      </c>
      <c r="I587" s="84">
        <f t="shared" si="216"/>
        <v>2636</v>
      </c>
      <c r="J587" s="84">
        <v>250</v>
      </c>
      <c r="K587" s="80">
        <f t="shared" ref="K587:K594" si="220">I587*J587</f>
        <v>659000</v>
      </c>
      <c r="L587" s="245"/>
      <c r="M587" s="248"/>
      <c r="N587" s="245"/>
      <c r="O587" s="48"/>
      <c r="P587" s="58"/>
      <c r="Q587" s="251"/>
      <c r="R587" s="251"/>
      <c r="S587" s="251"/>
      <c r="T587" s="245"/>
      <c r="U587" s="248"/>
      <c r="V587" s="249"/>
      <c r="W587" s="253"/>
      <c r="X587" s="243"/>
      <c r="Y587" s="243"/>
      <c r="Z587" s="125">
        <f>K587</f>
        <v>659000</v>
      </c>
      <c r="AA587" s="254">
        <v>0.01</v>
      </c>
      <c r="AB587" s="82">
        <f t="shared" si="218"/>
        <v>65.900000000000006</v>
      </c>
      <c r="AC587" s="83">
        <f t="shared" si="215"/>
        <v>56.015000000000001</v>
      </c>
      <c r="AD587" s="497" t="s">
        <v>20</v>
      </c>
      <c r="AE587" s="515" t="s">
        <v>246</v>
      </c>
      <c r="AF587" s="515" t="s">
        <v>59</v>
      </c>
      <c r="AG587" s="498" t="s">
        <v>782</v>
      </c>
      <c r="AH587" s="498" t="s">
        <v>329</v>
      </c>
      <c r="AI587" s="12" t="s">
        <v>32</v>
      </c>
      <c r="AJ587" s="6" t="s">
        <v>36</v>
      </c>
      <c r="AK587" s="11" t="s">
        <v>15</v>
      </c>
      <c r="AL587" s="11" t="s">
        <v>16</v>
      </c>
      <c r="AM587" s="11" t="s">
        <v>17</v>
      </c>
      <c r="AN587" s="11" t="s">
        <v>61</v>
      </c>
      <c r="AO587" s="11" t="s">
        <v>76</v>
      </c>
      <c r="AP587" s="11">
        <v>0</v>
      </c>
      <c r="AQ587" s="11">
        <v>2</v>
      </c>
      <c r="AR587" s="11">
        <v>11</v>
      </c>
    </row>
    <row r="588" spans="1:44" ht="20.100000000000001" customHeight="1">
      <c r="A588" s="256"/>
      <c r="B588" s="257" t="s">
        <v>656</v>
      </c>
      <c r="C588" s="258">
        <v>340</v>
      </c>
      <c r="D588" s="259" t="s">
        <v>32</v>
      </c>
      <c r="E588" s="260">
        <v>13</v>
      </c>
      <c r="F588" s="260">
        <v>3</v>
      </c>
      <c r="G588" s="260">
        <v>40</v>
      </c>
      <c r="H588" s="264">
        <v>1</v>
      </c>
      <c r="I588" s="84">
        <f t="shared" si="216"/>
        <v>5540</v>
      </c>
      <c r="J588" s="84">
        <v>250</v>
      </c>
      <c r="K588" s="80">
        <f t="shared" si="220"/>
        <v>1385000</v>
      </c>
      <c r="L588" s="245"/>
      <c r="M588" s="248"/>
      <c r="N588" s="245"/>
      <c r="O588" s="48"/>
      <c r="P588" s="58"/>
      <c r="Q588" s="251"/>
      <c r="R588" s="251"/>
      <c r="S588" s="251"/>
      <c r="T588" s="245"/>
      <c r="U588" s="248"/>
      <c r="V588" s="249"/>
      <c r="W588" s="253"/>
      <c r="X588" s="243"/>
      <c r="Y588" s="243"/>
      <c r="Z588" s="125">
        <f t="shared" ref="Z588:Z594" si="221">K588</f>
        <v>1385000</v>
      </c>
      <c r="AA588" s="254">
        <v>0.01</v>
      </c>
      <c r="AB588" s="82">
        <f t="shared" si="218"/>
        <v>138.5</v>
      </c>
      <c r="AC588" s="83">
        <f t="shared" si="215"/>
        <v>117.72499999999999</v>
      </c>
      <c r="AD588" s="497" t="s">
        <v>20</v>
      </c>
      <c r="AE588" s="515" t="s">
        <v>246</v>
      </c>
      <c r="AF588" s="515" t="s">
        <v>59</v>
      </c>
      <c r="AG588" s="498" t="s">
        <v>782</v>
      </c>
      <c r="AH588" s="498" t="s">
        <v>329</v>
      </c>
      <c r="AI588" s="12" t="s">
        <v>32</v>
      </c>
      <c r="AJ588" s="6" t="s">
        <v>36</v>
      </c>
      <c r="AK588" s="11" t="s">
        <v>15</v>
      </c>
      <c r="AL588" s="11" t="s">
        <v>16</v>
      </c>
      <c r="AM588" s="11" t="s">
        <v>17</v>
      </c>
      <c r="AN588" s="11" t="s">
        <v>117</v>
      </c>
      <c r="AO588" s="11" t="s">
        <v>191</v>
      </c>
      <c r="AP588" s="11">
        <v>5</v>
      </c>
      <c r="AQ588" s="11">
        <v>0</v>
      </c>
      <c r="AR588" s="11">
        <v>15</v>
      </c>
    </row>
    <row r="589" spans="1:44" ht="20.100000000000001" customHeight="1">
      <c r="A589" s="256"/>
      <c r="B589" s="257" t="s">
        <v>656</v>
      </c>
      <c r="C589" s="316">
        <v>673</v>
      </c>
      <c r="D589" s="295" t="s">
        <v>32</v>
      </c>
      <c r="E589" s="372">
        <v>2</v>
      </c>
      <c r="F589" s="372">
        <v>3</v>
      </c>
      <c r="G589" s="372">
        <v>61</v>
      </c>
      <c r="H589" s="373">
        <v>1</v>
      </c>
      <c r="I589" s="84">
        <f t="shared" si="216"/>
        <v>1161</v>
      </c>
      <c r="J589" s="84">
        <v>250</v>
      </c>
      <c r="K589" s="255">
        <f t="shared" si="220"/>
        <v>290250</v>
      </c>
      <c r="L589" s="245"/>
      <c r="M589" s="248"/>
      <c r="N589" s="245"/>
      <c r="O589" s="48"/>
      <c r="P589" s="58"/>
      <c r="Q589" s="251"/>
      <c r="R589" s="251"/>
      <c r="S589" s="251"/>
      <c r="T589" s="245"/>
      <c r="U589" s="248"/>
      <c r="V589" s="249"/>
      <c r="W589" s="243"/>
      <c r="X589" s="243"/>
      <c r="Y589" s="243"/>
      <c r="Z589" s="125">
        <f t="shared" si="221"/>
        <v>290250</v>
      </c>
      <c r="AA589" s="254">
        <v>0.01</v>
      </c>
      <c r="AB589" s="82">
        <f t="shared" si="218"/>
        <v>29.024999999999999</v>
      </c>
      <c r="AC589" s="83">
        <f t="shared" si="215"/>
        <v>24.671249999999997</v>
      </c>
      <c r="AD589" s="497" t="s">
        <v>20</v>
      </c>
      <c r="AE589" s="515" t="s">
        <v>2312</v>
      </c>
      <c r="AF589" s="515" t="s">
        <v>59</v>
      </c>
      <c r="AG589" s="498" t="s">
        <v>782</v>
      </c>
      <c r="AH589" s="498" t="s">
        <v>329</v>
      </c>
      <c r="AI589" s="12" t="s">
        <v>32</v>
      </c>
      <c r="AJ589" s="6" t="s">
        <v>36</v>
      </c>
      <c r="AK589" s="11" t="s">
        <v>15</v>
      </c>
      <c r="AL589" s="11" t="s">
        <v>16</v>
      </c>
      <c r="AM589" s="11" t="s">
        <v>17</v>
      </c>
      <c r="AN589" s="11" t="s">
        <v>39</v>
      </c>
      <c r="AO589" s="11" t="s">
        <v>243</v>
      </c>
      <c r="AP589" s="11">
        <v>4</v>
      </c>
      <c r="AQ589" s="11">
        <v>2</v>
      </c>
      <c r="AR589" s="11">
        <v>62</v>
      </c>
    </row>
    <row r="590" spans="1:44" ht="20.100000000000001" customHeight="1">
      <c r="A590" s="256">
        <v>290</v>
      </c>
      <c r="B590" s="257" t="s">
        <v>656</v>
      </c>
      <c r="C590" s="258">
        <v>674</v>
      </c>
      <c r="D590" s="259" t="s">
        <v>32</v>
      </c>
      <c r="E590" s="260">
        <v>4</v>
      </c>
      <c r="F590" s="260">
        <v>0</v>
      </c>
      <c r="G590" s="260">
        <v>77</v>
      </c>
      <c r="H590" s="264">
        <v>1</v>
      </c>
      <c r="I590" s="84">
        <f t="shared" si="216"/>
        <v>1677</v>
      </c>
      <c r="J590" s="84">
        <v>250</v>
      </c>
      <c r="K590" s="80">
        <f t="shared" si="220"/>
        <v>419250</v>
      </c>
      <c r="L590" s="245"/>
      <c r="M590" s="248"/>
      <c r="N590" s="245"/>
      <c r="O590" s="48"/>
      <c r="P590" s="58"/>
      <c r="Q590" s="251"/>
      <c r="R590" s="251"/>
      <c r="S590" s="251"/>
      <c r="T590" s="245"/>
      <c r="U590" s="248"/>
      <c r="V590" s="249"/>
      <c r="W590" s="253"/>
      <c r="X590" s="243"/>
      <c r="Y590" s="243"/>
      <c r="Z590" s="125">
        <f t="shared" si="221"/>
        <v>419250</v>
      </c>
      <c r="AA590" s="254">
        <v>0.01</v>
      </c>
      <c r="AB590" s="82">
        <f>+Z590*AA590/100</f>
        <v>41.924999999999997</v>
      </c>
      <c r="AC590" s="83">
        <f t="shared" si="215"/>
        <v>35.636249999999997</v>
      </c>
      <c r="AD590" s="501" t="s">
        <v>44</v>
      </c>
      <c r="AE590" s="489" t="s">
        <v>246</v>
      </c>
      <c r="AF590" s="489" t="s">
        <v>247</v>
      </c>
      <c r="AG590" s="498" t="s">
        <v>861</v>
      </c>
      <c r="AH590" s="498" t="s">
        <v>124</v>
      </c>
      <c r="AI590" s="12" t="s">
        <v>32</v>
      </c>
      <c r="AJ590" s="6" t="s">
        <v>36</v>
      </c>
      <c r="AK590" s="11" t="s">
        <v>15</v>
      </c>
      <c r="AL590" s="11" t="s">
        <v>16</v>
      </c>
      <c r="AM590" s="11" t="s">
        <v>17</v>
      </c>
      <c r="AN590" s="11" t="s">
        <v>110</v>
      </c>
      <c r="AO590" s="11" t="s">
        <v>316</v>
      </c>
      <c r="AP590" s="11">
        <v>5</v>
      </c>
      <c r="AQ590" s="11">
        <v>0</v>
      </c>
      <c r="AR590" s="11">
        <v>88</v>
      </c>
    </row>
    <row r="591" spans="1:44" ht="20.100000000000001" customHeight="1">
      <c r="A591" s="256"/>
      <c r="B591" s="257" t="s">
        <v>656</v>
      </c>
      <c r="C591" s="258" t="s">
        <v>1131</v>
      </c>
      <c r="D591" s="259" t="s">
        <v>32</v>
      </c>
      <c r="E591" s="260">
        <v>6</v>
      </c>
      <c r="F591" s="260">
        <v>0</v>
      </c>
      <c r="G591" s="260">
        <v>3</v>
      </c>
      <c r="H591" s="264">
        <v>1</v>
      </c>
      <c r="I591" s="84">
        <f t="shared" si="216"/>
        <v>2403</v>
      </c>
      <c r="J591" s="84">
        <v>250</v>
      </c>
      <c r="K591" s="80">
        <f t="shared" si="220"/>
        <v>600750</v>
      </c>
      <c r="L591" s="245"/>
      <c r="M591" s="248"/>
      <c r="N591" s="245"/>
      <c r="O591" s="48"/>
      <c r="P591" s="58"/>
      <c r="Q591" s="251"/>
      <c r="R591" s="251"/>
      <c r="S591" s="251"/>
      <c r="T591" s="245"/>
      <c r="U591" s="248"/>
      <c r="V591" s="249"/>
      <c r="W591" s="253"/>
      <c r="X591" s="243"/>
      <c r="Y591" s="243"/>
      <c r="Z591" s="125">
        <f t="shared" si="221"/>
        <v>600750</v>
      </c>
      <c r="AA591" s="254">
        <v>0.01</v>
      </c>
      <c r="AB591" s="82">
        <f>+Z591*AA591/100</f>
        <v>60.075000000000003</v>
      </c>
      <c r="AC591" s="83">
        <f t="shared" si="215"/>
        <v>51.063749999999999</v>
      </c>
      <c r="AD591" s="501" t="s">
        <v>10</v>
      </c>
      <c r="AE591" s="489" t="s">
        <v>246</v>
      </c>
      <c r="AF591" s="489" t="s">
        <v>247</v>
      </c>
      <c r="AG591" s="498" t="s">
        <v>861</v>
      </c>
      <c r="AH591" s="498" t="s">
        <v>124</v>
      </c>
      <c r="AI591" s="12" t="s">
        <v>32</v>
      </c>
      <c r="AJ591" s="6" t="s">
        <v>36</v>
      </c>
      <c r="AK591" s="11" t="s">
        <v>15</v>
      </c>
      <c r="AL591" s="11" t="s">
        <v>16</v>
      </c>
      <c r="AM591" s="11" t="s">
        <v>17</v>
      </c>
      <c r="AN591" s="11" t="s">
        <v>55</v>
      </c>
      <c r="AO591" s="11" t="s">
        <v>525</v>
      </c>
      <c r="AP591" s="11">
        <v>1</v>
      </c>
      <c r="AQ591" s="11">
        <v>3</v>
      </c>
      <c r="AR591" s="11">
        <v>80</v>
      </c>
    </row>
    <row r="592" spans="1:44" ht="20.100000000000001" customHeight="1">
      <c r="A592" s="256"/>
      <c r="B592" s="257" t="s">
        <v>1319</v>
      </c>
      <c r="C592" s="281">
        <v>45959</v>
      </c>
      <c r="D592" s="259" t="s">
        <v>32</v>
      </c>
      <c r="E592" s="260">
        <v>0</v>
      </c>
      <c r="F592" s="260">
        <v>0</v>
      </c>
      <c r="G592" s="260">
        <v>81</v>
      </c>
      <c r="H592" s="264">
        <v>4</v>
      </c>
      <c r="I592" s="65">
        <f t="shared" si="216"/>
        <v>81</v>
      </c>
      <c r="J592" s="84">
        <v>500</v>
      </c>
      <c r="K592" s="80">
        <f t="shared" si="220"/>
        <v>40500</v>
      </c>
      <c r="L592" s="245"/>
      <c r="M592" s="248"/>
      <c r="N592" s="245"/>
      <c r="O592" s="48"/>
      <c r="P592" s="58"/>
      <c r="Q592" s="251"/>
      <c r="R592" s="251"/>
      <c r="S592" s="251"/>
      <c r="T592" s="245"/>
      <c r="U592" s="248"/>
      <c r="V592" s="249"/>
      <c r="W592" s="253"/>
      <c r="X592" s="243"/>
      <c r="Y592" s="243"/>
      <c r="Z592" s="125">
        <f t="shared" si="221"/>
        <v>40500</v>
      </c>
      <c r="AA592" s="254">
        <v>0.3</v>
      </c>
      <c r="AB592" s="82">
        <f t="shared" si="218"/>
        <v>121.5</v>
      </c>
      <c r="AC592" s="83">
        <f t="shared" si="215"/>
        <v>103.27499999999999</v>
      </c>
      <c r="AD592" s="501" t="s">
        <v>10</v>
      </c>
      <c r="AE592" s="489" t="s">
        <v>246</v>
      </c>
      <c r="AF592" s="489" t="s">
        <v>247</v>
      </c>
      <c r="AG592" s="498" t="s">
        <v>861</v>
      </c>
      <c r="AH592" s="498" t="s">
        <v>124</v>
      </c>
      <c r="AI592" s="12" t="s">
        <v>32</v>
      </c>
      <c r="AJ592" s="6" t="s">
        <v>36</v>
      </c>
      <c r="AK592" s="11"/>
      <c r="AL592" s="11"/>
      <c r="AM592" s="11"/>
      <c r="AN592" s="11"/>
      <c r="AO592" s="11"/>
      <c r="AP592" s="11"/>
      <c r="AQ592" s="11"/>
      <c r="AR592" s="11"/>
    </row>
    <row r="593" spans="1:44" ht="20.100000000000001" customHeight="1">
      <c r="A593" s="256"/>
      <c r="B593" s="257" t="s">
        <v>656</v>
      </c>
      <c r="C593" s="258">
        <v>1989</v>
      </c>
      <c r="D593" s="259" t="s">
        <v>32</v>
      </c>
      <c r="E593" s="260">
        <v>1</v>
      </c>
      <c r="F593" s="260">
        <v>0</v>
      </c>
      <c r="G593" s="260">
        <v>83</v>
      </c>
      <c r="H593" s="264">
        <v>1</v>
      </c>
      <c r="I593" s="65">
        <f t="shared" si="216"/>
        <v>483</v>
      </c>
      <c r="J593" s="84">
        <v>250</v>
      </c>
      <c r="K593" s="80">
        <f t="shared" si="220"/>
        <v>120750</v>
      </c>
      <c r="L593" s="245"/>
      <c r="M593" s="248"/>
      <c r="N593" s="245"/>
      <c r="O593" s="48"/>
      <c r="P593" s="58"/>
      <c r="Q593" s="251"/>
      <c r="R593" s="251"/>
      <c r="S593" s="251"/>
      <c r="T593" s="245"/>
      <c r="U593" s="248"/>
      <c r="V593" s="249"/>
      <c r="W593" s="253"/>
      <c r="X593" s="243"/>
      <c r="Y593" s="243"/>
      <c r="Z593" s="125">
        <f t="shared" si="221"/>
        <v>120750</v>
      </c>
      <c r="AA593" s="254">
        <v>0.01</v>
      </c>
      <c r="AB593" s="82">
        <f t="shared" si="218"/>
        <v>12.074999999999999</v>
      </c>
      <c r="AC593" s="83">
        <f t="shared" si="215"/>
        <v>10.26375</v>
      </c>
      <c r="AD593" s="501" t="s">
        <v>44</v>
      </c>
      <c r="AE593" s="489" t="s">
        <v>246</v>
      </c>
      <c r="AF593" s="489" t="s">
        <v>247</v>
      </c>
      <c r="AG593" s="498" t="s">
        <v>861</v>
      </c>
      <c r="AH593" s="498" t="s">
        <v>124</v>
      </c>
      <c r="AI593" s="12" t="s">
        <v>32</v>
      </c>
      <c r="AJ593" s="6" t="s">
        <v>36</v>
      </c>
      <c r="AK593" s="11" t="s">
        <v>15</v>
      </c>
      <c r="AL593" s="11" t="s">
        <v>16</v>
      </c>
      <c r="AM593" s="11" t="s">
        <v>17</v>
      </c>
      <c r="AN593" s="11" t="s">
        <v>106</v>
      </c>
      <c r="AO593" s="11" t="s">
        <v>626</v>
      </c>
      <c r="AP593" s="11">
        <v>0</v>
      </c>
      <c r="AQ593" s="11">
        <v>1</v>
      </c>
      <c r="AR593" s="11">
        <v>14</v>
      </c>
    </row>
    <row r="594" spans="1:44" ht="20.100000000000001" customHeight="1">
      <c r="A594" s="256"/>
      <c r="B594" s="280" t="s">
        <v>1723</v>
      </c>
      <c r="C594" s="281"/>
      <c r="D594" s="282">
        <v>5</v>
      </c>
      <c r="E594" s="260">
        <v>0</v>
      </c>
      <c r="F594" s="260">
        <v>2</v>
      </c>
      <c r="G594" s="260">
        <v>98</v>
      </c>
      <c r="H594" s="264">
        <v>2</v>
      </c>
      <c r="I594" s="65">
        <f t="shared" si="216"/>
        <v>298</v>
      </c>
      <c r="J594" s="84">
        <v>250</v>
      </c>
      <c r="K594" s="80">
        <f t="shared" si="220"/>
        <v>74500</v>
      </c>
      <c r="L594" s="245">
        <v>1</v>
      </c>
      <c r="M594" s="248" t="s">
        <v>1592</v>
      </c>
      <c r="N594" s="245" t="s">
        <v>1895</v>
      </c>
      <c r="O594" s="48"/>
      <c r="P594" s="58">
        <v>117</v>
      </c>
      <c r="Q594" s="245"/>
      <c r="R594" s="251"/>
      <c r="S594" s="245"/>
      <c r="T594" s="245">
        <v>30</v>
      </c>
      <c r="U594" s="248"/>
      <c r="V594" s="249"/>
      <c r="W594" s="253"/>
      <c r="X594" s="243"/>
      <c r="Y594" s="243"/>
      <c r="Z594" s="125">
        <f t="shared" si="221"/>
        <v>74500</v>
      </c>
      <c r="AA594" s="254">
        <v>0.02</v>
      </c>
      <c r="AB594" s="82">
        <f>+Z594*AA594/100</f>
        <v>14.9</v>
      </c>
      <c r="AC594" s="83">
        <f t="shared" si="215"/>
        <v>12.664999999999999</v>
      </c>
      <c r="AD594" s="501" t="s">
        <v>44</v>
      </c>
      <c r="AE594" s="489" t="s">
        <v>246</v>
      </c>
      <c r="AF594" s="489" t="s">
        <v>247</v>
      </c>
      <c r="AG594" s="498" t="s">
        <v>861</v>
      </c>
      <c r="AH594" s="498" t="s">
        <v>124</v>
      </c>
      <c r="AI594" s="12" t="s">
        <v>32</v>
      </c>
      <c r="AJ594" s="6"/>
      <c r="AK594" s="11"/>
      <c r="AL594" s="11"/>
      <c r="AM594" s="11"/>
      <c r="AN594" s="11"/>
      <c r="AO594" s="11"/>
      <c r="AP594" s="11"/>
      <c r="AQ594" s="11"/>
      <c r="AR594" s="11"/>
    </row>
    <row r="595" spans="1:44" ht="20.100000000000001" customHeight="1">
      <c r="A595" s="256"/>
      <c r="B595" s="293"/>
      <c r="C595" s="281"/>
      <c r="D595" s="282"/>
      <c r="E595" s="260"/>
      <c r="F595" s="260"/>
      <c r="G595" s="260"/>
      <c r="H595" s="264"/>
      <c r="I595" s="65"/>
      <c r="J595" s="65"/>
      <c r="K595" s="80"/>
      <c r="L595" s="245">
        <v>2</v>
      </c>
      <c r="M595" s="248" t="s">
        <v>1630</v>
      </c>
      <c r="N595" s="249" t="s">
        <v>1595</v>
      </c>
      <c r="O595" s="45"/>
      <c r="P595" s="139">
        <v>80</v>
      </c>
      <c r="Q595" s="249"/>
      <c r="R595" s="250"/>
      <c r="S595" s="245"/>
      <c r="T595" s="249">
        <v>30</v>
      </c>
      <c r="U595" s="252"/>
      <c r="V595" s="249"/>
      <c r="W595" s="253"/>
      <c r="X595" s="243"/>
      <c r="Y595" s="243"/>
      <c r="Z595" s="125"/>
      <c r="AA595" s="254"/>
      <c r="AB595" s="82"/>
      <c r="AC595" s="83">
        <f t="shared" si="215"/>
        <v>0</v>
      </c>
      <c r="AD595" s="501"/>
      <c r="AE595" s="489"/>
      <c r="AF595" s="489"/>
      <c r="AG595" s="498"/>
      <c r="AH595" s="498"/>
      <c r="AI595" s="12"/>
      <c r="AJ595" s="6"/>
      <c r="AK595" s="11"/>
      <c r="AL595" s="11"/>
      <c r="AM595" s="11"/>
      <c r="AN595" s="11"/>
      <c r="AO595" s="11"/>
      <c r="AP595" s="11"/>
      <c r="AQ595" s="11"/>
      <c r="AR595" s="11"/>
    </row>
    <row r="596" spans="1:44" ht="20.100000000000001" customHeight="1">
      <c r="A596" s="256"/>
      <c r="B596" s="293"/>
      <c r="C596" s="281"/>
      <c r="D596" s="282"/>
      <c r="E596" s="260"/>
      <c r="F596" s="260"/>
      <c r="G596" s="260"/>
      <c r="H596" s="264"/>
      <c r="I596" s="65"/>
      <c r="J596" s="65"/>
      <c r="K596" s="80"/>
      <c r="L596" s="245">
        <v>3</v>
      </c>
      <c r="M596" s="248" t="s">
        <v>1793</v>
      </c>
      <c r="N596" s="249" t="s">
        <v>1595</v>
      </c>
      <c r="O596" s="45"/>
      <c r="P596" s="58">
        <v>120</v>
      </c>
      <c r="Q596" s="249"/>
      <c r="R596" s="250"/>
      <c r="S596" s="245"/>
      <c r="T596" s="249">
        <v>30</v>
      </c>
      <c r="U596" s="252"/>
      <c r="V596" s="249"/>
      <c r="W596" s="253"/>
      <c r="X596" s="243"/>
      <c r="Y596" s="243"/>
      <c r="Z596" s="125"/>
      <c r="AA596" s="254"/>
      <c r="AB596" s="82"/>
      <c r="AC596" s="83">
        <f t="shared" si="215"/>
        <v>0</v>
      </c>
      <c r="AD596" s="501"/>
      <c r="AE596" s="489"/>
      <c r="AF596" s="489"/>
      <c r="AG596" s="498"/>
      <c r="AH596" s="498"/>
      <c r="AI596" s="12"/>
      <c r="AJ596" s="6"/>
      <c r="AK596" s="11"/>
      <c r="AL596" s="11"/>
      <c r="AM596" s="11"/>
      <c r="AN596" s="11"/>
      <c r="AO596" s="11"/>
      <c r="AP596" s="11"/>
      <c r="AQ596" s="11"/>
      <c r="AR596" s="11"/>
    </row>
    <row r="597" spans="1:44" ht="20.100000000000001" customHeight="1">
      <c r="A597" s="256"/>
      <c r="B597" s="293"/>
      <c r="C597" s="281"/>
      <c r="D597" s="282"/>
      <c r="E597" s="260"/>
      <c r="F597" s="260"/>
      <c r="G597" s="260"/>
      <c r="H597" s="264"/>
      <c r="I597" s="65"/>
      <c r="J597" s="65"/>
      <c r="K597" s="80"/>
      <c r="L597" s="245">
        <v>4</v>
      </c>
      <c r="M597" s="248" t="s">
        <v>1778</v>
      </c>
      <c r="N597" s="249" t="s">
        <v>1595</v>
      </c>
      <c r="O597" s="45"/>
      <c r="P597" s="139">
        <v>42</v>
      </c>
      <c r="Q597" s="249"/>
      <c r="R597" s="250"/>
      <c r="S597" s="245"/>
      <c r="T597" s="249">
        <v>30</v>
      </c>
      <c r="U597" s="252"/>
      <c r="V597" s="249"/>
      <c r="W597" s="253"/>
      <c r="X597" s="243"/>
      <c r="Y597" s="243"/>
      <c r="Z597" s="125"/>
      <c r="AA597" s="254"/>
      <c r="AB597" s="82"/>
      <c r="AC597" s="83">
        <f t="shared" si="215"/>
        <v>0</v>
      </c>
      <c r="AD597" s="501"/>
      <c r="AE597" s="489"/>
      <c r="AF597" s="489"/>
      <c r="AG597" s="498"/>
      <c r="AH597" s="498"/>
      <c r="AI597" s="12"/>
      <c r="AJ597" s="6"/>
      <c r="AK597" s="11"/>
      <c r="AL597" s="11"/>
      <c r="AM597" s="11"/>
      <c r="AN597" s="11"/>
      <c r="AO597" s="11"/>
      <c r="AP597" s="11"/>
      <c r="AQ597" s="11"/>
      <c r="AR597" s="11"/>
    </row>
    <row r="598" spans="1:44">
      <c r="A598" s="256">
        <v>291</v>
      </c>
      <c r="B598" s="249" t="s">
        <v>1759</v>
      </c>
      <c r="C598" s="245"/>
      <c r="D598" s="245"/>
      <c r="E598" s="248">
        <v>4</v>
      </c>
      <c r="F598" s="248">
        <v>2</v>
      </c>
      <c r="G598" s="248">
        <v>0</v>
      </c>
      <c r="H598" s="247">
        <v>1</v>
      </c>
      <c r="I598" s="65">
        <f>E598*400+F598*100+G598</f>
        <v>1800</v>
      </c>
      <c r="J598" s="300">
        <v>250</v>
      </c>
      <c r="K598" s="80">
        <f>I598*J598</f>
        <v>450000</v>
      </c>
      <c r="L598" s="245"/>
      <c r="M598" s="266"/>
      <c r="N598" s="245"/>
      <c r="O598" s="45"/>
      <c r="P598" s="139"/>
      <c r="Q598" s="249"/>
      <c r="R598" s="250"/>
      <c r="S598" s="245"/>
      <c r="T598" s="249"/>
      <c r="U598" s="252"/>
      <c r="V598" s="249"/>
      <c r="W598" s="253"/>
      <c r="X598" s="243"/>
      <c r="Y598" s="243"/>
      <c r="Z598" s="125">
        <f t="shared" ref="Z598" si="222">K598</f>
        <v>450000</v>
      </c>
      <c r="AA598" s="254">
        <v>0.01</v>
      </c>
      <c r="AB598" s="82">
        <f>+Z598*AA598/100</f>
        <v>45</v>
      </c>
      <c r="AC598" s="83">
        <f t="shared" si="215"/>
        <v>38.25</v>
      </c>
      <c r="AE598" s="4" t="s">
        <v>1722</v>
      </c>
      <c r="AF598" s="4" t="s">
        <v>324</v>
      </c>
      <c r="AH598" s="121"/>
    </row>
    <row r="599" spans="1:44">
      <c r="A599" s="256"/>
      <c r="B599" s="249" t="s">
        <v>1319</v>
      </c>
      <c r="C599" s="263">
        <v>32757</v>
      </c>
      <c r="D599" s="245">
        <v>4</v>
      </c>
      <c r="E599" s="248">
        <v>0</v>
      </c>
      <c r="F599" s="248">
        <v>1</v>
      </c>
      <c r="G599" s="248">
        <v>44</v>
      </c>
      <c r="H599" s="247">
        <v>2</v>
      </c>
      <c r="I599" s="65">
        <f>E599*400+F599*100+G599</f>
        <v>144</v>
      </c>
      <c r="J599" s="300">
        <v>230</v>
      </c>
      <c r="K599" s="80">
        <f>I599*J599</f>
        <v>33120</v>
      </c>
      <c r="L599" s="245">
        <v>1</v>
      </c>
      <c r="M599" s="266" t="s">
        <v>1592</v>
      </c>
      <c r="N599" s="245" t="s">
        <v>1613</v>
      </c>
      <c r="O599" s="45"/>
      <c r="P599" s="141">
        <v>132</v>
      </c>
      <c r="Q599" s="249"/>
      <c r="R599" s="250"/>
      <c r="S599" s="245"/>
      <c r="T599" s="249">
        <v>20</v>
      </c>
      <c r="U599" s="252"/>
      <c r="V599" s="249"/>
      <c r="W599" s="253"/>
      <c r="X599" s="243"/>
      <c r="Y599" s="243"/>
      <c r="Z599" s="125">
        <f>K599</f>
        <v>33120</v>
      </c>
      <c r="AA599" s="254">
        <v>0.2</v>
      </c>
      <c r="AB599" s="82">
        <f>+Z599*AA599/100</f>
        <v>66.239999999999995</v>
      </c>
      <c r="AC599" s="83">
        <f t="shared" si="215"/>
        <v>56.303999999999995</v>
      </c>
      <c r="AD599" s="4" t="s">
        <v>20</v>
      </c>
      <c r="AE599" s="4" t="s">
        <v>1722</v>
      </c>
      <c r="AF599" s="4" t="s">
        <v>324</v>
      </c>
      <c r="AG599" s="121">
        <v>3350400179085</v>
      </c>
      <c r="AH599" s="121" t="s">
        <v>1721</v>
      </c>
    </row>
    <row r="600" spans="1:44">
      <c r="A600" s="256"/>
      <c r="B600" s="249"/>
      <c r="C600" s="245"/>
      <c r="D600" s="245"/>
      <c r="E600" s="248"/>
      <c r="F600" s="248"/>
      <c r="G600" s="248"/>
      <c r="H600" s="247"/>
      <c r="I600" s="65">
        <f t="shared" ref="I600:I601" si="223">E600*400+F600*100+G600</f>
        <v>0</v>
      </c>
      <c r="J600" s="300"/>
      <c r="K600" s="80">
        <f t="shared" ref="K600:K601" si="224">I600*J600</f>
        <v>0</v>
      </c>
      <c r="L600" s="245">
        <v>2</v>
      </c>
      <c r="M600" s="266" t="s">
        <v>1620</v>
      </c>
      <c r="N600" s="245"/>
      <c r="O600" s="45"/>
      <c r="P600" s="139">
        <v>4</v>
      </c>
      <c r="Q600" s="249"/>
      <c r="R600" s="250"/>
      <c r="S600" s="245"/>
      <c r="T600" s="249">
        <v>20</v>
      </c>
      <c r="U600" s="252"/>
      <c r="V600" s="249"/>
      <c r="W600" s="253"/>
      <c r="X600" s="243"/>
      <c r="Y600" s="243"/>
      <c r="Z600" s="125"/>
      <c r="AA600" s="254"/>
      <c r="AB600" s="82"/>
      <c r="AC600" s="83">
        <f t="shared" si="215"/>
        <v>0</v>
      </c>
      <c r="AH600" s="121"/>
    </row>
    <row r="601" spans="1:44">
      <c r="A601" s="256"/>
      <c r="B601" s="249"/>
      <c r="C601" s="245"/>
      <c r="D601" s="245"/>
      <c r="E601" s="248"/>
      <c r="F601" s="248"/>
      <c r="G601" s="248"/>
      <c r="H601" s="247"/>
      <c r="I601" s="65">
        <f t="shared" si="223"/>
        <v>0</v>
      </c>
      <c r="J601" s="300"/>
      <c r="K601" s="80">
        <f t="shared" si="224"/>
        <v>0</v>
      </c>
      <c r="L601" s="245">
        <v>3</v>
      </c>
      <c r="M601" s="266" t="s">
        <v>1639</v>
      </c>
      <c r="N601" s="245"/>
      <c r="O601" s="45"/>
      <c r="P601" s="139">
        <v>6</v>
      </c>
      <c r="Q601" s="249"/>
      <c r="R601" s="250"/>
      <c r="S601" s="245"/>
      <c r="T601" s="249">
        <v>10</v>
      </c>
      <c r="U601" s="252"/>
      <c r="V601" s="249"/>
      <c r="W601" s="253"/>
      <c r="X601" s="243"/>
      <c r="Y601" s="243"/>
      <c r="Z601" s="125"/>
      <c r="AA601" s="254"/>
      <c r="AB601" s="82"/>
      <c r="AC601" s="83">
        <f t="shared" si="215"/>
        <v>0</v>
      </c>
      <c r="AH601" s="121"/>
    </row>
    <row r="602" spans="1:44" ht="17.25">
      <c r="A602" s="256">
        <v>292</v>
      </c>
      <c r="B602" s="249" t="s">
        <v>1286</v>
      </c>
      <c r="C602" s="275">
        <v>23933</v>
      </c>
      <c r="D602" s="245"/>
      <c r="E602" s="246">
        <v>1</v>
      </c>
      <c r="F602" s="246">
        <v>3</v>
      </c>
      <c r="G602" s="246">
        <v>58</v>
      </c>
      <c r="H602" s="247">
        <v>1</v>
      </c>
      <c r="I602" s="84">
        <f t="shared" ref="I602:I609" si="225">E602*400+F602*100+G602</f>
        <v>758</v>
      </c>
      <c r="J602" s="84">
        <v>250</v>
      </c>
      <c r="K602" s="80">
        <f>I602*J602</f>
        <v>189500</v>
      </c>
      <c r="L602" s="245"/>
      <c r="M602" s="248"/>
      <c r="N602" s="249"/>
      <c r="O602" s="45"/>
      <c r="P602" s="139"/>
      <c r="Q602" s="250"/>
      <c r="R602" s="250"/>
      <c r="S602" s="251"/>
      <c r="T602" s="249"/>
      <c r="U602" s="252"/>
      <c r="V602" s="249"/>
      <c r="W602" s="253"/>
      <c r="X602" s="243"/>
      <c r="Y602" s="243"/>
      <c r="Z602" s="133">
        <f t="shared" ref="Z602:Z605" si="226">K602</f>
        <v>189500</v>
      </c>
      <c r="AA602" s="254">
        <v>0.01</v>
      </c>
      <c r="AB602" s="82">
        <f t="shared" si="218"/>
        <v>18.95</v>
      </c>
      <c r="AC602" s="83">
        <f t="shared" si="215"/>
        <v>16.107499999999998</v>
      </c>
      <c r="AD602" s="485" t="s">
        <v>644</v>
      </c>
      <c r="AE602" s="486" t="s">
        <v>1309</v>
      </c>
      <c r="AF602" s="486" t="s">
        <v>1192</v>
      </c>
      <c r="AG602" s="542">
        <v>1350100278278</v>
      </c>
      <c r="AH602" s="486" t="s">
        <v>1507</v>
      </c>
      <c r="AI602" s="3"/>
      <c r="AJ602" s="3"/>
      <c r="AK602" s="3"/>
      <c r="AL602" s="3"/>
    </row>
    <row r="603" spans="1:44">
      <c r="A603" s="256">
        <v>293</v>
      </c>
      <c r="B603" s="243" t="s">
        <v>1322</v>
      </c>
      <c r="C603" s="262">
        <v>23933</v>
      </c>
      <c r="D603" s="245">
        <v>4</v>
      </c>
      <c r="E603" s="248">
        <v>5</v>
      </c>
      <c r="F603" s="248">
        <v>0</v>
      </c>
      <c r="G603" s="248">
        <v>0</v>
      </c>
      <c r="H603" s="247">
        <v>1</v>
      </c>
      <c r="I603" s="84">
        <f t="shared" si="225"/>
        <v>2000</v>
      </c>
      <c r="J603" s="84">
        <v>250</v>
      </c>
      <c r="K603" s="80">
        <f>I603*J603</f>
        <v>500000</v>
      </c>
      <c r="L603" s="245"/>
      <c r="M603" s="248"/>
      <c r="N603" s="249"/>
      <c r="O603" s="45"/>
      <c r="P603" s="139"/>
      <c r="Q603" s="250"/>
      <c r="R603" s="250"/>
      <c r="S603" s="251"/>
      <c r="T603" s="249"/>
      <c r="U603" s="252"/>
      <c r="V603" s="249"/>
      <c r="W603" s="253"/>
      <c r="X603" s="243"/>
      <c r="Y603" s="243"/>
      <c r="Z603" s="133">
        <f t="shared" si="226"/>
        <v>500000</v>
      </c>
      <c r="AA603" s="254">
        <v>0.01</v>
      </c>
      <c r="AB603" s="82">
        <f t="shared" si="218"/>
        <v>50</v>
      </c>
      <c r="AC603" s="83">
        <f t="shared" si="215"/>
        <v>42.5</v>
      </c>
      <c r="AD603" s="4" t="s">
        <v>20</v>
      </c>
      <c r="AE603" s="4" t="s">
        <v>1473</v>
      </c>
      <c r="AF603" s="4" t="s">
        <v>1191</v>
      </c>
      <c r="AG603" s="121">
        <v>3350400063401</v>
      </c>
      <c r="AH603" s="8" t="s">
        <v>1463</v>
      </c>
      <c r="AI603" s="35" t="s">
        <v>15</v>
      </c>
    </row>
    <row r="604" spans="1:44" ht="20.100000000000001" customHeight="1">
      <c r="A604" s="256">
        <v>294</v>
      </c>
      <c r="B604" s="243" t="s">
        <v>656</v>
      </c>
      <c r="C604" s="258">
        <v>333</v>
      </c>
      <c r="D604" s="259" t="s">
        <v>95</v>
      </c>
      <c r="E604" s="260">
        <v>4</v>
      </c>
      <c r="F604" s="260">
        <v>2</v>
      </c>
      <c r="G604" s="260">
        <v>57</v>
      </c>
      <c r="H604" s="264">
        <v>1</v>
      </c>
      <c r="I604" s="84">
        <f t="shared" si="225"/>
        <v>1857</v>
      </c>
      <c r="J604" s="84">
        <v>250</v>
      </c>
      <c r="K604" s="80">
        <f>I604*J604</f>
        <v>464250</v>
      </c>
      <c r="L604" s="245"/>
      <c r="M604" s="248"/>
      <c r="N604" s="249"/>
      <c r="O604" s="45"/>
      <c r="P604" s="139"/>
      <c r="Q604" s="250"/>
      <c r="R604" s="250"/>
      <c r="S604" s="251"/>
      <c r="T604" s="249"/>
      <c r="U604" s="252"/>
      <c r="V604" s="249"/>
      <c r="W604" s="253"/>
      <c r="X604" s="243"/>
      <c r="Y604" s="243"/>
      <c r="Z604" s="133">
        <f t="shared" si="226"/>
        <v>464250</v>
      </c>
      <c r="AA604" s="254">
        <v>0.01</v>
      </c>
      <c r="AB604" s="82">
        <f t="shared" si="218"/>
        <v>46.424999999999997</v>
      </c>
      <c r="AC604" s="83">
        <f t="shared" si="215"/>
        <v>39.46125</v>
      </c>
      <c r="AD604" s="501" t="s">
        <v>20</v>
      </c>
      <c r="AE604" s="489" t="s">
        <v>492</v>
      </c>
      <c r="AF604" s="489" t="s">
        <v>493</v>
      </c>
      <c r="AG604" s="498" t="s">
        <v>785</v>
      </c>
      <c r="AH604" s="498" t="s">
        <v>199</v>
      </c>
      <c r="AI604" s="12" t="s">
        <v>200</v>
      </c>
      <c r="AJ604" s="200" t="s">
        <v>195</v>
      </c>
      <c r="AK604" s="202" t="s">
        <v>195</v>
      </c>
      <c r="AL604" s="11" t="s">
        <v>196</v>
      </c>
      <c r="AM604" s="11" t="s">
        <v>17</v>
      </c>
      <c r="AN604" s="11" t="s">
        <v>65</v>
      </c>
      <c r="AO604" s="11" t="s">
        <v>76</v>
      </c>
      <c r="AP604" s="11">
        <v>0</v>
      </c>
      <c r="AQ604" s="11">
        <v>1</v>
      </c>
      <c r="AR604" s="11">
        <v>0</v>
      </c>
    </row>
    <row r="605" spans="1:44" ht="20.100000000000001" customHeight="1">
      <c r="A605" s="256"/>
      <c r="B605" s="243" t="s">
        <v>656</v>
      </c>
      <c r="C605" s="258">
        <v>333</v>
      </c>
      <c r="D605" s="259" t="s">
        <v>95</v>
      </c>
      <c r="E605" s="260">
        <v>5</v>
      </c>
      <c r="F605" s="260">
        <v>1</v>
      </c>
      <c r="G605" s="260">
        <v>76</v>
      </c>
      <c r="H605" s="264">
        <v>1</v>
      </c>
      <c r="I605" s="84">
        <f t="shared" si="225"/>
        <v>2176</v>
      </c>
      <c r="J605" s="84">
        <v>250</v>
      </c>
      <c r="K605" s="80">
        <f t="shared" ref="K605:K616" si="227">I605*J605</f>
        <v>544000</v>
      </c>
      <c r="L605" s="245"/>
      <c r="M605" s="248"/>
      <c r="N605" s="249"/>
      <c r="O605" s="45"/>
      <c r="P605" s="139"/>
      <c r="Q605" s="250"/>
      <c r="R605" s="250"/>
      <c r="S605" s="251"/>
      <c r="T605" s="249"/>
      <c r="U605" s="252"/>
      <c r="V605" s="249"/>
      <c r="W605" s="253"/>
      <c r="X605" s="243"/>
      <c r="Y605" s="243"/>
      <c r="Z605" s="133">
        <f t="shared" si="226"/>
        <v>544000</v>
      </c>
      <c r="AA605" s="254">
        <v>0.01</v>
      </c>
      <c r="AB605" s="82">
        <f t="shared" si="218"/>
        <v>54.4</v>
      </c>
      <c r="AC605" s="83">
        <f t="shared" si="215"/>
        <v>46.239999999999995</v>
      </c>
      <c r="AD605" s="501" t="s">
        <v>20</v>
      </c>
      <c r="AE605" s="489" t="s">
        <v>492</v>
      </c>
      <c r="AF605" s="489" t="s">
        <v>493</v>
      </c>
      <c r="AG605" s="498" t="s">
        <v>785</v>
      </c>
      <c r="AH605" s="498" t="s">
        <v>199</v>
      </c>
      <c r="AI605" s="12" t="s">
        <v>200</v>
      </c>
      <c r="AJ605" s="200" t="s">
        <v>195</v>
      </c>
      <c r="AK605" s="202" t="s">
        <v>195</v>
      </c>
      <c r="AL605" s="11" t="s">
        <v>196</v>
      </c>
      <c r="AM605" s="11" t="s">
        <v>17</v>
      </c>
      <c r="AN605" s="11" t="s">
        <v>65</v>
      </c>
      <c r="AO605" s="11" t="s">
        <v>191</v>
      </c>
      <c r="AP605" s="11">
        <v>8</v>
      </c>
      <c r="AQ605" s="11">
        <v>2</v>
      </c>
      <c r="AR605" s="11">
        <v>27</v>
      </c>
    </row>
    <row r="606" spans="1:44" ht="20.100000000000001" customHeight="1">
      <c r="A606" s="256">
        <v>295</v>
      </c>
      <c r="B606" s="243" t="s">
        <v>656</v>
      </c>
      <c r="C606" s="258">
        <v>338</v>
      </c>
      <c r="D606" s="259" t="s">
        <v>95</v>
      </c>
      <c r="E606" s="260">
        <v>4</v>
      </c>
      <c r="F606" s="260">
        <v>1</v>
      </c>
      <c r="G606" s="260">
        <v>54</v>
      </c>
      <c r="H606" s="264">
        <v>1</v>
      </c>
      <c r="I606" s="84">
        <f t="shared" si="225"/>
        <v>1754</v>
      </c>
      <c r="J606" s="84">
        <v>250</v>
      </c>
      <c r="K606" s="80">
        <f t="shared" si="227"/>
        <v>438500</v>
      </c>
      <c r="L606" s="245"/>
      <c r="M606" s="248"/>
      <c r="N606" s="249"/>
      <c r="O606" s="45"/>
      <c r="P606" s="139"/>
      <c r="Q606" s="250"/>
      <c r="R606" s="250"/>
      <c r="S606" s="251"/>
      <c r="T606" s="249"/>
      <c r="U606" s="252"/>
      <c r="V606" s="249"/>
      <c r="W606" s="253"/>
      <c r="X606" s="243"/>
      <c r="Y606" s="243"/>
      <c r="Z606" s="125">
        <f>K606</f>
        <v>438500</v>
      </c>
      <c r="AA606" s="254">
        <v>0.01</v>
      </c>
      <c r="AB606" s="82">
        <f t="shared" si="218"/>
        <v>43.85</v>
      </c>
      <c r="AC606" s="83">
        <f t="shared" si="215"/>
        <v>37.272500000000001</v>
      </c>
      <c r="AD606" s="501" t="s">
        <v>44</v>
      </c>
      <c r="AE606" s="489" t="s">
        <v>439</v>
      </c>
      <c r="AF606" s="489" t="s">
        <v>171</v>
      </c>
      <c r="AG606" s="498" t="s">
        <v>856</v>
      </c>
      <c r="AH606" s="498" t="s">
        <v>290</v>
      </c>
      <c r="AI606" s="12" t="s">
        <v>95</v>
      </c>
      <c r="AJ606" s="6" t="s">
        <v>123</v>
      </c>
      <c r="AK606" s="11" t="s">
        <v>15</v>
      </c>
      <c r="AL606" s="11" t="s">
        <v>16</v>
      </c>
      <c r="AM606" s="11" t="s">
        <v>17</v>
      </c>
      <c r="AN606" s="11" t="s">
        <v>43</v>
      </c>
      <c r="AO606" s="11" t="s">
        <v>316</v>
      </c>
      <c r="AP606" s="11">
        <v>3</v>
      </c>
      <c r="AQ606" s="11">
        <v>2</v>
      </c>
      <c r="AR606" s="11">
        <v>8</v>
      </c>
    </row>
    <row r="607" spans="1:44" ht="20.100000000000001" customHeight="1">
      <c r="A607" s="256">
        <v>296</v>
      </c>
      <c r="B607" s="243" t="s">
        <v>1322</v>
      </c>
      <c r="C607" s="390"/>
      <c r="D607" s="259"/>
      <c r="E607" s="260">
        <v>4</v>
      </c>
      <c r="F607" s="260">
        <v>2</v>
      </c>
      <c r="G607" s="260">
        <v>0</v>
      </c>
      <c r="H607" s="264">
        <v>1</v>
      </c>
      <c r="I607" s="84">
        <f t="shared" si="225"/>
        <v>1800</v>
      </c>
      <c r="J607" s="84">
        <v>250</v>
      </c>
      <c r="K607" s="80">
        <f t="shared" si="227"/>
        <v>450000</v>
      </c>
      <c r="L607" s="245"/>
      <c r="M607" s="248"/>
      <c r="N607" s="249"/>
      <c r="O607" s="45"/>
      <c r="P607" s="139"/>
      <c r="Q607" s="250"/>
      <c r="R607" s="250"/>
      <c r="S607" s="251"/>
      <c r="T607" s="249"/>
      <c r="U607" s="252"/>
      <c r="V607" s="249"/>
      <c r="W607" s="253"/>
      <c r="X607" s="243"/>
      <c r="Y607" s="243"/>
      <c r="Z607" s="125">
        <f>K607</f>
        <v>450000</v>
      </c>
      <c r="AA607" s="254">
        <v>0.01</v>
      </c>
      <c r="AB607" s="82">
        <f t="shared" si="218"/>
        <v>45</v>
      </c>
      <c r="AC607" s="83">
        <f t="shared" si="215"/>
        <v>38.25</v>
      </c>
      <c r="AD607" s="488" t="s">
        <v>2311</v>
      </c>
      <c r="AE607" s="488" t="s">
        <v>2313</v>
      </c>
      <c r="AF607" s="488" t="s">
        <v>2314</v>
      </c>
      <c r="AG607" s="504"/>
      <c r="AH607" s="504"/>
      <c r="AI607" s="67"/>
      <c r="AJ607" s="64"/>
      <c r="AK607" s="11"/>
      <c r="AL607" s="11"/>
      <c r="AM607" s="11"/>
      <c r="AN607" s="11"/>
      <c r="AO607" s="11"/>
      <c r="AP607" s="11"/>
      <c r="AQ607" s="11"/>
      <c r="AR607" s="11"/>
    </row>
    <row r="608" spans="1:44">
      <c r="A608" s="256">
        <v>297</v>
      </c>
      <c r="B608" s="243" t="s">
        <v>1322</v>
      </c>
      <c r="C608" s="262">
        <v>23933</v>
      </c>
      <c r="D608" s="245">
        <v>4</v>
      </c>
      <c r="E608" s="248">
        <v>10</v>
      </c>
      <c r="F608" s="248">
        <v>2</v>
      </c>
      <c r="G608" s="248">
        <v>45</v>
      </c>
      <c r="H608" s="247">
        <v>1</v>
      </c>
      <c r="I608" s="84">
        <f t="shared" si="225"/>
        <v>4245</v>
      </c>
      <c r="J608" s="84">
        <v>250</v>
      </c>
      <c r="K608" s="80">
        <f t="shared" si="227"/>
        <v>1061250</v>
      </c>
      <c r="L608" s="245"/>
      <c r="M608" s="248"/>
      <c r="N608" s="249"/>
      <c r="O608" s="45"/>
      <c r="P608" s="139"/>
      <c r="Q608" s="250"/>
      <c r="R608" s="250"/>
      <c r="S608" s="251"/>
      <c r="T608" s="249"/>
      <c r="U608" s="252"/>
      <c r="V608" s="249"/>
      <c r="W608" s="253"/>
      <c r="X608" s="243"/>
      <c r="Y608" s="243"/>
      <c r="Z608" s="125">
        <f>K608</f>
        <v>1061250</v>
      </c>
      <c r="AA608" s="254">
        <v>0.01</v>
      </c>
      <c r="AB608" s="82">
        <f t="shared" si="218"/>
        <v>106.125</v>
      </c>
      <c r="AC608" s="83">
        <f t="shared" si="215"/>
        <v>90.206249999999997</v>
      </c>
      <c r="AD608" s="482" t="s">
        <v>10</v>
      </c>
      <c r="AE608" s="482" t="s">
        <v>1396</v>
      </c>
      <c r="AF608" s="482" t="s">
        <v>1157</v>
      </c>
      <c r="AG608" s="121">
        <v>3350400073562</v>
      </c>
      <c r="AH608" s="8" t="s">
        <v>1557</v>
      </c>
    </row>
    <row r="609" spans="1:16158">
      <c r="A609" s="256">
        <v>298</v>
      </c>
      <c r="B609" s="345" t="s">
        <v>1723</v>
      </c>
      <c r="C609" s="346"/>
      <c r="D609" s="346">
        <v>5</v>
      </c>
      <c r="E609" s="347">
        <v>0</v>
      </c>
      <c r="F609" s="347">
        <v>0</v>
      </c>
      <c r="G609" s="347">
        <v>84</v>
      </c>
      <c r="H609" s="348">
        <v>3</v>
      </c>
      <c r="I609" s="89">
        <f t="shared" si="225"/>
        <v>84</v>
      </c>
      <c r="J609" s="84">
        <v>250</v>
      </c>
      <c r="K609" s="80">
        <f t="shared" si="227"/>
        <v>21000</v>
      </c>
      <c r="L609" s="346"/>
      <c r="M609" s="349"/>
      <c r="N609" s="346"/>
      <c r="O609" s="46"/>
      <c r="P609" s="151"/>
      <c r="Q609" s="345"/>
      <c r="R609" s="350"/>
      <c r="S609" s="346"/>
      <c r="T609" s="345"/>
      <c r="U609" s="252"/>
      <c r="V609" s="249"/>
      <c r="W609" s="306"/>
      <c r="X609" s="249"/>
      <c r="Y609" s="353"/>
      <c r="Z609" s="125">
        <f>K609</f>
        <v>21000</v>
      </c>
      <c r="AA609" s="354">
        <v>0.3</v>
      </c>
      <c r="AB609" s="82">
        <f t="shared" si="218"/>
        <v>63</v>
      </c>
      <c r="AC609" s="83">
        <f t="shared" si="215"/>
        <v>53.55</v>
      </c>
      <c r="AD609" s="482" t="s">
        <v>10</v>
      </c>
      <c r="AE609" s="482" t="s">
        <v>660</v>
      </c>
      <c r="AF609" s="482" t="s">
        <v>53</v>
      </c>
      <c r="AG609" s="121">
        <v>3350400250740</v>
      </c>
      <c r="AH609" s="8" t="s">
        <v>1935</v>
      </c>
    </row>
    <row r="610" spans="1:16158" ht="20.100000000000001" customHeight="1">
      <c r="A610" s="256">
        <v>299</v>
      </c>
      <c r="B610" s="243" t="s">
        <v>656</v>
      </c>
      <c r="C610" s="258">
        <v>340</v>
      </c>
      <c r="D610" s="259" t="s">
        <v>32</v>
      </c>
      <c r="E610" s="260">
        <v>3</v>
      </c>
      <c r="F610" s="260">
        <v>0</v>
      </c>
      <c r="G610" s="260">
        <v>0</v>
      </c>
      <c r="H610" s="264">
        <v>1</v>
      </c>
      <c r="I610" s="84">
        <f t="shared" ref="I610:I642" si="228">E610*400+F610*100+G610</f>
        <v>1200</v>
      </c>
      <c r="J610" s="84">
        <v>250</v>
      </c>
      <c r="K610" s="80">
        <f t="shared" si="227"/>
        <v>300000</v>
      </c>
      <c r="L610" s="245"/>
      <c r="M610" s="248"/>
      <c r="N610" s="249"/>
      <c r="O610" s="45"/>
      <c r="P610" s="139"/>
      <c r="Q610" s="250"/>
      <c r="R610" s="250"/>
      <c r="S610" s="251"/>
      <c r="T610" s="249"/>
      <c r="U610" s="252"/>
      <c r="V610" s="249"/>
      <c r="W610" s="306"/>
      <c r="X610" s="249"/>
      <c r="Y610" s="243"/>
      <c r="Z610" s="125">
        <f>K610</f>
        <v>300000</v>
      </c>
      <c r="AA610" s="254">
        <v>0.01</v>
      </c>
      <c r="AB610" s="82">
        <f t="shared" si="218"/>
        <v>30</v>
      </c>
      <c r="AC610" s="83">
        <f t="shared" si="215"/>
        <v>25.5</v>
      </c>
      <c r="AD610" s="497" t="s">
        <v>20</v>
      </c>
      <c r="AE610" s="515" t="s">
        <v>660</v>
      </c>
      <c r="AF610" s="515" t="s">
        <v>74</v>
      </c>
      <c r="AG610" s="498" t="s">
        <v>753</v>
      </c>
      <c r="AH610" s="498" t="s">
        <v>475</v>
      </c>
      <c r="AI610" s="12" t="s">
        <v>32</v>
      </c>
      <c r="AJ610" s="6" t="s">
        <v>36</v>
      </c>
      <c r="AK610" s="11" t="s">
        <v>15</v>
      </c>
      <c r="AL610" s="11" t="s">
        <v>16</v>
      </c>
      <c r="AM610" s="11" t="s">
        <v>17</v>
      </c>
      <c r="AN610" s="11" t="s">
        <v>47</v>
      </c>
      <c r="AO610" s="11" t="s">
        <v>76</v>
      </c>
      <c r="AP610" s="11">
        <v>0</v>
      </c>
      <c r="AQ610" s="11">
        <v>1</v>
      </c>
      <c r="AR610" s="11">
        <v>96</v>
      </c>
    </row>
    <row r="611" spans="1:16158" ht="20.100000000000001" customHeight="1">
      <c r="A611" s="256">
        <v>300</v>
      </c>
      <c r="B611" s="243" t="s">
        <v>656</v>
      </c>
      <c r="C611" s="258">
        <v>488</v>
      </c>
      <c r="D611" s="259" t="s">
        <v>32</v>
      </c>
      <c r="E611" s="260">
        <v>5</v>
      </c>
      <c r="F611" s="260">
        <v>2</v>
      </c>
      <c r="G611" s="260">
        <v>41</v>
      </c>
      <c r="H611" s="247">
        <v>1</v>
      </c>
      <c r="I611" s="84">
        <f t="shared" si="228"/>
        <v>2241</v>
      </c>
      <c r="J611" s="84">
        <v>250</v>
      </c>
      <c r="K611" s="80">
        <f t="shared" si="227"/>
        <v>560250</v>
      </c>
      <c r="L611" s="245"/>
      <c r="M611" s="248"/>
      <c r="N611" s="249"/>
      <c r="O611" s="45"/>
      <c r="P611" s="139"/>
      <c r="Q611" s="250"/>
      <c r="R611" s="250"/>
      <c r="S611" s="251"/>
      <c r="T611" s="249"/>
      <c r="U611" s="252"/>
      <c r="V611" s="249"/>
      <c r="W611" s="306"/>
      <c r="X611" s="249"/>
      <c r="Y611" s="243"/>
      <c r="Z611" s="125">
        <f t="shared" ref="Z611:Z617" si="229">K611</f>
        <v>560250</v>
      </c>
      <c r="AA611" s="254">
        <v>0.01</v>
      </c>
      <c r="AB611" s="82">
        <f t="shared" si="218"/>
        <v>56.024999999999999</v>
      </c>
      <c r="AC611" s="83">
        <f t="shared" si="215"/>
        <v>47.621249999999996</v>
      </c>
      <c r="AD611" s="501" t="s">
        <v>20</v>
      </c>
      <c r="AE611" s="489" t="s">
        <v>726</v>
      </c>
      <c r="AF611" s="489" t="s">
        <v>53</v>
      </c>
      <c r="AG611" s="498" t="s">
        <v>1106</v>
      </c>
      <c r="AH611" s="498" t="s">
        <v>200</v>
      </c>
      <c r="AI611" s="12" t="s">
        <v>32</v>
      </c>
      <c r="AJ611" s="6"/>
      <c r="AK611" s="11" t="s">
        <v>15</v>
      </c>
      <c r="AL611" s="11" t="s">
        <v>16</v>
      </c>
      <c r="AM611" s="11" t="s">
        <v>17</v>
      </c>
      <c r="AN611" s="11" t="s">
        <v>101</v>
      </c>
      <c r="AO611" s="11" t="s">
        <v>626</v>
      </c>
      <c r="AP611" s="11">
        <v>0</v>
      </c>
      <c r="AQ611" s="11">
        <v>1</v>
      </c>
      <c r="AR611" s="11">
        <v>70</v>
      </c>
    </row>
    <row r="612" spans="1:16158" ht="20.100000000000001" customHeight="1">
      <c r="A612" s="256">
        <v>301</v>
      </c>
      <c r="B612" s="243" t="s">
        <v>2131</v>
      </c>
      <c r="C612" s="258"/>
      <c r="D612" s="259"/>
      <c r="E612" s="260">
        <v>0</v>
      </c>
      <c r="F612" s="260">
        <v>0</v>
      </c>
      <c r="G612" s="260"/>
      <c r="H612" s="247">
        <v>1</v>
      </c>
      <c r="I612" s="74">
        <v>99.6</v>
      </c>
      <c r="J612" s="84">
        <v>250</v>
      </c>
      <c r="K612" s="80">
        <v>24900</v>
      </c>
      <c r="L612" s="245"/>
      <c r="M612" s="248"/>
      <c r="N612" s="249"/>
      <c r="O612" s="45"/>
      <c r="P612" s="139"/>
      <c r="Q612" s="250"/>
      <c r="R612" s="250"/>
      <c r="S612" s="251"/>
      <c r="T612" s="249"/>
      <c r="U612" s="252"/>
      <c r="V612" s="249"/>
      <c r="W612" s="306"/>
      <c r="X612" s="249"/>
      <c r="Y612" s="243"/>
      <c r="Z612" s="125">
        <v>24900</v>
      </c>
      <c r="AA612" s="254">
        <v>0.01</v>
      </c>
      <c r="AB612" s="82">
        <f>+Z612*AA612/100</f>
        <v>2.4900000000000002</v>
      </c>
      <c r="AC612" s="83"/>
      <c r="AD612" s="516" t="s">
        <v>10</v>
      </c>
      <c r="AE612" s="490" t="s">
        <v>2315</v>
      </c>
      <c r="AF612" s="490" t="s">
        <v>74</v>
      </c>
      <c r="AG612" s="491"/>
      <c r="AH612" s="491"/>
      <c r="AI612" s="34"/>
      <c r="AJ612" s="40"/>
      <c r="AK612" s="11"/>
      <c r="AL612" s="11"/>
      <c r="AM612" s="11"/>
      <c r="AN612" s="11"/>
      <c r="AO612" s="11"/>
      <c r="AP612" s="11"/>
      <c r="AQ612" s="11"/>
      <c r="AR612" s="11"/>
    </row>
    <row r="613" spans="1:16158" ht="17.25">
      <c r="A613" s="256">
        <v>302</v>
      </c>
      <c r="B613" s="249" t="s">
        <v>1139</v>
      </c>
      <c r="C613" s="275">
        <v>287</v>
      </c>
      <c r="D613" s="245"/>
      <c r="E613" s="246">
        <v>1</v>
      </c>
      <c r="F613" s="246">
        <v>1</v>
      </c>
      <c r="G613" s="246">
        <v>1</v>
      </c>
      <c r="H613" s="247">
        <v>1</v>
      </c>
      <c r="I613" s="65">
        <f t="shared" si="228"/>
        <v>501</v>
      </c>
      <c r="J613" s="84">
        <v>180</v>
      </c>
      <c r="K613" s="80">
        <f t="shared" si="227"/>
        <v>90180</v>
      </c>
      <c r="L613" s="245"/>
      <c r="M613" s="248"/>
      <c r="N613" s="249"/>
      <c r="O613" s="45"/>
      <c r="P613" s="139"/>
      <c r="Q613" s="250"/>
      <c r="R613" s="250"/>
      <c r="S613" s="251"/>
      <c r="T613" s="249"/>
      <c r="U613" s="252"/>
      <c r="V613" s="249"/>
      <c r="W613" s="306"/>
      <c r="X613" s="249"/>
      <c r="Y613" s="243"/>
      <c r="Z613" s="125">
        <f t="shared" si="229"/>
        <v>90180</v>
      </c>
      <c r="AA613" s="254">
        <v>0.01</v>
      </c>
      <c r="AB613" s="82">
        <f t="shared" si="218"/>
        <v>9.0180000000000007</v>
      </c>
      <c r="AC613" s="83">
        <f t="shared" si="215"/>
        <v>7.6653000000000002</v>
      </c>
      <c r="AD613" s="485" t="s">
        <v>644</v>
      </c>
      <c r="AE613" s="486" t="s">
        <v>1218</v>
      </c>
      <c r="AF613" s="486" t="s">
        <v>53</v>
      </c>
      <c r="AG613" s="486" t="s">
        <v>1221</v>
      </c>
      <c r="AH613" s="486">
        <v>66</v>
      </c>
      <c r="AI613" s="3">
        <v>3</v>
      </c>
      <c r="AJ613" s="3" t="s">
        <v>15</v>
      </c>
      <c r="AN613" s="3" t="s">
        <v>16</v>
      </c>
      <c r="AO613" s="3" t="s">
        <v>17</v>
      </c>
    </row>
    <row r="614" spans="1:16158" ht="20.100000000000001" customHeight="1">
      <c r="A614" s="256">
        <v>303</v>
      </c>
      <c r="B614" s="243" t="s">
        <v>656</v>
      </c>
      <c r="C614" s="258">
        <v>747</v>
      </c>
      <c r="D614" s="259" t="s">
        <v>32</v>
      </c>
      <c r="E614" s="260">
        <v>3</v>
      </c>
      <c r="F614" s="260">
        <v>0</v>
      </c>
      <c r="G614" s="260">
        <v>15</v>
      </c>
      <c r="H614" s="247">
        <v>1</v>
      </c>
      <c r="I614" s="84">
        <f t="shared" si="228"/>
        <v>1215</v>
      </c>
      <c r="J614" s="84">
        <v>250</v>
      </c>
      <c r="K614" s="80">
        <f t="shared" si="227"/>
        <v>303750</v>
      </c>
      <c r="L614" s="245"/>
      <c r="M614" s="248"/>
      <c r="N614" s="249"/>
      <c r="O614" s="45"/>
      <c r="P614" s="139"/>
      <c r="Q614" s="250"/>
      <c r="R614" s="250"/>
      <c r="S614" s="251"/>
      <c r="T614" s="249"/>
      <c r="U614" s="252"/>
      <c r="V614" s="249"/>
      <c r="W614" s="253"/>
      <c r="X614" s="243"/>
      <c r="Y614" s="243"/>
      <c r="Z614" s="125">
        <f t="shared" si="229"/>
        <v>303750</v>
      </c>
      <c r="AA614" s="254">
        <v>0.01</v>
      </c>
      <c r="AB614" s="82">
        <f>+Z614*AA614/100</f>
        <v>30.375</v>
      </c>
      <c r="AC614" s="83">
        <f t="shared" si="215"/>
        <v>25.818749999999998</v>
      </c>
      <c r="AD614" s="501" t="s">
        <v>10</v>
      </c>
      <c r="AE614" s="489" t="s">
        <v>214</v>
      </c>
      <c r="AF614" s="489" t="s">
        <v>74</v>
      </c>
      <c r="AG614" s="498" t="s">
        <v>971</v>
      </c>
      <c r="AH614" s="498" t="s">
        <v>597</v>
      </c>
      <c r="AI614" s="12" t="s">
        <v>32</v>
      </c>
      <c r="AJ614" s="6" t="s">
        <v>36</v>
      </c>
      <c r="AK614" s="11" t="s">
        <v>347</v>
      </c>
      <c r="AL614" s="11" t="s">
        <v>16</v>
      </c>
      <c r="AM614" s="11" t="s">
        <v>17</v>
      </c>
      <c r="AN614" s="11" t="s">
        <v>51</v>
      </c>
      <c r="AO614" s="11" t="s">
        <v>462</v>
      </c>
      <c r="AP614" s="11">
        <v>6</v>
      </c>
      <c r="AQ614" s="11">
        <v>2</v>
      </c>
      <c r="AR614" s="11">
        <v>64</v>
      </c>
    </row>
    <row r="615" spans="1:16158" ht="20.100000000000001" customHeight="1">
      <c r="A615" s="256">
        <v>304</v>
      </c>
      <c r="B615" s="243" t="s">
        <v>656</v>
      </c>
      <c r="C615" s="258">
        <v>340</v>
      </c>
      <c r="D615" s="259" t="s">
        <v>32</v>
      </c>
      <c r="E615" s="260">
        <v>10</v>
      </c>
      <c r="F615" s="260">
        <v>3</v>
      </c>
      <c r="G615" s="260">
        <v>1</v>
      </c>
      <c r="H615" s="247">
        <v>1</v>
      </c>
      <c r="I615" s="84">
        <f t="shared" si="228"/>
        <v>4301</v>
      </c>
      <c r="J615" s="84">
        <v>250</v>
      </c>
      <c r="K615" s="80">
        <f t="shared" si="227"/>
        <v>1075250</v>
      </c>
      <c r="L615" s="245"/>
      <c r="M615" s="248"/>
      <c r="N615" s="249"/>
      <c r="O615" s="45"/>
      <c r="P615" s="139"/>
      <c r="Q615" s="250"/>
      <c r="R615" s="250"/>
      <c r="S615" s="251"/>
      <c r="T615" s="249"/>
      <c r="U615" s="252"/>
      <c r="V615" s="249"/>
      <c r="W615" s="253"/>
      <c r="X615" s="243"/>
      <c r="Y615" s="243"/>
      <c r="Z615" s="125">
        <f t="shared" si="229"/>
        <v>1075250</v>
      </c>
      <c r="AA615" s="254">
        <v>0.01</v>
      </c>
      <c r="AB615" s="82">
        <f>+Z615*AA615/100</f>
        <v>107.52500000000001</v>
      </c>
      <c r="AC615" s="83">
        <f t="shared" si="215"/>
        <v>91.396250000000009</v>
      </c>
      <c r="AD615" s="501" t="s">
        <v>10</v>
      </c>
      <c r="AE615" s="489" t="s">
        <v>415</v>
      </c>
      <c r="AF615" s="489" t="s">
        <v>59</v>
      </c>
      <c r="AG615" s="498" t="s">
        <v>894</v>
      </c>
      <c r="AH615" s="498" t="s">
        <v>331</v>
      </c>
      <c r="AI615" s="12" t="s">
        <v>14</v>
      </c>
      <c r="AJ615" s="6"/>
      <c r="AK615" s="11" t="s">
        <v>15</v>
      </c>
      <c r="AL615" s="11" t="s">
        <v>16</v>
      </c>
      <c r="AM615" s="11" t="s">
        <v>17</v>
      </c>
      <c r="AN615" s="11" t="s">
        <v>65</v>
      </c>
      <c r="AO615" s="11" t="s">
        <v>362</v>
      </c>
      <c r="AP615" s="11">
        <v>1</v>
      </c>
      <c r="AQ615" s="11">
        <v>3</v>
      </c>
      <c r="AR615" s="11">
        <v>77</v>
      </c>
    </row>
    <row r="616" spans="1:16158" ht="17.25">
      <c r="A616" s="279"/>
      <c r="B616" s="249" t="s">
        <v>1139</v>
      </c>
      <c r="C616" s="275">
        <v>2336</v>
      </c>
      <c r="D616" s="245"/>
      <c r="E616" s="246">
        <v>2</v>
      </c>
      <c r="F616" s="246">
        <v>3</v>
      </c>
      <c r="G616" s="246">
        <v>20</v>
      </c>
      <c r="H616" s="247">
        <v>1</v>
      </c>
      <c r="I616" s="84">
        <f t="shared" si="228"/>
        <v>1120</v>
      </c>
      <c r="J616" s="84">
        <v>130</v>
      </c>
      <c r="K616" s="80">
        <f t="shared" si="227"/>
        <v>145600</v>
      </c>
      <c r="L616" s="245"/>
      <c r="M616" s="248"/>
      <c r="N616" s="249"/>
      <c r="O616" s="45"/>
      <c r="P616" s="139"/>
      <c r="Q616" s="250"/>
      <c r="R616" s="250"/>
      <c r="S616" s="251"/>
      <c r="T616" s="249"/>
      <c r="U616" s="252"/>
      <c r="V616" s="249"/>
      <c r="W616" s="253"/>
      <c r="X616" s="243"/>
      <c r="Y616" s="243"/>
      <c r="Z616" s="125">
        <f t="shared" si="229"/>
        <v>145600</v>
      </c>
      <c r="AA616" s="254">
        <v>0.01</v>
      </c>
      <c r="AB616" s="82">
        <f>+Z616*AA616/100</f>
        <v>14.56</v>
      </c>
      <c r="AC616" s="83">
        <f t="shared" si="215"/>
        <v>12.375999999999999</v>
      </c>
      <c r="AD616" s="485" t="s">
        <v>10</v>
      </c>
      <c r="AE616" s="486" t="s">
        <v>415</v>
      </c>
      <c r="AF616" s="486" t="s">
        <v>59</v>
      </c>
      <c r="AG616" s="486" t="s">
        <v>1240</v>
      </c>
      <c r="AH616" s="486">
        <v>129</v>
      </c>
      <c r="AI616" s="3">
        <v>9</v>
      </c>
      <c r="AJ616" s="3" t="s">
        <v>1160</v>
      </c>
      <c r="AK616" s="3" t="s">
        <v>1161</v>
      </c>
      <c r="AL616" s="3" t="s">
        <v>17</v>
      </c>
    </row>
    <row r="617" spans="1:16158">
      <c r="A617" s="283">
        <v>305</v>
      </c>
      <c r="B617" s="243" t="s">
        <v>1322</v>
      </c>
      <c r="C617" s="262">
        <v>23933</v>
      </c>
      <c r="D617" s="245">
        <v>4</v>
      </c>
      <c r="E617" s="248">
        <v>4</v>
      </c>
      <c r="F617" s="248">
        <v>0</v>
      </c>
      <c r="G617" s="248">
        <v>24</v>
      </c>
      <c r="H617" s="247">
        <v>1</v>
      </c>
      <c r="I617" s="84">
        <f t="shared" si="228"/>
        <v>1624</v>
      </c>
      <c r="J617" s="84">
        <v>250</v>
      </c>
      <c r="K617" s="80">
        <f>I617*J617</f>
        <v>406000</v>
      </c>
      <c r="L617" s="245"/>
      <c r="M617" s="248"/>
      <c r="N617" s="249"/>
      <c r="O617" s="45"/>
      <c r="P617" s="139"/>
      <c r="Q617" s="250"/>
      <c r="R617" s="250"/>
      <c r="S617" s="251"/>
      <c r="T617" s="249"/>
      <c r="U617" s="252"/>
      <c r="V617" s="249"/>
      <c r="W617" s="253"/>
      <c r="X617" s="243"/>
      <c r="Y617" s="243"/>
      <c r="Z617" s="125">
        <f t="shared" si="229"/>
        <v>406000</v>
      </c>
      <c r="AA617" s="254">
        <v>0.01</v>
      </c>
      <c r="AB617" s="82">
        <f>+Z617*AA617/100</f>
        <v>40.6</v>
      </c>
      <c r="AC617" s="83">
        <f t="shared" si="215"/>
        <v>34.51</v>
      </c>
      <c r="AD617" s="4" t="s">
        <v>10</v>
      </c>
      <c r="AE617" s="4" t="s">
        <v>1334</v>
      </c>
      <c r="AF617" s="4" t="s">
        <v>104</v>
      </c>
      <c r="AG617" s="121">
        <v>3350500180981</v>
      </c>
      <c r="AH617" s="8" t="s">
        <v>1528</v>
      </c>
      <c r="AI617" s="35" t="s">
        <v>195</v>
      </c>
    </row>
    <row r="618" spans="1:16158" s="35" customFormat="1">
      <c r="A618" s="277">
        <v>306</v>
      </c>
      <c r="B618" s="245" t="s">
        <v>1137</v>
      </c>
      <c r="C618" s="245">
        <v>1565</v>
      </c>
      <c r="D618" s="245">
        <v>4</v>
      </c>
      <c r="E618" s="248">
        <v>13</v>
      </c>
      <c r="F618" s="248">
        <v>2</v>
      </c>
      <c r="G618" s="248">
        <v>20</v>
      </c>
      <c r="H618" s="247">
        <v>2</v>
      </c>
      <c r="I618" s="95">
        <f t="shared" ref="I618" si="230">E618*400+F618*100+G618</f>
        <v>5420</v>
      </c>
      <c r="J618" s="84">
        <v>250</v>
      </c>
      <c r="K618" s="80">
        <f t="shared" ref="K618" si="231">I618*J618</f>
        <v>1355000</v>
      </c>
      <c r="L618" s="245"/>
      <c r="M618" s="266"/>
      <c r="N618" s="245"/>
      <c r="O618" s="48"/>
      <c r="P618" s="142"/>
      <c r="Q618" s="245"/>
      <c r="R618" s="251"/>
      <c r="S618" s="245"/>
      <c r="T618" s="245"/>
      <c r="U618" s="248"/>
      <c r="V618" s="245"/>
      <c r="W618" s="278"/>
      <c r="X618" s="257"/>
      <c r="Y618" s="257"/>
      <c r="Z618" s="125"/>
      <c r="AA618" s="254"/>
      <c r="AB618" s="83"/>
      <c r="AC618" s="83">
        <f t="shared" si="215"/>
        <v>0</v>
      </c>
      <c r="AD618" s="4" t="s">
        <v>10</v>
      </c>
      <c r="AE618" s="179" t="s">
        <v>2219</v>
      </c>
      <c r="AF618" s="4" t="s">
        <v>74</v>
      </c>
      <c r="AG618" s="121">
        <v>3350400177856</v>
      </c>
      <c r="AH618" s="8" t="s">
        <v>1691</v>
      </c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  <c r="JS618" s="9"/>
      <c r="JT618" s="9"/>
      <c r="JU618" s="9"/>
      <c r="JV618" s="9"/>
      <c r="JW618" s="9"/>
      <c r="JX618" s="9"/>
      <c r="JY618" s="9"/>
      <c r="JZ618" s="9"/>
      <c r="KA618" s="9"/>
      <c r="KB618" s="9"/>
      <c r="KC618" s="9"/>
      <c r="KD618" s="9"/>
      <c r="KE618" s="9"/>
      <c r="KF618" s="9"/>
      <c r="KG618" s="9"/>
      <c r="KH618" s="9"/>
      <c r="KI618" s="9"/>
      <c r="KJ618" s="9"/>
      <c r="KK618" s="9"/>
      <c r="KL618" s="9"/>
      <c r="KM618" s="9"/>
      <c r="KN618" s="9"/>
      <c r="KO618" s="9"/>
      <c r="KP618" s="9"/>
      <c r="KQ618" s="9"/>
      <c r="KR618" s="9"/>
      <c r="KS618" s="9"/>
      <c r="KT618" s="9"/>
      <c r="KU618" s="9"/>
      <c r="KV618" s="9"/>
      <c r="KW618" s="9"/>
      <c r="KX618" s="9"/>
      <c r="KY618" s="9"/>
      <c r="KZ618" s="9"/>
      <c r="LA618" s="9"/>
      <c r="LB618" s="9"/>
      <c r="LC618" s="9"/>
      <c r="LD618" s="9"/>
      <c r="LE618" s="9"/>
      <c r="LF618" s="9"/>
      <c r="LG618" s="9"/>
      <c r="LH618" s="9"/>
      <c r="LI618" s="9"/>
      <c r="LJ618" s="9"/>
      <c r="LK618" s="9"/>
      <c r="LL618" s="9"/>
      <c r="LM618" s="9"/>
      <c r="LN618" s="9"/>
      <c r="LO618" s="9"/>
      <c r="LP618" s="9"/>
      <c r="LQ618" s="9"/>
      <c r="LR618" s="9"/>
      <c r="LS618" s="9"/>
      <c r="LT618" s="9"/>
      <c r="LU618" s="9"/>
      <c r="LV618" s="9"/>
      <c r="LW618" s="9"/>
      <c r="LX618" s="9"/>
      <c r="LY618" s="9"/>
      <c r="LZ618" s="9"/>
      <c r="MA618" s="9"/>
      <c r="MB618" s="9"/>
      <c r="MC618" s="9"/>
      <c r="MD618" s="9"/>
      <c r="ME618" s="9"/>
      <c r="MF618" s="9"/>
      <c r="MG618" s="9"/>
      <c r="MH618" s="9"/>
      <c r="MI618" s="9"/>
      <c r="MJ618" s="9"/>
      <c r="MK618" s="9"/>
      <c r="ML618" s="9"/>
      <c r="MM618" s="9"/>
      <c r="MN618" s="9"/>
      <c r="MO618" s="9"/>
      <c r="MP618" s="9"/>
      <c r="MQ618" s="9"/>
      <c r="MR618" s="9"/>
      <c r="MS618" s="9"/>
      <c r="MT618" s="9"/>
      <c r="MU618" s="9"/>
      <c r="MV618" s="9"/>
      <c r="MW618" s="9"/>
      <c r="MX618" s="9"/>
      <c r="MY618" s="9"/>
      <c r="MZ618" s="9"/>
      <c r="NA618" s="9"/>
      <c r="NB618" s="9"/>
      <c r="NC618" s="9"/>
      <c r="ND618" s="9"/>
      <c r="NE618" s="9"/>
      <c r="NF618" s="9"/>
      <c r="NG618" s="9"/>
      <c r="NH618" s="9"/>
      <c r="NI618" s="9"/>
      <c r="NJ618" s="9"/>
      <c r="NK618" s="9"/>
      <c r="NL618" s="9"/>
      <c r="NM618" s="9"/>
      <c r="NN618" s="9"/>
      <c r="NO618" s="9"/>
      <c r="NP618" s="9"/>
      <c r="NQ618" s="9"/>
      <c r="NR618" s="9"/>
      <c r="NS618" s="9"/>
      <c r="NT618" s="9"/>
      <c r="NU618" s="9"/>
      <c r="NV618" s="9"/>
      <c r="NW618" s="9"/>
      <c r="NX618" s="9"/>
      <c r="NY618" s="9"/>
      <c r="NZ618" s="9"/>
      <c r="OA618" s="9"/>
      <c r="OB618" s="9"/>
      <c r="OC618" s="9"/>
      <c r="OD618" s="9"/>
      <c r="OE618" s="9"/>
      <c r="OF618" s="9"/>
      <c r="OG618" s="9"/>
      <c r="OH618" s="9"/>
      <c r="OI618" s="9"/>
      <c r="OJ618" s="9"/>
      <c r="OK618" s="9"/>
      <c r="OL618" s="9"/>
      <c r="OM618" s="9"/>
      <c r="ON618" s="9"/>
      <c r="OO618" s="9"/>
      <c r="OP618" s="9"/>
      <c r="OQ618" s="9"/>
      <c r="OR618" s="9"/>
      <c r="OS618" s="9"/>
      <c r="OT618" s="9"/>
      <c r="OU618" s="9"/>
      <c r="OV618" s="9"/>
      <c r="OW618" s="9"/>
      <c r="OX618" s="9"/>
      <c r="OY618" s="9"/>
      <c r="OZ618" s="9"/>
      <c r="PA618" s="9"/>
      <c r="PB618" s="9"/>
      <c r="PC618" s="9"/>
      <c r="PD618" s="9"/>
      <c r="PE618" s="9"/>
      <c r="PF618" s="9"/>
      <c r="PG618" s="9"/>
      <c r="PH618" s="9"/>
      <c r="PI618" s="9"/>
      <c r="PJ618" s="9"/>
      <c r="PK618" s="9"/>
      <c r="PL618" s="9"/>
      <c r="PM618" s="9"/>
      <c r="PN618" s="9"/>
      <c r="PO618" s="9"/>
      <c r="PP618" s="9"/>
      <c r="PQ618" s="9"/>
      <c r="PR618" s="9"/>
      <c r="PS618" s="9"/>
      <c r="PT618" s="9"/>
      <c r="PU618" s="9"/>
      <c r="PV618" s="9"/>
      <c r="PW618" s="9"/>
      <c r="PX618" s="9"/>
      <c r="PY618" s="9"/>
      <c r="PZ618" s="9"/>
      <c r="QA618" s="9"/>
      <c r="QB618" s="9"/>
      <c r="QC618" s="9"/>
      <c r="QD618" s="9"/>
      <c r="QE618" s="9"/>
      <c r="QF618" s="9"/>
      <c r="QG618" s="9"/>
      <c r="QH618" s="9"/>
      <c r="QI618" s="9"/>
      <c r="QJ618" s="9"/>
      <c r="QK618" s="9"/>
      <c r="QL618" s="9"/>
      <c r="QM618" s="9"/>
      <c r="QN618" s="9"/>
      <c r="QO618" s="9"/>
      <c r="QP618" s="9"/>
      <c r="QQ618" s="9"/>
      <c r="QR618" s="9"/>
      <c r="QS618" s="9"/>
      <c r="QT618" s="9"/>
      <c r="QU618" s="9"/>
      <c r="QV618" s="9"/>
      <c r="QW618" s="9"/>
      <c r="QX618" s="9"/>
      <c r="QY618" s="9"/>
      <c r="QZ618" s="9"/>
      <c r="RA618" s="9"/>
      <c r="RB618" s="9"/>
      <c r="RC618" s="9"/>
      <c r="RD618" s="9"/>
      <c r="RE618" s="9"/>
      <c r="RF618" s="9"/>
      <c r="RG618" s="9"/>
      <c r="RH618" s="9"/>
      <c r="RI618" s="9"/>
      <c r="RJ618" s="9"/>
      <c r="RK618" s="9"/>
      <c r="RL618" s="9"/>
      <c r="RM618" s="9"/>
      <c r="RN618" s="9"/>
      <c r="RO618" s="9"/>
      <c r="RP618" s="9"/>
      <c r="RQ618" s="9"/>
      <c r="RR618" s="9"/>
      <c r="RS618" s="9"/>
      <c r="RT618" s="9"/>
      <c r="RU618" s="9"/>
      <c r="RV618" s="9"/>
      <c r="RW618" s="9"/>
      <c r="RX618" s="9"/>
      <c r="RY618" s="9"/>
      <c r="RZ618" s="9"/>
      <c r="SA618" s="9"/>
      <c r="SB618" s="9"/>
      <c r="SC618" s="9"/>
      <c r="SD618" s="9"/>
      <c r="SE618" s="9"/>
      <c r="SF618" s="9"/>
      <c r="SG618" s="9"/>
      <c r="SH618" s="9"/>
      <c r="SI618" s="9"/>
      <c r="SJ618" s="9"/>
      <c r="SK618" s="9"/>
      <c r="SL618" s="9"/>
      <c r="SM618" s="9"/>
      <c r="SN618" s="9"/>
      <c r="SO618" s="9"/>
      <c r="SP618" s="9"/>
      <c r="SQ618" s="9"/>
      <c r="SR618" s="9"/>
      <c r="SS618" s="9"/>
      <c r="ST618" s="9"/>
      <c r="SU618" s="9"/>
      <c r="SV618" s="9"/>
      <c r="SW618" s="9"/>
      <c r="SX618" s="9"/>
      <c r="SY618" s="9"/>
      <c r="SZ618" s="9"/>
      <c r="TA618" s="9"/>
      <c r="TB618" s="9"/>
      <c r="TC618" s="9"/>
      <c r="TD618" s="9"/>
      <c r="TE618" s="9"/>
      <c r="TF618" s="9"/>
      <c r="TG618" s="9"/>
      <c r="TH618" s="9"/>
      <c r="TI618" s="9"/>
      <c r="TJ618" s="9"/>
      <c r="TK618" s="9"/>
      <c r="TL618" s="9"/>
      <c r="TM618" s="9"/>
      <c r="TN618" s="9"/>
      <c r="TO618" s="9"/>
      <c r="TP618" s="9"/>
      <c r="TQ618" s="9"/>
      <c r="TR618" s="9"/>
      <c r="TS618" s="9"/>
      <c r="TT618" s="9"/>
      <c r="TU618" s="9"/>
      <c r="TV618" s="9"/>
      <c r="TW618" s="9"/>
      <c r="TX618" s="9"/>
      <c r="TY618" s="9"/>
      <c r="TZ618" s="9"/>
      <c r="UA618" s="9"/>
      <c r="UB618" s="9"/>
      <c r="UC618" s="9"/>
      <c r="UD618" s="9"/>
      <c r="UE618" s="9"/>
      <c r="UF618" s="9"/>
      <c r="UG618" s="9"/>
      <c r="UH618" s="9"/>
      <c r="UI618" s="9"/>
      <c r="UJ618" s="9"/>
      <c r="UK618" s="9"/>
      <c r="UL618" s="9"/>
      <c r="UM618" s="9"/>
      <c r="UN618" s="9"/>
      <c r="UO618" s="9"/>
      <c r="UP618" s="9"/>
      <c r="UQ618" s="9"/>
      <c r="UR618" s="9"/>
      <c r="US618" s="9"/>
      <c r="UT618" s="9"/>
      <c r="UU618" s="9"/>
      <c r="UV618" s="9"/>
      <c r="UW618" s="9"/>
      <c r="UX618" s="9"/>
      <c r="UY618" s="9"/>
      <c r="UZ618" s="9"/>
      <c r="VA618" s="9"/>
      <c r="VB618" s="9"/>
      <c r="VC618" s="9"/>
      <c r="VD618" s="9"/>
      <c r="VE618" s="9"/>
      <c r="VF618" s="9"/>
      <c r="VG618" s="9"/>
      <c r="VH618" s="9"/>
      <c r="VI618" s="9"/>
      <c r="VJ618" s="9"/>
      <c r="VK618" s="9"/>
      <c r="VL618" s="9"/>
      <c r="VM618" s="9"/>
      <c r="VN618" s="9"/>
      <c r="VO618" s="9"/>
      <c r="VP618" s="9"/>
      <c r="VQ618" s="9"/>
      <c r="VR618" s="9"/>
      <c r="VS618" s="9"/>
      <c r="VT618" s="9"/>
      <c r="VU618" s="9"/>
      <c r="VV618" s="9"/>
      <c r="VW618" s="9"/>
      <c r="VX618" s="9"/>
      <c r="VY618" s="9"/>
      <c r="VZ618" s="9"/>
      <c r="WA618" s="9"/>
      <c r="WB618" s="9"/>
      <c r="WC618" s="9"/>
      <c r="WD618" s="9"/>
      <c r="WE618" s="9"/>
      <c r="WF618" s="9"/>
      <c r="WG618" s="9"/>
      <c r="WH618" s="9"/>
      <c r="WI618" s="9"/>
      <c r="WJ618" s="9"/>
      <c r="WK618" s="9"/>
      <c r="WL618" s="9"/>
      <c r="WM618" s="9"/>
      <c r="WN618" s="9"/>
      <c r="WO618" s="9"/>
      <c r="WP618" s="9"/>
      <c r="WQ618" s="9"/>
      <c r="WR618" s="9"/>
      <c r="WS618" s="9"/>
      <c r="WT618" s="9"/>
      <c r="WU618" s="9"/>
      <c r="WV618" s="9"/>
      <c r="WW618" s="9"/>
      <c r="WX618" s="9"/>
      <c r="WY618" s="9"/>
      <c r="WZ618" s="9"/>
      <c r="XA618" s="9"/>
      <c r="XB618" s="9"/>
      <c r="XC618" s="9"/>
      <c r="XD618" s="9"/>
      <c r="XE618" s="9"/>
      <c r="XF618" s="9"/>
      <c r="XG618" s="9"/>
      <c r="XH618" s="9"/>
      <c r="XI618" s="9"/>
      <c r="XJ618" s="9"/>
      <c r="XK618" s="9"/>
      <c r="XL618" s="9"/>
      <c r="XM618" s="9"/>
      <c r="XN618" s="9"/>
      <c r="XO618" s="9"/>
      <c r="XP618" s="9"/>
      <c r="XQ618" s="9"/>
      <c r="XR618" s="9"/>
      <c r="XS618" s="9"/>
      <c r="XT618" s="9"/>
      <c r="XU618" s="9"/>
      <c r="XV618" s="9"/>
      <c r="XW618" s="9"/>
      <c r="XX618" s="9"/>
      <c r="XY618" s="9"/>
      <c r="XZ618" s="9"/>
      <c r="YA618" s="9"/>
      <c r="YB618" s="9"/>
      <c r="YC618" s="9"/>
      <c r="YD618" s="9"/>
      <c r="YE618" s="9"/>
      <c r="YF618" s="9"/>
      <c r="YG618" s="9"/>
      <c r="YH618" s="9"/>
      <c r="YI618" s="9"/>
      <c r="YJ618" s="9"/>
      <c r="YK618" s="9"/>
      <c r="YL618" s="9"/>
      <c r="YM618" s="9"/>
      <c r="YN618" s="9"/>
      <c r="YO618" s="9"/>
      <c r="YP618" s="9"/>
      <c r="YQ618" s="9"/>
      <c r="YR618" s="9"/>
      <c r="YS618" s="9"/>
      <c r="YT618" s="9"/>
      <c r="YU618" s="9"/>
      <c r="YV618" s="9"/>
      <c r="YW618" s="9"/>
      <c r="YX618" s="9"/>
      <c r="YY618" s="9"/>
      <c r="YZ618" s="9"/>
      <c r="ZA618" s="9"/>
      <c r="ZB618" s="9"/>
      <c r="ZC618" s="9"/>
      <c r="ZD618" s="9"/>
      <c r="ZE618" s="9"/>
      <c r="ZF618" s="9"/>
      <c r="ZG618" s="9"/>
      <c r="ZH618" s="9"/>
      <c r="ZI618" s="9"/>
      <c r="ZJ618" s="9"/>
      <c r="ZK618" s="9"/>
      <c r="ZL618" s="9"/>
      <c r="ZM618" s="9"/>
      <c r="ZN618" s="9"/>
      <c r="ZO618" s="9"/>
      <c r="ZP618" s="9"/>
      <c r="ZQ618" s="9"/>
      <c r="ZR618" s="9"/>
      <c r="ZS618" s="9"/>
      <c r="ZT618" s="9"/>
      <c r="ZU618" s="9"/>
      <c r="ZV618" s="9"/>
      <c r="ZW618" s="9"/>
      <c r="ZX618" s="9"/>
      <c r="ZY618" s="9"/>
      <c r="ZZ618" s="9"/>
      <c r="AAA618" s="9"/>
      <c r="AAB618" s="9"/>
      <c r="AAC618" s="9"/>
      <c r="AAD618" s="9"/>
      <c r="AAE618" s="9"/>
      <c r="AAF618" s="9"/>
      <c r="AAG618" s="9"/>
      <c r="AAH618" s="9"/>
      <c r="AAI618" s="9"/>
      <c r="AAJ618" s="9"/>
      <c r="AAK618" s="9"/>
      <c r="AAL618" s="9"/>
      <c r="AAM618" s="9"/>
      <c r="AAN618" s="9"/>
      <c r="AAO618" s="9"/>
      <c r="AAP618" s="9"/>
      <c r="AAQ618" s="9"/>
      <c r="AAR618" s="9"/>
      <c r="AAS618" s="9"/>
      <c r="AAT618" s="9"/>
      <c r="AAU618" s="9"/>
      <c r="AAV618" s="9"/>
      <c r="AAW618" s="9"/>
      <c r="AAX618" s="9"/>
      <c r="AAY618" s="9"/>
      <c r="AAZ618" s="9"/>
      <c r="ABA618" s="9"/>
      <c r="ABB618" s="9"/>
      <c r="ABC618" s="9"/>
      <c r="ABD618" s="9"/>
      <c r="ABE618" s="9"/>
      <c r="ABF618" s="9"/>
      <c r="ABG618" s="9"/>
      <c r="ABH618" s="9"/>
      <c r="ABI618" s="9"/>
      <c r="ABJ618" s="9"/>
      <c r="ABK618" s="9"/>
      <c r="ABL618" s="9"/>
      <c r="ABM618" s="9"/>
      <c r="ABN618" s="9"/>
      <c r="ABO618" s="9"/>
      <c r="ABP618" s="9"/>
      <c r="ABQ618" s="9"/>
      <c r="ABR618" s="9"/>
      <c r="ABS618" s="9"/>
      <c r="ABT618" s="9"/>
      <c r="ABU618" s="9"/>
      <c r="ABV618" s="9"/>
      <c r="ABW618" s="9"/>
      <c r="ABX618" s="9"/>
      <c r="ABY618" s="9"/>
      <c r="ABZ618" s="9"/>
      <c r="ACA618" s="9"/>
      <c r="ACB618" s="9"/>
      <c r="ACC618" s="9"/>
      <c r="ACD618" s="9"/>
      <c r="ACE618" s="9"/>
      <c r="ACF618" s="9"/>
      <c r="ACG618" s="9"/>
      <c r="ACH618" s="9"/>
      <c r="ACI618" s="9"/>
      <c r="ACJ618" s="9"/>
      <c r="ACK618" s="9"/>
      <c r="ACL618" s="9"/>
      <c r="ACM618" s="9"/>
      <c r="ACN618" s="9"/>
      <c r="ACO618" s="9"/>
      <c r="ACP618" s="9"/>
      <c r="ACQ618" s="9"/>
      <c r="ACR618" s="9"/>
      <c r="ACS618" s="9"/>
      <c r="ACT618" s="9"/>
      <c r="ACU618" s="9"/>
      <c r="ACV618" s="9"/>
      <c r="ACW618" s="9"/>
      <c r="ACX618" s="9"/>
      <c r="ACY618" s="9"/>
      <c r="ACZ618" s="9"/>
      <c r="ADA618" s="9"/>
      <c r="ADB618" s="9"/>
      <c r="ADC618" s="9"/>
      <c r="ADD618" s="9"/>
      <c r="ADE618" s="9"/>
      <c r="ADF618" s="9"/>
      <c r="ADG618" s="9"/>
      <c r="ADH618" s="9"/>
      <c r="ADI618" s="9"/>
      <c r="ADJ618" s="9"/>
      <c r="ADK618" s="9"/>
      <c r="ADL618" s="9"/>
      <c r="ADM618" s="9"/>
      <c r="ADN618" s="9"/>
      <c r="ADO618" s="9"/>
      <c r="ADP618" s="9"/>
      <c r="ADQ618" s="9"/>
      <c r="ADR618" s="9"/>
      <c r="ADS618" s="9"/>
      <c r="ADT618" s="9"/>
      <c r="ADU618" s="9"/>
      <c r="ADV618" s="9"/>
      <c r="ADW618" s="9"/>
      <c r="ADX618" s="9"/>
      <c r="ADY618" s="9"/>
      <c r="ADZ618" s="9"/>
      <c r="AEA618" s="9"/>
      <c r="AEB618" s="9"/>
      <c r="AEC618" s="9"/>
      <c r="AED618" s="9"/>
      <c r="AEE618" s="9"/>
      <c r="AEF618" s="9"/>
      <c r="AEG618" s="9"/>
      <c r="AEH618" s="9"/>
      <c r="AEI618" s="9"/>
      <c r="AEJ618" s="9"/>
      <c r="AEK618" s="9"/>
      <c r="AEL618" s="9"/>
      <c r="AEM618" s="9"/>
      <c r="AEN618" s="9"/>
      <c r="AEO618" s="9"/>
      <c r="AEP618" s="9"/>
      <c r="AEQ618" s="9"/>
      <c r="AER618" s="9"/>
      <c r="AES618" s="9"/>
      <c r="AET618" s="9"/>
      <c r="AEU618" s="9"/>
      <c r="AEV618" s="9"/>
      <c r="AEW618" s="9"/>
      <c r="AEX618" s="9"/>
      <c r="AEY618" s="9"/>
      <c r="AEZ618" s="9"/>
      <c r="AFA618" s="9"/>
      <c r="AFB618" s="9"/>
      <c r="AFC618" s="9"/>
      <c r="AFD618" s="9"/>
      <c r="AFE618" s="9"/>
      <c r="AFF618" s="9"/>
      <c r="AFG618" s="9"/>
      <c r="AFH618" s="9"/>
      <c r="AFI618" s="9"/>
      <c r="AFJ618" s="9"/>
      <c r="AFK618" s="9"/>
      <c r="AFL618" s="9"/>
      <c r="AFM618" s="9"/>
      <c r="AFN618" s="9"/>
      <c r="AFO618" s="9"/>
      <c r="AFP618" s="9"/>
      <c r="AFQ618" s="9"/>
      <c r="AFR618" s="9"/>
      <c r="AFS618" s="9"/>
      <c r="AFT618" s="9"/>
      <c r="AFU618" s="9"/>
      <c r="AFV618" s="9"/>
      <c r="AFW618" s="9"/>
      <c r="AFX618" s="9"/>
      <c r="AFY618" s="9"/>
      <c r="AFZ618" s="9"/>
      <c r="AGA618" s="9"/>
      <c r="AGB618" s="9"/>
      <c r="AGC618" s="9"/>
      <c r="AGD618" s="9"/>
      <c r="AGE618" s="9"/>
      <c r="AGF618" s="9"/>
      <c r="AGG618" s="9"/>
      <c r="AGH618" s="9"/>
      <c r="AGI618" s="9"/>
      <c r="AGJ618" s="9"/>
      <c r="AGK618" s="9"/>
      <c r="AGL618" s="9"/>
      <c r="AGM618" s="9"/>
      <c r="AGN618" s="9"/>
      <c r="AGO618" s="9"/>
      <c r="AGP618" s="9"/>
      <c r="AGQ618" s="9"/>
      <c r="AGR618" s="9"/>
      <c r="AGS618" s="9"/>
      <c r="AGT618" s="9"/>
      <c r="AGU618" s="9"/>
      <c r="AGV618" s="9"/>
      <c r="AGW618" s="9"/>
      <c r="AGX618" s="9"/>
      <c r="AGY618" s="9"/>
      <c r="AGZ618" s="9"/>
      <c r="AHA618" s="9"/>
      <c r="AHB618" s="9"/>
      <c r="AHC618" s="9"/>
      <c r="AHD618" s="9"/>
      <c r="AHE618" s="9"/>
      <c r="AHF618" s="9"/>
      <c r="AHG618" s="9"/>
      <c r="AHH618" s="9"/>
      <c r="AHI618" s="9"/>
      <c r="AHJ618" s="9"/>
      <c r="AHK618" s="9"/>
      <c r="AHL618" s="9"/>
      <c r="AHM618" s="9"/>
      <c r="AHN618" s="9"/>
      <c r="AHO618" s="9"/>
      <c r="AHP618" s="9"/>
      <c r="AHQ618" s="9"/>
      <c r="AHR618" s="9"/>
      <c r="AHS618" s="9"/>
      <c r="AHT618" s="9"/>
      <c r="AHU618" s="9"/>
      <c r="AHV618" s="9"/>
      <c r="AHW618" s="9"/>
      <c r="AHX618" s="9"/>
      <c r="AHY618" s="9"/>
      <c r="AHZ618" s="9"/>
      <c r="AIA618" s="9"/>
      <c r="AIB618" s="9"/>
      <c r="AIC618" s="9"/>
      <c r="AID618" s="9"/>
      <c r="AIE618" s="9"/>
      <c r="AIF618" s="9"/>
      <c r="AIG618" s="9"/>
      <c r="AIH618" s="9"/>
      <c r="AII618" s="9"/>
      <c r="AIJ618" s="9"/>
      <c r="AIK618" s="9"/>
      <c r="AIL618" s="9"/>
      <c r="AIM618" s="9"/>
      <c r="AIN618" s="9"/>
      <c r="AIO618" s="9"/>
      <c r="AIP618" s="9"/>
      <c r="AIQ618" s="9"/>
      <c r="AIR618" s="9"/>
      <c r="AIS618" s="9"/>
      <c r="AIT618" s="9"/>
      <c r="AIU618" s="9"/>
      <c r="AIV618" s="9"/>
      <c r="AIW618" s="9"/>
      <c r="AIX618" s="9"/>
      <c r="AIY618" s="9"/>
      <c r="AIZ618" s="9"/>
      <c r="AJA618" s="9"/>
      <c r="AJB618" s="9"/>
      <c r="AJC618" s="9"/>
      <c r="AJD618" s="9"/>
      <c r="AJE618" s="9"/>
      <c r="AJF618" s="9"/>
      <c r="AJG618" s="9"/>
      <c r="AJH618" s="9"/>
      <c r="AJI618" s="9"/>
      <c r="AJJ618" s="9"/>
      <c r="AJK618" s="9"/>
      <c r="AJL618" s="9"/>
      <c r="AJM618" s="9"/>
      <c r="AJN618" s="9"/>
      <c r="AJO618" s="9"/>
      <c r="AJP618" s="9"/>
      <c r="AJQ618" s="9"/>
      <c r="AJR618" s="9"/>
      <c r="AJS618" s="9"/>
      <c r="AJT618" s="9"/>
      <c r="AJU618" s="9"/>
      <c r="AJV618" s="9"/>
      <c r="AJW618" s="9"/>
      <c r="AJX618" s="9"/>
      <c r="AJY618" s="9"/>
      <c r="AJZ618" s="9"/>
      <c r="AKA618" s="9"/>
      <c r="AKB618" s="9"/>
      <c r="AKC618" s="9"/>
      <c r="AKD618" s="9"/>
      <c r="AKE618" s="9"/>
      <c r="AKF618" s="9"/>
      <c r="AKG618" s="9"/>
      <c r="AKH618" s="9"/>
      <c r="AKI618" s="9"/>
      <c r="AKJ618" s="9"/>
      <c r="AKK618" s="9"/>
      <c r="AKL618" s="9"/>
      <c r="AKM618" s="9"/>
      <c r="AKN618" s="9"/>
      <c r="AKO618" s="9"/>
      <c r="AKP618" s="9"/>
      <c r="AKQ618" s="9"/>
      <c r="AKR618" s="9"/>
      <c r="AKS618" s="9"/>
      <c r="AKT618" s="9"/>
      <c r="AKU618" s="9"/>
      <c r="AKV618" s="9"/>
      <c r="AKW618" s="9"/>
      <c r="AKX618" s="9"/>
      <c r="AKY618" s="9"/>
      <c r="AKZ618" s="9"/>
      <c r="ALA618" s="9"/>
      <c r="ALB618" s="9"/>
      <c r="ALC618" s="9"/>
      <c r="ALD618" s="9"/>
      <c r="ALE618" s="9"/>
      <c r="ALF618" s="9"/>
      <c r="ALG618" s="9"/>
      <c r="ALH618" s="9"/>
      <c r="ALI618" s="9"/>
      <c r="ALJ618" s="9"/>
      <c r="ALK618" s="9"/>
      <c r="ALL618" s="9"/>
      <c r="ALM618" s="9"/>
      <c r="ALN618" s="9"/>
      <c r="ALO618" s="9"/>
      <c r="ALP618" s="9"/>
      <c r="ALQ618" s="9"/>
      <c r="ALR618" s="9"/>
      <c r="ALS618" s="9"/>
      <c r="ALT618" s="9"/>
      <c r="ALU618" s="9"/>
      <c r="ALV618" s="9"/>
      <c r="ALW618" s="9"/>
      <c r="ALX618" s="9"/>
      <c r="ALY618" s="9"/>
      <c r="ALZ618" s="9"/>
      <c r="AMA618" s="9"/>
      <c r="AMB618" s="9"/>
      <c r="AMC618" s="9"/>
      <c r="AMD618" s="9"/>
      <c r="AME618" s="9"/>
      <c r="AMF618" s="9"/>
      <c r="AMG618" s="9"/>
      <c r="AMH618" s="9"/>
      <c r="AMI618" s="9"/>
      <c r="AMJ618" s="9"/>
      <c r="AMK618" s="9"/>
      <c r="AML618" s="9"/>
      <c r="AMM618" s="9"/>
      <c r="AMN618" s="9"/>
      <c r="AMO618" s="9"/>
      <c r="AMP618" s="9"/>
      <c r="AMQ618" s="9"/>
      <c r="AMR618" s="9"/>
      <c r="AMS618" s="9"/>
      <c r="AMT618" s="9"/>
      <c r="AMU618" s="9"/>
      <c r="AMV618" s="9"/>
      <c r="AMW618" s="9"/>
      <c r="AMX618" s="9"/>
      <c r="AMY618" s="9"/>
      <c r="AMZ618" s="9"/>
      <c r="ANA618" s="9"/>
      <c r="ANB618" s="9"/>
      <c r="ANC618" s="9"/>
      <c r="AND618" s="9"/>
      <c r="ANE618" s="9"/>
      <c r="ANF618" s="9"/>
      <c r="ANG618" s="9"/>
      <c r="ANH618" s="9"/>
      <c r="ANI618" s="9"/>
      <c r="ANJ618" s="9"/>
      <c r="ANK618" s="9"/>
      <c r="ANL618" s="9"/>
      <c r="ANM618" s="9"/>
      <c r="ANN618" s="9"/>
      <c r="ANO618" s="9"/>
      <c r="ANP618" s="9"/>
      <c r="ANQ618" s="9"/>
      <c r="ANR618" s="9"/>
      <c r="ANS618" s="9"/>
      <c r="ANT618" s="9"/>
      <c r="ANU618" s="9"/>
      <c r="ANV618" s="9"/>
      <c r="ANW618" s="9"/>
      <c r="ANX618" s="9"/>
      <c r="ANY618" s="9"/>
      <c r="ANZ618" s="9"/>
      <c r="AOA618" s="9"/>
      <c r="AOB618" s="9"/>
      <c r="AOC618" s="9"/>
      <c r="AOD618" s="9"/>
      <c r="AOE618" s="9"/>
      <c r="AOF618" s="9"/>
      <c r="AOG618" s="9"/>
      <c r="AOH618" s="9"/>
      <c r="AOI618" s="9"/>
      <c r="AOJ618" s="9"/>
      <c r="AOK618" s="9"/>
      <c r="AOL618" s="9"/>
      <c r="AOM618" s="9"/>
      <c r="AON618" s="9"/>
      <c r="AOO618" s="9"/>
      <c r="AOP618" s="9"/>
      <c r="AOQ618" s="9"/>
      <c r="AOR618" s="9"/>
      <c r="AOS618" s="9"/>
      <c r="AOT618" s="9"/>
      <c r="AOU618" s="9"/>
      <c r="AOV618" s="9"/>
      <c r="AOW618" s="9"/>
      <c r="AOX618" s="9"/>
      <c r="AOY618" s="9"/>
      <c r="AOZ618" s="9"/>
      <c r="APA618" s="9"/>
      <c r="APB618" s="9"/>
      <c r="APC618" s="9"/>
      <c r="APD618" s="9"/>
      <c r="APE618" s="9"/>
      <c r="APF618" s="9"/>
      <c r="APG618" s="9"/>
      <c r="APH618" s="9"/>
      <c r="API618" s="9"/>
      <c r="APJ618" s="9"/>
      <c r="APK618" s="9"/>
      <c r="APL618" s="9"/>
      <c r="APM618" s="9"/>
      <c r="APN618" s="9"/>
      <c r="APO618" s="9"/>
      <c r="APP618" s="9"/>
      <c r="APQ618" s="9"/>
      <c r="APR618" s="9"/>
      <c r="APS618" s="9"/>
      <c r="APT618" s="9"/>
      <c r="APU618" s="9"/>
      <c r="APV618" s="9"/>
      <c r="APW618" s="9"/>
      <c r="APX618" s="9"/>
      <c r="APY618" s="9"/>
      <c r="APZ618" s="9"/>
      <c r="AQA618" s="9"/>
      <c r="AQB618" s="9"/>
      <c r="AQC618" s="9"/>
      <c r="AQD618" s="9"/>
      <c r="AQE618" s="9"/>
      <c r="AQF618" s="9"/>
      <c r="AQG618" s="9"/>
      <c r="AQH618" s="9"/>
      <c r="AQI618" s="9"/>
      <c r="AQJ618" s="9"/>
      <c r="AQK618" s="9"/>
      <c r="AQL618" s="9"/>
      <c r="AQM618" s="9"/>
      <c r="AQN618" s="9"/>
      <c r="AQO618" s="9"/>
      <c r="AQP618" s="9"/>
      <c r="AQQ618" s="9"/>
      <c r="AQR618" s="9"/>
      <c r="AQS618" s="9"/>
      <c r="AQT618" s="9"/>
      <c r="AQU618" s="9"/>
      <c r="AQV618" s="9"/>
      <c r="AQW618" s="9"/>
      <c r="AQX618" s="9"/>
      <c r="AQY618" s="9"/>
      <c r="AQZ618" s="9"/>
      <c r="ARA618" s="9"/>
      <c r="ARB618" s="9"/>
      <c r="ARC618" s="9"/>
      <c r="ARD618" s="9"/>
      <c r="ARE618" s="9"/>
      <c r="ARF618" s="9"/>
      <c r="ARG618" s="9"/>
      <c r="ARH618" s="9"/>
      <c r="ARI618" s="9"/>
      <c r="ARJ618" s="9"/>
      <c r="ARK618" s="9"/>
      <c r="ARL618" s="9"/>
      <c r="ARM618" s="9"/>
      <c r="ARN618" s="9"/>
      <c r="ARO618" s="9"/>
      <c r="ARP618" s="9"/>
      <c r="ARQ618" s="9"/>
      <c r="ARR618" s="9"/>
      <c r="ARS618" s="9"/>
      <c r="ART618" s="9"/>
      <c r="ARU618" s="9"/>
      <c r="ARV618" s="9"/>
      <c r="ARW618" s="9"/>
      <c r="ARX618" s="9"/>
      <c r="ARY618" s="9"/>
      <c r="ARZ618" s="9"/>
      <c r="ASA618" s="9"/>
      <c r="ASB618" s="9"/>
      <c r="ASC618" s="9"/>
      <c r="ASD618" s="9"/>
      <c r="ASE618" s="9"/>
      <c r="ASF618" s="9"/>
      <c r="ASG618" s="9"/>
      <c r="ASH618" s="9"/>
      <c r="ASI618" s="9"/>
      <c r="ASJ618" s="9"/>
      <c r="ASK618" s="9"/>
      <c r="ASL618" s="9"/>
      <c r="ASM618" s="9"/>
      <c r="ASN618" s="9"/>
      <c r="ASO618" s="9"/>
      <c r="ASP618" s="9"/>
      <c r="ASQ618" s="9"/>
      <c r="ASR618" s="9"/>
      <c r="ASS618" s="9"/>
      <c r="AST618" s="9"/>
      <c r="ASU618" s="9"/>
      <c r="ASV618" s="9"/>
      <c r="ASW618" s="9"/>
      <c r="ASX618" s="9"/>
      <c r="ASY618" s="9"/>
      <c r="ASZ618" s="9"/>
      <c r="ATA618" s="9"/>
      <c r="ATB618" s="9"/>
      <c r="ATC618" s="9"/>
      <c r="ATD618" s="9"/>
      <c r="ATE618" s="9"/>
      <c r="ATF618" s="9"/>
      <c r="ATG618" s="9"/>
      <c r="ATH618" s="9"/>
      <c r="ATI618" s="9"/>
      <c r="ATJ618" s="9"/>
      <c r="ATK618" s="9"/>
      <c r="ATL618" s="9"/>
      <c r="ATM618" s="9"/>
      <c r="ATN618" s="9"/>
      <c r="ATO618" s="9"/>
      <c r="ATP618" s="9"/>
      <c r="ATQ618" s="9"/>
      <c r="ATR618" s="9"/>
      <c r="ATS618" s="9"/>
      <c r="ATT618" s="9"/>
      <c r="ATU618" s="9"/>
      <c r="ATV618" s="9"/>
      <c r="ATW618" s="9"/>
      <c r="ATX618" s="9"/>
      <c r="ATY618" s="9"/>
      <c r="ATZ618" s="9"/>
      <c r="AUA618" s="9"/>
      <c r="AUB618" s="9"/>
      <c r="AUC618" s="9"/>
      <c r="AUD618" s="9"/>
      <c r="AUE618" s="9"/>
      <c r="AUF618" s="9"/>
      <c r="AUG618" s="9"/>
      <c r="AUH618" s="9"/>
      <c r="AUI618" s="9"/>
      <c r="AUJ618" s="9"/>
      <c r="AUK618" s="9"/>
      <c r="AUL618" s="9"/>
      <c r="AUM618" s="9"/>
      <c r="AUN618" s="9"/>
      <c r="AUO618" s="9"/>
      <c r="AUP618" s="9"/>
      <c r="AUQ618" s="9"/>
      <c r="AUR618" s="9"/>
      <c r="AUS618" s="9"/>
      <c r="AUT618" s="9"/>
      <c r="AUU618" s="9"/>
      <c r="AUV618" s="9"/>
      <c r="AUW618" s="9"/>
      <c r="AUX618" s="9"/>
      <c r="AUY618" s="9"/>
      <c r="AUZ618" s="9"/>
      <c r="AVA618" s="9"/>
      <c r="AVB618" s="9"/>
      <c r="AVC618" s="9"/>
      <c r="AVD618" s="9"/>
      <c r="AVE618" s="9"/>
      <c r="AVF618" s="9"/>
      <c r="AVG618" s="9"/>
      <c r="AVH618" s="9"/>
      <c r="AVI618" s="9"/>
      <c r="AVJ618" s="9"/>
      <c r="AVK618" s="9"/>
      <c r="AVL618" s="9"/>
      <c r="AVM618" s="9"/>
      <c r="AVN618" s="9"/>
      <c r="AVO618" s="9"/>
      <c r="AVP618" s="9"/>
      <c r="AVQ618" s="9"/>
      <c r="AVR618" s="9"/>
      <c r="AVS618" s="9"/>
      <c r="AVT618" s="9"/>
      <c r="AVU618" s="9"/>
      <c r="AVV618" s="9"/>
      <c r="AVW618" s="9"/>
      <c r="AVX618" s="9"/>
      <c r="AVY618" s="9"/>
      <c r="AVZ618" s="9"/>
      <c r="AWA618" s="9"/>
      <c r="AWB618" s="9"/>
      <c r="AWC618" s="9"/>
      <c r="AWD618" s="9"/>
      <c r="AWE618" s="9"/>
      <c r="AWF618" s="9"/>
      <c r="AWG618" s="9"/>
      <c r="AWH618" s="9"/>
      <c r="AWI618" s="9"/>
      <c r="AWJ618" s="9"/>
      <c r="AWK618" s="9"/>
      <c r="AWL618" s="9"/>
      <c r="AWM618" s="9"/>
      <c r="AWN618" s="9"/>
      <c r="AWO618" s="9"/>
      <c r="AWP618" s="9"/>
      <c r="AWQ618" s="9"/>
      <c r="AWR618" s="9"/>
      <c r="AWS618" s="9"/>
      <c r="AWT618" s="9"/>
      <c r="AWU618" s="9"/>
      <c r="AWV618" s="9"/>
      <c r="AWW618" s="9"/>
      <c r="AWX618" s="9"/>
      <c r="AWY618" s="9"/>
      <c r="AWZ618" s="9"/>
      <c r="AXA618" s="9"/>
      <c r="AXB618" s="9"/>
      <c r="AXC618" s="9"/>
      <c r="AXD618" s="9"/>
      <c r="AXE618" s="9"/>
      <c r="AXF618" s="9"/>
      <c r="AXG618" s="9"/>
      <c r="AXH618" s="9"/>
      <c r="AXI618" s="9"/>
      <c r="AXJ618" s="9"/>
      <c r="AXK618" s="9"/>
      <c r="AXL618" s="9"/>
      <c r="AXM618" s="9"/>
      <c r="AXN618" s="9"/>
      <c r="AXO618" s="9"/>
      <c r="AXP618" s="9"/>
      <c r="AXQ618" s="9"/>
      <c r="AXR618" s="9"/>
      <c r="AXS618" s="9"/>
      <c r="AXT618" s="9"/>
      <c r="AXU618" s="9"/>
      <c r="AXV618" s="9"/>
      <c r="AXW618" s="9"/>
      <c r="AXX618" s="9"/>
      <c r="AXY618" s="9"/>
      <c r="AXZ618" s="9"/>
      <c r="AYA618" s="9"/>
      <c r="AYB618" s="9"/>
      <c r="AYC618" s="9"/>
      <c r="AYD618" s="9"/>
      <c r="AYE618" s="9"/>
      <c r="AYF618" s="9"/>
      <c r="AYG618" s="9"/>
      <c r="AYH618" s="9"/>
      <c r="AYI618" s="9"/>
      <c r="AYJ618" s="9"/>
      <c r="AYK618" s="9"/>
      <c r="AYL618" s="9"/>
      <c r="AYM618" s="9"/>
      <c r="AYN618" s="9"/>
      <c r="AYO618" s="9"/>
      <c r="AYP618" s="9"/>
      <c r="AYQ618" s="9"/>
      <c r="AYR618" s="9"/>
      <c r="AYS618" s="9"/>
      <c r="AYT618" s="9"/>
      <c r="AYU618" s="9"/>
      <c r="AYV618" s="9"/>
      <c r="AYW618" s="9"/>
      <c r="AYX618" s="9"/>
      <c r="AYY618" s="9"/>
      <c r="AYZ618" s="9"/>
      <c r="AZA618" s="9"/>
      <c r="AZB618" s="9"/>
      <c r="AZC618" s="9"/>
      <c r="AZD618" s="9"/>
      <c r="AZE618" s="9"/>
      <c r="AZF618" s="9"/>
      <c r="AZG618" s="9"/>
      <c r="AZH618" s="9"/>
      <c r="AZI618" s="9"/>
      <c r="AZJ618" s="9"/>
      <c r="AZK618" s="9"/>
      <c r="AZL618" s="9"/>
      <c r="AZM618" s="9"/>
      <c r="AZN618" s="9"/>
      <c r="AZO618" s="9"/>
      <c r="AZP618" s="9"/>
      <c r="AZQ618" s="9"/>
      <c r="AZR618" s="9"/>
      <c r="AZS618" s="9"/>
      <c r="AZT618" s="9"/>
      <c r="AZU618" s="9"/>
      <c r="AZV618" s="9"/>
      <c r="AZW618" s="9"/>
      <c r="AZX618" s="9"/>
      <c r="AZY618" s="9"/>
      <c r="AZZ618" s="9"/>
      <c r="BAA618" s="9"/>
      <c r="BAB618" s="9"/>
      <c r="BAC618" s="9"/>
      <c r="BAD618" s="9"/>
      <c r="BAE618" s="9"/>
      <c r="BAF618" s="9"/>
      <c r="BAG618" s="9"/>
      <c r="BAH618" s="9"/>
      <c r="BAI618" s="9"/>
      <c r="BAJ618" s="9"/>
      <c r="BAK618" s="9"/>
      <c r="BAL618" s="9"/>
      <c r="BAM618" s="9"/>
      <c r="BAN618" s="9"/>
      <c r="BAO618" s="9"/>
      <c r="BAP618" s="9"/>
      <c r="BAQ618" s="9"/>
      <c r="BAR618" s="9"/>
      <c r="BAS618" s="9"/>
      <c r="BAT618" s="9"/>
      <c r="BAU618" s="9"/>
      <c r="BAV618" s="9"/>
      <c r="BAW618" s="9"/>
      <c r="BAX618" s="9"/>
      <c r="BAY618" s="9"/>
      <c r="BAZ618" s="9"/>
      <c r="BBA618" s="9"/>
      <c r="BBB618" s="9"/>
      <c r="BBC618" s="9"/>
      <c r="BBD618" s="9"/>
      <c r="BBE618" s="9"/>
      <c r="BBF618" s="9"/>
      <c r="BBG618" s="9"/>
      <c r="BBH618" s="9"/>
      <c r="BBI618" s="9"/>
      <c r="BBJ618" s="9"/>
      <c r="BBK618" s="9"/>
      <c r="BBL618" s="9"/>
      <c r="BBM618" s="9"/>
      <c r="BBN618" s="9"/>
      <c r="BBO618" s="9"/>
      <c r="BBP618" s="9"/>
      <c r="BBQ618" s="9"/>
      <c r="BBR618" s="9"/>
      <c r="BBS618" s="9"/>
      <c r="BBT618" s="9"/>
      <c r="BBU618" s="9"/>
      <c r="BBV618" s="9"/>
      <c r="BBW618" s="9"/>
      <c r="BBX618" s="9"/>
      <c r="BBY618" s="9"/>
      <c r="BBZ618" s="9"/>
      <c r="BCA618" s="9"/>
      <c r="BCB618" s="9"/>
      <c r="BCC618" s="9"/>
      <c r="BCD618" s="9"/>
      <c r="BCE618" s="9"/>
      <c r="BCF618" s="9"/>
      <c r="BCG618" s="9"/>
      <c r="BCH618" s="9"/>
      <c r="BCI618" s="9"/>
      <c r="BCJ618" s="9"/>
      <c r="BCK618" s="9"/>
      <c r="BCL618" s="9"/>
      <c r="BCM618" s="9"/>
      <c r="BCN618" s="9"/>
      <c r="BCO618" s="9"/>
      <c r="BCP618" s="9"/>
      <c r="BCQ618" s="9"/>
      <c r="BCR618" s="9"/>
      <c r="BCS618" s="9"/>
      <c r="BCT618" s="9"/>
      <c r="BCU618" s="9"/>
      <c r="BCV618" s="9"/>
      <c r="BCW618" s="9"/>
      <c r="BCX618" s="9"/>
      <c r="BCY618" s="9"/>
      <c r="BCZ618" s="9"/>
      <c r="BDA618" s="9"/>
      <c r="BDB618" s="9"/>
      <c r="BDC618" s="9"/>
      <c r="BDD618" s="9"/>
      <c r="BDE618" s="9"/>
      <c r="BDF618" s="9"/>
      <c r="BDG618" s="9"/>
      <c r="BDH618" s="9"/>
      <c r="BDI618" s="9"/>
      <c r="BDJ618" s="9"/>
      <c r="BDK618" s="9"/>
      <c r="BDL618" s="9"/>
      <c r="BDM618" s="9"/>
      <c r="BDN618" s="9"/>
      <c r="BDO618" s="9"/>
      <c r="BDP618" s="9"/>
      <c r="BDQ618" s="9"/>
      <c r="BDR618" s="9"/>
      <c r="BDS618" s="9"/>
      <c r="BDT618" s="9"/>
      <c r="BDU618" s="9"/>
      <c r="BDV618" s="9"/>
      <c r="BDW618" s="9"/>
      <c r="BDX618" s="9"/>
      <c r="BDY618" s="9"/>
      <c r="BDZ618" s="9"/>
      <c r="BEA618" s="9"/>
      <c r="BEB618" s="9"/>
      <c r="BEC618" s="9"/>
      <c r="BED618" s="9"/>
      <c r="BEE618" s="9"/>
      <c r="BEF618" s="9"/>
      <c r="BEG618" s="9"/>
      <c r="BEH618" s="9"/>
      <c r="BEI618" s="9"/>
      <c r="BEJ618" s="9"/>
      <c r="BEK618" s="9"/>
      <c r="BEL618" s="9"/>
      <c r="BEM618" s="9"/>
      <c r="BEN618" s="9"/>
      <c r="BEO618" s="9"/>
      <c r="BEP618" s="9"/>
      <c r="BEQ618" s="9"/>
      <c r="BER618" s="9"/>
      <c r="BES618" s="9"/>
      <c r="BET618" s="9"/>
      <c r="BEU618" s="9"/>
      <c r="BEV618" s="9"/>
      <c r="BEW618" s="9"/>
      <c r="BEX618" s="9"/>
      <c r="BEY618" s="9"/>
      <c r="BEZ618" s="9"/>
      <c r="BFA618" s="9"/>
      <c r="BFB618" s="9"/>
      <c r="BFC618" s="9"/>
      <c r="BFD618" s="9"/>
      <c r="BFE618" s="9"/>
      <c r="BFF618" s="9"/>
      <c r="BFG618" s="9"/>
      <c r="BFH618" s="9"/>
      <c r="BFI618" s="9"/>
      <c r="BFJ618" s="9"/>
      <c r="BFK618" s="9"/>
      <c r="BFL618" s="9"/>
      <c r="BFM618" s="9"/>
      <c r="BFN618" s="9"/>
      <c r="BFO618" s="9"/>
      <c r="BFP618" s="9"/>
      <c r="BFQ618" s="9"/>
      <c r="BFR618" s="9"/>
      <c r="BFS618" s="9"/>
      <c r="BFT618" s="9"/>
      <c r="BFU618" s="9"/>
      <c r="BFV618" s="9"/>
      <c r="BFW618" s="9"/>
      <c r="BFX618" s="9"/>
      <c r="BFY618" s="9"/>
      <c r="BFZ618" s="9"/>
      <c r="BGA618" s="9"/>
      <c r="BGB618" s="9"/>
      <c r="BGC618" s="9"/>
      <c r="BGD618" s="9"/>
      <c r="BGE618" s="9"/>
      <c r="BGF618" s="9"/>
      <c r="BGG618" s="9"/>
      <c r="BGH618" s="9"/>
      <c r="BGI618" s="9"/>
      <c r="BGJ618" s="9"/>
      <c r="BGK618" s="9"/>
      <c r="BGL618" s="9"/>
      <c r="BGM618" s="9"/>
      <c r="BGN618" s="9"/>
      <c r="BGO618" s="9"/>
      <c r="BGP618" s="9"/>
      <c r="BGQ618" s="9"/>
      <c r="BGR618" s="9"/>
      <c r="BGS618" s="9"/>
      <c r="BGT618" s="9"/>
      <c r="BGU618" s="9"/>
      <c r="BGV618" s="9"/>
      <c r="BGW618" s="9"/>
      <c r="BGX618" s="9"/>
      <c r="BGY618" s="9"/>
      <c r="BGZ618" s="9"/>
      <c r="BHA618" s="9"/>
      <c r="BHB618" s="9"/>
      <c r="BHC618" s="9"/>
      <c r="BHD618" s="9"/>
      <c r="BHE618" s="9"/>
      <c r="BHF618" s="9"/>
      <c r="BHG618" s="9"/>
      <c r="BHH618" s="9"/>
      <c r="BHI618" s="9"/>
      <c r="BHJ618" s="9"/>
      <c r="BHK618" s="9"/>
      <c r="BHL618" s="9"/>
      <c r="BHM618" s="9"/>
      <c r="BHN618" s="9"/>
      <c r="BHO618" s="9"/>
      <c r="BHP618" s="9"/>
      <c r="BHQ618" s="9"/>
      <c r="BHR618" s="9"/>
      <c r="BHS618" s="9"/>
      <c r="BHT618" s="9"/>
      <c r="BHU618" s="9"/>
      <c r="BHV618" s="9"/>
      <c r="BHW618" s="9"/>
      <c r="BHX618" s="9"/>
      <c r="BHY618" s="9"/>
      <c r="BHZ618" s="9"/>
      <c r="BIA618" s="9"/>
      <c r="BIB618" s="9"/>
      <c r="BIC618" s="9"/>
      <c r="BID618" s="9"/>
      <c r="BIE618" s="9"/>
      <c r="BIF618" s="9"/>
      <c r="BIG618" s="9"/>
      <c r="BIH618" s="9"/>
      <c r="BII618" s="9"/>
      <c r="BIJ618" s="9"/>
      <c r="BIK618" s="9"/>
      <c r="BIL618" s="9"/>
      <c r="BIM618" s="9"/>
      <c r="BIN618" s="9"/>
      <c r="BIO618" s="9"/>
      <c r="BIP618" s="9"/>
      <c r="BIQ618" s="9"/>
      <c r="BIR618" s="9"/>
      <c r="BIS618" s="9"/>
      <c r="BIT618" s="9"/>
      <c r="BIU618" s="9"/>
      <c r="BIV618" s="9"/>
      <c r="BIW618" s="9"/>
      <c r="BIX618" s="9"/>
      <c r="BIY618" s="9"/>
      <c r="BIZ618" s="9"/>
      <c r="BJA618" s="9"/>
      <c r="BJB618" s="9"/>
      <c r="BJC618" s="9"/>
      <c r="BJD618" s="9"/>
      <c r="BJE618" s="9"/>
      <c r="BJF618" s="9"/>
      <c r="BJG618" s="9"/>
      <c r="BJH618" s="9"/>
      <c r="BJI618" s="9"/>
      <c r="BJJ618" s="9"/>
      <c r="BJK618" s="9"/>
      <c r="BJL618" s="9"/>
      <c r="BJM618" s="9"/>
      <c r="BJN618" s="9"/>
      <c r="BJO618" s="9"/>
      <c r="BJP618" s="9"/>
      <c r="BJQ618" s="9"/>
      <c r="BJR618" s="9"/>
      <c r="BJS618" s="9"/>
      <c r="BJT618" s="9"/>
      <c r="BJU618" s="9"/>
      <c r="BJV618" s="9"/>
      <c r="BJW618" s="9"/>
      <c r="BJX618" s="9"/>
      <c r="BJY618" s="9"/>
      <c r="BJZ618" s="9"/>
      <c r="BKA618" s="9"/>
      <c r="BKB618" s="9"/>
      <c r="BKC618" s="9"/>
      <c r="BKD618" s="9"/>
      <c r="BKE618" s="9"/>
      <c r="BKF618" s="9"/>
      <c r="BKG618" s="9"/>
      <c r="BKH618" s="9"/>
      <c r="BKI618" s="9"/>
      <c r="BKJ618" s="9"/>
      <c r="BKK618" s="9"/>
      <c r="BKL618" s="9"/>
      <c r="BKM618" s="9"/>
      <c r="BKN618" s="9"/>
      <c r="BKO618" s="9"/>
      <c r="BKP618" s="9"/>
      <c r="BKQ618" s="9"/>
      <c r="BKR618" s="9"/>
      <c r="BKS618" s="9"/>
      <c r="BKT618" s="9"/>
      <c r="BKU618" s="9"/>
      <c r="BKV618" s="9"/>
      <c r="BKW618" s="9"/>
      <c r="BKX618" s="9"/>
      <c r="BKY618" s="9"/>
      <c r="BKZ618" s="9"/>
      <c r="BLA618" s="9"/>
      <c r="BLB618" s="9"/>
      <c r="BLC618" s="9"/>
      <c r="BLD618" s="9"/>
      <c r="BLE618" s="9"/>
      <c r="BLF618" s="9"/>
      <c r="BLG618" s="9"/>
      <c r="BLH618" s="9"/>
      <c r="BLI618" s="9"/>
      <c r="BLJ618" s="9"/>
      <c r="BLK618" s="9"/>
      <c r="BLL618" s="9"/>
      <c r="BLM618" s="9"/>
      <c r="BLN618" s="9"/>
      <c r="BLO618" s="9"/>
      <c r="BLP618" s="9"/>
      <c r="BLQ618" s="9"/>
      <c r="BLR618" s="9"/>
      <c r="BLS618" s="9"/>
      <c r="BLT618" s="9"/>
      <c r="BLU618" s="9"/>
      <c r="BLV618" s="9"/>
      <c r="BLW618" s="9"/>
      <c r="BLX618" s="9"/>
      <c r="BLY618" s="9"/>
      <c r="BLZ618" s="9"/>
      <c r="BMA618" s="9"/>
      <c r="BMB618" s="9"/>
      <c r="BMC618" s="9"/>
      <c r="BMD618" s="9"/>
      <c r="BME618" s="9"/>
      <c r="BMF618" s="9"/>
      <c r="BMG618" s="9"/>
      <c r="BMH618" s="9"/>
      <c r="BMI618" s="9"/>
      <c r="BMJ618" s="9"/>
      <c r="BMK618" s="9"/>
      <c r="BML618" s="9"/>
      <c r="BMM618" s="9"/>
      <c r="BMN618" s="9"/>
      <c r="BMO618" s="9"/>
      <c r="BMP618" s="9"/>
      <c r="BMQ618" s="9"/>
      <c r="BMR618" s="9"/>
      <c r="BMS618" s="9"/>
      <c r="BMT618" s="9"/>
      <c r="BMU618" s="9"/>
      <c r="BMV618" s="9"/>
      <c r="BMW618" s="9"/>
      <c r="BMX618" s="9"/>
      <c r="BMY618" s="9"/>
      <c r="BMZ618" s="9"/>
      <c r="BNA618" s="9"/>
      <c r="BNB618" s="9"/>
      <c r="BNC618" s="9"/>
      <c r="BND618" s="9"/>
      <c r="BNE618" s="9"/>
      <c r="BNF618" s="9"/>
      <c r="BNG618" s="9"/>
      <c r="BNH618" s="9"/>
      <c r="BNI618" s="9"/>
      <c r="BNJ618" s="9"/>
      <c r="BNK618" s="9"/>
      <c r="BNL618" s="9"/>
      <c r="BNM618" s="9"/>
      <c r="BNN618" s="9"/>
      <c r="BNO618" s="9"/>
      <c r="BNP618" s="9"/>
      <c r="BNQ618" s="9"/>
      <c r="BNR618" s="9"/>
      <c r="BNS618" s="9"/>
      <c r="BNT618" s="9"/>
      <c r="BNU618" s="9"/>
      <c r="BNV618" s="9"/>
      <c r="BNW618" s="9"/>
      <c r="BNX618" s="9"/>
      <c r="BNY618" s="9"/>
      <c r="BNZ618" s="9"/>
      <c r="BOA618" s="9"/>
      <c r="BOB618" s="9"/>
      <c r="BOC618" s="9"/>
      <c r="BOD618" s="9"/>
      <c r="BOE618" s="9"/>
      <c r="BOF618" s="9"/>
      <c r="BOG618" s="9"/>
      <c r="BOH618" s="9"/>
      <c r="BOI618" s="9"/>
      <c r="BOJ618" s="9"/>
      <c r="BOK618" s="9"/>
      <c r="BOL618" s="9"/>
      <c r="BOM618" s="9"/>
      <c r="BON618" s="9"/>
      <c r="BOO618" s="9"/>
      <c r="BOP618" s="9"/>
      <c r="BOQ618" s="9"/>
      <c r="BOR618" s="9"/>
      <c r="BOS618" s="9"/>
      <c r="BOT618" s="9"/>
      <c r="BOU618" s="9"/>
      <c r="BOV618" s="9"/>
      <c r="BOW618" s="9"/>
      <c r="BOX618" s="9"/>
      <c r="BOY618" s="9"/>
      <c r="BOZ618" s="9"/>
      <c r="BPA618" s="9"/>
      <c r="BPB618" s="9"/>
      <c r="BPC618" s="9"/>
      <c r="BPD618" s="9"/>
      <c r="BPE618" s="9"/>
      <c r="BPF618" s="9"/>
      <c r="BPG618" s="9"/>
      <c r="BPH618" s="9"/>
      <c r="BPI618" s="9"/>
      <c r="BPJ618" s="9"/>
      <c r="BPK618" s="9"/>
      <c r="BPL618" s="9"/>
      <c r="BPM618" s="9"/>
      <c r="BPN618" s="9"/>
      <c r="BPO618" s="9"/>
      <c r="BPP618" s="9"/>
      <c r="BPQ618" s="9"/>
      <c r="BPR618" s="9"/>
      <c r="BPS618" s="9"/>
      <c r="BPT618" s="9"/>
      <c r="BPU618" s="9"/>
      <c r="BPV618" s="9"/>
      <c r="BPW618" s="9"/>
      <c r="BPX618" s="9"/>
      <c r="BPY618" s="9"/>
      <c r="BPZ618" s="9"/>
      <c r="BQA618" s="9"/>
      <c r="BQB618" s="9"/>
      <c r="BQC618" s="9"/>
      <c r="BQD618" s="9"/>
      <c r="BQE618" s="9"/>
      <c r="BQF618" s="9"/>
      <c r="BQG618" s="9"/>
      <c r="BQH618" s="9"/>
      <c r="BQI618" s="9"/>
      <c r="BQJ618" s="9"/>
      <c r="BQK618" s="9"/>
      <c r="BQL618" s="9"/>
      <c r="BQM618" s="9"/>
      <c r="BQN618" s="9"/>
      <c r="BQO618" s="9"/>
      <c r="BQP618" s="9"/>
      <c r="BQQ618" s="9"/>
      <c r="BQR618" s="9"/>
      <c r="BQS618" s="9"/>
      <c r="BQT618" s="9"/>
      <c r="BQU618" s="9"/>
      <c r="BQV618" s="9"/>
      <c r="BQW618" s="9"/>
      <c r="BQX618" s="9"/>
      <c r="BQY618" s="9"/>
      <c r="BQZ618" s="9"/>
      <c r="BRA618" s="9"/>
      <c r="BRB618" s="9"/>
      <c r="BRC618" s="9"/>
      <c r="BRD618" s="9"/>
      <c r="BRE618" s="9"/>
      <c r="BRF618" s="9"/>
      <c r="BRG618" s="9"/>
      <c r="BRH618" s="9"/>
      <c r="BRI618" s="9"/>
      <c r="BRJ618" s="9"/>
      <c r="BRK618" s="9"/>
      <c r="BRL618" s="9"/>
      <c r="BRM618" s="9"/>
      <c r="BRN618" s="9"/>
      <c r="BRO618" s="9"/>
      <c r="BRP618" s="9"/>
      <c r="BRQ618" s="9"/>
      <c r="BRR618" s="9"/>
      <c r="BRS618" s="9"/>
      <c r="BRT618" s="9"/>
      <c r="BRU618" s="9"/>
      <c r="BRV618" s="9"/>
      <c r="BRW618" s="9"/>
      <c r="BRX618" s="9"/>
      <c r="BRY618" s="9"/>
      <c r="BRZ618" s="9"/>
      <c r="BSA618" s="9"/>
      <c r="BSB618" s="9"/>
      <c r="BSC618" s="9"/>
      <c r="BSD618" s="9"/>
      <c r="BSE618" s="9"/>
      <c r="BSF618" s="9"/>
      <c r="BSG618" s="9"/>
      <c r="BSH618" s="9"/>
      <c r="BSI618" s="9"/>
      <c r="BSJ618" s="9"/>
      <c r="BSK618" s="9"/>
      <c r="BSL618" s="9"/>
      <c r="BSM618" s="9"/>
      <c r="BSN618" s="9"/>
      <c r="BSO618" s="9"/>
      <c r="BSP618" s="9"/>
      <c r="BSQ618" s="9"/>
      <c r="BSR618" s="9"/>
      <c r="BSS618" s="9"/>
      <c r="BST618" s="9"/>
      <c r="BSU618" s="9"/>
      <c r="BSV618" s="9"/>
      <c r="BSW618" s="9"/>
      <c r="BSX618" s="9"/>
      <c r="BSY618" s="9"/>
      <c r="BSZ618" s="9"/>
      <c r="BTA618" s="9"/>
      <c r="BTB618" s="9"/>
      <c r="BTC618" s="9"/>
      <c r="BTD618" s="9"/>
      <c r="BTE618" s="9"/>
      <c r="BTF618" s="9"/>
      <c r="BTG618" s="9"/>
      <c r="BTH618" s="9"/>
      <c r="BTI618" s="9"/>
      <c r="BTJ618" s="9"/>
      <c r="BTK618" s="9"/>
      <c r="BTL618" s="9"/>
      <c r="BTM618" s="9"/>
      <c r="BTN618" s="9"/>
      <c r="BTO618" s="9"/>
      <c r="BTP618" s="9"/>
      <c r="BTQ618" s="9"/>
      <c r="BTR618" s="9"/>
      <c r="BTS618" s="9"/>
      <c r="BTT618" s="9"/>
      <c r="BTU618" s="9"/>
      <c r="BTV618" s="9"/>
      <c r="BTW618" s="9"/>
      <c r="BTX618" s="9"/>
      <c r="BTY618" s="9"/>
      <c r="BTZ618" s="9"/>
      <c r="BUA618" s="9"/>
      <c r="BUB618" s="9"/>
      <c r="BUC618" s="9"/>
      <c r="BUD618" s="9"/>
      <c r="BUE618" s="9"/>
      <c r="BUF618" s="9"/>
      <c r="BUG618" s="9"/>
      <c r="BUH618" s="9"/>
      <c r="BUI618" s="9"/>
      <c r="BUJ618" s="9"/>
      <c r="BUK618" s="9"/>
      <c r="BUL618" s="9"/>
      <c r="BUM618" s="9"/>
      <c r="BUN618" s="9"/>
      <c r="BUO618" s="9"/>
      <c r="BUP618" s="9"/>
      <c r="BUQ618" s="9"/>
      <c r="BUR618" s="9"/>
      <c r="BUS618" s="9"/>
      <c r="BUT618" s="9"/>
      <c r="BUU618" s="9"/>
      <c r="BUV618" s="9"/>
      <c r="BUW618" s="9"/>
      <c r="BUX618" s="9"/>
      <c r="BUY618" s="9"/>
      <c r="BUZ618" s="9"/>
      <c r="BVA618" s="9"/>
      <c r="BVB618" s="9"/>
      <c r="BVC618" s="9"/>
      <c r="BVD618" s="9"/>
      <c r="BVE618" s="9"/>
      <c r="BVF618" s="9"/>
      <c r="BVG618" s="9"/>
      <c r="BVH618" s="9"/>
      <c r="BVI618" s="9"/>
      <c r="BVJ618" s="9"/>
      <c r="BVK618" s="9"/>
      <c r="BVL618" s="9"/>
      <c r="BVM618" s="9"/>
      <c r="BVN618" s="9"/>
      <c r="BVO618" s="9"/>
      <c r="BVP618" s="9"/>
      <c r="BVQ618" s="9"/>
      <c r="BVR618" s="9"/>
      <c r="BVS618" s="9"/>
      <c r="BVT618" s="9"/>
      <c r="BVU618" s="9"/>
      <c r="BVV618" s="9"/>
      <c r="BVW618" s="9"/>
      <c r="BVX618" s="9"/>
      <c r="BVY618" s="9"/>
      <c r="BVZ618" s="9"/>
      <c r="BWA618" s="9"/>
      <c r="BWB618" s="9"/>
      <c r="BWC618" s="9"/>
      <c r="BWD618" s="9"/>
      <c r="BWE618" s="9"/>
      <c r="BWF618" s="9"/>
      <c r="BWG618" s="9"/>
      <c r="BWH618" s="9"/>
      <c r="BWI618" s="9"/>
      <c r="BWJ618" s="9"/>
      <c r="BWK618" s="9"/>
      <c r="BWL618" s="9"/>
      <c r="BWM618" s="9"/>
      <c r="BWN618" s="9"/>
      <c r="BWO618" s="9"/>
      <c r="BWP618" s="9"/>
      <c r="BWQ618" s="9"/>
      <c r="BWR618" s="9"/>
      <c r="BWS618" s="9"/>
      <c r="BWT618" s="9"/>
      <c r="BWU618" s="9"/>
      <c r="BWV618" s="9"/>
      <c r="BWW618" s="9"/>
      <c r="BWX618" s="9"/>
      <c r="BWY618" s="9"/>
      <c r="BWZ618" s="9"/>
      <c r="BXA618" s="9"/>
      <c r="BXB618" s="9"/>
      <c r="BXC618" s="9"/>
      <c r="BXD618" s="9"/>
      <c r="BXE618" s="9"/>
      <c r="BXF618" s="9"/>
      <c r="BXG618" s="9"/>
      <c r="BXH618" s="9"/>
      <c r="BXI618" s="9"/>
      <c r="BXJ618" s="9"/>
      <c r="BXK618" s="9"/>
      <c r="BXL618" s="9"/>
      <c r="BXM618" s="9"/>
      <c r="BXN618" s="9"/>
      <c r="BXO618" s="9"/>
      <c r="BXP618" s="9"/>
      <c r="BXQ618" s="9"/>
      <c r="BXR618" s="9"/>
      <c r="BXS618" s="9"/>
      <c r="BXT618" s="9"/>
      <c r="BXU618" s="9"/>
      <c r="BXV618" s="9"/>
      <c r="BXW618" s="9"/>
      <c r="BXX618" s="9"/>
      <c r="BXY618" s="9"/>
      <c r="BXZ618" s="9"/>
      <c r="BYA618" s="9"/>
      <c r="BYB618" s="9"/>
      <c r="BYC618" s="9"/>
      <c r="BYD618" s="9"/>
      <c r="BYE618" s="9"/>
      <c r="BYF618" s="9"/>
      <c r="BYG618" s="9"/>
      <c r="BYH618" s="9"/>
      <c r="BYI618" s="9"/>
      <c r="BYJ618" s="9"/>
      <c r="BYK618" s="9"/>
      <c r="BYL618" s="9"/>
      <c r="BYM618" s="9"/>
      <c r="BYN618" s="9"/>
      <c r="BYO618" s="9"/>
      <c r="BYP618" s="9"/>
      <c r="BYQ618" s="9"/>
      <c r="BYR618" s="9"/>
      <c r="BYS618" s="9"/>
      <c r="BYT618" s="9"/>
      <c r="BYU618" s="9"/>
      <c r="BYV618" s="9"/>
      <c r="BYW618" s="9"/>
      <c r="BYX618" s="9"/>
      <c r="BYY618" s="9"/>
      <c r="BYZ618" s="9"/>
      <c r="BZA618" s="9"/>
      <c r="BZB618" s="9"/>
      <c r="BZC618" s="9"/>
      <c r="BZD618" s="9"/>
      <c r="BZE618" s="9"/>
      <c r="BZF618" s="9"/>
      <c r="BZG618" s="9"/>
      <c r="BZH618" s="9"/>
      <c r="BZI618" s="9"/>
      <c r="BZJ618" s="9"/>
      <c r="BZK618" s="9"/>
      <c r="BZL618" s="9"/>
      <c r="BZM618" s="9"/>
      <c r="BZN618" s="9"/>
      <c r="BZO618" s="9"/>
      <c r="BZP618" s="9"/>
      <c r="BZQ618" s="9"/>
      <c r="BZR618" s="9"/>
      <c r="BZS618" s="9"/>
      <c r="BZT618" s="9"/>
      <c r="BZU618" s="9"/>
      <c r="BZV618" s="9"/>
      <c r="BZW618" s="9"/>
      <c r="BZX618" s="9"/>
      <c r="BZY618" s="9"/>
      <c r="BZZ618" s="9"/>
      <c r="CAA618" s="9"/>
      <c r="CAB618" s="9"/>
      <c r="CAC618" s="9"/>
      <c r="CAD618" s="9"/>
      <c r="CAE618" s="9"/>
      <c r="CAF618" s="9"/>
      <c r="CAG618" s="9"/>
      <c r="CAH618" s="9"/>
      <c r="CAI618" s="9"/>
      <c r="CAJ618" s="9"/>
      <c r="CAK618" s="9"/>
      <c r="CAL618" s="9"/>
      <c r="CAM618" s="9"/>
      <c r="CAN618" s="9"/>
      <c r="CAO618" s="9"/>
      <c r="CAP618" s="9"/>
      <c r="CAQ618" s="9"/>
      <c r="CAR618" s="9"/>
      <c r="CAS618" s="9"/>
      <c r="CAT618" s="9"/>
      <c r="CAU618" s="9"/>
      <c r="CAV618" s="9"/>
      <c r="CAW618" s="9"/>
      <c r="CAX618" s="9"/>
      <c r="CAY618" s="9"/>
      <c r="CAZ618" s="9"/>
      <c r="CBA618" s="9"/>
      <c r="CBB618" s="9"/>
      <c r="CBC618" s="9"/>
      <c r="CBD618" s="9"/>
      <c r="CBE618" s="9"/>
      <c r="CBF618" s="9"/>
      <c r="CBG618" s="9"/>
      <c r="CBH618" s="9"/>
      <c r="CBI618" s="9"/>
      <c r="CBJ618" s="9"/>
      <c r="CBK618" s="9"/>
      <c r="CBL618" s="9"/>
      <c r="CBM618" s="9"/>
      <c r="CBN618" s="9"/>
      <c r="CBO618" s="9"/>
      <c r="CBP618" s="9"/>
      <c r="CBQ618" s="9"/>
      <c r="CBR618" s="9"/>
      <c r="CBS618" s="9"/>
      <c r="CBT618" s="9"/>
      <c r="CBU618" s="9"/>
      <c r="CBV618" s="9"/>
      <c r="CBW618" s="9"/>
      <c r="CBX618" s="9"/>
      <c r="CBY618" s="9"/>
      <c r="CBZ618" s="9"/>
      <c r="CCA618" s="9"/>
      <c r="CCB618" s="9"/>
      <c r="CCC618" s="9"/>
      <c r="CCD618" s="9"/>
      <c r="CCE618" s="9"/>
      <c r="CCF618" s="9"/>
      <c r="CCG618" s="9"/>
      <c r="CCH618" s="9"/>
      <c r="CCI618" s="9"/>
      <c r="CCJ618" s="9"/>
      <c r="CCK618" s="9"/>
      <c r="CCL618" s="9"/>
      <c r="CCM618" s="9"/>
      <c r="CCN618" s="9"/>
      <c r="CCO618" s="9"/>
      <c r="CCP618" s="9"/>
      <c r="CCQ618" s="9"/>
      <c r="CCR618" s="9"/>
      <c r="CCS618" s="9"/>
      <c r="CCT618" s="9"/>
      <c r="CCU618" s="9"/>
      <c r="CCV618" s="9"/>
      <c r="CCW618" s="9"/>
      <c r="CCX618" s="9"/>
      <c r="CCY618" s="9"/>
      <c r="CCZ618" s="9"/>
      <c r="CDA618" s="9"/>
      <c r="CDB618" s="9"/>
      <c r="CDC618" s="9"/>
      <c r="CDD618" s="9"/>
      <c r="CDE618" s="9"/>
      <c r="CDF618" s="9"/>
      <c r="CDG618" s="9"/>
      <c r="CDH618" s="9"/>
      <c r="CDI618" s="9"/>
      <c r="CDJ618" s="9"/>
      <c r="CDK618" s="9"/>
      <c r="CDL618" s="9"/>
      <c r="CDM618" s="9"/>
      <c r="CDN618" s="9"/>
      <c r="CDO618" s="9"/>
      <c r="CDP618" s="9"/>
      <c r="CDQ618" s="9"/>
      <c r="CDR618" s="9"/>
      <c r="CDS618" s="9"/>
      <c r="CDT618" s="9"/>
      <c r="CDU618" s="9"/>
      <c r="CDV618" s="9"/>
      <c r="CDW618" s="9"/>
      <c r="CDX618" s="9"/>
      <c r="CDY618" s="9"/>
      <c r="CDZ618" s="9"/>
      <c r="CEA618" s="9"/>
      <c r="CEB618" s="9"/>
      <c r="CEC618" s="9"/>
      <c r="CED618" s="9"/>
      <c r="CEE618" s="9"/>
      <c r="CEF618" s="9"/>
      <c r="CEG618" s="9"/>
      <c r="CEH618" s="9"/>
      <c r="CEI618" s="9"/>
      <c r="CEJ618" s="9"/>
      <c r="CEK618" s="9"/>
      <c r="CEL618" s="9"/>
      <c r="CEM618" s="9"/>
      <c r="CEN618" s="9"/>
      <c r="CEO618" s="9"/>
      <c r="CEP618" s="9"/>
      <c r="CEQ618" s="9"/>
      <c r="CER618" s="9"/>
      <c r="CES618" s="9"/>
      <c r="CET618" s="9"/>
      <c r="CEU618" s="9"/>
      <c r="CEV618" s="9"/>
      <c r="CEW618" s="9"/>
      <c r="CEX618" s="9"/>
      <c r="CEY618" s="9"/>
      <c r="CEZ618" s="9"/>
      <c r="CFA618" s="9"/>
      <c r="CFB618" s="9"/>
      <c r="CFC618" s="9"/>
      <c r="CFD618" s="9"/>
      <c r="CFE618" s="9"/>
      <c r="CFF618" s="9"/>
      <c r="CFG618" s="9"/>
      <c r="CFH618" s="9"/>
      <c r="CFI618" s="9"/>
      <c r="CFJ618" s="9"/>
      <c r="CFK618" s="9"/>
      <c r="CFL618" s="9"/>
      <c r="CFM618" s="9"/>
      <c r="CFN618" s="9"/>
      <c r="CFO618" s="9"/>
      <c r="CFP618" s="9"/>
      <c r="CFQ618" s="9"/>
      <c r="CFR618" s="9"/>
      <c r="CFS618" s="9"/>
      <c r="CFT618" s="9"/>
      <c r="CFU618" s="9"/>
      <c r="CFV618" s="9"/>
      <c r="CFW618" s="9"/>
      <c r="CFX618" s="9"/>
      <c r="CFY618" s="9"/>
      <c r="CFZ618" s="9"/>
      <c r="CGA618" s="9"/>
      <c r="CGB618" s="9"/>
      <c r="CGC618" s="9"/>
      <c r="CGD618" s="9"/>
      <c r="CGE618" s="9"/>
      <c r="CGF618" s="9"/>
      <c r="CGG618" s="9"/>
      <c r="CGH618" s="9"/>
      <c r="CGI618" s="9"/>
      <c r="CGJ618" s="9"/>
      <c r="CGK618" s="9"/>
      <c r="CGL618" s="9"/>
      <c r="CGM618" s="9"/>
      <c r="CGN618" s="9"/>
      <c r="CGO618" s="9"/>
      <c r="CGP618" s="9"/>
      <c r="CGQ618" s="9"/>
      <c r="CGR618" s="9"/>
      <c r="CGS618" s="9"/>
      <c r="CGT618" s="9"/>
      <c r="CGU618" s="9"/>
      <c r="CGV618" s="9"/>
      <c r="CGW618" s="9"/>
      <c r="CGX618" s="9"/>
      <c r="CGY618" s="9"/>
      <c r="CGZ618" s="9"/>
      <c r="CHA618" s="9"/>
      <c r="CHB618" s="9"/>
      <c r="CHC618" s="9"/>
      <c r="CHD618" s="9"/>
      <c r="CHE618" s="9"/>
      <c r="CHF618" s="9"/>
      <c r="CHG618" s="9"/>
      <c r="CHH618" s="9"/>
      <c r="CHI618" s="9"/>
      <c r="CHJ618" s="9"/>
      <c r="CHK618" s="9"/>
      <c r="CHL618" s="9"/>
      <c r="CHM618" s="9"/>
      <c r="CHN618" s="9"/>
      <c r="CHO618" s="9"/>
      <c r="CHP618" s="9"/>
      <c r="CHQ618" s="9"/>
      <c r="CHR618" s="9"/>
      <c r="CHS618" s="9"/>
      <c r="CHT618" s="9"/>
      <c r="CHU618" s="9"/>
      <c r="CHV618" s="9"/>
      <c r="CHW618" s="9"/>
      <c r="CHX618" s="9"/>
      <c r="CHY618" s="9"/>
      <c r="CHZ618" s="9"/>
      <c r="CIA618" s="9"/>
      <c r="CIB618" s="9"/>
      <c r="CIC618" s="9"/>
      <c r="CID618" s="9"/>
      <c r="CIE618" s="9"/>
      <c r="CIF618" s="9"/>
      <c r="CIG618" s="9"/>
      <c r="CIH618" s="9"/>
      <c r="CII618" s="9"/>
      <c r="CIJ618" s="9"/>
      <c r="CIK618" s="9"/>
      <c r="CIL618" s="9"/>
      <c r="CIM618" s="9"/>
      <c r="CIN618" s="9"/>
      <c r="CIO618" s="9"/>
      <c r="CIP618" s="9"/>
      <c r="CIQ618" s="9"/>
      <c r="CIR618" s="9"/>
      <c r="CIS618" s="9"/>
      <c r="CIT618" s="9"/>
      <c r="CIU618" s="9"/>
      <c r="CIV618" s="9"/>
      <c r="CIW618" s="9"/>
      <c r="CIX618" s="9"/>
      <c r="CIY618" s="9"/>
      <c r="CIZ618" s="9"/>
      <c r="CJA618" s="9"/>
      <c r="CJB618" s="9"/>
      <c r="CJC618" s="9"/>
      <c r="CJD618" s="9"/>
      <c r="CJE618" s="9"/>
      <c r="CJF618" s="9"/>
      <c r="CJG618" s="9"/>
      <c r="CJH618" s="9"/>
      <c r="CJI618" s="9"/>
      <c r="CJJ618" s="9"/>
      <c r="CJK618" s="9"/>
      <c r="CJL618" s="9"/>
      <c r="CJM618" s="9"/>
      <c r="CJN618" s="9"/>
      <c r="CJO618" s="9"/>
      <c r="CJP618" s="9"/>
      <c r="CJQ618" s="9"/>
      <c r="CJR618" s="9"/>
      <c r="CJS618" s="9"/>
      <c r="CJT618" s="9"/>
      <c r="CJU618" s="9"/>
      <c r="CJV618" s="9"/>
      <c r="CJW618" s="9"/>
      <c r="CJX618" s="9"/>
      <c r="CJY618" s="9"/>
      <c r="CJZ618" s="9"/>
      <c r="CKA618" s="9"/>
      <c r="CKB618" s="9"/>
      <c r="CKC618" s="9"/>
      <c r="CKD618" s="9"/>
      <c r="CKE618" s="9"/>
      <c r="CKF618" s="9"/>
      <c r="CKG618" s="9"/>
      <c r="CKH618" s="9"/>
      <c r="CKI618" s="9"/>
      <c r="CKJ618" s="9"/>
      <c r="CKK618" s="9"/>
      <c r="CKL618" s="9"/>
      <c r="CKM618" s="9"/>
      <c r="CKN618" s="9"/>
      <c r="CKO618" s="9"/>
      <c r="CKP618" s="9"/>
      <c r="CKQ618" s="9"/>
      <c r="CKR618" s="9"/>
      <c r="CKS618" s="9"/>
      <c r="CKT618" s="9"/>
      <c r="CKU618" s="9"/>
      <c r="CKV618" s="9"/>
      <c r="CKW618" s="9"/>
      <c r="CKX618" s="9"/>
      <c r="CKY618" s="9"/>
      <c r="CKZ618" s="9"/>
      <c r="CLA618" s="9"/>
      <c r="CLB618" s="9"/>
      <c r="CLC618" s="9"/>
      <c r="CLD618" s="9"/>
      <c r="CLE618" s="9"/>
      <c r="CLF618" s="9"/>
      <c r="CLG618" s="9"/>
      <c r="CLH618" s="9"/>
      <c r="CLI618" s="9"/>
      <c r="CLJ618" s="9"/>
      <c r="CLK618" s="9"/>
      <c r="CLL618" s="9"/>
      <c r="CLM618" s="9"/>
      <c r="CLN618" s="9"/>
      <c r="CLO618" s="9"/>
      <c r="CLP618" s="9"/>
      <c r="CLQ618" s="9"/>
      <c r="CLR618" s="9"/>
      <c r="CLS618" s="9"/>
      <c r="CLT618" s="9"/>
      <c r="CLU618" s="9"/>
      <c r="CLV618" s="9"/>
      <c r="CLW618" s="9"/>
      <c r="CLX618" s="9"/>
      <c r="CLY618" s="9"/>
      <c r="CLZ618" s="9"/>
      <c r="CMA618" s="9"/>
      <c r="CMB618" s="9"/>
      <c r="CMC618" s="9"/>
      <c r="CMD618" s="9"/>
      <c r="CME618" s="9"/>
      <c r="CMF618" s="9"/>
      <c r="CMG618" s="9"/>
      <c r="CMH618" s="9"/>
      <c r="CMI618" s="9"/>
      <c r="CMJ618" s="9"/>
      <c r="CMK618" s="9"/>
      <c r="CML618" s="9"/>
      <c r="CMM618" s="9"/>
      <c r="CMN618" s="9"/>
      <c r="CMO618" s="9"/>
      <c r="CMP618" s="9"/>
      <c r="CMQ618" s="9"/>
      <c r="CMR618" s="9"/>
      <c r="CMS618" s="9"/>
      <c r="CMT618" s="9"/>
      <c r="CMU618" s="9"/>
      <c r="CMV618" s="9"/>
      <c r="CMW618" s="9"/>
      <c r="CMX618" s="9"/>
      <c r="CMY618" s="9"/>
      <c r="CMZ618" s="9"/>
      <c r="CNA618" s="9"/>
      <c r="CNB618" s="9"/>
      <c r="CNC618" s="9"/>
      <c r="CND618" s="9"/>
      <c r="CNE618" s="9"/>
      <c r="CNF618" s="9"/>
      <c r="CNG618" s="9"/>
      <c r="CNH618" s="9"/>
      <c r="CNI618" s="9"/>
      <c r="CNJ618" s="9"/>
      <c r="CNK618" s="9"/>
      <c r="CNL618" s="9"/>
      <c r="CNM618" s="9"/>
      <c r="CNN618" s="9"/>
      <c r="CNO618" s="9"/>
      <c r="CNP618" s="9"/>
      <c r="CNQ618" s="9"/>
      <c r="CNR618" s="9"/>
      <c r="CNS618" s="9"/>
      <c r="CNT618" s="9"/>
      <c r="CNU618" s="9"/>
      <c r="CNV618" s="9"/>
      <c r="CNW618" s="9"/>
      <c r="CNX618" s="9"/>
      <c r="CNY618" s="9"/>
      <c r="CNZ618" s="9"/>
      <c r="COA618" s="9"/>
      <c r="COB618" s="9"/>
      <c r="COC618" s="9"/>
      <c r="COD618" s="9"/>
      <c r="COE618" s="9"/>
      <c r="COF618" s="9"/>
      <c r="COG618" s="9"/>
      <c r="COH618" s="9"/>
      <c r="COI618" s="9"/>
      <c r="COJ618" s="9"/>
      <c r="COK618" s="9"/>
      <c r="COL618" s="9"/>
      <c r="COM618" s="9"/>
      <c r="CON618" s="9"/>
      <c r="COO618" s="9"/>
      <c r="COP618" s="9"/>
      <c r="COQ618" s="9"/>
      <c r="COR618" s="9"/>
      <c r="COS618" s="9"/>
      <c r="COT618" s="9"/>
      <c r="COU618" s="9"/>
      <c r="COV618" s="9"/>
      <c r="COW618" s="9"/>
      <c r="COX618" s="9"/>
      <c r="COY618" s="9"/>
      <c r="COZ618" s="9"/>
      <c r="CPA618" s="9"/>
      <c r="CPB618" s="9"/>
      <c r="CPC618" s="9"/>
      <c r="CPD618" s="9"/>
      <c r="CPE618" s="9"/>
      <c r="CPF618" s="9"/>
      <c r="CPG618" s="9"/>
      <c r="CPH618" s="9"/>
      <c r="CPI618" s="9"/>
      <c r="CPJ618" s="9"/>
      <c r="CPK618" s="9"/>
      <c r="CPL618" s="9"/>
      <c r="CPM618" s="9"/>
      <c r="CPN618" s="9"/>
      <c r="CPO618" s="9"/>
      <c r="CPP618" s="9"/>
      <c r="CPQ618" s="9"/>
      <c r="CPR618" s="9"/>
      <c r="CPS618" s="9"/>
      <c r="CPT618" s="9"/>
      <c r="CPU618" s="9"/>
      <c r="CPV618" s="9"/>
      <c r="CPW618" s="9"/>
      <c r="CPX618" s="9"/>
      <c r="CPY618" s="9"/>
      <c r="CPZ618" s="9"/>
      <c r="CQA618" s="9"/>
      <c r="CQB618" s="9"/>
      <c r="CQC618" s="9"/>
      <c r="CQD618" s="9"/>
      <c r="CQE618" s="9"/>
      <c r="CQF618" s="9"/>
      <c r="CQG618" s="9"/>
      <c r="CQH618" s="9"/>
      <c r="CQI618" s="9"/>
      <c r="CQJ618" s="9"/>
      <c r="CQK618" s="9"/>
      <c r="CQL618" s="9"/>
      <c r="CQM618" s="9"/>
      <c r="CQN618" s="9"/>
      <c r="CQO618" s="9"/>
      <c r="CQP618" s="9"/>
      <c r="CQQ618" s="9"/>
      <c r="CQR618" s="9"/>
      <c r="CQS618" s="9"/>
      <c r="CQT618" s="9"/>
      <c r="CQU618" s="9"/>
      <c r="CQV618" s="9"/>
      <c r="CQW618" s="9"/>
      <c r="CQX618" s="9"/>
      <c r="CQY618" s="9"/>
      <c r="CQZ618" s="9"/>
      <c r="CRA618" s="9"/>
      <c r="CRB618" s="9"/>
      <c r="CRC618" s="9"/>
      <c r="CRD618" s="9"/>
      <c r="CRE618" s="9"/>
      <c r="CRF618" s="9"/>
      <c r="CRG618" s="9"/>
      <c r="CRH618" s="9"/>
      <c r="CRI618" s="9"/>
      <c r="CRJ618" s="9"/>
      <c r="CRK618" s="9"/>
      <c r="CRL618" s="9"/>
      <c r="CRM618" s="9"/>
      <c r="CRN618" s="9"/>
      <c r="CRO618" s="9"/>
      <c r="CRP618" s="9"/>
      <c r="CRQ618" s="9"/>
      <c r="CRR618" s="9"/>
      <c r="CRS618" s="9"/>
      <c r="CRT618" s="9"/>
      <c r="CRU618" s="9"/>
      <c r="CRV618" s="9"/>
      <c r="CRW618" s="9"/>
      <c r="CRX618" s="9"/>
      <c r="CRY618" s="9"/>
      <c r="CRZ618" s="9"/>
      <c r="CSA618" s="9"/>
      <c r="CSB618" s="9"/>
      <c r="CSC618" s="9"/>
      <c r="CSD618" s="9"/>
      <c r="CSE618" s="9"/>
      <c r="CSF618" s="9"/>
      <c r="CSG618" s="9"/>
      <c r="CSH618" s="9"/>
      <c r="CSI618" s="9"/>
      <c r="CSJ618" s="9"/>
      <c r="CSK618" s="9"/>
      <c r="CSL618" s="9"/>
      <c r="CSM618" s="9"/>
      <c r="CSN618" s="9"/>
      <c r="CSO618" s="9"/>
      <c r="CSP618" s="9"/>
      <c r="CSQ618" s="9"/>
      <c r="CSR618" s="9"/>
      <c r="CSS618" s="9"/>
      <c r="CST618" s="9"/>
      <c r="CSU618" s="9"/>
      <c r="CSV618" s="9"/>
      <c r="CSW618" s="9"/>
      <c r="CSX618" s="9"/>
      <c r="CSY618" s="9"/>
      <c r="CSZ618" s="9"/>
      <c r="CTA618" s="9"/>
      <c r="CTB618" s="9"/>
      <c r="CTC618" s="9"/>
      <c r="CTD618" s="9"/>
      <c r="CTE618" s="9"/>
      <c r="CTF618" s="9"/>
      <c r="CTG618" s="9"/>
      <c r="CTH618" s="9"/>
      <c r="CTI618" s="9"/>
      <c r="CTJ618" s="9"/>
      <c r="CTK618" s="9"/>
      <c r="CTL618" s="9"/>
      <c r="CTM618" s="9"/>
      <c r="CTN618" s="9"/>
      <c r="CTO618" s="9"/>
      <c r="CTP618" s="9"/>
      <c r="CTQ618" s="9"/>
      <c r="CTR618" s="9"/>
      <c r="CTS618" s="9"/>
      <c r="CTT618" s="9"/>
      <c r="CTU618" s="9"/>
      <c r="CTV618" s="9"/>
      <c r="CTW618" s="9"/>
      <c r="CTX618" s="9"/>
      <c r="CTY618" s="9"/>
      <c r="CTZ618" s="9"/>
      <c r="CUA618" s="9"/>
      <c r="CUB618" s="9"/>
      <c r="CUC618" s="9"/>
      <c r="CUD618" s="9"/>
      <c r="CUE618" s="9"/>
      <c r="CUF618" s="9"/>
      <c r="CUG618" s="9"/>
      <c r="CUH618" s="9"/>
      <c r="CUI618" s="9"/>
      <c r="CUJ618" s="9"/>
      <c r="CUK618" s="9"/>
      <c r="CUL618" s="9"/>
      <c r="CUM618" s="9"/>
      <c r="CUN618" s="9"/>
      <c r="CUO618" s="9"/>
      <c r="CUP618" s="9"/>
      <c r="CUQ618" s="9"/>
      <c r="CUR618" s="9"/>
      <c r="CUS618" s="9"/>
      <c r="CUT618" s="9"/>
      <c r="CUU618" s="9"/>
      <c r="CUV618" s="9"/>
      <c r="CUW618" s="9"/>
      <c r="CUX618" s="9"/>
      <c r="CUY618" s="9"/>
      <c r="CUZ618" s="9"/>
      <c r="CVA618" s="9"/>
      <c r="CVB618" s="9"/>
      <c r="CVC618" s="9"/>
      <c r="CVD618" s="9"/>
      <c r="CVE618" s="9"/>
      <c r="CVF618" s="9"/>
      <c r="CVG618" s="9"/>
      <c r="CVH618" s="9"/>
      <c r="CVI618" s="9"/>
      <c r="CVJ618" s="9"/>
      <c r="CVK618" s="9"/>
      <c r="CVL618" s="9"/>
      <c r="CVM618" s="9"/>
      <c r="CVN618" s="9"/>
      <c r="CVO618" s="9"/>
      <c r="CVP618" s="9"/>
      <c r="CVQ618" s="9"/>
      <c r="CVR618" s="9"/>
      <c r="CVS618" s="9"/>
      <c r="CVT618" s="9"/>
      <c r="CVU618" s="9"/>
      <c r="CVV618" s="9"/>
      <c r="CVW618" s="9"/>
      <c r="CVX618" s="9"/>
      <c r="CVY618" s="9"/>
      <c r="CVZ618" s="9"/>
      <c r="CWA618" s="9"/>
      <c r="CWB618" s="9"/>
      <c r="CWC618" s="9"/>
      <c r="CWD618" s="9"/>
      <c r="CWE618" s="9"/>
      <c r="CWF618" s="9"/>
      <c r="CWG618" s="9"/>
      <c r="CWH618" s="9"/>
      <c r="CWI618" s="9"/>
      <c r="CWJ618" s="9"/>
      <c r="CWK618" s="9"/>
      <c r="CWL618" s="9"/>
      <c r="CWM618" s="9"/>
      <c r="CWN618" s="9"/>
      <c r="CWO618" s="9"/>
      <c r="CWP618" s="9"/>
      <c r="CWQ618" s="9"/>
      <c r="CWR618" s="9"/>
      <c r="CWS618" s="9"/>
      <c r="CWT618" s="9"/>
      <c r="CWU618" s="9"/>
      <c r="CWV618" s="9"/>
      <c r="CWW618" s="9"/>
      <c r="CWX618" s="9"/>
      <c r="CWY618" s="9"/>
      <c r="CWZ618" s="9"/>
      <c r="CXA618" s="9"/>
      <c r="CXB618" s="9"/>
      <c r="CXC618" s="9"/>
      <c r="CXD618" s="9"/>
      <c r="CXE618" s="9"/>
      <c r="CXF618" s="9"/>
      <c r="CXG618" s="9"/>
      <c r="CXH618" s="9"/>
      <c r="CXI618" s="9"/>
      <c r="CXJ618" s="9"/>
      <c r="CXK618" s="9"/>
      <c r="CXL618" s="9"/>
      <c r="CXM618" s="9"/>
      <c r="CXN618" s="9"/>
      <c r="CXO618" s="9"/>
      <c r="CXP618" s="9"/>
      <c r="CXQ618" s="9"/>
      <c r="CXR618" s="9"/>
      <c r="CXS618" s="9"/>
      <c r="CXT618" s="9"/>
      <c r="CXU618" s="9"/>
      <c r="CXV618" s="9"/>
      <c r="CXW618" s="9"/>
      <c r="CXX618" s="9"/>
      <c r="CXY618" s="9"/>
      <c r="CXZ618" s="9"/>
      <c r="CYA618" s="9"/>
      <c r="CYB618" s="9"/>
      <c r="CYC618" s="9"/>
      <c r="CYD618" s="9"/>
      <c r="CYE618" s="9"/>
      <c r="CYF618" s="9"/>
      <c r="CYG618" s="9"/>
      <c r="CYH618" s="9"/>
      <c r="CYI618" s="9"/>
      <c r="CYJ618" s="9"/>
      <c r="CYK618" s="9"/>
      <c r="CYL618" s="9"/>
      <c r="CYM618" s="9"/>
      <c r="CYN618" s="9"/>
      <c r="CYO618" s="9"/>
      <c r="CYP618" s="9"/>
      <c r="CYQ618" s="9"/>
      <c r="CYR618" s="9"/>
      <c r="CYS618" s="9"/>
      <c r="CYT618" s="9"/>
      <c r="CYU618" s="9"/>
      <c r="CYV618" s="9"/>
      <c r="CYW618" s="9"/>
      <c r="CYX618" s="9"/>
      <c r="CYY618" s="9"/>
      <c r="CYZ618" s="9"/>
      <c r="CZA618" s="9"/>
      <c r="CZB618" s="9"/>
      <c r="CZC618" s="9"/>
      <c r="CZD618" s="9"/>
      <c r="CZE618" s="9"/>
      <c r="CZF618" s="9"/>
      <c r="CZG618" s="9"/>
      <c r="CZH618" s="9"/>
      <c r="CZI618" s="9"/>
      <c r="CZJ618" s="9"/>
      <c r="CZK618" s="9"/>
      <c r="CZL618" s="9"/>
      <c r="CZM618" s="9"/>
      <c r="CZN618" s="9"/>
      <c r="CZO618" s="9"/>
      <c r="CZP618" s="9"/>
      <c r="CZQ618" s="9"/>
      <c r="CZR618" s="9"/>
      <c r="CZS618" s="9"/>
      <c r="CZT618" s="9"/>
      <c r="CZU618" s="9"/>
      <c r="CZV618" s="9"/>
      <c r="CZW618" s="9"/>
      <c r="CZX618" s="9"/>
      <c r="CZY618" s="9"/>
      <c r="CZZ618" s="9"/>
      <c r="DAA618" s="9"/>
      <c r="DAB618" s="9"/>
      <c r="DAC618" s="9"/>
      <c r="DAD618" s="9"/>
      <c r="DAE618" s="9"/>
      <c r="DAF618" s="9"/>
      <c r="DAG618" s="9"/>
      <c r="DAH618" s="9"/>
      <c r="DAI618" s="9"/>
      <c r="DAJ618" s="9"/>
      <c r="DAK618" s="9"/>
      <c r="DAL618" s="9"/>
      <c r="DAM618" s="9"/>
      <c r="DAN618" s="9"/>
      <c r="DAO618" s="9"/>
      <c r="DAP618" s="9"/>
      <c r="DAQ618" s="9"/>
      <c r="DAR618" s="9"/>
      <c r="DAS618" s="9"/>
      <c r="DAT618" s="9"/>
      <c r="DAU618" s="9"/>
      <c r="DAV618" s="9"/>
      <c r="DAW618" s="9"/>
      <c r="DAX618" s="9"/>
      <c r="DAY618" s="9"/>
      <c r="DAZ618" s="9"/>
      <c r="DBA618" s="9"/>
      <c r="DBB618" s="9"/>
      <c r="DBC618" s="9"/>
      <c r="DBD618" s="9"/>
      <c r="DBE618" s="9"/>
      <c r="DBF618" s="9"/>
      <c r="DBG618" s="9"/>
      <c r="DBH618" s="9"/>
      <c r="DBI618" s="9"/>
      <c r="DBJ618" s="9"/>
      <c r="DBK618" s="9"/>
      <c r="DBL618" s="9"/>
      <c r="DBM618" s="9"/>
      <c r="DBN618" s="9"/>
      <c r="DBO618" s="9"/>
      <c r="DBP618" s="9"/>
      <c r="DBQ618" s="9"/>
      <c r="DBR618" s="9"/>
      <c r="DBS618" s="9"/>
      <c r="DBT618" s="9"/>
      <c r="DBU618" s="9"/>
      <c r="DBV618" s="9"/>
      <c r="DBW618" s="9"/>
      <c r="DBX618" s="9"/>
      <c r="DBY618" s="9"/>
      <c r="DBZ618" s="9"/>
      <c r="DCA618" s="9"/>
      <c r="DCB618" s="9"/>
      <c r="DCC618" s="9"/>
      <c r="DCD618" s="9"/>
      <c r="DCE618" s="9"/>
      <c r="DCF618" s="9"/>
      <c r="DCG618" s="9"/>
      <c r="DCH618" s="9"/>
      <c r="DCI618" s="9"/>
      <c r="DCJ618" s="9"/>
      <c r="DCK618" s="9"/>
      <c r="DCL618" s="9"/>
      <c r="DCM618" s="9"/>
      <c r="DCN618" s="9"/>
      <c r="DCO618" s="9"/>
      <c r="DCP618" s="9"/>
      <c r="DCQ618" s="9"/>
      <c r="DCR618" s="9"/>
      <c r="DCS618" s="9"/>
      <c r="DCT618" s="9"/>
      <c r="DCU618" s="9"/>
      <c r="DCV618" s="9"/>
      <c r="DCW618" s="9"/>
      <c r="DCX618" s="9"/>
      <c r="DCY618" s="9"/>
      <c r="DCZ618" s="9"/>
      <c r="DDA618" s="9"/>
      <c r="DDB618" s="9"/>
      <c r="DDC618" s="9"/>
      <c r="DDD618" s="9"/>
      <c r="DDE618" s="9"/>
      <c r="DDF618" s="9"/>
      <c r="DDG618" s="9"/>
      <c r="DDH618" s="9"/>
      <c r="DDI618" s="9"/>
      <c r="DDJ618" s="9"/>
      <c r="DDK618" s="9"/>
      <c r="DDL618" s="9"/>
      <c r="DDM618" s="9"/>
      <c r="DDN618" s="9"/>
      <c r="DDO618" s="9"/>
      <c r="DDP618" s="9"/>
      <c r="DDQ618" s="9"/>
      <c r="DDR618" s="9"/>
      <c r="DDS618" s="9"/>
      <c r="DDT618" s="9"/>
      <c r="DDU618" s="9"/>
      <c r="DDV618" s="9"/>
      <c r="DDW618" s="9"/>
      <c r="DDX618" s="9"/>
      <c r="DDY618" s="9"/>
      <c r="DDZ618" s="9"/>
      <c r="DEA618" s="9"/>
      <c r="DEB618" s="9"/>
      <c r="DEC618" s="9"/>
      <c r="DED618" s="9"/>
      <c r="DEE618" s="9"/>
      <c r="DEF618" s="9"/>
      <c r="DEG618" s="9"/>
      <c r="DEH618" s="9"/>
      <c r="DEI618" s="9"/>
      <c r="DEJ618" s="9"/>
      <c r="DEK618" s="9"/>
      <c r="DEL618" s="9"/>
      <c r="DEM618" s="9"/>
      <c r="DEN618" s="9"/>
      <c r="DEO618" s="9"/>
      <c r="DEP618" s="9"/>
      <c r="DEQ618" s="9"/>
      <c r="DER618" s="9"/>
      <c r="DES618" s="9"/>
      <c r="DET618" s="9"/>
      <c r="DEU618" s="9"/>
      <c r="DEV618" s="9"/>
      <c r="DEW618" s="9"/>
      <c r="DEX618" s="9"/>
      <c r="DEY618" s="9"/>
      <c r="DEZ618" s="9"/>
      <c r="DFA618" s="9"/>
      <c r="DFB618" s="9"/>
      <c r="DFC618" s="9"/>
      <c r="DFD618" s="9"/>
      <c r="DFE618" s="9"/>
      <c r="DFF618" s="9"/>
      <c r="DFG618" s="9"/>
      <c r="DFH618" s="9"/>
      <c r="DFI618" s="9"/>
      <c r="DFJ618" s="9"/>
      <c r="DFK618" s="9"/>
      <c r="DFL618" s="9"/>
      <c r="DFM618" s="9"/>
      <c r="DFN618" s="9"/>
      <c r="DFO618" s="9"/>
      <c r="DFP618" s="9"/>
      <c r="DFQ618" s="9"/>
      <c r="DFR618" s="9"/>
      <c r="DFS618" s="9"/>
      <c r="DFT618" s="9"/>
      <c r="DFU618" s="9"/>
      <c r="DFV618" s="9"/>
      <c r="DFW618" s="9"/>
      <c r="DFX618" s="9"/>
      <c r="DFY618" s="9"/>
      <c r="DFZ618" s="9"/>
      <c r="DGA618" s="9"/>
      <c r="DGB618" s="9"/>
      <c r="DGC618" s="9"/>
      <c r="DGD618" s="9"/>
      <c r="DGE618" s="9"/>
      <c r="DGF618" s="9"/>
      <c r="DGG618" s="9"/>
      <c r="DGH618" s="9"/>
      <c r="DGI618" s="9"/>
      <c r="DGJ618" s="9"/>
      <c r="DGK618" s="9"/>
      <c r="DGL618" s="9"/>
      <c r="DGM618" s="9"/>
      <c r="DGN618" s="9"/>
      <c r="DGO618" s="9"/>
      <c r="DGP618" s="9"/>
      <c r="DGQ618" s="9"/>
      <c r="DGR618" s="9"/>
      <c r="DGS618" s="9"/>
      <c r="DGT618" s="9"/>
      <c r="DGU618" s="9"/>
      <c r="DGV618" s="9"/>
      <c r="DGW618" s="9"/>
      <c r="DGX618" s="9"/>
      <c r="DGY618" s="9"/>
      <c r="DGZ618" s="9"/>
      <c r="DHA618" s="9"/>
      <c r="DHB618" s="9"/>
      <c r="DHC618" s="9"/>
      <c r="DHD618" s="9"/>
      <c r="DHE618" s="9"/>
      <c r="DHF618" s="9"/>
      <c r="DHG618" s="9"/>
      <c r="DHH618" s="9"/>
      <c r="DHI618" s="9"/>
      <c r="DHJ618" s="9"/>
      <c r="DHK618" s="9"/>
      <c r="DHL618" s="9"/>
      <c r="DHM618" s="9"/>
      <c r="DHN618" s="9"/>
      <c r="DHO618" s="9"/>
      <c r="DHP618" s="9"/>
      <c r="DHQ618" s="9"/>
      <c r="DHR618" s="9"/>
      <c r="DHS618" s="9"/>
      <c r="DHT618" s="9"/>
      <c r="DHU618" s="9"/>
      <c r="DHV618" s="9"/>
      <c r="DHW618" s="9"/>
      <c r="DHX618" s="9"/>
      <c r="DHY618" s="9"/>
      <c r="DHZ618" s="9"/>
      <c r="DIA618" s="9"/>
      <c r="DIB618" s="9"/>
      <c r="DIC618" s="9"/>
      <c r="DID618" s="9"/>
      <c r="DIE618" s="9"/>
      <c r="DIF618" s="9"/>
      <c r="DIG618" s="9"/>
      <c r="DIH618" s="9"/>
      <c r="DII618" s="9"/>
      <c r="DIJ618" s="9"/>
      <c r="DIK618" s="9"/>
      <c r="DIL618" s="9"/>
      <c r="DIM618" s="9"/>
      <c r="DIN618" s="9"/>
      <c r="DIO618" s="9"/>
      <c r="DIP618" s="9"/>
      <c r="DIQ618" s="9"/>
      <c r="DIR618" s="9"/>
      <c r="DIS618" s="9"/>
      <c r="DIT618" s="9"/>
      <c r="DIU618" s="9"/>
      <c r="DIV618" s="9"/>
      <c r="DIW618" s="9"/>
      <c r="DIX618" s="9"/>
      <c r="DIY618" s="9"/>
      <c r="DIZ618" s="9"/>
      <c r="DJA618" s="9"/>
      <c r="DJB618" s="9"/>
      <c r="DJC618" s="9"/>
      <c r="DJD618" s="9"/>
      <c r="DJE618" s="9"/>
      <c r="DJF618" s="9"/>
      <c r="DJG618" s="9"/>
      <c r="DJH618" s="9"/>
      <c r="DJI618" s="9"/>
      <c r="DJJ618" s="9"/>
      <c r="DJK618" s="9"/>
      <c r="DJL618" s="9"/>
      <c r="DJM618" s="9"/>
      <c r="DJN618" s="9"/>
      <c r="DJO618" s="9"/>
      <c r="DJP618" s="9"/>
      <c r="DJQ618" s="9"/>
      <c r="DJR618" s="9"/>
      <c r="DJS618" s="9"/>
      <c r="DJT618" s="9"/>
      <c r="DJU618" s="9"/>
      <c r="DJV618" s="9"/>
      <c r="DJW618" s="9"/>
      <c r="DJX618" s="9"/>
      <c r="DJY618" s="9"/>
      <c r="DJZ618" s="9"/>
      <c r="DKA618" s="9"/>
      <c r="DKB618" s="9"/>
      <c r="DKC618" s="9"/>
      <c r="DKD618" s="9"/>
      <c r="DKE618" s="9"/>
      <c r="DKF618" s="9"/>
      <c r="DKG618" s="9"/>
      <c r="DKH618" s="9"/>
      <c r="DKI618" s="9"/>
      <c r="DKJ618" s="9"/>
      <c r="DKK618" s="9"/>
      <c r="DKL618" s="9"/>
      <c r="DKM618" s="9"/>
      <c r="DKN618" s="9"/>
      <c r="DKO618" s="9"/>
      <c r="DKP618" s="9"/>
      <c r="DKQ618" s="9"/>
      <c r="DKR618" s="9"/>
      <c r="DKS618" s="9"/>
      <c r="DKT618" s="9"/>
      <c r="DKU618" s="9"/>
      <c r="DKV618" s="9"/>
      <c r="DKW618" s="9"/>
      <c r="DKX618" s="9"/>
      <c r="DKY618" s="9"/>
      <c r="DKZ618" s="9"/>
      <c r="DLA618" s="9"/>
      <c r="DLB618" s="9"/>
      <c r="DLC618" s="9"/>
      <c r="DLD618" s="9"/>
      <c r="DLE618" s="9"/>
      <c r="DLF618" s="9"/>
      <c r="DLG618" s="9"/>
      <c r="DLH618" s="9"/>
      <c r="DLI618" s="9"/>
      <c r="DLJ618" s="9"/>
      <c r="DLK618" s="9"/>
      <c r="DLL618" s="9"/>
      <c r="DLM618" s="9"/>
      <c r="DLN618" s="9"/>
      <c r="DLO618" s="9"/>
      <c r="DLP618" s="9"/>
      <c r="DLQ618" s="9"/>
      <c r="DLR618" s="9"/>
      <c r="DLS618" s="9"/>
      <c r="DLT618" s="9"/>
      <c r="DLU618" s="9"/>
      <c r="DLV618" s="9"/>
      <c r="DLW618" s="9"/>
      <c r="DLX618" s="9"/>
      <c r="DLY618" s="9"/>
      <c r="DLZ618" s="9"/>
      <c r="DMA618" s="9"/>
      <c r="DMB618" s="9"/>
      <c r="DMC618" s="9"/>
      <c r="DMD618" s="9"/>
      <c r="DME618" s="9"/>
      <c r="DMF618" s="9"/>
      <c r="DMG618" s="9"/>
      <c r="DMH618" s="9"/>
      <c r="DMI618" s="9"/>
      <c r="DMJ618" s="9"/>
      <c r="DMK618" s="9"/>
      <c r="DML618" s="9"/>
      <c r="DMM618" s="9"/>
      <c r="DMN618" s="9"/>
      <c r="DMO618" s="9"/>
      <c r="DMP618" s="9"/>
      <c r="DMQ618" s="9"/>
      <c r="DMR618" s="9"/>
      <c r="DMS618" s="9"/>
      <c r="DMT618" s="9"/>
      <c r="DMU618" s="9"/>
      <c r="DMV618" s="9"/>
      <c r="DMW618" s="9"/>
      <c r="DMX618" s="9"/>
      <c r="DMY618" s="9"/>
      <c r="DMZ618" s="9"/>
      <c r="DNA618" s="9"/>
      <c r="DNB618" s="9"/>
      <c r="DNC618" s="9"/>
      <c r="DND618" s="9"/>
      <c r="DNE618" s="9"/>
      <c r="DNF618" s="9"/>
      <c r="DNG618" s="9"/>
      <c r="DNH618" s="9"/>
      <c r="DNI618" s="9"/>
      <c r="DNJ618" s="9"/>
      <c r="DNK618" s="9"/>
      <c r="DNL618" s="9"/>
      <c r="DNM618" s="9"/>
      <c r="DNN618" s="9"/>
      <c r="DNO618" s="9"/>
      <c r="DNP618" s="9"/>
      <c r="DNQ618" s="9"/>
      <c r="DNR618" s="9"/>
      <c r="DNS618" s="9"/>
      <c r="DNT618" s="9"/>
      <c r="DNU618" s="9"/>
      <c r="DNV618" s="9"/>
      <c r="DNW618" s="9"/>
      <c r="DNX618" s="9"/>
      <c r="DNY618" s="9"/>
      <c r="DNZ618" s="9"/>
      <c r="DOA618" s="9"/>
      <c r="DOB618" s="9"/>
      <c r="DOC618" s="9"/>
      <c r="DOD618" s="9"/>
      <c r="DOE618" s="9"/>
      <c r="DOF618" s="9"/>
      <c r="DOG618" s="9"/>
      <c r="DOH618" s="9"/>
      <c r="DOI618" s="9"/>
      <c r="DOJ618" s="9"/>
      <c r="DOK618" s="9"/>
      <c r="DOL618" s="9"/>
      <c r="DOM618" s="9"/>
      <c r="DON618" s="9"/>
      <c r="DOO618" s="9"/>
      <c r="DOP618" s="9"/>
      <c r="DOQ618" s="9"/>
      <c r="DOR618" s="9"/>
      <c r="DOS618" s="9"/>
      <c r="DOT618" s="9"/>
      <c r="DOU618" s="9"/>
      <c r="DOV618" s="9"/>
      <c r="DOW618" s="9"/>
      <c r="DOX618" s="9"/>
      <c r="DOY618" s="9"/>
      <c r="DOZ618" s="9"/>
      <c r="DPA618" s="9"/>
      <c r="DPB618" s="9"/>
      <c r="DPC618" s="9"/>
      <c r="DPD618" s="9"/>
      <c r="DPE618" s="9"/>
      <c r="DPF618" s="9"/>
      <c r="DPG618" s="9"/>
      <c r="DPH618" s="9"/>
      <c r="DPI618" s="9"/>
      <c r="DPJ618" s="9"/>
      <c r="DPK618" s="9"/>
      <c r="DPL618" s="9"/>
      <c r="DPM618" s="9"/>
      <c r="DPN618" s="9"/>
      <c r="DPO618" s="9"/>
      <c r="DPP618" s="9"/>
      <c r="DPQ618" s="9"/>
      <c r="DPR618" s="9"/>
      <c r="DPS618" s="9"/>
      <c r="DPT618" s="9"/>
      <c r="DPU618" s="9"/>
      <c r="DPV618" s="9"/>
      <c r="DPW618" s="9"/>
      <c r="DPX618" s="9"/>
      <c r="DPY618" s="9"/>
      <c r="DPZ618" s="9"/>
      <c r="DQA618" s="9"/>
      <c r="DQB618" s="9"/>
      <c r="DQC618" s="9"/>
      <c r="DQD618" s="9"/>
      <c r="DQE618" s="9"/>
      <c r="DQF618" s="9"/>
      <c r="DQG618" s="9"/>
      <c r="DQH618" s="9"/>
      <c r="DQI618" s="9"/>
      <c r="DQJ618" s="9"/>
      <c r="DQK618" s="9"/>
      <c r="DQL618" s="9"/>
      <c r="DQM618" s="9"/>
      <c r="DQN618" s="9"/>
      <c r="DQO618" s="9"/>
      <c r="DQP618" s="9"/>
      <c r="DQQ618" s="9"/>
      <c r="DQR618" s="9"/>
      <c r="DQS618" s="9"/>
      <c r="DQT618" s="9"/>
      <c r="DQU618" s="9"/>
      <c r="DQV618" s="9"/>
      <c r="DQW618" s="9"/>
      <c r="DQX618" s="9"/>
      <c r="DQY618" s="9"/>
      <c r="DQZ618" s="9"/>
      <c r="DRA618" s="9"/>
      <c r="DRB618" s="9"/>
      <c r="DRC618" s="9"/>
      <c r="DRD618" s="9"/>
      <c r="DRE618" s="9"/>
      <c r="DRF618" s="9"/>
      <c r="DRG618" s="9"/>
      <c r="DRH618" s="9"/>
      <c r="DRI618" s="9"/>
      <c r="DRJ618" s="9"/>
      <c r="DRK618" s="9"/>
      <c r="DRL618" s="9"/>
      <c r="DRM618" s="9"/>
      <c r="DRN618" s="9"/>
      <c r="DRO618" s="9"/>
      <c r="DRP618" s="9"/>
      <c r="DRQ618" s="9"/>
      <c r="DRR618" s="9"/>
      <c r="DRS618" s="9"/>
      <c r="DRT618" s="9"/>
      <c r="DRU618" s="9"/>
      <c r="DRV618" s="9"/>
      <c r="DRW618" s="9"/>
      <c r="DRX618" s="9"/>
      <c r="DRY618" s="9"/>
      <c r="DRZ618" s="9"/>
      <c r="DSA618" s="9"/>
      <c r="DSB618" s="9"/>
      <c r="DSC618" s="9"/>
      <c r="DSD618" s="9"/>
      <c r="DSE618" s="9"/>
      <c r="DSF618" s="9"/>
      <c r="DSG618" s="9"/>
      <c r="DSH618" s="9"/>
      <c r="DSI618" s="9"/>
      <c r="DSJ618" s="9"/>
      <c r="DSK618" s="9"/>
      <c r="DSL618" s="9"/>
      <c r="DSM618" s="9"/>
      <c r="DSN618" s="9"/>
      <c r="DSO618" s="9"/>
      <c r="DSP618" s="9"/>
      <c r="DSQ618" s="9"/>
      <c r="DSR618" s="9"/>
      <c r="DSS618" s="9"/>
      <c r="DST618" s="9"/>
      <c r="DSU618" s="9"/>
      <c r="DSV618" s="9"/>
      <c r="DSW618" s="9"/>
      <c r="DSX618" s="9"/>
      <c r="DSY618" s="9"/>
      <c r="DSZ618" s="9"/>
      <c r="DTA618" s="9"/>
      <c r="DTB618" s="9"/>
      <c r="DTC618" s="9"/>
      <c r="DTD618" s="9"/>
      <c r="DTE618" s="9"/>
      <c r="DTF618" s="9"/>
      <c r="DTG618" s="9"/>
      <c r="DTH618" s="9"/>
      <c r="DTI618" s="9"/>
      <c r="DTJ618" s="9"/>
      <c r="DTK618" s="9"/>
      <c r="DTL618" s="9"/>
      <c r="DTM618" s="9"/>
      <c r="DTN618" s="9"/>
      <c r="DTO618" s="9"/>
      <c r="DTP618" s="9"/>
      <c r="DTQ618" s="9"/>
      <c r="DTR618" s="9"/>
      <c r="DTS618" s="9"/>
      <c r="DTT618" s="9"/>
      <c r="DTU618" s="9"/>
      <c r="DTV618" s="9"/>
      <c r="DTW618" s="9"/>
      <c r="DTX618" s="9"/>
      <c r="DTY618" s="9"/>
      <c r="DTZ618" s="9"/>
      <c r="DUA618" s="9"/>
      <c r="DUB618" s="9"/>
      <c r="DUC618" s="9"/>
      <c r="DUD618" s="9"/>
      <c r="DUE618" s="9"/>
      <c r="DUF618" s="9"/>
      <c r="DUG618" s="9"/>
      <c r="DUH618" s="9"/>
      <c r="DUI618" s="9"/>
      <c r="DUJ618" s="9"/>
      <c r="DUK618" s="9"/>
      <c r="DUL618" s="9"/>
      <c r="DUM618" s="9"/>
      <c r="DUN618" s="9"/>
      <c r="DUO618" s="9"/>
      <c r="DUP618" s="9"/>
      <c r="DUQ618" s="9"/>
      <c r="DUR618" s="9"/>
      <c r="DUS618" s="9"/>
      <c r="DUT618" s="9"/>
      <c r="DUU618" s="9"/>
      <c r="DUV618" s="9"/>
      <c r="DUW618" s="9"/>
      <c r="DUX618" s="9"/>
      <c r="DUY618" s="9"/>
      <c r="DUZ618" s="9"/>
      <c r="DVA618" s="9"/>
      <c r="DVB618" s="9"/>
      <c r="DVC618" s="9"/>
      <c r="DVD618" s="9"/>
      <c r="DVE618" s="9"/>
      <c r="DVF618" s="9"/>
      <c r="DVG618" s="9"/>
      <c r="DVH618" s="9"/>
      <c r="DVI618" s="9"/>
      <c r="DVJ618" s="9"/>
      <c r="DVK618" s="9"/>
      <c r="DVL618" s="9"/>
      <c r="DVM618" s="9"/>
      <c r="DVN618" s="9"/>
      <c r="DVO618" s="9"/>
      <c r="DVP618" s="9"/>
      <c r="DVQ618" s="9"/>
      <c r="DVR618" s="9"/>
      <c r="DVS618" s="9"/>
      <c r="DVT618" s="9"/>
      <c r="DVU618" s="9"/>
      <c r="DVV618" s="9"/>
      <c r="DVW618" s="9"/>
      <c r="DVX618" s="9"/>
      <c r="DVY618" s="9"/>
      <c r="DVZ618" s="9"/>
      <c r="DWA618" s="9"/>
      <c r="DWB618" s="9"/>
      <c r="DWC618" s="9"/>
      <c r="DWD618" s="9"/>
      <c r="DWE618" s="9"/>
      <c r="DWF618" s="9"/>
      <c r="DWG618" s="9"/>
      <c r="DWH618" s="9"/>
      <c r="DWI618" s="9"/>
      <c r="DWJ618" s="9"/>
      <c r="DWK618" s="9"/>
      <c r="DWL618" s="9"/>
      <c r="DWM618" s="9"/>
      <c r="DWN618" s="9"/>
      <c r="DWO618" s="9"/>
      <c r="DWP618" s="9"/>
      <c r="DWQ618" s="9"/>
      <c r="DWR618" s="9"/>
      <c r="DWS618" s="9"/>
      <c r="DWT618" s="9"/>
      <c r="DWU618" s="9"/>
      <c r="DWV618" s="9"/>
      <c r="DWW618" s="9"/>
      <c r="DWX618" s="9"/>
      <c r="DWY618" s="9"/>
      <c r="DWZ618" s="9"/>
      <c r="DXA618" s="9"/>
      <c r="DXB618" s="9"/>
      <c r="DXC618" s="9"/>
      <c r="DXD618" s="9"/>
      <c r="DXE618" s="9"/>
      <c r="DXF618" s="9"/>
      <c r="DXG618" s="9"/>
      <c r="DXH618" s="9"/>
      <c r="DXI618" s="9"/>
      <c r="DXJ618" s="9"/>
      <c r="DXK618" s="9"/>
      <c r="DXL618" s="9"/>
      <c r="DXM618" s="9"/>
      <c r="DXN618" s="9"/>
      <c r="DXO618" s="9"/>
      <c r="DXP618" s="9"/>
      <c r="DXQ618" s="9"/>
      <c r="DXR618" s="9"/>
      <c r="DXS618" s="9"/>
      <c r="DXT618" s="9"/>
      <c r="DXU618" s="9"/>
      <c r="DXV618" s="9"/>
      <c r="DXW618" s="9"/>
      <c r="DXX618" s="9"/>
      <c r="DXY618" s="9"/>
      <c r="DXZ618" s="9"/>
      <c r="DYA618" s="9"/>
      <c r="DYB618" s="9"/>
      <c r="DYC618" s="9"/>
      <c r="DYD618" s="9"/>
      <c r="DYE618" s="9"/>
      <c r="DYF618" s="9"/>
      <c r="DYG618" s="9"/>
      <c r="DYH618" s="9"/>
      <c r="DYI618" s="9"/>
      <c r="DYJ618" s="9"/>
      <c r="DYK618" s="9"/>
      <c r="DYL618" s="9"/>
      <c r="DYM618" s="9"/>
      <c r="DYN618" s="9"/>
      <c r="DYO618" s="9"/>
      <c r="DYP618" s="9"/>
      <c r="DYQ618" s="9"/>
      <c r="DYR618" s="9"/>
      <c r="DYS618" s="9"/>
      <c r="DYT618" s="9"/>
      <c r="DYU618" s="9"/>
      <c r="DYV618" s="9"/>
      <c r="DYW618" s="9"/>
      <c r="DYX618" s="9"/>
      <c r="DYY618" s="9"/>
      <c r="DYZ618" s="9"/>
      <c r="DZA618" s="9"/>
      <c r="DZB618" s="9"/>
      <c r="DZC618" s="9"/>
      <c r="DZD618" s="9"/>
      <c r="DZE618" s="9"/>
      <c r="DZF618" s="9"/>
      <c r="DZG618" s="9"/>
      <c r="DZH618" s="9"/>
      <c r="DZI618" s="9"/>
      <c r="DZJ618" s="9"/>
      <c r="DZK618" s="9"/>
      <c r="DZL618" s="9"/>
      <c r="DZM618" s="9"/>
      <c r="DZN618" s="9"/>
      <c r="DZO618" s="9"/>
      <c r="DZP618" s="9"/>
      <c r="DZQ618" s="9"/>
      <c r="DZR618" s="9"/>
      <c r="DZS618" s="9"/>
      <c r="DZT618" s="9"/>
      <c r="DZU618" s="9"/>
      <c r="DZV618" s="9"/>
      <c r="DZW618" s="9"/>
      <c r="DZX618" s="9"/>
      <c r="DZY618" s="9"/>
      <c r="DZZ618" s="9"/>
      <c r="EAA618" s="9"/>
      <c r="EAB618" s="9"/>
      <c r="EAC618" s="9"/>
      <c r="EAD618" s="9"/>
      <c r="EAE618" s="9"/>
      <c r="EAF618" s="9"/>
      <c r="EAG618" s="9"/>
      <c r="EAH618" s="9"/>
      <c r="EAI618" s="9"/>
      <c r="EAJ618" s="9"/>
      <c r="EAK618" s="9"/>
      <c r="EAL618" s="9"/>
      <c r="EAM618" s="9"/>
      <c r="EAN618" s="9"/>
      <c r="EAO618" s="9"/>
      <c r="EAP618" s="9"/>
      <c r="EAQ618" s="9"/>
      <c r="EAR618" s="9"/>
      <c r="EAS618" s="9"/>
      <c r="EAT618" s="9"/>
      <c r="EAU618" s="9"/>
      <c r="EAV618" s="9"/>
      <c r="EAW618" s="9"/>
      <c r="EAX618" s="9"/>
      <c r="EAY618" s="9"/>
      <c r="EAZ618" s="9"/>
      <c r="EBA618" s="9"/>
      <c r="EBB618" s="9"/>
      <c r="EBC618" s="9"/>
      <c r="EBD618" s="9"/>
      <c r="EBE618" s="9"/>
      <c r="EBF618" s="9"/>
      <c r="EBG618" s="9"/>
      <c r="EBH618" s="9"/>
      <c r="EBI618" s="9"/>
      <c r="EBJ618" s="9"/>
      <c r="EBK618" s="9"/>
      <c r="EBL618" s="9"/>
      <c r="EBM618" s="9"/>
      <c r="EBN618" s="9"/>
      <c r="EBO618" s="9"/>
      <c r="EBP618" s="9"/>
      <c r="EBQ618" s="9"/>
      <c r="EBR618" s="9"/>
      <c r="EBS618" s="9"/>
      <c r="EBT618" s="9"/>
      <c r="EBU618" s="9"/>
      <c r="EBV618" s="9"/>
      <c r="EBW618" s="9"/>
      <c r="EBX618" s="9"/>
      <c r="EBY618" s="9"/>
      <c r="EBZ618" s="9"/>
      <c r="ECA618" s="9"/>
      <c r="ECB618" s="9"/>
      <c r="ECC618" s="9"/>
      <c r="ECD618" s="9"/>
      <c r="ECE618" s="9"/>
      <c r="ECF618" s="9"/>
      <c r="ECG618" s="9"/>
      <c r="ECH618" s="9"/>
      <c r="ECI618" s="9"/>
      <c r="ECJ618" s="9"/>
      <c r="ECK618" s="9"/>
      <c r="ECL618" s="9"/>
      <c r="ECM618" s="9"/>
      <c r="ECN618" s="9"/>
      <c r="ECO618" s="9"/>
      <c r="ECP618" s="9"/>
      <c r="ECQ618" s="9"/>
      <c r="ECR618" s="9"/>
      <c r="ECS618" s="9"/>
      <c r="ECT618" s="9"/>
      <c r="ECU618" s="9"/>
      <c r="ECV618" s="9"/>
      <c r="ECW618" s="9"/>
      <c r="ECX618" s="9"/>
      <c r="ECY618" s="9"/>
      <c r="ECZ618" s="9"/>
      <c r="EDA618" s="9"/>
      <c r="EDB618" s="9"/>
      <c r="EDC618" s="9"/>
      <c r="EDD618" s="9"/>
      <c r="EDE618" s="9"/>
      <c r="EDF618" s="9"/>
      <c r="EDG618" s="9"/>
      <c r="EDH618" s="9"/>
      <c r="EDI618" s="9"/>
      <c r="EDJ618" s="9"/>
      <c r="EDK618" s="9"/>
      <c r="EDL618" s="9"/>
      <c r="EDM618" s="9"/>
      <c r="EDN618" s="9"/>
      <c r="EDO618" s="9"/>
      <c r="EDP618" s="9"/>
      <c r="EDQ618" s="9"/>
      <c r="EDR618" s="9"/>
      <c r="EDS618" s="9"/>
      <c r="EDT618" s="9"/>
      <c r="EDU618" s="9"/>
      <c r="EDV618" s="9"/>
      <c r="EDW618" s="9"/>
      <c r="EDX618" s="9"/>
      <c r="EDY618" s="9"/>
      <c r="EDZ618" s="9"/>
      <c r="EEA618" s="9"/>
      <c r="EEB618" s="9"/>
      <c r="EEC618" s="9"/>
      <c r="EED618" s="9"/>
      <c r="EEE618" s="9"/>
      <c r="EEF618" s="9"/>
      <c r="EEG618" s="9"/>
      <c r="EEH618" s="9"/>
      <c r="EEI618" s="9"/>
      <c r="EEJ618" s="9"/>
      <c r="EEK618" s="9"/>
      <c r="EEL618" s="9"/>
      <c r="EEM618" s="9"/>
      <c r="EEN618" s="9"/>
      <c r="EEO618" s="9"/>
      <c r="EEP618" s="9"/>
      <c r="EEQ618" s="9"/>
      <c r="EER618" s="9"/>
      <c r="EES618" s="9"/>
      <c r="EET618" s="9"/>
      <c r="EEU618" s="9"/>
      <c r="EEV618" s="9"/>
      <c r="EEW618" s="9"/>
      <c r="EEX618" s="9"/>
      <c r="EEY618" s="9"/>
      <c r="EEZ618" s="9"/>
      <c r="EFA618" s="9"/>
      <c r="EFB618" s="9"/>
      <c r="EFC618" s="9"/>
      <c r="EFD618" s="9"/>
      <c r="EFE618" s="9"/>
      <c r="EFF618" s="9"/>
      <c r="EFG618" s="9"/>
      <c r="EFH618" s="9"/>
      <c r="EFI618" s="9"/>
      <c r="EFJ618" s="9"/>
      <c r="EFK618" s="9"/>
      <c r="EFL618" s="9"/>
      <c r="EFM618" s="9"/>
      <c r="EFN618" s="9"/>
      <c r="EFO618" s="9"/>
      <c r="EFP618" s="9"/>
      <c r="EFQ618" s="9"/>
      <c r="EFR618" s="9"/>
      <c r="EFS618" s="9"/>
      <c r="EFT618" s="9"/>
      <c r="EFU618" s="9"/>
      <c r="EFV618" s="9"/>
      <c r="EFW618" s="9"/>
      <c r="EFX618" s="9"/>
      <c r="EFY618" s="9"/>
      <c r="EFZ618" s="9"/>
      <c r="EGA618" s="9"/>
      <c r="EGB618" s="9"/>
      <c r="EGC618" s="9"/>
      <c r="EGD618" s="9"/>
      <c r="EGE618" s="9"/>
      <c r="EGF618" s="9"/>
      <c r="EGG618" s="9"/>
      <c r="EGH618" s="9"/>
      <c r="EGI618" s="9"/>
      <c r="EGJ618" s="9"/>
      <c r="EGK618" s="9"/>
      <c r="EGL618" s="9"/>
      <c r="EGM618" s="9"/>
      <c r="EGN618" s="9"/>
      <c r="EGO618" s="9"/>
      <c r="EGP618" s="9"/>
      <c r="EGQ618" s="9"/>
      <c r="EGR618" s="9"/>
      <c r="EGS618" s="9"/>
      <c r="EGT618" s="9"/>
      <c r="EGU618" s="9"/>
      <c r="EGV618" s="9"/>
      <c r="EGW618" s="9"/>
      <c r="EGX618" s="9"/>
      <c r="EGY618" s="9"/>
      <c r="EGZ618" s="9"/>
      <c r="EHA618" s="9"/>
      <c r="EHB618" s="9"/>
      <c r="EHC618" s="9"/>
      <c r="EHD618" s="9"/>
      <c r="EHE618" s="9"/>
      <c r="EHF618" s="9"/>
      <c r="EHG618" s="9"/>
      <c r="EHH618" s="9"/>
      <c r="EHI618" s="9"/>
      <c r="EHJ618" s="9"/>
      <c r="EHK618" s="9"/>
      <c r="EHL618" s="9"/>
      <c r="EHM618" s="9"/>
      <c r="EHN618" s="9"/>
      <c r="EHO618" s="9"/>
      <c r="EHP618" s="9"/>
      <c r="EHQ618" s="9"/>
      <c r="EHR618" s="9"/>
      <c r="EHS618" s="9"/>
      <c r="EHT618" s="9"/>
      <c r="EHU618" s="9"/>
      <c r="EHV618" s="9"/>
      <c r="EHW618" s="9"/>
      <c r="EHX618" s="9"/>
      <c r="EHY618" s="9"/>
      <c r="EHZ618" s="9"/>
      <c r="EIA618" s="9"/>
      <c r="EIB618" s="9"/>
      <c r="EIC618" s="9"/>
      <c r="EID618" s="9"/>
      <c r="EIE618" s="9"/>
      <c r="EIF618" s="9"/>
      <c r="EIG618" s="9"/>
      <c r="EIH618" s="9"/>
      <c r="EII618" s="9"/>
      <c r="EIJ618" s="9"/>
      <c r="EIK618" s="9"/>
      <c r="EIL618" s="9"/>
      <c r="EIM618" s="9"/>
      <c r="EIN618" s="9"/>
      <c r="EIO618" s="9"/>
      <c r="EIP618" s="9"/>
      <c r="EIQ618" s="9"/>
      <c r="EIR618" s="9"/>
      <c r="EIS618" s="9"/>
      <c r="EIT618" s="9"/>
      <c r="EIU618" s="9"/>
      <c r="EIV618" s="9"/>
      <c r="EIW618" s="9"/>
      <c r="EIX618" s="9"/>
      <c r="EIY618" s="9"/>
      <c r="EIZ618" s="9"/>
      <c r="EJA618" s="9"/>
      <c r="EJB618" s="9"/>
      <c r="EJC618" s="9"/>
      <c r="EJD618" s="9"/>
      <c r="EJE618" s="9"/>
      <c r="EJF618" s="9"/>
      <c r="EJG618" s="9"/>
      <c r="EJH618" s="9"/>
      <c r="EJI618" s="9"/>
      <c r="EJJ618" s="9"/>
      <c r="EJK618" s="9"/>
      <c r="EJL618" s="9"/>
      <c r="EJM618" s="9"/>
      <c r="EJN618" s="9"/>
      <c r="EJO618" s="9"/>
      <c r="EJP618" s="9"/>
      <c r="EJQ618" s="9"/>
      <c r="EJR618" s="9"/>
      <c r="EJS618" s="9"/>
      <c r="EJT618" s="9"/>
      <c r="EJU618" s="9"/>
      <c r="EJV618" s="9"/>
      <c r="EJW618" s="9"/>
      <c r="EJX618" s="9"/>
      <c r="EJY618" s="9"/>
      <c r="EJZ618" s="9"/>
      <c r="EKA618" s="9"/>
      <c r="EKB618" s="9"/>
      <c r="EKC618" s="9"/>
      <c r="EKD618" s="9"/>
      <c r="EKE618" s="9"/>
      <c r="EKF618" s="9"/>
      <c r="EKG618" s="9"/>
      <c r="EKH618" s="9"/>
      <c r="EKI618" s="9"/>
      <c r="EKJ618" s="9"/>
      <c r="EKK618" s="9"/>
      <c r="EKL618" s="9"/>
      <c r="EKM618" s="9"/>
      <c r="EKN618" s="9"/>
      <c r="EKO618" s="9"/>
      <c r="EKP618" s="9"/>
      <c r="EKQ618" s="9"/>
      <c r="EKR618" s="9"/>
      <c r="EKS618" s="9"/>
      <c r="EKT618" s="9"/>
      <c r="EKU618" s="9"/>
      <c r="EKV618" s="9"/>
      <c r="EKW618" s="9"/>
      <c r="EKX618" s="9"/>
      <c r="EKY618" s="9"/>
      <c r="EKZ618" s="9"/>
      <c r="ELA618" s="9"/>
      <c r="ELB618" s="9"/>
      <c r="ELC618" s="9"/>
      <c r="ELD618" s="9"/>
      <c r="ELE618" s="9"/>
      <c r="ELF618" s="9"/>
      <c r="ELG618" s="9"/>
      <c r="ELH618" s="9"/>
      <c r="ELI618" s="9"/>
      <c r="ELJ618" s="9"/>
      <c r="ELK618" s="9"/>
      <c r="ELL618" s="9"/>
      <c r="ELM618" s="9"/>
      <c r="ELN618" s="9"/>
      <c r="ELO618" s="9"/>
      <c r="ELP618" s="9"/>
      <c r="ELQ618" s="9"/>
      <c r="ELR618" s="9"/>
      <c r="ELS618" s="9"/>
      <c r="ELT618" s="9"/>
      <c r="ELU618" s="9"/>
      <c r="ELV618" s="9"/>
      <c r="ELW618" s="9"/>
      <c r="ELX618" s="9"/>
      <c r="ELY618" s="9"/>
      <c r="ELZ618" s="9"/>
      <c r="EMA618" s="9"/>
      <c r="EMB618" s="9"/>
      <c r="EMC618" s="9"/>
      <c r="EMD618" s="9"/>
      <c r="EME618" s="9"/>
      <c r="EMF618" s="9"/>
      <c r="EMG618" s="9"/>
      <c r="EMH618" s="9"/>
      <c r="EMI618" s="9"/>
      <c r="EMJ618" s="9"/>
      <c r="EMK618" s="9"/>
      <c r="EML618" s="9"/>
      <c r="EMM618" s="9"/>
      <c r="EMN618" s="9"/>
      <c r="EMO618" s="9"/>
      <c r="EMP618" s="9"/>
      <c r="EMQ618" s="9"/>
      <c r="EMR618" s="9"/>
      <c r="EMS618" s="9"/>
      <c r="EMT618" s="9"/>
      <c r="EMU618" s="9"/>
      <c r="EMV618" s="9"/>
      <c r="EMW618" s="9"/>
      <c r="EMX618" s="9"/>
      <c r="EMY618" s="9"/>
      <c r="EMZ618" s="9"/>
      <c r="ENA618" s="9"/>
      <c r="ENB618" s="9"/>
      <c r="ENC618" s="9"/>
      <c r="END618" s="9"/>
      <c r="ENE618" s="9"/>
      <c r="ENF618" s="9"/>
      <c r="ENG618" s="9"/>
      <c r="ENH618" s="9"/>
      <c r="ENI618" s="9"/>
      <c r="ENJ618" s="9"/>
      <c r="ENK618" s="9"/>
      <c r="ENL618" s="9"/>
      <c r="ENM618" s="9"/>
      <c r="ENN618" s="9"/>
      <c r="ENO618" s="9"/>
      <c r="ENP618" s="9"/>
      <c r="ENQ618" s="9"/>
      <c r="ENR618" s="9"/>
      <c r="ENS618" s="9"/>
      <c r="ENT618" s="9"/>
      <c r="ENU618" s="9"/>
      <c r="ENV618" s="9"/>
      <c r="ENW618" s="9"/>
      <c r="ENX618" s="9"/>
      <c r="ENY618" s="9"/>
      <c r="ENZ618" s="9"/>
      <c r="EOA618" s="9"/>
      <c r="EOB618" s="9"/>
      <c r="EOC618" s="9"/>
      <c r="EOD618" s="9"/>
      <c r="EOE618" s="9"/>
      <c r="EOF618" s="9"/>
      <c r="EOG618" s="9"/>
      <c r="EOH618" s="9"/>
      <c r="EOI618" s="9"/>
      <c r="EOJ618" s="9"/>
      <c r="EOK618" s="9"/>
      <c r="EOL618" s="9"/>
      <c r="EOM618" s="9"/>
      <c r="EON618" s="9"/>
      <c r="EOO618" s="9"/>
      <c r="EOP618" s="9"/>
      <c r="EOQ618" s="9"/>
      <c r="EOR618" s="9"/>
      <c r="EOS618" s="9"/>
      <c r="EOT618" s="9"/>
      <c r="EOU618" s="9"/>
      <c r="EOV618" s="9"/>
      <c r="EOW618" s="9"/>
      <c r="EOX618" s="9"/>
      <c r="EOY618" s="9"/>
      <c r="EOZ618" s="9"/>
      <c r="EPA618" s="9"/>
      <c r="EPB618" s="9"/>
      <c r="EPC618" s="9"/>
      <c r="EPD618" s="9"/>
      <c r="EPE618" s="9"/>
      <c r="EPF618" s="9"/>
      <c r="EPG618" s="9"/>
      <c r="EPH618" s="9"/>
      <c r="EPI618" s="9"/>
      <c r="EPJ618" s="9"/>
      <c r="EPK618" s="9"/>
      <c r="EPL618" s="9"/>
      <c r="EPM618" s="9"/>
      <c r="EPN618" s="9"/>
      <c r="EPO618" s="9"/>
      <c r="EPP618" s="9"/>
      <c r="EPQ618" s="9"/>
      <c r="EPR618" s="9"/>
      <c r="EPS618" s="9"/>
      <c r="EPT618" s="9"/>
      <c r="EPU618" s="9"/>
      <c r="EPV618" s="9"/>
      <c r="EPW618" s="9"/>
      <c r="EPX618" s="9"/>
      <c r="EPY618" s="9"/>
      <c r="EPZ618" s="9"/>
      <c r="EQA618" s="9"/>
      <c r="EQB618" s="9"/>
      <c r="EQC618" s="9"/>
      <c r="EQD618" s="9"/>
      <c r="EQE618" s="9"/>
      <c r="EQF618" s="9"/>
      <c r="EQG618" s="9"/>
      <c r="EQH618" s="9"/>
      <c r="EQI618" s="9"/>
      <c r="EQJ618" s="9"/>
      <c r="EQK618" s="9"/>
      <c r="EQL618" s="9"/>
      <c r="EQM618" s="9"/>
      <c r="EQN618" s="9"/>
      <c r="EQO618" s="9"/>
      <c r="EQP618" s="9"/>
      <c r="EQQ618" s="9"/>
      <c r="EQR618" s="9"/>
      <c r="EQS618" s="9"/>
      <c r="EQT618" s="9"/>
      <c r="EQU618" s="9"/>
      <c r="EQV618" s="9"/>
      <c r="EQW618" s="9"/>
      <c r="EQX618" s="9"/>
      <c r="EQY618" s="9"/>
      <c r="EQZ618" s="9"/>
      <c r="ERA618" s="9"/>
      <c r="ERB618" s="9"/>
      <c r="ERC618" s="9"/>
      <c r="ERD618" s="9"/>
      <c r="ERE618" s="9"/>
      <c r="ERF618" s="9"/>
      <c r="ERG618" s="9"/>
      <c r="ERH618" s="9"/>
      <c r="ERI618" s="9"/>
      <c r="ERJ618" s="9"/>
      <c r="ERK618" s="9"/>
      <c r="ERL618" s="9"/>
      <c r="ERM618" s="9"/>
      <c r="ERN618" s="9"/>
      <c r="ERO618" s="9"/>
      <c r="ERP618" s="9"/>
      <c r="ERQ618" s="9"/>
      <c r="ERR618" s="9"/>
      <c r="ERS618" s="9"/>
      <c r="ERT618" s="9"/>
      <c r="ERU618" s="9"/>
      <c r="ERV618" s="9"/>
      <c r="ERW618" s="9"/>
      <c r="ERX618" s="9"/>
      <c r="ERY618" s="9"/>
      <c r="ERZ618" s="9"/>
      <c r="ESA618" s="9"/>
      <c r="ESB618" s="9"/>
      <c r="ESC618" s="9"/>
      <c r="ESD618" s="9"/>
      <c r="ESE618" s="9"/>
      <c r="ESF618" s="9"/>
      <c r="ESG618" s="9"/>
      <c r="ESH618" s="9"/>
      <c r="ESI618" s="9"/>
      <c r="ESJ618" s="9"/>
      <c r="ESK618" s="9"/>
      <c r="ESL618" s="9"/>
      <c r="ESM618" s="9"/>
      <c r="ESN618" s="9"/>
      <c r="ESO618" s="9"/>
      <c r="ESP618" s="9"/>
      <c r="ESQ618" s="9"/>
      <c r="ESR618" s="9"/>
      <c r="ESS618" s="9"/>
      <c r="EST618" s="9"/>
      <c r="ESU618" s="9"/>
      <c r="ESV618" s="9"/>
      <c r="ESW618" s="9"/>
      <c r="ESX618" s="9"/>
      <c r="ESY618" s="9"/>
      <c r="ESZ618" s="9"/>
      <c r="ETA618" s="9"/>
      <c r="ETB618" s="9"/>
      <c r="ETC618" s="9"/>
      <c r="ETD618" s="9"/>
      <c r="ETE618" s="9"/>
      <c r="ETF618" s="9"/>
      <c r="ETG618" s="9"/>
      <c r="ETH618" s="9"/>
      <c r="ETI618" s="9"/>
      <c r="ETJ618" s="9"/>
      <c r="ETK618" s="9"/>
      <c r="ETL618" s="9"/>
      <c r="ETM618" s="9"/>
      <c r="ETN618" s="9"/>
      <c r="ETO618" s="9"/>
      <c r="ETP618" s="9"/>
      <c r="ETQ618" s="9"/>
      <c r="ETR618" s="9"/>
      <c r="ETS618" s="9"/>
      <c r="ETT618" s="9"/>
      <c r="ETU618" s="9"/>
      <c r="ETV618" s="9"/>
      <c r="ETW618" s="9"/>
      <c r="ETX618" s="9"/>
      <c r="ETY618" s="9"/>
      <c r="ETZ618" s="9"/>
      <c r="EUA618" s="9"/>
      <c r="EUB618" s="9"/>
      <c r="EUC618" s="9"/>
      <c r="EUD618" s="9"/>
      <c r="EUE618" s="9"/>
      <c r="EUF618" s="9"/>
      <c r="EUG618" s="9"/>
      <c r="EUH618" s="9"/>
      <c r="EUI618" s="9"/>
      <c r="EUJ618" s="9"/>
      <c r="EUK618" s="9"/>
      <c r="EUL618" s="9"/>
      <c r="EUM618" s="9"/>
      <c r="EUN618" s="9"/>
      <c r="EUO618" s="9"/>
      <c r="EUP618" s="9"/>
      <c r="EUQ618" s="9"/>
      <c r="EUR618" s="9"/>
      <c r="EUS618" s="9"/>
      <c r="EUT618" s="9"/>
      <c r="EUU618" s="9"/>
      <c r="EUV618" s="9"/>
      <c r="EUW618" s="9"/>
      <c r="EUX618" s="9"/>
      <c r="EUY618" s="9"/>
      <c r="EUZ618" s="9"/>
      <c r="EVA618" s="9"/>
      <c r="EVB618" s="9"/>
      <c r="EVC618" s="9"/>
      <c r="EVD618" s="9"/>
      <c r="EVE618" s="9"/>
      <c r="EVF618" s="9"/>
      <c r="EVG618" s="9"/>
      <c r="EVH618" s="9"/>
      <c r="EVI618" s="9"/>
      <c r="EVJ618" s="9"/>
      <c r="EVK618" s="9"/>
      <c r="EVL618" s="9"/>
      <c r="EVM618" s="9"/>
      <c r="EVN618" s="9"/>
      <c r="EVO618" s="9"/>
      <c r="EVP618" s="9"/>
      <c r="EVQ618" s="9"/>
      <c r="EVR618" s="9"/>
      <c r="EVS618" s="9"/>
      <c r="EVT618" s="9"/>
      <c r="EVU618" s="9"/>
      <c r="EVV618" s="9"/>
      <c r="EVW618" s="9"/>
      <c r="EVX618" s="9"/>
      <c r="EVY618" s="9"/>
      <c r="EVZ618" s="9"/>
      <c r="EWA618" s="9"/>
      <c r="EWB618" s="9"/>
      <c r="EWC618" s="9"/>
      <c r="EWD618" s="9"/>
      <c r="EWE618" s="9"/>
      <c r="EWF618" s="9"/>
      <c r="EWG618" s="9"/>
      <c r="EWH618" s="9"/>
      <c r="EWI618" s="9"/>
      <c r="EWJ618" s="9"/>
      <c r="EWK618" s="9"/>
      <c r="EWL618" s="9"/>
      <c r="EWM618" s="9"/>
      <c r="EWN618" s="9"/>
      <c r="EWO618" s="9"/>
      <c r="EWP618" s="9"/>
      <c r="EWQ618" s="9"/>
      <c r="EWR618" s="9"/>
      <c r="EWS618" s="9"/>
      <c r="EWT618" s="9"/>
      <c r="EWU618" s="9"/>
      <c r="EWV618" s="9"/>
      <c r="EWW618" s="9"/>
      <c r="EWX618" s="9"/>
      <c r="EWY618" s="9"/>
      <c r="EWZ618" s="9"/>
      <c r="EXA618" s="9"/>
      <c r="EXB618" s="9"/>
      <c r="EXC618" s="9"/>
      <c r="EXD618" s="9"/>
      <c r="EXE618" s="9"/>
      <c r="EXF618" s="9"/>
      <c r="EXG618" s="9"/>
      <c r="EXH618" s="9"/>
      <c r="EXI618" s="9"/>
      <c r="EXJ618" s="9"/>
      <c r="EXK618" s="9"/>
      <c r="EXL618" s="9"/>
      <c r="EXM618" s="9"/>
      <c r="EXN618" s="9"/>
      <c r="EXO618" s="9"/>
      <c r="EXP618" s="9"/>
      <c r="EXQ618" s="9"/>
      <c r="EXR618" s="9"/>
      <c r="EXS618" s="9"/>
      <c r="EXT618" s="9"/>
      <c r="EXU618" s="9"/>
      <c r="EXV618" s="9"/>
      <c r="EXW618" s="9"/>
      <c r="EXX618" s="9"/>
      <c r="EXY618" s="9"/>
      <c r="EXZ618" s="9"/>
      <c r="EYA618" s="9"/>
      <c r="EYB618" s="9"/>
      <c r="EYC618" s="9"/>
      <c r="EYD618" s="9"/>
      <c r="EYE618" s="9"/>
      <c r="EYF618" s="9"/>
      <c r="EYG618" s="9"/>
      <c r="EYH618" s="9"/>
      <c r="EYI618" s="9"/>
      <c r="EYJ618" s="9"/>
      <c r="EYK618" s="9"/>
      <c r="EYL618" s="9"/>
      <c r="EYM618" s="9"/>
      <c r="EYN618" s="9"/>
      <c r="EYO618" s="9"/>
      <c r="EYP618" s="9"/>
      <c r="EYQ618" s="9"/>
      <c r="EYR618" s="9"/>
      <c r="EYS618" s="9"/>
      <c r="EYT618" s="9"/>
      <c r="EYU618" s="9"/>
      <c r="EYV618" s="9"/>
      <c r="EYW618" s="9"/>
      <c r="EYX618" s="9"/>
      <c r="EYY618" s="9"/>
      <c r="EYZ618" s="9"/>
      <c r="EZA618" s="9"/>
      <c r="EZB618" s="9"/>
      <c r="EZC618" s="9"/>
      <c r="EZD618" s="9"/>
      <c r="EZE618" s="9"/>
      <c r="EZF618" s="9"/>
      <c r="EZG618" s="9"/>
      <c r="EZH618" s="9"/>
      <c r="EZI618" s="9"/>
      <c r="EZJ618" s="9"/>
      <c r="EZK618" s="9"/>
      <c r="EZL618" s="9"/>
      <c r="EZM618" s="9"/>
      <c r="EZN618" s="9"/>
      <c r="EZO618" s="9"/>
      <c r="EZP618" s="9"/>
      <c r="EZQ618" s="9"/>
      <c r="EZR618" s="9"/>
      <c r="EZS618" s="9"/>
      <c r="EZT618" s="9"/>
      <c r="EZU618" s="9"/>
      <c r="EZV618" s="9"/>
      <c r="EZW618" s="9"/>
      <c r="EZX618" s="9"/>
      <c r="EZY618" s="9"/>
      <c r="EZZ618" s="9"/>
      <c r="FAA618" s="9"/>
      <c r="FAB618" s="9"/>
      <c r="FAC618" s="9"/>
      <c r="FAD618" s="9"/>
      <c r="FAE618" s="9"/>
      <c r="FAF618" s="9"/>
      <c r="FAG618" s="9"/>
      <c r="FAH618" s="9"/>
      <c r="FAI618" s="9"/>
      <c r="FAJ618" s="9"/>
      <c r="FAK618" s="9"/>
      <c r="FAL618" s="9"/>
      <c r="FAM618" s="9"/>
      <c r="FAN618" s="9"/>
      <c r="FAO618" s="9"/>
      <c r="FAP618" s="9"/>
      <c r="FAQ618" s="9"/>
      <c r="FAR618" s="9"/>
      <c r="FAS618" s="9"/>
      <c r="FAT618" s="9"/>
      <c r="FAU618" s="9"/>
      <c r="FAV618" s="9"/>
      <c r="FAW618" s="9"/>
      <c r="FAX618" s="9"/>
      <c r="FAY618" s="9"/>
      <c r="FAZ618" s="9"/>
      <c r="FBA618" s="9"/>
      <c r="FBB618" s="9"/>
      <c r="FBC618" s="9"/>
      <c r="FBD618" s="9"/>
      <c r="FBE618" s="9"/>
      <c r="FBF618" s="9"/>
      <c r="FBG618" s="9"/>
      <c r="FBH618" s="9"/>
      <c r="FBI618" s="9"/>
      <c r="FBJ618" s="9"/>
      <c r="FBK618" s="9"/>
      <c r="FBL618" s="9"/>
      <c r="FBM618" s="9"/>
      <c r="FBN618" s="9"/>
      <c r="FBO618" s="9"/>
      <c r="FBP618" s="9"/>
      <c r="FBQ618" s="9"/>
      <c r="FBR618" s="9"/>
      <c r="FBS618" s="9"/>
      <c r="FBT618" s="9"/>
      <c r="FBU618" s="9"/>
      <c r="FBV618" s="9"/>
      <c r="FBW618" s="9"/>
      <c r="FBX618" s="9"/>
      <c r="FBY618" s="9"/>
      <c r="FBZ618" s="9"/>
      <c r="FCA618" s="9"/>
      <c r="FCB618" s="9"/>
      <c r="FCC618" s="9"/>
      <c r="FCD618" s="9"/>
      <c r="FCE618" s="9"/>
      <c r="FCF618" s="9"/>
      <c r="FCG618" s="9"/>
      <c r="FCH618" s="9"/>
      <c r="FCI618" s="9"/>
      <c r="FCJ618" s="9"/>
      <c r="FCK618" s="9"/>
      <c r="FCL618" s="9"/>
      <c r="FCM618" s="9"/>
      <c r="FCN618" s="9"/>
      <c r="FCO618" s="9"/>
      <c r="FCP618" s="9"/>
      <c r="FCQ618" s="9"/>
      <c r="FCR618" s="9"/>
      <c r="FCS618" s="9"/>
      <c r="FCT618" s="9"/>
      <c r="FCU618" s="9"/>
      <c r="FCV618" s="9"/>
      <c r="FCW618" s="9"/>
      <c r="FCX618" s="9"/>
      <c r="FCY618" s="9"/>
      <c r="FCZ618" s="9"/>
      <c r="FDA618" s="9"/>
      <c r="FDB618" s="9"/>
      <c r="FDC618" s="9"/>
      <c r="FDD618" s="9"/>
      <c r="FDE618" s="9"/>
      <c r="FDF618" s="9"/>
      <c r="FDG618" s="9"/>
      <c r="FDH618" s="9"/>
      <c r="FDI618" s="9"/>
      <c r="FDJ618" s="9"/>
      <c r="FDK618" s="9"/>
      <c r="FDL618" s="9"/>
      <c r="FDM618" s="9"/>
      <c r="FDN618" s="9"/>
      <c r="FDO618" s="9"/>
      <c r="FDP618" s="9"/>
      <c r="FDQ618" s="9"/>
      <c r="FDR618" s="9"/>
      <c r="FDS618" s="9"/>
      <c r="FDT618" s="9"/>
      <c r="FDU618" s="9"/>
      <c r="FDV618" s="9"/>
      <c r="FDW618" s="9"/>
      <c r="FDX618" s="9"/>
      <c r="FDY618" s="9"/>
      <c r="FDZ618" s="9"/>
      <c r="FEA618" s="9"/>
      <c r="FEB618" s="9"/>
      <c r="FEC618" s="9"/>
      <c r="FED618" s="9"/>
      <c r="FEE618" s="9"/>
      <c r="FEF618" s="9"/>
      <c r="FEG618" s="9"/>
      <c r="FEH618" s="9"/>
      <c r="FEI618" s="9"/>
      <c r="FEJ618" s="9"/>
      <c r="FEK618" s="9"/>
      <c r="FEL618" s="9"/>
      <c r="FEM618" s="9"/>
      <c r="FEN618" s="9"/>
      <c r="FEO618" s="9"/>
      <c r="FEP618" s="9"/>
      <c r="FEQ618" s="9"/>
      <c r="FER618" s="9"/>
      <c r="FES618" s="9"/>
      <c r="FET618" s="9"/>
      <c r="FEU618" s="9"/>
      <c r="FEV618" s="9"/>
      <c r="FEW618" s="9"/>
      <c r="FEX618" s="9"/>
      <c r="FEY618" s="9"/>
      <c r="FEZ618" s="9"/>
      <c r="FFA618" s="9"/>
      <c r="FFB618" s="9"/>
      <c r="FFC618" s="9"/>
      <c r="FFD618" s="9"/>
      <c r="FFE618" s="9"/>
      <c r="FFF618" s="9"/>
      <c r="FFG618" s="9"/>
      <c r="FFH618" s="9"/>
      <c r="FFI618" s="9"/>
      <c r="FFJ618" s="9"/>
      <c r="FFK618" s="9"/>
      <c r="FFL618" s="9"/>
      <c r="FFM618" s="9"/>
      <c r="FFN618" s="9"/>
      <c r="FFO618" s="9"/>
      <c r="FFP618" s="9"/>
      <c r="FFQ618" s="9"/>
      <c r="FFR618" s="9"/>
      <c r="FFS618" s="9"/>
      <c r="FFT618" s="9"/>
      <c r="FFU618" s="9"/>
      <c r="FFV618" s="9"/>
      <c r="FFW618" s="9"/>
      <c r="FFX618" s="9"/>
      <c r="FFY618" s="9"/>
      <c r="FFZ618" s="9"/>
      <c r="FGA618" s="9"/>
      <c r="FGB618" s="9"/>
      <c r="FGC618" s="9"/>
      <c r="FGD618" s="9"/>
      <c r="FGE618" s="9"/>
      <c r="FGF618" s="9"/>
      <c r="FGG618" s="9"/>
      <c r="FGH618" s="9"/>
      <c r="FGI618" s="9"/>
      <c r="FGJ618" s="9"/>
      <c r="FGK618" s="9"/>
      <c r="FGL618" s="9"/>
      <c r="FGM618" s="9"/>
      <c r="FGN618" s="9"/>
      <c r="FGO618" s="9"/>
      <c r="FGP618" s="9"/>
      <c r="FGQ618" s="9"/>
      <c r="FGR618" s="9"/>
      <c r="FGS618" s="9"/>
      <c r="FGT618" s="9"/>
      <c r="FGU618" s="9"/>
      <c r="FGV618" s="9"/>
      <c r="FGW618" s="9"/>
      <c r="FGX618" s="9"/>
      <c r="FGY618" s="9"/>
      <c r="FGZ618" s="9"/>
      <c r="FHA618" s="9"/>
      <c r="FHB618" s="9"/>
      <c r="FHC618" s="9"/>
      <c r="FHD618" s="9"/>
      <c r="FHE618" s="9"/>
      <c r="FHF618" s="9"/>
      <c r="FHG618" s="9"/>
      <c r="FHH618" s="9"/>
      <c r="FHI618" s="9"/>
      <c r="FHJ618" s="9"/>
      <c r="FHK618" s="9"/>
      <c r="FHL618" s="9"/>
      <c r="FHM618" s="9"/>
      <c r="FHN618" s="9"/>
      <c r="FHO618" s="9"/>
      <c r="FHP618" s="9"/>
      <c r="FHQ618" s="9"/>
      <c r="FHR618" s="9"/>
      <c r="FHS618" s="9"/>
      <c r="FHT618" s="9"/>
      <c r="FHU618" s="9"/>
      <c r="FHV618" s="9"/>
      <c r="FHW618" s="9"/>
      <c r="FHX618" s="9"/>
      <c r="FHY618" s="9"/>
      <c r="FHZ618" s="9"/>
      <c r="FIA618" s="9"/>
      <c r="FIB618" s="9"/>
      <c r="FIC618" s="9"/>
      <c r="FID618" s="9"/>
      <c r="FIE618" s="9"/>
      <c r="FIF618" s="9"/>
      <c r="FIG618" s="9"/>
      <c r="FIH618" s="9"/>
      <c r="FII618" s="9"/>
      <c r="FIJ618" s="9"/>
      <c r="FIK618" s="9"/>
      <c r="FIL618" s="9"/>
      <c r="FIM618" s="9"/>
      <c r="FIN618" s="9"/>
      <c r="FIO618" s="9"/>
      <c r="FIP618" s="9"/>
      <c r="FIQ618" s="9"/>
      <c r="FIR618" s="9"/>
      <c r="FIS618" s="9"/>
      <c r="FIT618" s="9"/>
      <c r="FIU618" s="9"/>
      <c r="FIV618" s="9"/>
      <c r="FIW618" s="9"/>
      <c r="FIX618" s="9"/>
      <c r="FIY618" s="9"/>
      <c r="FIZ618" s="9"/>
      <c r="FJA618" s="9"/>
      <c r="FJB618" s="9"/>
      <c r="FJC618" s="9"/>
      <c r="FJD618" s="9"/>
      <c r="FJE618" s="9"/>
      <c r="FJF618" s="9"/>
      <c r="FJG618" s="9"/>
      <c r="FJH618" s="9"/>
      <c r="FJI618" s="9"/>
      <c r="FJJ618" s="9"/>
      <c r="FJK618" s="9"/>
      <c r="FJL618" s="9"/>
      <c r="FJM618" s="9"/>
      <c r="FJN618" s="9"/>
      <c r="FJO618" s="9"/>
      <c r="FJP618" s="9"/>
      <c r="FJQ618" s="9"/>
      <c r="FJR618" s="9"/>
      <c r="FJS618" s="9"/>
      <c r="FJT618" s="9"/>
      <c r="FJU618" s="9"/>
      <c r="FJV618" s="9"/>
      <c r="FJW618" s="9"/>
      <c r="FJX618" s="9"/>
      <c r="FJY618" s="9"/>
      <c r="FJZ618" s="9"/>
      <c r="FKA618" s="9"/>
      <c r="FKB618" s="9"/>
      <c r="FKC618" s="9"/>
      <c r="FKD618" s="9"/>
      <c r="FKE618" s="9"/>
      <c r="FKF618" s="9"/>
      <c r="FKG618" s="9"/>
      <c r="FKH618" s="9"/>
      <c r="FKI618" s="9"/>
      <c r="FKJ618" s="9"/>
      <c r="FKK618" s="9"/>
      <c r="FKL618" s="9"/>
      <c r="FKM618" s="9"/>
      <c r="FKN618" s="9"/>
      <c r="FKO618" s="9"/>
      <c r="FKP618" s="9"/>
      <c r="FKQ618" s="9"/>
      <c r="FKR618" s="9"/>
      <c r="FKS618" s="9"/>
      <c r="FKT618" s="9"/>
      <c r="FKU618" s="9"/>
      <c r="FKV618" s="9"/>
      <c r="FKW618" s="9"/>
      <c r="FKX618" s="9"/>
      <c r="FKY618" s="9"/>
      <c r="FKZ618" s="9"/>
      <c r="FLA618" s="9"/>
      <c r="FLB618" s="9"/>
      <c r="FLC618" s="9"/>
      <c r="FLD618" s="9"/>
      <c r="FLE618" s="9"/>
      <c r="FLF618" s="9"/>
      <c r="FLG618" s="9"/>
      <c r="FLH618" s="9"/>
      <c r="FLI618" s="9"/>
      <c r="FLJ618" s="9"/>
      <c r="FLK618" s="9"/>
      <c r="FLL618" s="9"/>
      <c r="FLM618" s="9"/>
      <c r="FLN618" s="9"/>
      <c r="FLO618" s="9"/>
      <c r="FLP618" s="9"/>
      <c r="FLQ618" s="9"/>
      <c r="FLR618" s="9"/>
      <c r="FLS618" s="9"/>
      <c r="FLT618" s="9"/>
      <c r="FLU618" s="9"/>
      <c r="FLV618" s="9"/>
      <c r="FLW618" s="9"/>
      <c r="FLX618" s="9"/>
      <c r="FLY618" s="9"/>
      <c r="FLZ618" s="9"/>
      <c r="FMA618" s="9"/>
      <c r="FMB618" s="9"/>
      <c r="FMC618" s="9"/>
      <c r="FMD618" s="9"/>
      <c r="FME618" s="9"/>
      <c r="FMF618" s="9"/>
      <c r="FMG618" s="9"/>
      <c r="FMH618" s="9"/>
      <c r="FMI618" s="9"/>
      <c r="FMJ618" s="9"/>
      <c r="FMK618" s="9"/>
      <c r="FML618" s="9"/>
      <c r="FMM618" s="9"/>
      <c r="FMN618" s="9"/>
      <c r="FMO618" s="9"/>
      <c r="FMP618" s="9"/>
      <c r="FMQ618" s="9"/>
      <c r="FMR618" s="9"/>
      <c r="FMS618" s="9"/>
      <c r="FMT618" s="9"/>
      <c r="FMU618" s="9"/>
      <c r="FMV618" s="9"/>
      <c r="FMW618" s="9"/>
      <c r="FMX618" s="9"/>
      <c r="FMY618" s="9"/>
      <c r="FMZ618" s="9"/>
      <c r="FNA618" s="9"/>
      <c r="FNB618" s="9"/>
      <c r="FNC618" s="9"/>
      <c r="FND618" s="9"/>
      <c r="FNE618" s="9"/>
      <c r="FNF618" s="9"/>
      <c r="FNG618" s="9"/>
      <c r="FNH618" s="9"/>
      <c r="FNI618" s="9"/>
      <c r="FNJ618" s="9"/>
      <c r="FNK618" s="9"/>
      <c r="FNL618" s="9"/>
      <c r="FNM618" s="9"/>
      <c r="FNN618" s="9"/>
      <c r="FNO618" s="9"/>
      <c r="FNP618" s="9"/>
      <c r="FNQ618" s="9"/>
      <c r="FNR618" s="9"/>
      <c r="FNS618" s="9"/>
      <c r="FNT618" s="9"/>
      <c r="FNU618" s="9"/>
      <c r="FNV618" s="9"/>
      <c r="FNW618" s="9"/>
      <c r="FNX618" s="9"/>
      <c r="FNY618" s="9"/>
      <c r="FNZ618" s="9"/>
      <c r="FOA618" s="9"/>
      <c r="FOB618" s="9"/>
      <c r="FOC618" s="9"/>
      <c r="FOD618" s="9"/>
      <c r="FOE618" s="9"/>
      <c r="FOF618" s="9"/>
      <c r="FOG618" s="9"/>
      <c r="FOH618" s="9"/>
      <c r="FOI618" s="9"/>
      <c r="FOJ618" s="9"/>
      <c r="FOK618" s="9"/>
      <c r="FOL618" s="9"/>
      <c r="FOM618" s="9"/>
      <c r="FON618" s="9"/>
      <c r="FOO618" s="9"/>
      <c r="FOP618" s="9"/>
      <c r="FOQ618" s="9"/>
      <c r="FOR618" s="9"/>
      <c r="FOS618" s="9"/>
      <c r="FOT618" s="9"/>
      <c r="FOU618" s="9"/>
      <c r="FOV618" s="9"/>
      <c r="FOW618" s="9"/>
      <c r="FOX618" s="9"/>
      <c r="FOY618" s="9"/>
      <c r="FOZ618" s="9"/>
      <c r="FPA618" s="9"/>
      <c r="FPB618" s="9"/>
      <c r="FPC618" s="9"/>
      <c r="FPD618" s="9"/>
      <c r="FPE618" s="9"/>
      <c r="FPF618" s="9"/>
      <c r="FPG618" s="9"/>
      <c r="FPH618" s="9"/>
      <c r="FPI618" s="9"/>
      <c r="FPJ618" s="9"/>
      <c r="FPK618" s="9"/>
      <c r="FPL618" s="9"/>
      <c r="FPM618" s="9"/>
      <c r="FPN618" s="9"/>
      <c r="FPO618" s="9"/>
      <c r="FPP618" s="9"/>
      <c r="FPQ618" s="9"/>
      <c r="FPR618" s="9"/>
      <c r="FPS618" s="9"/>
      <c r="FPT618" s="9"/>
      <c r="FPU618" s="9"/>
      <c r="FPV618" s="9"/>
      <c r="FPW618" s="9"/>
      <c r="FPX618" s="9"/>
      <c r="FPY618" s="9"/>
      <c r="FPZ618" s="9"/>
      <c r="FQA618" s="9"/>
      <c r="FQB618" s="9"/>
      <c r="FQC618" s="9"/>
      <c r="FQD618" s="9"/>
      <c r="FQE618" s="9"/>
      <c r="FQF618" s="9"/>
      <c r="FQG618" s="9"/>
      <c r="FQH618" s="9"/>
      <c r="FQI618" s="9"/>
      <c r="FQJ618" s="9"/>
      <c r="FQK618" s="9"/>
      <c r="FQL618" s="9"/>
      <c r="FQM618" s="9"/>
      <c r="FQN618" s="9"/>
      <c r="FQO618" s="9"/>
      <c r="FQP618" s="9"/>
      <c r="FQQ618" s="9"/>
      <c r="FQR618" s="9"/>
      <c r="FQS618" s="9"/>
      <c r="FQT618" s="9"/>
      <c r="FQU618" s="9"/>
      <c r="FQV618" s="9"/>
      <c r="FQW618" s="9"/>
      <c r="FQX618" s="9"/>
      <c r="FQY618" s="9"/>
      <c r="FQZ618" s="9"/>
      <c r="FRA618" s="9"/>
      <c r="FRB618" s="9"/>
      <c r="FRC618" s="9"/>
      <c r="FRD618" s="9"/>
      <c r="FRE618" s="9"/>
      <c r="FRF618" s="9"/>
      <c r="FRG618" s="9"/>
      <c r="FRH618" s="9"/>
      <c r="FRI618" s="9"/>
      <c r="FRJ618" s="9"/>
      <c r="FRK618" s="9"/>
      <c r="FRL618" s="9"/>
      <c r="FRM618" s="9"/>
      <c r="FRN618" s="9"/>
      <c r="FRO618" s="9"/>
      <c r="FRP618" s="9"/>
      <c r="FRQ618" s="9"/>
      <c r="FRR618" s="9"/>
      <c r="FRS618" s="9"/>
      <c r="FRT618" s="9"/>
      <c r="FRU618" s="9"/>
      <c r="FRV618" s="9"/>
      <c r="FRW618" s="9"/>
      <c r="FRX618" s="9"/>
      <c r="FRY618" s="9"/>
      <c r="FRZ618" s="9"/>
      <c r="FSA618" s="9"/>
      <c r="FSB618" s="9"/>
      <c r="FSC618" s="9"/>
      <c r="FSD618" s="9"/>
      <c r="FSE618" s="9"/>
      <c r="FSF618" s="9"/>
      <c r="FSG618" s="9"/>
      <c r="FSH618" s="9"/>
      <c r="FSI618" s="9"/>
      <c r="FSJ618" s="9"/>
      <c r="FSK618" s="9"/>
      <c r="FSL618" s="9"/>
      <c r="FSM618" s="9"/>
      <c r="FSN618" s="9"/>
      <c r="FSO618" s="9"/>
      <c r="FSP618" s="9"/>
      <c r="FSQ618" s="9"/>
      <c r="FSR618" s="9"/>
      <c r="FSS618" s="9"/>
      <c r="FST618" s="9"/>
      <c r="FSU618" s="9"/>
      <c r="FSV618" s="9"/>
      <c r="FSW618" s="9"/>
      <c r="FSX618" s="9"/>
      <c r="FSY618" s="9"/>
      <c r="FSZ618" s="9"/>
      <c r="FTA618" s="9"/>
      <c r="FTB618" s="9"/>
      <c r="FTC618" s="9"/>
      <c r="FTD618" s="9"/>
      <c r="FTE618" s="9"/>
      <c r="FTF618" s="9"/>
      <c r="FTG618" s="9"/>
      <c r="FTH618" s="9"/>
      <c r="FTI618" s="9"/>
      <c r="FTJ618" s="9"/>
      <c r="FTK618" s="9"/>
      <c r="FTL618" s="9"/>
      <c r="FTM618" s="9"/>
      <c r="FTN618" s="9"/>
      <c r="FTO618" s="9"/>
      <c r="FTP618" s="9"/>
      <c r="FTQ618" s="9"/>
      <c r="FTR618" s="9"/>
      <c r="FTS618" s="9"/>
      <c r="FTT618" s="9"/>
      <c r="FTU618" s="9"/>
      <c r="FTV618" s="9"/>
      <c r="FTW618" s="9"/>
      <c r="FTX618" s="9"/>
      <c r="FTY618" s="9"/>
      <c r="FTZ618" s="9"/>
      <c r="FUA618" s="9"/>
      <c r="FUB618" s="9"/>
      <c r="FUC618" s="9"/>
      <c r="FUD618" s="9"/>
      <c r="FUE618" s="9"/>
      <c r="FUF618" s="9"/>
      <c r="FUG618" s="9"/>
      <c r="FUH618" s="9"/>
      <c r="FUI618" s="9"/>
      <c r="FUJ618" s="9"/>
      <c r="FUK618" s="9"/>
      <c r="FUL618" s="9"/>
      <c r="FUM618" s="9"/>
      <c r="FUN618" s="9"/>
      <c r="FUO618" s="9"/>
      <c r="FUP618" s="9"/>
      <c r="FUQ618" s="9"/>
      <c r="FUR618" s="9"/>
      <c r="FUS618" s="9"/>
      <c r="FUT618" s="9"/>
      <c r="FUU618" s="9"/>
      <c r="FUV618" s="9"/>
      <c r="FUW618" s="9"/>
      <c r="FUX618" s="9"/>
      <c r="FUY618" s="9"/>
      <c r="FUZ618" s="9"/>
      <c r="FVA618" s="9"/>
      <c r="FVB618" s="9"/>
      <c r="FVC618" s="9"/>
      <c r="FVD618" s="9"/>
      <c r="FVE618" s="9"/>
      <c r="FVF618" s="9"/>
      <c r="FVG618" s="9"/>
      <c r="FVH618" s="9"/>
      <c r="FVI618" s="9"/>
      <c r="FVJ618" s="9"/>
      <c r="FVK618" s="9"/>
      <c r="FVL618" s="9"/>
      <c r="FVM618" s="9"/>
      <c r="FVN618" s="9"/>
      <c r="FVO618" s="9"/>
      <c r="FVP618" s="9"/>
      <c r="FVQ618" s="9"/>
      <c r="FVR618" s="9"/>
      <c r="FVS618" s="9"/>
      <c r="FVT618" s="9"/>
      <c r="FVU618" s="9"/>
      <c r="FVV618" s="9"/>
      <c r="FVW618" s="9"/>
      <c r="FVX618" s="9"/>
      <c r="FVY618" s="9"/>
      <c r="FVZ618" s="9"/>
      <c r="FWA618" s="9"/>
      <c r="FWB618" s="9"/>
      <c r="FWC618" s="9"/>
      <c r="FWD618" s="9"/>
      <c r="FWE618" s="9"/>
      <c r="FWF618" s="9"/>
      <c r="FWG618" s="9"/>
      <c r="FWH618" s="9"/>
      <c r="FWI618" s="9"/>
      <c r="FWJ618" s="9"/>
      <c r="FWK618" s="9"/>
      <c r="FWL618" s="9"/>
      <c r="FWM618" s="9"/>
      <c r="FWN618" s="9"/>
      <c r="FWO618" s="9"/>
      <c r="FWP618" s="9"/>
      <c r="FWQ618" s="9"/>
      <c r="FWR618" s="9"/>
      <c r="FWS618" s="9"/>
      <c r="FWT618" s="9"/>
      <c r="FWU618" s="9"/>
      <c r="FWV618" s="9"/>
      <c r="FWW618" s="9"/>
      <c r="FWX618" s="9"/>
      <c r="FWY618" s="9"/>
      <c r="FWZ618" s="9"/>
      <c r="FXA618" s="9"/>
      <c r="FXB618" s="9"/>
      <c r="FXC618" s="9"/>
      <c r="FXD618" s="9"/>
      <c r="FXE618" s="9"/>
      <c r="FXF618" s="9"/>
      <c r="FXG618" s="9"/>
      <c r="FXH618" s="9"/>
      <c r="FXI618" s="9"/>
      <c r="FXJ618" s="9"/>
      <c r="FXK618" s="9"/>
      <c r="FXL618" s="9"/>
      <c r="FXM618" s="9"/>
      <c r="FXN618" s="9"/>
      <c r="FXO618" s="9"/>
      <c r="FXP618" s="9"/>
      <c r="FXQ618" s="9"/>
      <c r="FXR618" s="9"/>
      <c r="FXS618" s="9"/>
      <c r="FXT618" s="9"/>
      <c r="FXU618" s="9"/>
      <c r="FXV618" s="9"/>
      <c r="FXW618" s="9"/>
      <c r="FXX618" s="9"/>
      <c r="FXY618" s="9"/>
      <c r="FXZ618" s="9"/>
      <c r="FYA618" s="9"/>
      <c r="FYB618" s="9"/>
      <c r="FYC618" s="9"/>
      <c r="FYD618" s="9"/>
      <c r="FYE618" s="9"/>
      <c r="FYF618" s="9"/>
      <c r="FYG618" s="9"/>
      <c r="FYH618" s="9"/>
      <c r="FYI618" s="9"/>
      <c r="FYJ618" s="9"/>
      <c r="FYK618" s="9"/>
      <c r="FYL618" s="9"/>
      <c r="FYM618" s="9"/>
      <c r="FYN618" s="9"/>
      <c r="FYO618" s="9"/>
      <c r="FYP618" s="9"/>
      <c r="FYQ618" s="9"/>
      <c r="FYR618" s="9"/>
      <c r="FYS618" s="9"/>
      <c r="FYT618" s="9"/>
      <c r="FYU618" s="9"/>
      <c r="FYV618" s="9"/>
      <c r="FYW618" s="9"/>
      <c r="FYX618" s="9"/>
      <c r="FYY618" s="9"/>
      <c r="FYZ618" s="9"/>
      <c r="FZA618" s="9"/>
      <c r="FZB618" s="9"/>
      <c r="FZC618" s="9"/>
      <c r="FZD618" s="9"/>
      <c r="FZE618" s="9"/>
      <c r="FZF618" s="9"/>
      <c r="FZG618" s="9"/>
      <c r="FZH618" s="9"/>
      <c r="FZI618" s="9"/>
      <c r="FZJ618" s="9"/>
      <c r="FZK618" s="9"/>
      <c r="FZL618" s="9"/>
      <c r="FZM618" s="9"/>
      <c r="FZN618" s="9"/>
      <c r="FZO618" s="9"/>
      <c r="FZP618" s="9"/>
      <c r="FZQ618" s="9"/>
      <c r="FZR618" s="9"/>
      <c r="FZS618" s="9"/>
      <c r="FZT618" s="9"/>
      <c r="FZU618" s="9"/>
      <c r="FZV618" s="9"/>
      <c r="FZW618" s="9"/>
      <c r="FZX618" s="9"/>
      <c r="FZY618" s="9"/>
      <c r="FZZ618" s="9"/>
      <c r="GAA618" s="9"/>
      <c r="GAB618" s="9"/>
      <c r="GAC618" s="9"/>
      <c r="GAD618" s="9"/>
      <c r="GAE618" s="9"/>
      <c r="GAF618" s="9"/>
      <c r="GAG618" s="9"/>
      <c r="GAH618" s="9"/>
      <c r="GAI618" s="9"/>
      <c r="GAJ618" s="9"/>
      <c r="GAK618" s="9"/>
      <c r="GAL618" s="9"/>
      <c r="GAM618" s="9"/>
      <c r="GAN618" s="9"/>
      <c r="GAO618" s="9"/>
      <c r="GAP618" s="9"/>
      <c r="GAQ618" s="9"/>
      <c r="GAR618" s="9"/>
      <c r="GAS618" s="9"/>
      <c r="GAT618" s="9"/>
      <c r="GAU618" s="9"/>
      <c r="GAV618" s="9"/>
      <c r="GAW618" s="9"/>
      <c r="GAX618" s="9"/>
      <c r="GAY618" s="9"/>
      <c r="GAZ618" s="9"/>
      <c r="GBA618" s="9"/>
      <c r="GBB618" s="9"/>
      <c r="GBC618" s="9"/>
      <c r="GBD618" s="9"/>
      <c r="GBE618" s="9"/>
      <c r="GBF618" s="9"/>
      <c r="GBG618" s="9"/>
      <c r="GBH618" s="9"/>
      <c r="GBI618" s="9"/>
      <c r="GBJ618" s="9"/>
      <c r="GBK618" s="9"/>
      <c r="GBL618" s="9"/>
      <c r="GBM618" s="9"/>
      <c r="GBN618" s="9"/>
      <c r="GBO618" s="9"/>
      <c r="GBP618" s="9"/>
      <c r="GBQ618" s="9"/>
      <c r="GBR618" s="9"/>
      <c r="GBS618" s="9"/>
      <c r="GBT618" s="9"/>
      <c r="GBU618" s="9"/>
      <c r="GBV618" s="9"/>
      <c r="GBW618" s="9"/>
      <c r="GBX618" s="9"/>
      <c r="GBY618" s="9"/>
      <c r="GBZ618" s="9"/>
      <c r="GCA618" s="9"/>
      <c r="GCB618" s="9"/>
      <c r="GCC618" s="9"/>
      <c r="GCD618" s="9"/>
      <c r="GCE618" s="9"/>
      <c r="GCF618" s="9"/>
      <c r="GCG618" s="9"/>
      <c r="GCH618" s="9"/>
      <c r="GCI618" s="9"/>
      <c r="GCJ618" s="9"/>
      <c r="GCK618" s="9"/>
      <c r="GCL618" s="9"/>
      <c r="GCM618" s="9"/>
      <c r="GCN618" s="9"/>
      <c r="GCO618" s="9"/>
      <c r="GCP618" s="9"/>
      <c r="GCQ618" s="9"/>
      <c r="GCR618" s="9"/>
      <c r="GCS618" s="9"/>
      <c r="GCT618" s="9"/>
      <c r="GCU618" s="9"/>
      <c r="GCV618" s="9"/>
      <c r="GCW618" s="9"/>
      <c r="GCX618" s="9"/>
      <c r="GCY618" s="9"/>
      <c r="GCZ618" s="9"/>
      <c r="GDA618" s="9"/>
      <c r="GDB618" s="9"/>
      <c r="GDC618" s="9"/>
      <c r="GDD618" s="9"/>
      <c r="GDE618" s="9"/>
      <c r="GDF618" s="9"/>
      <c r="GDG618" s="9"/>
      <c r="GDH618" s="9"/>
      <c r="GDI618" s="9"/>
      <c r="GDJ618" s="9"/>
      <c r="GDK618" s="9"/>
      <c r="GDL618" s="9"/>
      <c r="GDM618" s="9"/>
      <c r="GDN618" s="9"/>
      <c r="GDO618" s="9"/>
      <c r="GDP618" s="9"/>
      <c r="GDQ618" s="9"/>
      <c r="GDR618" s="9"/>
      <c r="GDS618" s="9"/>
      <c r="GDT618" s="9"/>
      <c r="GDU618" s="9"/>
      <c r="GDV618" s="9"/>
      <c r="GDW618" s="9"/>
      <c r="GDX618" s="9"/>
      <c r="GDY618" s="9"/>
      <c r="GDZ618" s="9"/>
      <c r="GEA618" s="9"/>
      <c r="GEB618" s="9"/>
      <c r="GEC618" s="9"/>
      <c r="GED618" s="9"/>
      <c r="GEE618" s="9"/>
      <c r="GEF618" s="9"/>
      <c r="GEG618" s="9"/>
      <c r="GEH618" s="9"/>
      <c r="GEI618" s="9"/>
      <c r="GEJ618" s="9"/>
      <c r="GEK618" s="9"/>
      <c r="GEL618" s="9"/>
      <c r="GEM618" s="9"/>
      <c r="GEN618" s="9"/>
      <c r="GEO618" s="9"/>
      <c r="GEP618" s="9"/>
      <c r="GEQ618" s="9"/>
      <c r="GER618" s="9"/>
      <c r="GES618" s="9"/>
      <c r="GET618" s="9"/>
      <c r="GEU618" s="9"/>
      <c r="GEV618" s="9"/>
      <c r="GEW618" s="9"/>
      <c r="GEX618" s="9"/>
      <c r="GEY618" s="9"/>
      <c r="GEZ618" s="9"/>
      <c r="GFA618" s="9"/>
      <c r="GFB618" s="9"/>
      <c r="GFC618" s="9"/>
      <c r="GFD618" s="9"/>
      <c r="GFE618" s="9"/>
      <c r="GFF618" s="9"/>
      <c r="GFG618" s="9"/>
      <c r="GFH618" s="9"/>
      <c r="GFI618" s="9"/>
      <c r="GFJ618" s="9"/>
      <c r="GFK618" s="9"/>
      <c r="GFL618" s="9"/>
      <c r="GFM618" s="9"/>
      <c r="GFN618" s="9"/>
      <c r="GFO618" s="9"/>
      <c r="GFP618" s="9"/>
      <c r="GFQ618" s="9"/>
      <c r="GFR618" s="9"/>
      <c r="GFS618" s="9"/>
      <c r="GFT618" s="9"/>
      <c r="GFU618" s="9"/>
      <c r="GFV618" s="9"/>
      <c r="GFW618" s="9"/>
      <c r="GFX618" s="9"/>
      <c r="GFY618" s="9"/>
      <c r="GFZ618" s="9"/>
      <c r="GGA618" s="9"/>
      <c r="GGB618" s="9"/>
      <c r="GGC618" s="9"/>
      <c r="GGD618" s="9"/>
      <c r="GGE618" s="9"/>
      <c r="GGF618" s="9"/>
      <c r="GGG618" s="9"/>
      <c r="GGH618" s="9"/>
      <c r="GGI618" s="9"/>
      <c r="GGJ618" s="9"/>
      <c r="GGK618" s="9"/>
      <c r="GGL618" s="9"/>
      <c r="GGM618" s="9"/>
      <c r="GGN618" s="9"/>
      <c r="GGO618" s="9"/>
      <c r="GGP618" s="9"/>
      <c r="GGQ618" s="9"/>
      <c r="GGR618" s="9"/>
      <c r="GGS618" s="9"/>
      <c r="GGT618" s="9"/>
      <c r="GGU618" s="9"/>
      <c r="GGV618" s="9"/>
      <c r="GGW618" s="9"/>
      <c r="GGX618" s="9"/>
      <c r="GGY618" s="9"/>
      <c r="GGZ618" s="9"/>
      <c r="GHA618" s="9"/>
      <c r="GHB618" s="9"/>
      <c r="GHC618" s="9"/>
      <c r="GHD618" s="9"/>
      <c r="GHE618" s="9"/>
      <c r="GHF618" s="9"/>
      <c r="GHG618" s="9"/>
      <c r="GHH618" s="9"/>
      <c r="GHI618" s="9"/>
      <c r="GHJ618" s="9"/>
      <c r="GHK618" s="9"/>
      <c r="GHL618" s="9"/>
      <c r="GHM618" s="9"/>
      <c r="GHN618" s="9"/>
      <c r="GHO618" s="9"/>
      <c r="GHP618" s="9"/>
      <c r="GHQ618" s="9"/>
      <c r="GHR618" s="9"/>
      <c r="GHS618" s="9"/>
      <c r="GHT618" s="9"/>
      <c r="GHU618" s="9"/>
      <c r="GHV618" s="9"/>
      <c r="GHW618" s="9"/>
      <c r="GHX618" s="9"/>
      <c r="GHY618" s="9"/>
      <c r="GHZ618" s="9"/>
      <c r="GIA618" s="9"/>
      <c r="GIB618" s="9"/>
      <c r="GIC618" s="9"/>
      <c r="GID618" s="9"/>
      <c r="GIE618" s="9"/>
      <c r="GIF618" s="9"/>
      <c r="GIG618" s="9"/>
      <c r="GIH618" s="9"/>
      <c r="GII618" s="9"/>
      <c r="GIJ618" s="9"/>
      <c r="GIK618" s="9"/>
      <c r="GIL618" s="9"/>
      <c r="GIM618" s="9"/>
      <c r="GIN618" s="9"/>
      <c r="GIO618" s="9"/>
      <c r="GIP618" s="9"/>
      <c r="GIQ618" s="9"/>
      <c r="GIR618" s="9"/>
      <c r="GIS618" s="9"/>
      <c r="GIT618" s="9"/>
      <c r="GIU618" s="9"/>
      <c r="GIV618" s="9"/>
      <c r="GIW618" s="9"/>
      <c r="GIX618" s="9"/>
      <c r="GIY618" s="9"/>
      <c r="GIZ618" s="9"/>
      <c r="GJA618" s="9"/>
      <c r="GJB618" s="9"/>
      <c r="GJC618" s="9"/>
      <c r="GJD618" s="9"/>
      <c r="GJE618" s="9"/>
      <c r="GJF618" s="9"/>
      <c r="GJG618" s="9"/>
      <c r="GJH618" s="9"/>
      <c r="GJI618" s="9"/>
      <c r="GJJ618" s="9"/>
      <c r="GJK618" s="9"/>
      <c r="GJL618" s="9"/>
      <c r="GJM618" s="9"/>
      <c r="GJN618" s="9"/>
      <c r="GJO618" s="9"/>
      <c r="GJP618" s="9"/>
      <c r="GJQ618" s="9"/>
      <c r="GJR618" s="9"/>
      <c r="GJS618" s="9"/>
      <c r="GJT618" s="9"/>
      <c r="GJU618" s="9"/>
      <c r="GJV618" s="9"/>
      <c r="GJW618" s="9"/>
      <c r="GJX618" s="9"/>
      <c r="GJY618" s="9"/>
      <c r="GJZ618" s="9"/>
      <c r="GKA618" s="9"/>
      <c r="GKB618" s="9"/>
      <c r="GKC618" s="9"/>
      <c r="GKD618" s="9"/>
      <c r="GKE618" s="9"/>
      <c r="GKF618" s="9"/>
      <c r="GKG618" s="9"/>
      <c r="GKH618" s="9"/>
      <c r="GKI618" s="9"/>
      <c r="GKJ618" s="9"/>
      <c r="GKK618" s="9"/>
      <c r="GKL618" s="9"/>
      <c r="GKM618" s="9"/>
      <c r="GKN618" s="9"/>
      <c r="GKO618" s="9"/>
      <c r="GKP618" s="9"/>
      <c r="GKQ618" s="9"/>
      <c r="GKR618" s="9"/>
      <c r="GKS618" s="9"/>
      <c r="GKT618" s="9"/>
      <c r="GKU618" s="9"/>
      <c r="GKV618" s="9"/>
      <c r="GKW618" s="9"/>
      <c r="GKX618" s="9"/>
      <c r="GKY618" s="9"/>
      <c r="GKZ618" s="9"/>
      <c r="GLA618" s="9"/>
      <c r="GLB618" s="9"/>
      <c r="GLC618" s="9"/>
      <c r="GLD618" s="9"/>
      <c r="GLE618" s="9"/>
      <c r="GLF618" s="9"/>
      <c r="GLG618" s="9"/>
      <c r="GLH618" s="9"/>
      <c r="GLI618" s="9"/>
      <c r="GLJ618" s="9"/>
      <c r="GLK618" s="9"/>
      <c r="GLL618" s="9"/>
      <c r="GLM618" s="9"/>
      <c r="GLN618" s="9"/>
      <c r="GLO618" s="9"/>
      <c r="GLP618" s="9"/>
      <c r="GLQ618" s="9"/>
      <c r="GLR618" s="9"/>
      <c r="GLS618" s="9"/>
      <c r="GLT618" s="9"/>
      <c r="GLU618" s="9"/>
      <c r="GLV618" s="9"/>
      <c r="GLW618" s="9"/>
      <c r="GLX618" s="9"/>
      <c r="GLY618" s="9"/>
      <c r="GLZ618" s="9"/>
      <c r="GMA618" s="9"/>
      <c r="GMB618" s="9"/>
      <c r="GMC618" s="9"/>
      <c r="GMD618" s="9"/>
      <c r="GME618" s="9"/>
      <c r="GMF618" s="9"/>
      <c r="GMG618" s="9"/>
      <c r="GMH618" s="9"/>
      <c r="GMI618" s="9"/>
      <c r="GMJ618" s="9"/>
      <c r="GMK618" s="9"/>
      <c r="GML618" s="9"/>
      <c r="GMM618" s="9"/>
      <c r="GMN618" s="9"/>
      <c r="GMO618" s="9"/>
      <c r="GMP618" s="9"/>
      <c r="GMQ618" s="9"/>
      <c r="GMR618" s="9"/>
      <c r="GMS618" s="9"/>
      <c r="GMT618" s="9"/>
      <c r="GMU618" s="9"/>
      <c r="GMV618" s="9"/>
      <c r="GMW618" s="9"/>
      <c r="GMX618" s="9"/>
      <c r="GMY618" s="9"/>
      <c r="GMZ618" s="9"/>
      <c r="GNA618" s="9"/>
      <c r="GNB618" s="9"/>
      <c r="GNC618" s="9"/>
      <c r="GND618" s="9"/>
      <c r="GNE618" s="9"/>
      <c r="GNF618" s="9"/>
      <c r="GNG618" s="9"/>
      <c r="GNH618" s="9"/>
      <c r="GNI618" s="9"/>
      <c r="GNJ618" s="9"/>
      <c r="GNK618" s="9"/>
      <c r="GNL618" s="9"/>
      <c r="GNM618" s="9"/>
      <c r="GNN618" s="9"/>
      <c r="GNO618" s="9"/>
      <c r="GNP618" s="9"/>
      <c r="GNQ618" s="9"/>
      <c r="GNR618" s="9"/>
      <c r="GNS618" s="9"/>
      <c r="GNT618" s="9"/>
      <c r="GNU618" s="9"/>
      <c r="GNV618" s="9"/>
      <c r="GNW618" s="9"/>
      <c r="GNX618" s="9"/>
      <c r="GNY618" s="9"/>
      <c r="GNZ618" s="9"/>
      <c r="GOA618" s="9"/>
      <c r="GOB618" s="9"/>
      <c r="GOC618" s="9"/>
      <c r="GOD618" s="9"/>
      <c r="GOE618" s="9"/>
      <c r="GOF618" s="9"/>
      <c r="GOG618" s="9"/>
      <c r="GOH618" s="9"/>
      <c r="GOI618" s="9"/>
      <c r="GOJ618" s="9"/>
      <c r="GOK618" s="9"/>
      <c r="GOL618" s="9"/>
      <c r="GOM618" s="9"/>
      <c r="GON618" s="9"/>
      <c r="GOO618" s="9"/>
      <c r="GOP618" s="9"/>
      <c r="GOQ618" s="9"/>
      <c r="GOR618" s="9"/>
      <c r="GOS618" s="9"/>
      <c r="GOT618" s="9"/>
      <c r="GOU618" s="9"/>
      <c r="GOV618" s="9"/>
      <c r="GOW618" s="9"/>
      <c r="GOX618" s="9"/>
      <c r="GOY618" s="9"/>
      <c r="GOZ618" s="9"/>
      <c r="GPA618" s="9"/>
      <c r="GPB618" s="9"/>
      <c r="GPC618" s="9"/>
      <c r="GPD618" s="9"/>
      <c r="GPE618" s="9"/>
      <c r="GPF618" s="9"/>
      <c r="GPG618" s="9"/>
      <c r="GPH618" s="9"/>
      <c r="GPI618" s="9"/>
      <c r="GPJ618" s="9"/>
      <c r="GPK618" s="9"/>
      <c r="GPL618" s="9"/>
      <c r="GPM618" s="9"/>
      <c r="GPN618" s="9"/>
      <c r="GPO618" s="9"/>
      <c r="GPP618" s="9"/>
      <c r="GPQ618" s="9"/>
      <c r="GPR618" s="9"/>
      <c r="GPS618" s="9"/>
      <c r="GPT618" s="9"/>
      <c r="GPU618" s="9"/>
      <c r="GPV618" s="9"/>
      <c r="GPW618" s="9"/>
      <c r="GPX618" s="9"/>
      <c r="GPY618" s="9"/>
      <c r="GPZ618" s="9"/>
      <c r="GQA618" s="9"/>
      <c r="GQB618" s="9"/>
      <c r="GQC618" s="9"/>
      <c r="GQD618" s="9"/>
      <c r="GQE618" s="9"/>
      <c r="GQF618" s="9"/>
      <c r="GQG618" s="9"/>
      <c r="GQH618" s="9"/>
      <c r="GQI618" s="9"/>
      <c r="GQJ618" s="9"/>
      <c r="GQK618" s="9"/>
      <c r="GQL618" s="9"/>
      <c r="GQM618" s="9"/>
      <c r="GQN618" s="9"/>
      <c r="GQO618" s="9"/>
      <c r="GQP618" s="9"/>
      <c r="GQQ618" s="9"/>
      <c r="GQR618" s="9"/>
      <c r="GQS618" s="9"/>
      <c r="GQT618" s="9"/>
      <c r="GQU618" s="9"/>
      <c r="GQV618" s="9"/>
      <c r="GQW618" s="9"/>
      <c r="GQX618" s="9"/>
      <c r="GQY618" s="9"/>
      <c r="GQZ618" s="9"/>
      <c r="GRA618" s="9"/>
      <c r="GRB618" s="9"/>
      <c r="GRC618" s="9"/>
      <c r="GRD618" s="9"/>
      <c r="GRE618" s="9"/>
      <c r="GRF618" s="9"/>
      <c r="GRG618" s="9"/>
      <c r="GRH618" s="9"/>
      <c r="GRI618" s="9"/>
      <c r="GRJ618" s="9"/>
      <c r="GRK618" s="9"/>
      <c r="GRL618" s="9"/>
      <c r="GRM618" s="9"/>
      <c r="GRN618" s="9"/>
      <c r="GRO618" s="9"/>
      <c r="GRP618" s="9"/>
      <c r="GRQ618" s="9"/>
      <c r="GRR618" s="9"/>
      <c r="GRS618" s="9"/>
      <c r="GRT618" s="9"/>
      <c r="GRU618" s="9"/>
      <c r="GRV618" s="9"/>
      <c r="GRW618" s="9"/>
      <c r="GRX618" s="9"/>
      <c r="GRY618" s="9"/>
      <c r="GRZ618" s="9"/>
      <c r="GSA618" s="9"/>
      <c r="GSB618" s="9"/>
      <c r="GSC618" s="9"/>
      <c r="GSD618" s="9"/>
      <c r="GSE618" s="9"/>
      <c r="GSF618" s="9"/>
      <c r="GSG618" s="9"/>
      <c r="GSH618" s="9"/>
      <c r="GSI618" s="9"/>
      <c r="GSJ618" s="9"/>
      <c r="GSK618" s="9"/>
      <c r="GSL618" s="9"/>
      <c r="GSM618" s="9"/>
      <c r="GSN618" s="9"/>
      <c r="GSO618" s="9"/>
      <c r="GSP618" s="9"/>
      <c r="GSQ618" s="9"/>
      <c r="GSR618" s="9"/>
      <c r="GSS618" s="9"/>
      <c r="GST618" s="9"/>
      <c r="GSU618" s="9"/>
      <c r="GSV618" s="9"/>
      <c r="GSW618" s="9"/>
      <c r="GSX618" s="9"/>
      <c r="GSY618" s="9"/>
      <c r="GSZ618" s="9"/>
      <c r="GTA618" s="9"/>
      <c r="GTB618" s="9"/>
      <c r="GTC618" s="9"/>
      <c r="GTD618" s="9"/>
      <c r="GTE618" s="9"/>
      <c r="GTF618" s="9"/>
      <c r="GTG618" s="9"/>
      <c r="GTH618" s="9"/>
      <c r="GTI618" s="9"/>
      <c r="GTJ618" s="9"/>
      <c r="GTK618" s="9"/>
      <c r="GTL618" s="9"/>
      <c r="GTM618" s="9"/>
      <c r="GTN618" s="9"/>
      <c r="GTO618" s="9"/>
      <c r="GTP618" s="9"/>
      <c r="GTQ618" s="9"/>
      <c r="GTR618" s="9"/>
      <c r="GTS618" s="9"/>
      <c r="GTT618" s="9"/>
      <c r="GTU618" s="9"/>
      <c r="GTV618" s="9"/>
      <c r="GTW618" s="9"/>
      <c r="GTX618" s="9"/>
      <c r="GTY618" s="9"/>
      <c r="GTZ618" s="9"/>
      <c r="GUA618" s="9"/>
      <c r="GUB618" s="9"/>
      <c r="GUC618" s="9"/>
      <c r="GUD618" s="9"/>
      <c r="GUE618" s="9"/>
      <c r="GUF618" s="9"/>
      <c r="GUG618" s="9"/>
      <c r="GUH618" s="9"/>
      <c r="GUI618" s="9"/>
      <c r="GUJ618" s="9"/>
      <c r="GUK618" s="9"/>
      <c r="GUL618" s="9"/>
      <c r="GUM618" s="9"/>
      <c r="GUN618" s="9"/>
      <c r="GUO618" s="9"/>
      <c r="GUP618" s="9"/>
      <c r="GUQ618" s="9"/>
      <c r="GUR618" s="9"/>
      <c r="GUS618" s="9"/>
      <c r="GUT618" s="9"/>
      <c r="GUU618" s="9"/>
      <c r="GUV618" s="9"/>
      <c r="GUW618" s="9"/>
      <c r="GUX618" s="9"/>
      <c r="GUY618" s="9"/>
      <c r="GUZ618" s="9"/>
      <c r="GVA618" s="9"/>
      <c r="GVB618" s="9"/>
      <c r="GVC618" s="9"/>
      <c r="GVD618" s="9"/>
      <c r="GVE618" s="9"/>
      <c r="GVF618" s="9"/>
      <c r="GVG618" s="9"/>
      <c r="GVH618" s="9"/>
      <c r="GVI618" s="9"/>
      <c r="GVJ618" s="9"/>
      <c r="GVK618" s="9"/>
      <c r="GVL618" s="9"/>
      <c r="GVM618" s="9"/>
      <c r="GVN618" s="9"/>
      <c r="GVO618" s="9"/>
      <c r="GVP618" s="9"/>
      <c r="GVQ618" s="9"/>
      <c r="GVR618" s="9"/>
      <c r="GVS618" s="9"/>
      <c r="GVT618" s="9"/>
      <c r="GVU618" s="9"/>
      <c r="GVV618" s="9"/>
      <c r="GVW618" s="9"/>
      <c r="GVX618" s="9"/>
      <c r="GVY618" s="9"/>
      <c r="GVZ618" s="9"/>
      <c r="GWA618" s="9"/>
      <c r="GWB618" s="9"/>
      <c r="GWC618" s="9"/>
      <c r="GWD618" s="9"/>
      <c r="GWE618" s="9"/>
      <c r="GWF618" s="9"/>
      <c r="GWG618" s="9"/>
      <c r="GWH618" s="9"/>
      <c r="GWI618" s="9"/>
      <c r="GWJ618" s="9"/>
      <c r="GWK618" s="9"/>
      <c r="GWL618" s="9"/>
      <c r="GWM618" s="9"/>
      <c r="GWN618" s="9"/>
      <c r="GWO618" s="9"/>
      <c r="GWP618" s="9"/>
      <c r="GWQ618" s="9"/>
      <c r="GWR618" s="9"/>
      <c r="GWS618" s="9"/>
      <c r="GWT618" s="9"/>
      <c r="GWU618" s="9"/>
      <c r="GWV618" s="9"/>
      <c r="GWW618" s="9"/>
      <c r="GWX618" s="9"/>
      <c r="GWY618" s="9"/>
      <c r="GWZ618" s="9"/>
      <c r="GXA618" s="9"/>
      <c r="GXB618" s="9"/>
      <c r="GXC618" s="9"/>
      <c r="GXD618" s="9"/>
      <c r="GXE618" s="9"/>
      <c r="GXF618" s="9"/>
      <c r="GXG618" s="9"/>
      <c r="GXH618" s="9"/>
      <c r="GXI618" s="9"/>
      <c r="GXJ618" s="9"/>
      <c r="GXK618" s="9"/>
      <c r="GXL618" s="9"/>
      <c r="GXM618" s="9"/>
      <c r="GXN618" s="9"/>
      <c r="GXO618" s="9"/>
      <c r="GXP618" s="9"/>
      <c r="GXQ618" s="9"/>
      <c r="GXR618" s="9"/>
      <c r="GXS618" s="9"/>
      <c r="GXT618" s="9"/>
      <c r="GXU618" s="9"/>
      <c r="GXV618" s="9"/>
      <c r="GXW618" s="9"/>
      <c r="GXX618" s="9"/>
      <c r="GXY618" s="9"/>
      <c r="GXZ618" s="9"/>
      <c r="GYA618" s="9"/>
      <c r="GYB618" s="9"/>
      <c r="GYC618" s="9"/>
      <c r="GYD618" s="9"/>
      <c r="GYE618" s="9"/>
      <c r="GYF618" s="9"/>
      <c r="GYG618" s="9"/>
      <c r="GYH618" s="9"/>
      <c r="GYI618" s="9"/>
      <c r="GYJ618" s="9"/>
      <c r="GYK618" s="9"/>
      <c r="GYL618" s="9"/>
      <c r="GYM618" s="9"/>
      <c r="GYN618" s="9"/>
      <c r="GYO618" s="9"/>
      <c r="GYP618" s="9"/>
      <c r="GYQ618" s="9"/>
      <c r="GYR618" s="9"/>
      <c r="GYS618" s="9"/>
      <c r="GYT618" s="9"/>
      <c r="GYU618" s="9"/>
      <c r="GYV618" s="9"/>
      <c r="GYW618" s="9"/>
      <c r="GYX618" s="9"/>
      <c r="GYY618" s="9"/>
      <c r="GYZ618" s="9"/>
      <c r="GZA618" s="9"/>
      <c r="GZB618" s="9"/>
      <c r="GZC618" s="9"/>
      <c r="GZD618" s="9"/>
      <c r="GZE618" s="9"/>
      <c r="GZF618" s="9"/>
      <c r="GZG618" s="9"/>
      <c r="GZH618" s="9"/>
      <c r="GZI618" s="9"/>
      <c r="GZJ618" s="9"/>
      <c r="GZK618" s="9"/>
      <c r="GZL618" s="9"/>
      <c r="GZM618" s="9"/>
      <c r="GZN618" s="9"/>
      <c r="GZO618" s="9"/>
      <c r="GZP618" s="9"/>
      <c r="GZQ618" s="9"/>
      <c r="GZR618" s="9"/>
      <c r="GZS618" s="9"/>
      <c r="GZT618" s="9"/>
      <c r="GZU618" s="9"/>
      <c r="GZV618" s="9"/>
      <c r="GZW618" s="9"/>
      <c r="GZX618" s="9"/>
      <c r="GZY618" s="9"/>
      <c r="GZZ618" s="9"/>
      <c r="HAA618" s="9"/>
      <c r="HAB618" s="9"/>
      <c r="HAC618" s="9"/>
      <c r="HAD618" s="9"/>
      <c r="HAE618" s="9"/>
      <c r="HAF618" s="9"/>
      <c r="HAG618" s="9"/>
      <c r="HAH618" s="9"/>
      <c r="HAI618" s="9"/>
      <c r="HAJ618" s="9"/>
      <c r="HAK618" s="9"/>
      <c r="HAL618" s="9"/>
      <c r="HAM618" s="9"/>
      <c r="HAN618" s="9"/>
      <c r="HAO618" s="9"/>
      <c r="HAP618" s="9"/>
      <c r="HAQ618" s="9"/>
      <c r="HAR618" s="9"/>
      <c r="HAS618" s="9"/>
      <c r="HAT618" s="9"/>
      <c r="HAU618" s="9"/>
      <c r="HAV618" s="9"/>
      <c r="HAW618" s="9"/>
      <c r="HAX618" s="9"/>
      <c r="HAY618" s="9"/>
      <c r="HAZ618" s="9"/>
      <c r="HBA618" s="9"/>
      <c r="HBB618" s="9"/>
      <c r="HBC618" s="9"/>
      <c r="HBD618" s="9"/>
      <c r="HBE618" s="9"/>
      <c r="HBF618" s="9"/>
      <c r="HBG618" s="9"/>
      <c r="HBH618" s="9"/>
      <c r="HBI618" s="9"/>
      <c r="HBJ618" s="9"/>
      <c r="HBK618" s="9"/>
      <c r="HBL618" s="9"/>
      <c r="HBM618" s="9"/>
      <c r="HBN618" s="9"/>
      <c r="HBO618" s="9"/>
      <c r="HBP618" s="9"/>
      <c r="HBQ618" s="9"/>
      <c r="HBR618" s="9"/>
      <c r="HBS618" s="9"/>
      <c r="HBT618" s="9"/>
      <c r="HBU618" s="9"/>
      <c r="HBV618" s="9"/>
      <c r="HBW618" s="9"/>
      <c r="HBX618" s="9"/>
      <c r="HBY618" s="9"/>
      <c r="HBZ618" s="9"/>
      <c r="HCA618" s="9"/>
      <c r="HCB618" s="9"/>
      <c r="HCC618" s="9"/>
      <c r="HCD618" s="9"/>
      <c r="HCE618" s="9"/>
      <c r="HCF618" s="9"/>
      <c r="HCG618" s="9"/>
      <c r="HCH618" s="9"/>
      <c r="HCI618" s="9"/>
      <c r="HCJ618" s="9"/>
      <c r="HCK618" s="9"/>
      <c r="HCL618" s="9"/>
      <c r="HCM618" s="9"/>
      <c r="HCN618" s="9"/>
      <c r="HCO618" s="9"/>
      <c r="HCP618" s="9"/>
      <c r="HCQ618" s="9"/>
      <c r="HCR618" s="9"/>
      <c r="HCS618" s="9"/>
      <c r="HCT618" s="9"/>
      <c r="HCU618" s="9"/>
      <c r="HCV618" s="9"/>
      <c r="HCW618" s="9"/>
      <c r="HCX618" s="9"/>
      <c r="HCY618" s="9"/>
      <c r="HCZ618" s="9"/>
      <c r="HDA618" s="9"/>
      <c r="HDB618" s="9"/>
      <c r="HDC618" s="9"/>
      <c r="HDD618" s="9"/>
      <c r="HDE618" s="9"/>
      <c r="HDF618" s="9"/>
      <c r="HDG618" s="9"/>
      <c r="HDH618" s="9"/>
      <c r="HDI618" s="9"/>
      <c r="HDJ618" s="9"/>
      <c r="HDK618" s="9"/>
      <c r="HDL618" s="9"/>
      <c r="HDM618" s="9"/>
      <c r="HDN618" s="9"/>
      <c r="HDO618" s="9"/>
      <c r="HDP618" s="9"/>
      <c r="HDQ618" s="9"/>
      <c r="HDR618" s="9"/>
      <c r="HDS618" s="9"/>
      <c r="HDT618" s="9"/>
      <c r="HDU618" s="9"/>
      <c r="HDV618" s="9"/>
      <c r="HDW618" s="9"/>
      <c r="HDX618" s="9"/>
      <c r="HDY618" s="9"/>
      <c r="HDZ618" s="9"/>
      <c r="HEA618" s="9"/>
      <c r="HEB618" s="9"/>
      <c r="HEC618" s="9"/>
      <c r="HED618" s="9"/>
      <c r="HEE618" s="9"/>
      <c r="HEF618" s="9"/>
      <c r="HEG618" s="9"/>
      <c r="HEH618" s="9"/>
      <c r="HEI618" s="9"/>
      <c r="HEJ618" s="9"/>
      <c r="HEK618" s="9"/>
      <c r="HEL618" s="9"/>
      <c r="HEM618" s="9"/>
      <c r="HEN618" s="9"/>
      <c r="HEO618" s="9"/>
      <c r="HEP618" s="9"/>
      <c r="HEQ618" s="9"/>
      <c r="HER618" s="9"/>
      <c r="HES618" s="9"/>
      <c r="HET618" s="9"/>
      <c r="HEU618" s="9"/>
      <c r="HEV618" s="9"/>
      <c r="HEW618" s="9"/>
      <c r="HEX618" s="9"/>
      <c r="HEY618" s="9"/>
      <c r="HEZ618" s="9"/>
      <c r="HFA618" s="9"/>
      <c r="HFB618" s="9"/>
      <c r="HFC618" s="9"/>
      <c r="HFD618" s="9"/>
      <c r="HFE618" s="9"/>
      <c r="HFF618" s="9"/>
      <c r="HFG618" s="9"/>
      <c r="HFH618" s="9"/>
      <c r="HFI618" s="9"/>
      <c r="HFJ618" s="9"/>
      <c r="HFK618" s="9"/>
      <c r="HFL618" s="9"/>
      <c r="HFM618" s="9"/>
      <c r="HFN618" s="9"/>
      <c r="HFO618" s="9"/>
      <c r="HFP618" s="9"/>
      <c r="HFQ618" s="9"/>
      <c r="HFR618" s="9"/>
      <c r="HFS618" s="9"/>
      <c r="HFT618" s="9"/>
      <c r="HFU618" s="9"/>
      <c r="HFV618" s="9"/>
      <c r="HFW618" s="9"/>
      <c r="HFX618" s="9"/>
      <c r="HFY618" s="9"/>
      <c r="HFZ618" s="9"/>
      <c r="HGA618" s="9"/>
      <c r="HGB618" s="9"/>
      <c r="HGC618" s="9"/>
      <c r="HGD618" s="9"/>
      <c r="HGE618" s="9"/>
      <c r="HGF618" s="9"/>
      <c r="HGG618" s="9"/>
      <c r="HGH618" s="9"/>
      <c r="HGI618" s="9"/>
      <c r="HGJ618" s="9"/>
      <c r="HGK618" s="9"/>
      <c r="HGL618" s="9"/>
      <c r="HGM618" s="9"/>
      <c r="HGN618" s="9"/>
      <c r="HGO618" s="9"/>
      <c r="HGP618" s="9"/>
      <c r="HGQ618" s="9"/>
      <c r="HGR618" s="9"/>
      <c r="HGS618" s="9"/>
      <c r="HGT618" s="9"/>
      <c r="HGU618" s="9"/>
      <c r="HGV618" s="9"/>
      <c r="HGW618" s="9"/>
      <c r="HGX618" s="9"/>
      <c r="HGY618" s="9"/>
      <c r="HGZ618" s="9"/>
      <c r="HHA618" s="9"/>
      <c r="HHB618" s="9"/>
      <c r="HHC618" s="9"/>
      <c r="HHD618" s="9"/>
      <c r="HHE618" s="9"/>
      <c r="HHF618" s="9"/>
      <c r="HHG618" s="9"/>
      <c r="HHH618" s="9"/>
      <c r="HHI618" s="9"/>
      <c r="HHJ618" s="9"/>
      <c r="HHK618" s="9"/>
      <c r="HHL618" s="9"/>
      <c r="HHM618" s="9"/>
      <c r="HHN618" s="9"/>
      <c r="HHO618" s="9"/>
      <c r="HHP618" s="9"/>
      <c r="HHQ618" s="9"/>
      <c r="HHR618" s="9"/>
      <c r="HHS618" s="9"/>
      <c r="HHT618" s="9"/>
      <c r="HHU618" s="9"/>
      <c r="HHV618" s="9"/>
      <c r="HHW618" s="9"/>
      <c r="HHX618" s="9"/>
      <c r="HHY618" s="9"/>
      <c r="HHZ618" s="9"/>
      <c r="HIA618" s="9"/>
      <c r="HIB618" s="9"/>
      <c r="HIC618" s="9"/>
      <c r="HID618" s="9"/>
      <c r="HIE618" s="9"/>
      <c r="HIF618" s="9"/>
      <c r="HIG618" s="9"/>
      <c r="HIH618" s="9"/>
      <c r="HII618" s="9"/>
      <c r="HIJ618" s="9"/>
      <c r="HIK618" s="9"/>
      <c r="HIL618" s="9"/>
      <c r="HIM618" s="9"/>
      <c r="HIN618" s="9"/>
      <c r="HIO618" s="9"/>
      <c r="HIP618" s="9"/>
      <c r="HIQ618" s="9"/>
      <c r="HIR618" s="9"/>
      <c r="HIS618" s="9"/>
      <c r="HIT618" s="9"/>
      <c r="HIU618" s="9"/>
      <c r="HIV618" s="9"/>
      <c r="HIW618" s="9"/>
      <c r="HIX618" s="9"/>
      <c r="HIY618" s="9"/>
      <c r="HIZ618" s="9"/>
      <c r="HJA618" s="9"/>
      <c r="HJB618" s="9"/>
      <c r="HJC618" s="9"/>
      <c r="HJD618" s="9"/>
      <c r="HJE618" s="9"/>
      <c r="HJF618" s="9"/>
      <c r="HJG618" s="9"/>
      <c r="HJH618" s="9"/>
      <c r="HJI618" s="9"/>
      <c r="HJJ618" s="9"/>
      <c r="HJK618" s="9"/>
      <c r="HJL618" s="9"/>
      <c r="HJM618" s="9"/>
      <c r="HJN618" s="9"/>
      <c r="HJO618" s="9"/>
      <c r="HJP618" s="9"/>
      <c r="HJQ618" s="9"/>
      <c r="HJR618" s="9"/>
      <c r="HJS618" s="9"/>
      <c r="HJT618" s="9"/>
      <c r="HJU618" s="9"/>
      <c r="HJV618" s="9"/>
      <c r="HJW618" s="9"/>
      <c r="HJX618" s="9"/>
      <c r="HJY618" s="9"/>
      <c r="HJZ618" s="9"/>
      <c r="HKA618" s="9"/>
      <c r="HKB618" s="9"/>
      <c r="HKC618" s="9"/>
      <c r="HKD618" s="9"/>
      <c r="HKE618" s="9"/>
      <c r="HKF618" s="9"/>
      <c r="HKG618" s="9"/>
      <c r="HKH618" s="9"/>
      <c r="HKI618" s="9"/>
      <c r="HKJ618" s="9"/>
      <c r="HKK618" s="9"/>
      <c r="HKL618" s="9"/>
      <c r="HKM618" s="9"/>
      <c r="HKN618" s="9"/>
      <c r="HKO618" s="9"/>
      <c r="HKP618" s="9"/>
      <c r="HKQ618" s="9"/>
      <c r="HKR618" s="9"/>
      <c r="HKS618" s="9"/>
      <c r="HKT618" s="9"/>
      <c r="HKU618" s="9"/>
      <c r="HKV618" s="9"/>
      <c r="HKW618" s="9"/>
      <c r="HKX618" s="9"/>
      <c r="HKY618" s="9"/>
      <c r="HKZ618" s="9"/>
      <c r="HLA618" s="9"/>
      <c r="HLB618" s="9"/>
      <c r="HLC618" s="9"/>
      <c r="HLD618" s="9"/>
      <c r="HLE618" s="9"/>
      <c r="HLF618" s="9"/>
      <c r="HLG618" s="9"/>
      <c r="HLH618" s="9"/>
      <c r="HLI618" s="9"/>
      <c r="HLJ618" s="9"/>
      <c r="HLK618" s="9"/>
      <c r="HLL618" s="9"/>
      <c r="HLM618" s="9"/>
      <c r="HLN618" s="9"/>
      <c r="HLO618" s="9"/>
      <c r="HLP618" s="9"/>
      <c r="HLQ618" s="9"/>
      <c r="HLR618" s="9"/>
      <c r="HLS618" s="9"/>
      <c r="HLT618" s="9"/>
      <c r="HLU618" s="9"/>
      <c r="HLV618" s="9"/>
      <c r="HLW618" s="9"/>
      <c r="HLX618" s="9"/>
      <c r="HLY618" s="9"/>
      <c r="HLZ618" s="9"/>
      <c r="HMA618" s="9"/>
      <c r="HMB618" s="9"/>
      <c r="HMC618" s="9"/>
      <c r="HMD618" s="9"/>
      <c r="HME618" s="9"/>
      <c r="HMF618" s="9"/>
      <c r="HMG618" s="9"/>
      <c r="HMH618" s="9"/>
      <c r="HMI618" s="9"/>
      <c r="HMJ618" s="9"/>
      <c r="HMK618" s="9"/>
      <c r="HML618" s="9"/>
      <c r="HMM618" s="9"/>
      <c r="HMN618" s="9"/>
      <c r="HMO618" s="9"/>
      <c r="HMP618" s="9"/>
      <c r="HMQ618" s="9"/>
      <c r="HMR618" s="9"/>
      <c r="HMS618" s="9"/>
      <c r="HMT618" s="9"/>
      <c r="HMU618" s="9"/>
      <c r="HMV618" s="9"/>
      <c r="HMW618" s="9"/>
      <c r="HMX618" s="9"/>
      <c r="HMY618" s="9"/>
      <c r="HMZ618" s="9"/>
      <c r="HNA618" s="9"/>
      <c r="HNB618" s="9"/>
      <c r="HNC618" s="9"/>
      <c r="HND618" s="9"/>
      <c r="HNE618" s="9"/>
      <c r="HNF618" s="9"/>
      <c r="HNG618" s="9"/>
      <c r="HNH618" s="9"/>
      <c r="HNI618" s="9"/>
      <c r="HNJ618" s="9"/>
      <c r="HNK618" s="9"/>
      <c r="HNL618" s="9"/>
      <c r="HNM618" s="9"/>
      <c r="HNN618" s="9"/>
      <c r="HNO618" s="9"/>
      <c r="HNP618" s="9"/>
      <c r="HNQ618" s="9"/>
      <c r="HNR618" s="9"/>
      <c r="HNS618" s="9"/>
      <c r="HNT618" s="9"/>
      <c r="HNU618" s="9"/>
      <c r="HNV618" s="9"/>
      <c r="HNW618" s="9"/>
      <c r="HNX618" s="9"/>
      <c r="HNY618" s="9"/>
      <c r="HNZ618" s="9"/>
      <c r="HOA618" s="9"/>
      <c r="HOB618" s="9"/>
      <c r="HOC618" s="9"/>
      <c r="HOD618" s="9"/>
      <c r="HOE618" s="9"/>
      <c r="HOF618" s="9"/>
      <c r="HOG618" s="9"/>
      <c r="HOH618" s="9"/>
      <c r="HOI618" s="9"/>
      <c r="HOJ618" s="9"/>
      <c r="HOK618" s="9"/>
      <c r="HOL618" s="9"/>
      <c r="HOM618" s="9"/>
      <c r="HON618" s="9"/>
      <c r="HOO618" s="9"/>
      <c r="HOP618" s="9"/>
      <c r="HOQ618" s="9"/>
      <c r="HOR618" s="9"/>
      <c r="HOS618" s="9"/>
      <c r="HOT618" s="9"/>
      <c r="HOU618" s="9"/>
      <c r="HOV618" s="9"/>
      <c r="HOW618" s="9"/>
      <c r="HOX618" s="9"/>
      <c r="HOY618" s="9"/>
      <c r="HOZ618" s="9"/>
      <c r="HPA618" s="9"/>
      <c r="HPB618" s="9"/>
      <c r="HPC618" s="9"/>
      <c r="HPD618" s="9"/>
      <c r="HPE618" s="9"/>
      <c r="HPF618" s="9"/>
      <c r="HPG618" s="9"/>
      <c r="HPH618" s="9"/>
      <c r="HPI618" s="9"/>
      <c r="HPJ618" s="9"/>
      <c r="HPK618" s="9"/>
      <c r="HPL618" s="9"/>
      <c r="HPM618" s="9"/>
      <c r="HPN618" s="9"/>
      <c r="HPO618" s="9"/>
      <c r="HPP618" s="9"/>
      <c r="HPQ618" s="9"/>
      <c r="HPR618" s="9"/>
      <c r="HPS618" s="9"/>
      <c r="HPT618" s="9"/>
      <c r="HPU618" s="9"/>
      <c r="HPV618" s="9"/>
      <c r="HPW618" s="9"/>
      <c r="HPX618" s="9"/>
      <c r="HPY618" s="9"/>
      <c r="HPZ618" s="9"/>
      <c r="HQA618" s="9"/>
      <c r="HQB618" s="9"/>
      <c r="HQC618" s="9"/>
      <c r="HQD618" s="9"/>
      <c r="HQE618" s="9"/>
      <c r="HQF618" s="9"/>
      <c r="HQG618" s="9"/>
      <c r="HQH618" s="9"/>
      <c r="HQI618" s="9"/>
      <c r="HQJ618" s="9"/>
      <c r="HQK618" s="9"/>
      <c r="HQL618" s="9"/>
      <c r="HQM618" s="9"/>
      <c r="HQN618" s="9"/>
      <c r="HQO618" s="9"/>
      <c r="HQP618" s="9"/>
      <c r="HQQ618" s="9"/>
      <c r="HQR618" s="9"/>
      <c r="HQS618" s="9"/>
      <c r="HQT618" s="9"/>
      <c r="HQU618" s="9"/>
      <c r="HQV618" s="9"/>
      <c r="HQW618" s="9"/>
      <c r="HQX618" s="9"/>
      <c r="HQY618" s="9"/>
      <c r="HQZ618" s="9"/>
      <c r="HRA618" s="9"/>
      <c r="HRB618" s="9"/>
      <c r="HRC618" s="9"/>
      <c r="HRD618" s="9"/>
      <c r="HRE618" s="9"/>
      <c r="HRF618" s="9"/>
      <c r="HRG618" s="9"/>
      <c r="HRH618" s="9"/>
      <c r="HRI618" s="9"/>
      <c r="HRJ618" s="9"/>
      <c r="HRK618" s="9"/>
      <c r="HRL618" s="9"/>
      <c r="HRM618" s="9"/>
      <c r="HRN618" s="9"/>
      <c r="HRO618" s="9"/>
      <c r="HRP618" s="9"/>
      <c r="HRQ618" s="9"/>
      <c r="HRR618" s="9"/>
      <c r="HRS618" s="9"/>
      <c r="HRT618" s="9"/>
      <c r="HRU618" s="9"/>
      <c r="HRV618" s="9"/>
      <c r="HRW618" s="9"/>
      <c r="HRX618" s="9"/>
      <c r="HRY618" s="9"/>
      <c r="HRZ618" s="9"/>
      <c r="HSA618" s="9"/>
      <c r="HSB618" s="9"/>
      <c r="HSC618" s="9"/>
      <c r="HSD618" s="9"/>
      <c r="HSE618" s="9"/>
      <c r="HSF618" s="9"/>
      <c r="HSG618" s="9"/>
      <c r="HSH618" s="9"/>
      <c r="HSI618" s="9"/>
      <c r="HSJ618" s="9"/>
      <c r="HSK618" s="9"/>
      <c r="HSL618" s="9"/>
      <c r="HSM618" s="9"/>
      <c r="HSN618" s="9"/>
      <c r="HSO618" s="9"/>
      <c r="HSP618" s="9"/>
      <c r="HSQ618" s="9"/>
      <c r="HSR618" s="9"/>
      <c r="HSS618" s="9"/>
      <c r="HST618" s="9"/>
      <c r="HSU618" s="9"/>
      <c r="HSV618" s="9"/>
      <c r="HSW618" s="9"/>
      <c r="HSX618" s="9"/>
      <c r="HSY618" s="9"/>
      <c r="HSZ618" s="9"/>
      <c r="HTA618" s="9"/>
      <c r="HTB618" s="9"/>
      <c r="HTC618" s="9"/>
      <c r="HTD618" s="9"/>
      <c r="HTE618" s="9"/>
      <c r="HTF618" s="9"/>
      <c r="HTG618" s="9"/>
      <c r="HTH618" s="9"/>
      <c r="HTI618" s="9"/>
      <c r="HTJ618" s="9"/>
      <c r="HTK618" s="9"/>
      <c r="HTL618" s="9"/>
      <c r="HTM618" s="9"/>
      <c r="HTN618" s="9"/>
      <c r="HTO618" s="9"/>
      <c r="HTP618" s="9"/>
      <c r="HTQ618" s="9"/>
      <c r="HTR618" s="9"/>
      <c r="HTS618" s="9"/>
      <c r="HTT618" s="9"/>
      <c r="HTU618" s="9"/>
      <c r="HTV618" s="9"/>
      <c r="HTW618" s="9"/>
      <c r="HTX618" s="9"/>
      <c r="HTY618" s="9"/>
      <c r="HTZ618" s="9"/>
      <c r="HUA618" s="9"/>
      <c r="HUB618" s="9"/>
      <c r="HUC618" s="9"/>
      <c r="HUD618" s="9"/>
      <c r="HUE618" s="9"/>
      <c r="HUF618" s="9"/>
      <c r="HUG618" s="9"/>
      <c r="HUH618" s="9"/>
      <c r="HUI618" s="9"/>
      <c r="HUJ618" s="9"/>
      <c r="HUK618" s="9"/>
      <c r="HUL618" s="9"/>
      <c r="HUM618" s="9"/>
      <c r="HUN618" s="9"/>
      <c r="HUO618" s="9"/>
      <c r="HUP618" s="9"/>
      <c r="HUQ618" s="9"/>
      <c r="HUR618" s="9"/>
      <c r="HUS618" s="9"/>
      <c r="HUT618" s="9"/>
      <c r="HUU618" s="9"/>
      <c r="HUV618" s="9"/>
      <c r="HUW618" s="9"/>
      <c r="HUX618" s="9"/>
      <c r="HUY618" s="9"/>
      <c r="HUZ618" s="9"/>
      <c r="HVA618" s="9"/>
      <c r="HVB618" s="9"/>
      <c r="HVC618" s="9"/>
      <c r="HVD618" s="9"/>
      <c r="HVE618" s="9"/>
      <c r="HVF618" s="9"/>
      <c r="HVG618" s="9"/>
      <c r="HVH618" s="9"/>
      <c r="HVI618" s="9"/>
      <c r="HVJ618" s="9"/>
      <c r="HVK618" s="9"/>
      <c r="HVL618" s="9"/>
      <c r="HVM618" s="9"/>
      <c r="HVN618" s="9"/>
      <c r="HVO618" s="9"/>
      <c r="HVP618" s="9"/>
      <c r="HVQ618" s="9"/>
      <c r="HVR618" s="9"/>
      <c r="HVS618" s="9"/>
      <c r="HVT618" s="9"/>
      <c r="HVU618" s="9"/>
      <c r="HVV618" s="9"/>
      <c r="HVW618" s="9"/>
      <c r="HVX618" s="9"/>
      <c r="HVY618" s="9"/>
      <c r="HVZ618" s="9"/>
      <c r="HWA618" s="9"/>
      <c r="HWB618" s="9"/>
      <c r="HWC618" s="9"/>
      <c r="HWD618" s="9"/>
      <c r="HWE618" s="9"/>
      <c r="HWF618" s="9"/>
      <c r="HWG618" s="9"/>
      <c r="HWH618" s="9"/>
      <c r="HWI618" s="9"/>
      <c r="HWJ618" s="9"/>
      <c r="HWK618" s="9"/>
      <c r="HWL618" s="9"/>
      <c r="HWM618" s="9"/>
      <c r="HWN618" s="9"/>
      <c r="HWO618" s="9"/>
      <c r="HWP618" s="9"/>
      <c r="HWQ618" s="9"/>
      <c r="HWR618" s="9"/>
      <c r="HWS618" s="9"/>
      <c r="HWT618" s="9"/>
      <c r="HWU618" s="9"/>
      <c r="HWV618" s="9"/>
      <c r="HWW618" s="9"/>
      <c r="HWX618" s="9"/>
      <c r="HWY618" s="9"/>
      <c r="HWZ618" s="9"/>
      <c r="HXA618" s="9"/>
      <c r="HXB618" s="9"/>
      <c r="HXC618" s="9"/>
      <c r="HXD618" s="9"/>
      <c r="HXE618" s="9"/>
      <c r="HXF618" s="9"/>
      <c r="HXG618" s="9"/>
      <c r="HXH618" s="9"/>
      <c r="HXI618" s="9"/>
      <c r="HXJ618" s="9"/>
      <c r="HXK618" s="9"/>
      <c r="HXL618" s="9"/>
      <c r="HXM618" s="9"/>
      <c r="HXN618" s="9"/>
      <c r="HXO618" s="9"/>
      <c r="HXP618" s="9"/>
      <c r="HXQ618" s="9"/>
      <c r="HXR618" s="9"/>
      <c r="HXS618" s="9"/>
      <c r="HXT618" s="9"/>
      <c r="HXU618" s="9"/>
      <c r="HXV618" s="9"/>
      <c r="HXW618" s="9"/>
      <c r="HXX618" s="9"/>
      <c r="HXY618" s="9"/>
      <c r="HXZ618" s="9"/>
      <c r="HYA618" s="9"/>
      <c r="HYB618" s="9"/>
      <c r="HYC618" s="9"/>
      <c r="HYD618" s="9"/>
      <c r="HYE618" s="9"/>
      <c r="HYF618" s="9"/>
      <c r="HYG618" s="9"/>
      <c r="HYH618" s="9"/>
      <c r="HYI618" s="9"/>
      <c r="HYJ618" s="9"/>
      <c r="HYK618" s="9"/>
      <c r="HYL618" s="9"/>
      <c r="HYM618" s="9"/>
      <c r="HYN618" s="9"/>
      <c r="HYO618" s="9"/>
      <c r="HYP618" s="9"/>
      <c r="HYQ618" s="9"/>
      <c r="HYR618" s="9"/>
      <c r="HYS618" s="9"/>
      <c r="HYT618" s="9"/>
      <c r="HYU618" s="9"/>
      <c r="HYV618" s="9"/>
      <c r="HYW618" s="9"/>
      <c r="HYX618" s="9"/>
      <c r="HYY618" s="9"/>
      <c r="HYZ618" s="9"/>
      <c r="HZA618" s="9"/>
      <c r="HZB618" s="9"/>
      <c r="HZC618" s="9"/>
      <c r="HZD618" s="9"/>
      <c r="HZE618" s="9"/>
      <c r="HZF618" s="9"/>
      <c r="HZG618" s="9"/>
      <c r="HZH618" s="9"/>
      <c r="HZI618" s="9"/>
      <c r="HZJ618" s="9"/>
      <c r="HZK618" s="9"/>
      <c r="HZL618" s="9"/>
      <c r="HZM618" s="9"/>
      <c r="HZN618" s="9"/>
      <c r="HZO618" s="9"/>
      <c r="HZP618" s="9"/>
      <c r="HZQ618" s="9"/>
      <c r="HZR618" s="9"/>
      <c r="HZS618" s="9"/>
      <c r="HZT618" s="9"/>
      <c r="HZU618" s="9"/>
      <c r="HZV618" s="9"/>
      <c r="HZW618" s="9"/>
      <c r="HZX618" s="9"/>
      <c r="HZY618" s="9"/>
      <c r="HZZ618" s="9"/>
      <c r="IAA618" s="9"/>
      <c r="IAB618" s="9"/>
      <c r="IAC618" s="9"/>
      <c r="IAD618" s="9"/>
      <c r="IAE618" s="9"/>
      <c r="IAF618" s="9"/>
      <c r="IAG618" s="9"/>
      <c r="IAH618" s="9"/>
      <c r="IAI618" s="9"/>
      <c r="IAJ618" s="9"/>
      <c r="IAK618" s="9"/>
      <c r="IAL618" s="9"/>
      <c r="IAM618" s="9"/>
      <c r="IAN618" s="9"/>
      <c r="IAO618" s="9"/>
      <c r="IAP618" s="9"/>
      <c r="IAQ618" s="9"/>
      <c r="IAR618" s="9"/>
      <c r="IAS618" s="9"/>
      <c r="IAT618" s="9"/>
      <c r="IAU618" s="9"/>
      <c r="IAV618" s="9"/>
      <c r="IAW618" s="9"/>
      <c r="IAX618" s="9"/>
      <c r="IAY618" s="9"/>
      <c r="IAZ618" s="9"/>
      <c r="IBA618" s="9"/>
      <c r="IBB618" s="9"/>
      <c r="IBC618" s="9"/>
      <c r="IBD618" s="9"/>
      <c r="IBE618" s="9"/>
      <c r="IBF618" s="9"/>
      <c r="IBG618" s="9"/>
      <c r="IBH618" s="9"/>
      <c r="IBI618" s="9"/>
      <c r="IBJ618" s="9"/>
      <c r="IBK618" s="9"/>
      <c r="IBL618" s="9"/>
      <c r="IBM618" s="9"/>
      <c r="IBN618" s="9"/>
      <c r="IBO618" s="9"/>
      <c r="IBP618" s="9"/>
      <c r="IBQ618" s="9"/>
      <c r="IBR618" s="9"/>
      <c r="IBS618" s="9"/>
      <c r="IBT618" s="9"/>
      <c r="IBU618" s="9"/>
      <c r="IBV618" s="9"/>
      <c r="IBW618" s="9"/>
      <c r="IBX618" s="9"/>
      <c r="IBY618" s="9"/>
      <c r="IBZ618" s="9"/>
      <c r="ICA618" s="9"/>
      <c r="ICB618" s="9"/>
      <c r="ICC618" s="9"/>
      <c r="ICD618" s="9"/>
      <c r="ICE618" s="9"/>
      <c r="ICF618" s="9"/>
      <c r="ICG618" s="9"/>
      <c r="ICH618" s="9"/>
      <c r="ICI618" s="9"/>
      <c r="ICJ618" s="9"/>
      <c r="ICK618" s="9"/>
      <c r="ICL618" s="9"/>
      <c r="ICM618" s="9"/>
      <c r="ICN618" s="9"/>
      <c r="ICO618" s="9"/>
      <c r="ICP618" s="9"/>
      <c r="ICQ618" s="9"/>
      <c r="ICR618" s="9"/>
      <c r="ICS618" s="9"/>
      <c r="ICT618" s="9"/>
      <c r="ICU618" s="9"/>
      <c r="ICV618" s="9"/>
      <c r="ICW618" s="9"/>
      <c r="ICX618" s="9"/>
      <c r="ICY618" s="9"/>
      <c r="ICZ618" s="9"/>
      <c r="IDA618" s="9"/>
      <c r="IDB618" s="9"/>
      <c r="IDC618" s="9"/>
      <c r="IDD618" s="9"/>
      <c r="IDE618" s="9"/>
      <c r="IDF618" s="9"/>
      <c r="IDG618" s="9"/>
      <c r="IDH618" s="9"/>
      <c r="IDI618" s="9"/>
      <c r="IDJ618" s="9"/>
      <c r="IDK618" s="9"/>
      <c r="IDL618" s="9"/>
      <c r="IDM618" s="9"/>
      <c r="IDN618" s="9"/>
      <c r="IDO618" s="9"/>
      <c r="IDP618" s="9"/>
      <c r="IDQ618" s="9"/>
      <c r="IDR618" s="9"/>
      <c r="IDS618" s="9"/>
      <c r="IDT618" s="9"/>
      <c r="IDU618" s="9"/>
      <c r="IDV618" s="9"/>
      <c r="IDW618" s="9"/>
      <c r="IDX618" s="9"/>
      <c r="IDY618" s="9"/>
      <c r="IDZ618" s="9"/>
      <c r="IEA618" s="9"/>
      <c r="IEB618" s="9"/>
      <c r="IEC618" s="9"/>
      <c r="IED618" s="9"/>
      <c r="IEE618" s="9"/>
      <c r="IEF618" s="9"/>
      <c r="IEG618" s="9"/>
      <c r="IEH618" s="9"/>
      <c r="IEI618" s="9"/>
      <c r="IEJ618" s="9"/>
      <c r="IEK618" s="9"/>
      <c r="IEL618" s="9"/>
      <c r="IEM618" s="9"/>
      <c r="IEN618" s="9"/>
      <c r="IEO618" s="9"/>
      <c r="IEP618" s="9"/>
      <c r="IEQ618" s="9"/>
      <c r="IER618" s="9"/>
      <c r="IES618" s="9"/>
      <c r="IET618" s="9"/>
      <c r="IEU618" s="9"/>
      <c r="IEV618" s="9"/>
      <c r="IEW618" s="9"/>
      <c r="IEX618" s="9"/>
      <c r="IEY618" s="9"/>
      <c r="IEZ618" s="9"/>
      <c r="IFA618" s="9"/>
      <c r="IFB618" s="9"/>
      <c r="IFC618" s="9"/>
      <c r="IFD618" s="9"/>
      <c r="IFE618" s="9"/>
      <c r="IFF618" s="9"/>
      <c r="IFG618" s="9"/>
      <c r="IFH618" s="9"/>
      <c r="IFI618" s="9"/>
      <c r="IFJ618" s="9"/>
      <c r="IFK618" s="9"/>
      <c r="IFL618" s="9"/>
      <c r="IFM618" s="9"/>
      <c r="IFN618" s="9"/>
      <c r="IFO618" s="9"/>
      <c r="IFP618" s="9"/>
      <c r="IFQ618" s="9"/>
      <c r="IFR618" s="9"/>
      <c r="IFS618" s="9"/>
      <c r="IFT618" s="9"/>
      <c r="IFU618" s="9"/>
      <c r="IFV618" s="9"/>
      <c r="IFW618" s="9"/>
      <c r="IFX618" s="9"/>
      <c r="IFY618" s="9"/>
      <c r="IFZ618" s="9"/>
      <c r="IGA618" s="9"/>
      <c r="IGB618" s="9"/>
      <c r="IGC618" s="9"/>
      <c r="IGD618" s="9"/>
      <c r="IGE618" s="9"/>
      <c r="IGF618" s="9"/>
      <c r="IGG618" s="9"/>
      <c r="IGH618" s="9"/>
      <c r="IGI618" s="9"/>
      <c r="IGJ618" s="9"/>
      <c r="IGK618" s="9"/>
      <c r="IGL618" s="9"/>
      <c r="IGM618" s="9"/>
      <c r="IGN618" s="9"/>
      <c r="IGO618" s="9"/>
      <c r="IGP618" s="9"/>
      <c r="IGQ618" s="9"/>
      <c r="IGR618" s="9"/>
      <c r="IGS618" s="9"/>
      <c r="IGT618" s="9"/>
      <c r="IGU618" s="9"/>
      <c r="IGV618" s="9"/>
      <c r="IGW618" s="9"/>
      <c r="IGX618" s="9"/>
      <c r="IGY618" s="9"/>
      <c r="IGZ618" s="9"/>
      <c r="IHA618" s="9"/>
      <c r="IHB618" s="9"/>
      <c r="IHC618" s="9"/>
      <c r="IHD618" s="9"/>
      <c r="IHE618" s="9"/>
      <c r="IHF618" s="9"/>
      <c r="IHG618" s="9"/>
      <c r="IHH618" s="9"/>
      <c r="IHI618" s="9"/>
      <c r="IHJ618" s="9"/>
      <c r="IHK618" s="9"/>
      <c r="IHL618" s="9"/>
      <c r="IHM618" s="9"/>
      <c r="IHN618" s="9"/>
      <c r="IHO618" s="9"/>
      <c r="IHP618" s="9"/>
      <c r="IHQ618" s="9"/>
      <c r="IHR618" s="9"/>
      <c r="IHS618" s="9"/>
      <c r="IHT618" s="9"/>
      <c r="IHU618" s="9"/>
      <c r="IHV618" s="9"/>
      <c r="IHW618" s="9"/>
      <c r="IHX618" s="9"/>
      <c r="IHY618" s="9"/>
      <c r="IHZ618" s="9"/>
      <c r="IIA618" s="9"/>
      <c r="IIB618" s="9"/>
      <c r="IIC618" s="9"/>
      <c r="IID618" s="9"/>
      <c r="IIE618" s="9"/>
      <c r="IIF618" s="9"/>
      <c r="IIG618" s="9"/>
      <c r="IIH618" s="9"/>
      <c r="III618" s="9"/>
      <c r="IIJ618" s="9"/>
      <c r="IIK618" s="9"/>
      <c r="IIL618" s="9"/>
      <c r="IIM618" s="9"/>
      <c r="IIN618" s="9"/>
      <c r="IIO618" s="9"/>
      <c r="IIP618" s="9"/>
      <c r="IIQ618" s="9"/>
      <c r="IIR618" s="9"/>
      <c r="IIS618" s="9"/>
      <c r="IIT618" s="9"/>
      <c r="IIU618" s="9"/>
      <c r="IIV618" s="9"/>
      <c r="IIW618" s="9"/>
      <c r="IIX618" s="9"/>
      <c r="IIY618" s="9"/>
      <c r="IIZ618" s="9"/>
      <c r="IJA618" s="9"/>
      <c r="IJB618" s="9"/>
      <c r="IJC618" s="9"/>
      <c r="IJD618" s="9"/>
      <c r="IJE618" s="9"/>
      <c r="IJF618" s="9"/>
      <c r="IJG618" s="9"/>
      <c r="IJH618" s="9"/>
      <c r="IJI618" s="9"/>
      <c r="IJJ618" s="9"/>
      <c r="IJK618" s="9"/>
      <c r="IJL618" s="9"/>
      <c r="IJM618" s="9"/>
      <c r="IJN618" s="9"/>
      <c r="IJO618" s="9"/>
      <c r="IJP618" s="9"/>
      <c r="IJQ618" s="9"/>
      <c r="IJR618" s="9"/>
      <c r="IJS618" s="9"/>
      <c r="IJT618" s="9"/>
      <c r="IJU618" s="9"/>
      <c r="IJV618" s="9"/>
      <c r="IJW618" s="9"/>
      <c r="IJX618" s="9"/>
      <c r="IJY618" s="9"/>
      <c r="IJZ618" s="9"/>
      <c r="IKA618" s="9"/>
      <c r="IKB618" s="9"/>
      <c r="IKC618" s="9"/>
      <c r="IKD618" s="9"/>
      <c r="IKE618" s="9"/>
      <c r="IKF618" s="9"/>
      <c r="IKG618" s="9"/>
      <c r="IKH618" s="9"/>
      <c r="IKI618" s="9"/>
      <c r="IKJ618" s="9"/>
      <c r="IKK618" s="9"/>
      <c r="IKL618" s="9"/>
      <c r="IKM618" s="9"/>
      <c r="IKN618" s="9"/>
      <c r="IKO618" s="9"/>
      <c r="IKP618" s="9"/>
      <c r="IKQ618" s="9"/>
      <c r="IKR618" s="9"/>
      <c r="IKS618" s="9"/>
      <c r="IKT618" s="9"/>
      <c r="IKU618" s="9"/>
      <c r="IKV618" s="9"/>
      <c r="IKW618" s="9"/>
      <c r="IKX618" s="9"/>
      <c r="IKY618" s="9"/>
      <c r="IKZ618" s="9"/>
      <c r="ILA618" s="9"/>
      <c r="ILB618" s="9"/>
      <c r="ILC618" s="9"/>
      <c r="ILD618" s="9"/>
      <c r="ILE618" s="9"/>
      <c r="ILF618" s="9"/>
      <c r="ILG618" s="9"/>
      <c r="ILH618" s="9"/>
      <c r="ILI618" s="9"/>
      <c r="ILJ618" s="9"/>
      <c r="ILK618" s="9"/>
      <c r="ILL618" s="9"/>
      <c r="ILM618" s="9"/>
      <c r="ILN618" s="9"/>
      <c r="ILO618" s="9"/>
      <c r="ILP618" s="9"/>
      <c r="ILQ618" s="9"/>
      <c r="ILR618" s="9"/>
      <c r="ILS618" s="9"/>
      <c r="ILT618" s="9"/>
      <c r="ILU618" s="9"/>
      <c r="ILV618" s="9"/>
      <c r="ILW618" s="9"/>
      <c r="ILX618" s="9"/>
      <c r="ILY618" s="9"/>
      <c r="ILZ618" s="9"/>
      <c r="IMA618" s="9"/>
      <c r="IMB618" s="9"/>
      <c r="IMC618" s="9"/>
      <c r="IMD618" s="9"/>
      <c r="IME618" s="9"/>
      <c r="IMF618" s="9"/>
      <c r="IMG618" s="9"/>
      <c r="IMH618" s="9"/>
      <c r="IMI618" s="9"/>
      <c r="IMJ618" s="9"/>
      <c r="IMK618" s="9"/>
      <c r="IML618" s="9"/>
      <c r="IMM618" s="9"/>
      <c r="IMN618" s="9"/>
      <c r="IMO618" s="9"/>
      <c r="IMP618" s="9"/>
      <c r="IMQ618" s="9"/>
      <c r="IMR618" s="9"/>
      <c r="IMS618" s="9"/>
      <c r="IMT618" s="9"/>
      <c r="IMU618" s="9"/>
      <c r="IMV618" s="9"/>
      <c r="IMW618" s="9"/>
      <c r="IMX618" s="9"/>
      <c r="IMY618" s="9"/>
      <c r="IMZ618" s="9"/>
      <c r="INA618" s="9"/>
      <c r="INB618" s="9"/>
      <c r="INC618" s="9"/>
      <c r="IND618" s="9"/>
      <c r="INE618" s="9"/>
      <c r="INF618" s="9"/>
      <c r="ING618" s="9"/>
      <c r="INH618" s="9"/>
      <c r="INI618" s="9"/>
      <c r="INJ618" s="9"/>
      <c r="INK618" s="9"/>
      <c r="INL618" s="9"/>
      <c r="INM618" s="9"/>
      <c r="INN618" s="9"/>
      <c r="INO618" s="9"/>
      <c r="INP618" s="9"/>
      <c r="INQ618" s="9"/>
      <c r="INR618" s="9"/>
      <c r="INS618" s="9"/>
      <c r="INT618" s="9"/>
      <c r="INU618" s="9"/>
      <c r="INV618" s="9"/>
      <c r="INW618" s="9"/>
      <c r="INX618" s="9"/>
      <c r="INY618" s="9"/>
      <c r="INZ618" s="9"/>
      <c r="IOA618" s="9"/>
      <c r="IOB618" s="9"/>
      <c r="IOC618" s="9"/>
      <c r="IOD618" s="9"/>
      <c r="IOE618" s="9"/>
      <c r="IOF618" s="9"/>
      <c r="IOG618" s="9"/>
      <c r="IOH618" s="9"/>
      <c r="IOI618" s="9"/>
      <c r="IOJ618" s="9"/>
      <c r="IOK618" s="9"/>
      <c r="IOL618" s="9"/>
      <c r="IOM618" s="9"/>
      <c r="ION618" s="9"/>
      <c r="IOO618" s="9"/>
      <c r="IOP618" s="9"/>
      <c r="IOQ618" s="9"/>
      <c r="IOR618" s="9"/>
      <c r="IOS618" s="9"/>
      <c r="IOT618" s="9"/>
      <c r="IOU618" s="9"/>
      <c r="IOV618" s="9"/>
      <c r="IOW618" s="9"/>
      <c r="IOX618" s="9"/>
      <c r="IOY618" s="9"/>
      <c r="IOZ618" s="9"/>
      <c r="IPA618" s="9"/>
      <c r="IPB618" s="9"/>
      <c r="IPC618" s="9"/>
      <c r="IPD618" s="9"/>
      <c r="IPE618" s="9"/>
      <c r="IPF618" s="9"/>
      <c r="IPG618" s="9"/>
      <c r="IPH618" s="9"/>
      <c r="IPI618" s="9"/>
      <c r="IPJ618" s="9"/>
      <c r="IPK618" s="9"/>
      <c r="IPL618" s="9"/>
      <c r="IPM618" s="9"/>
      <c r="IPN618" s="9"/>
      <c r="IPO618" s="9"/>
      <c r="IPP618" s="9"/>
      <c r="IPQ618" s="9"/>
      <c r="IPR618" s="9"/>
      <c r="IPS618" s="9"/>
      <c r="IPT618" s="9"/>
      <c r="IPU618" s="9"/>
      <c r="IPV618" s="9"/>
      <c r="IPW618" s="9"/>
      <c r="IPX618" s="9"/>
      <c r="IPY618" s="9"/>
      <c r="IPZ618" s="9"/>
      <c r="IQA618" s="9"/>
      <c r="IQB618" s="9"/>
      <c r="IQC618" s="9"/>
      <c r="IQD618" s="9"/>
      <c r="IQE618" s="9"/>
      <c r="IQF618" s="9"/>
      <c r="IQG618" s="9"/>
      <c r="IQH618" s="9"/>
      <c r="IQI618" s="9"/>
      <c r="IQJ618" s="9"/>
      <c r="IQK618" s="9"/>
      <c r="IQL618" s="9"/>
      <c r="IQM618" s="9"/>
      <c r="IQN618" s="9"/>
      <c r="IQO618" s="9"/>
      <c r="IQP618" s="9"/>
      <c r="IQQ618" s="9"/>
      <c r="IQR618" s="9"/>
      <c r="IQS618" s="9"/>
      <c r="IQT618" s="9"/>
      <c r="IQU618" s="9"/>
      <c r="IQV618" s="9"/>
      <c r="IQW618" s="9"/>
      <c r="IQX618" s="9"/>
      <c r="IQY618" s="9"/>
      <c r="IQZ618" s="9"/>
      <c r="IRA618" s="9"/>
      <c r="IRB618" s="9"/>
      <c r="IRC618" s="9"/>
      <c r="IRD618" s="9"/>
      <c r="IRE618" s="9"/>
      <c r="IRF618" s="9"/>
      <c r="IRG618" s="9"/>
      <c r="IRH618" s="9"/>
      <c r="IRI618" s="9"/>
      <c r="IRJ618" s="9"/>
      <c r="IRK618" s="9"/>
      <c r="IRL618" s="9"/>
      <c r="IRM618" s="9"/>
      <c r="IRN618" s="9"/>
      <c r="IRO618" s="9"/>
      <c r="IRP618" s="9"/>
      <c r="IRQ618" s="9"/>
      <c r="IRR618" s="9"/>
      <c r="IRS618" s="9"/>
      <c r="IRT618" s="9"/>
      <c r="IRU618" s="9"/>
      <c r="IRV618" s="9"/>
      <c r="IRW618" s="9"/>
      <c r="IRX618" s="9"/>
      <c r="IRY618" s="9"/>
      <c r="IRZ618" s="9"/>
      <c r="ISA618" s="9"/>
      <c r="ISB618" s="9"/>
      <c r="ISC618" s="9"/>
      <c r="ISD618" s="9"/>
      <c r="ISE618" s="9"/>
      <c r="ISF618" s="9"/>
      <c r="ISG618" s="9"/>
      <c r="ISH618" s="9"/>
      <c r="ISI618" s="9"/>
      <c r="ISJ618" s="9"/>
      <c r="ISK618" s="9"/>
      <c r="ISL618" s="9"/>
      <c r="ISM618" s="9"/>
      <c r="ISN618" s="9"/>
      <c r="ISO618" s="9"/>
      <c r="ISP618" s="9"/>
      <c r="ISQ618" s="9"/>
      <c r="ISR618" s="9"/>
      <c r="ISS618" s="9"/>
      <c r="IST618" s="9"/>
      <c r="ISU618" s="9"/>
      <c r="ISV618" s="9"/>
      <c r="ISW618" s="9"/>
      <c r="ISX618" s="9"/>
      <c r="ISY618" s="9"/>
      <c r="ISZ618" s="9"/>
      <c r="ITA618" s="9"/>
      <c r="ITB618" s="9"/>
      <c r="ITC618" s="9"/>
      <c r="ITD618" s="9"/>
      <c r="ITE618" s="9"/>
      <c r="ITF618" s="9"/>
      <c r="ITG618" s="9"/>
      <c r="ITH618" s="9"/>
      <c r="ITI618" s="9"/>
      <c r="ITJ618" s="9"/>
      <c r="ITK618" s="9"/>
      <c r="ITL618" s="9"/>
      <c r="ITM618" s="9"/>
      <c r="ITN618" s="9"/>
      <c r="ITO618" s="9"/>
      <c r="ITP618" s="9"/>
      <c r="ITQ618" s="9"/>
      <c r="ITR618" s="9"/>
      <c r="ITS618" s="9"/>
      <c r="ITT618" s="9"/>
      <c r="ITU618" s="9"/>
      <c r="ITV618" s="9"/>
      <c r="ITW618" s="9"/>
      <c r="ITX618" s="9"/>
      <c r="ITY618" s="9"/>
      <c r="ITZ618" s="9"/>
      <c r="IUA618" s="9"/>
      <c r="IUB618" s="9"/>
      <c r="IUC618" s="9"/>
      <c r="IUD618" s="9"/>
      <c r="IUE618" s="9"/>
      <c r="IUF618" s="9"/>
      <c r="IUG618" s="9"/>
      <c r="IUH618" s="9"/>
      <c r="IUI618" s="9"/>
      <c r="IUJ618" s="9"/>
      <c r="IUK618" s="9"/>
      <c r="IUL618" s="9"/>
      <c r="IUM618" s="9"/>
      <c r="IUN618" s="9"/>
      <c r="IUO618" s="9"/>
      <c r="IUP618" s="9"/>
      <c r="IUQ618" s="9"/>
      <c r="IUR618" s="9"/>
      <c r="IUS618" s="9"/>
      <c r="IUT618" s="9"/>
      <c r="IUU618" s="9"/>
      <c r="IUV618" s="9"/>
      <c r="IUW618" s="9"/>
      <c r="IUX618" s="9"/>
      <c r="IUY618" s="9"/>
      <c r="IUZ618" s="9"/>
      <c r="IVA618" s="9"/>
      <c r="IVB618" s="9"/>
      <c r="IVC618" s="9"/>
      <c r="IVD618" s="9"/>
      <c r="IVE618" s="9"/>
      <c r="IVF618" s="9"/>
      <c r="IVG618" s="9"/>
      <c r="IVH618" s="9"/>
      <c r="IVI618" s="9"/>
      <c r="IVJ618" s="9"/>
      <c r="IVK618" s="9"/>
      <c r="IVL618" s="9"/>
      <c r="IVM618" s="9"/>
      <c r="IVN618" s="9"/>
      <c r="IVO618" s="9"/>
      <c r="IVP618" s="9"/>
      <c r="IVQ618" s="9"/>
      <c r="IVR618" s="9"/>
      <c r="IVS618" s="9"/>
      <c r="IVT618" s="9"/>
      <c r="IVU618" s="9"/>
      <c r="IVV618" s="9"/>
      <c r="IVW618" s="9"/>
      <c r="IVX618" s="9"/>
      <c r="IVY618" s="9"/>
      <c r="IVZ618" s="9"/>
      <c r="IWA618" s="9"/>
      <c r="IWB618" s="9"/>
      <c r="IWC618" s="9"/>
      <c r="IWD618" s="9"/>
      <c r="IWE618" s="9"/>
      <c r="IWF618" s="9"/>
      <c r="IWG618" s="9"/>
      <c r="IWH618" s="9"/>
      <c r="IWI618" s="9"/>
      <c r="IWJ618" s="9"/>
      <c r="IWK618" s="9"/>
      <c r="IWL618" s="9"/>
      <c r="IWM618" s="9"/>
      <c r="IWN618" s="9"/>
      <c r="IWO618" s="9"/>
      <c r="IWP618" s="9"/>
      <c r="IWQ618" s="9"/>
      <c r="IWR618" s="9"/>
      <c r="IWS618" s="9"/>
      <c r="IWT618" s="9"/>
      <c r="IWU618" s="9"/>
      <c r="IWV618" s="9"/>
      <c r="IWW618" s="9"/>
      <c r="IWX618" s="9"/>
      <c r="IWY618" s="9"/>
      <c r="IWZ618" s="9"/>
      <c r="IXA618" s="9"/>
      <c r="IXB618" s="9"/>
      <c r="IXC618" s="9"/>
      <c r="IXD618" s="9"/>
      <c r="IXE618" s="9"/>
      <c r="IXF618" s="9"/>
      <c r="IXG618" s="9"/>
      <c r="IXH618" s="9"/>
      <c r="IXI618" s="9"/>
      <c r="IXJ618" s="9"/>
      <c r="IXK618" s="9"/>
      <c r="IXL618" s="9"/>
      <c r="IXM618" s="9"/>
      <c r="IXN618" s="9"/>
      <c r="IXO618" s="9"/>
      <c r="IXP618" s="9"/>
      <c r="IXQ618" s="9"/>
      <c r="IXR618" s="9"/>
      <c r="IXS618" s="9"/>
      <c r="IXT618" s="9"/>
      <c r="IXU618" s="9"/>
      <c r="IXV618" s="9"/>
      <c r="IXW618" s="9"/>
      <c r="IXX618" s="9"/>
      <c r="IXY618" s="9"/>
      <c r="IXZ618" s="9"/>
      <c r="IYA618" s="9"/>
      <c r="IYB618" s="9"/>
      <c r="IYC618" s="9"/>
      <c r="IYD618" s="9"/>
      <c r="IYE618" s="9"/>
      <c r="IYF618" s="9"/>
      <c r="IYG618" s="9"/>
      <c r="IYH618" s="9"/>
      <c r="IYI618" s="9"/>
      <c r="IYJ618" s="9"/>
      <c r="IYK618" s="9"/>
      <c r="IYL618" s="9"/>
      <c r="IYM618" s="9"/>
      <c r="IYN618" s="9"/>
      <c r="IYO618" s="9"/>
      <c r="IYP618" s="9"/>
      <c r="IYQ618" s="9"/>
      <c r="IYR618" s="9"/>
      <c r="IYS618" s="9"/>
      <c r="IYT618" s="9"/>
      <c r="IYU618" s="9"/>
      <c r="IYV618" s="9"/>
      <c r="IYW618" s="9"/>
      <c r="IYX618" s="9"/>
      <c r="IYY618" s="9"/>
      <c r="IYZ618" s="9"/>
      <c r="IZA618" s="9"/>
      <c r="IZB618" s="9"/>
      <c r="IZC618" s="9"/>
      <c r="IZD618" s="9"/>
      <c r="IZE618" s="9"/>
      <c r="IZF618" s="9"/>
      <c r="IZG618" s="9"/>
      <c r="IZH618" s="9"/>
      <c r="IZI618" s="9"/>
      <c r="IZJ618" s="9"/>
      <c r="IZK618" s="9"/>
      <c r="IZL618" s="9"/>
      <c r="IZM618" s="9"/>
      <c r="IZN618" s="9"/>
      <c r="IZO618" s="9"/>
      <c r="IZP618" s="9"/>
      <c r="IZQ618" s="9"/>
      <c r="IZR618" s="9"/>
      <c r="IZS618" s="9"/>
      <c r="IZT618" s="9"/>
      <c r="IZU618" s="9"/>
      <c r="IZV618" s="9"/>
      <c r="IZW618" s="9"/>
      <c r="IZX618" s="9"/>
      <c r="IZY618" s="9"/>
      <c r="IZZ618" s="9"/>
      <c r="JAA618" s="9"/>
      <c r="JAB618" s="9"/>
      <c r="JAC618" s="9"/>
      <c r="JAD618" s="9"/>
      <c r="JAE618" s="9"/>
      <c r="JAF618" s="9"/>
      <c r="JAG618" s="9"/>
      <c r="JAH618" s="9"/>
      <c r="JAI618" s="9"/>
      <c r="JAJ618" s="9"/>
      <c r="JAK618" s="9"/>
      <c r="JAL618" s="9"/>
      <c r="JAM618" s="9"/>
      <c r="JAN618" s="9"/>
      <c r="JAO618" s="9"/>
      <c r="JAP618" s="9"/>
      <c r="JAQ618" s="9"/>
      <c r="JAR618" s="9"/>
      <c r="JAS618" s="9"/>
      <c r="JAT618" s="9"/>
      <c r="JAU618" s="9"/>
      <c r="JAV618" s="9"/>
      <c r="JAW618" s="9"/>
      <c r="JAX618" s="9"/>
      <c r="JAY618" s="9"/>
      <c r="JAZ618" s="9"/>
      <c r="JBA618" s="9"/>
      <c r="JBB618" s="9"/>
      <c r="JBC618" s="9"/>
      <c r="JBD618" s="9"/>
      <c r="JBE618" s="9"/>
      <c r="JBF618" s="9"/>
      <c r="JBG618" s="9"/>
      <c r="JBH618" s="9"/>
      <c r="JBI618" s="9"/>
      <c r="JBJ618" s="9"/>
      <c r="JBK618" s="9"/>
      <c r="JBL618" s="9"/>
      <c r="JBM618" s="9"/>
      <c r="JBN618" s="9"/>
      <c r="JBO618" s="9"/>
      <c r="JBP618" s="9"/>
      <c r="JBQ618" s="9"/>
      <c r="JBR618" s="9"/>
      <c r="JBS618" s="9"/>
      <c r="JBT618" s="9"/>
      <c r="JBU618" s="9"/>
      <c r="JBV618" s="9"/>
      <c r="JBW618" s="9"/>
      <c r="JBX618" s="9"/>
      <c r="JBY618" s="9"/>
      <c r="JBZ618" s="9"/>
      <c r="JCA618" s="9"/>
      <c r="JCB618" s="9"/>
      <c r="JCC618" s="9"/>
      <c r="JCD618" s="9"/>
      <c r="JCE618" s="9"/>
      <c r="JCF618" s="9"/>
      <c r="JCG618" s="9"/>
      <c r="JCH618" s="9"/>
      <c r="JCI618" s="9"/>
      <c r="JCJ618" s="9"/>
      <c r="JCK618" s="9"/>
      <c r="JCL618" s="9"/>
      <c r="JCM618" s="9"/>
      <c r="JCN618" s="9"/>
      <c r="JCO618" s="9"/>
      <c r="JCP618" s="9"/>
      <c r="JCQ618" s="9"/>
      <c r="JCR618" s="9"/>
      <c r="JCS618" s="9"/>
      <c r="JCT618" s="9"/>
      <c r="JCU618" s="9"/>
      <c r="JCV618" s="9"/>
      <c r="JCW618" s="9"/>
      <c r="JCX618" s="9"/>
      <c r="JCY618" s="9"/>
      <c r="JCZ618" s="9"/>
      <c r="JDA618" s="9"/>
      <c r="JDB618" s="9"/>
      <c r="JDC618" s="9"/>
      <c r="JDD618" s="9"/>
      <c r="JDE618" s="9"/>
      <c r="JDF618" s="9"/>
      <c r="JDG618" s="9"/>
      <c r="JDH618" s="9"/>
      <c r="JDI618" s="9"/>
      <c r="JDJ618" s="9"/>
      <c r="JDK618" s="9"/>
      <c r="JDL618" s="9"/>
      <c r="JDM618" s="9"/>
      <c r="JDN618" s="9"/>
      <c r="JDO618" s="9"/>
      <c r="JDP618" s="9"/>
      <c r="JDQ618" s="9"/>
      <c r="JDR618" s="9"/>
      <c r="JDS618" s="9"/>
      <c r="JDT618" s="9"/>
      <c r="JDU618" s="9"/>
      <c r="JDV618" s="9"/>
      <c r="JDW618" s="9"/>
      <c r="JDX618" s="9"/>
      <c r="JDY618" s="9"/>
      <c r="JDZ618" s="9"/>
      <c r="JEA618" s="9"/>
      <c r="JEB618" s="9"/>
      <c r="JEC618" s="9"/>
      <c r="JED618" s="9"/>
      <c r="JEE618" s="9"/>
      <c r="JEF618" s="9"/>
      <c r="JEG618" s="9"/>
      <c r="JEH618" s="9"/>
      <c r="JEI618" s="9"/>
      <c r="JEJ618" s="9"/>
      <c r="JEK618" s="9"/>
      <c r="JEL618" s="9"/>
      <c r="JEM618" s="9"/>
      <c r="JEN618" s="9"/>
      <c r="JEO618" s="9"/>
      <c r="JEP618" s="9"/>
      <c r="JEQ618" s="9"/>
      <c r="JER618" s="9"/>
      <c r="JES618" s="9"/>
      <c r="JET618" s="9"/>
      <c r="JEU618" s="9"/>
      <c r="JEV618" s="9"/>
      <c r="JEW618" s="9"/>
      <c r="JEX618" s="9"/>
      <c r="JEY618" s="9"/>
      <c r="JEZ618" s="9"/>
      <c r="JFA618" s="9"/>
      <c r="JFB618" s="9"/>
      <c r="JFC618" s="9"/>
      <c r="JFD618" s="9"/>
      <c r="JFE618" s="9"/>
      <c r="JFF618" s="9"/>
      <c r="JFG618" s="9"/>
      <c r="JFH618" s="9"/>
      <c r="JFI618" s="9"/>
      <c r="JFJ618" s="9"/>
      <c r="JFK618" s="9"/>
      <c r="JFL618" s="9"/>
      <c r="JFM618" s="9"/>
      <c r="JFN618" s="9"/>
      <c r="JFO618" s="9"/>
      <c r="JFP618" s="9"/>
      <c r="JFQ618" s="9"/>
      <c r="JFR618" s="9"/>
      <c r="JFS618" s="9"/>
      <c r="JFT618" s="9"/>
      <c r="JFU618" s="9"/>
      <c r="JFV618" s="9"/>
      <c r="JFW618" s="9"/>
      <c r="JFX618" s="9"/>
      <c r="JFY618" s="9"/>
      <c r="JFZ618" s="9"/>
      <c r="JGA618" s="9"/>
      <c r="JGB618" s="9"/>
      <c r="JGC618" s="9"/>
      <c r="JGD618" s="9"/>
      <c r="JGE618" s="9"/>
      <c r="JGF618" s="9"/>
      <c r="JGG618" s="9"/>
      <c r="JGH618" s="9"/>
      <c r="JGI618" s="9"/>
      <c r="JGJ618" s="9"/>
      <c r="JGK618" s="9"/>
      <c r="JGL618" s="9"/>
      <c r="JGM618" s="9"/>
      <c r="JGN618" s="9"/>
      <c r="JGO618" s="9"/>
      <c r="JGP618" s="9"/>
      <c r="JGQ618" s="9"/>
      <c r="JGR618" s="9"/>
      <c r="JGS618" s="9"/>
      <c r="JGT618" s="9"/>
      <c r="JGU618" s="9"/>
      <c r="JGV618" s="9"/>
      <c r="JGW618" s="9"/>
      <c r="JGX618" s="9"/>
      <c r="JGY618" s="9"/>
      <c r="JGZ618" s="9"/>
      <c r="JHA618" s="9"/>
      <c r="JHB618" s="9"/>
      <c r="JHC618" s="9"/>
      <c r="JHD618" s="9"/>
      <c r="JHE618" s="9"/>
      <c r="JHF618" s="9"/>
      <c r="JHG618" s="9"/>
      <c r="JHH618" s="9"/>
      <c r="JHI618" s="9"/>
      <c r="JHJ618" s="9"/>
      <c r="JHK618" s="9"/>
      <c r="JHL618" s="9"/>
      <c r="JHM618" s="9"/>
      <c r="JHN618" s="9"/>
      <c r="JHO618" s="9"/>
      <c r="JHP618" s="9"/>
      <c r="JHQ618" s="9"/>
      <c r="JHR618" s="9"/>
      <c r="JHS618" s="9"/>
      <c r="JHT618" s="9"/>
      <c r="JHU618" s="9"/>
      <c r="JHV618" s="9"/>
      <c r="JHW618" s="9"/>
      <c r="JHX618" s="9"/>
      <c r="JHY618" s="9"/>
      <c r="JHZ618" s="9"/>
      <c r="JIA618" s="9"/>
      <c r="JIB618" s="9"/>
      <c r="JIC618" s="9"/>
      <c r="JID618" s="9"/>
      <c r="JIE618" s="9"/>
      <c r="JIF618" s="9"/>
      <c r="JIG618" s="9"/>
      <c r="JIH618" s="9"/>
      <c r="JII618" s="9"/>
      <c r="JIJ618" s="9"/>
      <c r="JIK618" s="9"/>
      <c r="JIL618" s="9"/>
      <c r="JIM618" s="9"/>
      <c r="JIN618" s="9"/>
      <c r="JIO618" s="9"/>
      <c r="JIP618" s="9"/>
      <c r="JIQ618" s="9"/>
      <c r="JIR618" s="9"/>
      <c r="JIS618" s="9"/>
      <c r="JIT618" s="9"/>
      <c r="JIU618" s="9"/>
      <c r="JIV618" s="9"/>
      <c r="JIW618" s="9"/>
      <c r="JIX618" s="9"/>
      <c r="JIY618" s="9"/>
      <c r="JIZ618" s="9"/>
      <c r="JJA618" s="9"/>
      <c r="JJB618" s="9"/>
      <c r="JJC618" s="9"/>
      <c r="JJD618" s="9"/>
      <c r="JJE618" s="9"/>
      <c r="JJF618" s="9"/>
      <c r="JJG618" s="9"/>
      <c r="JJH618" s="9"/>
      <c r="JJI618" s="9"/>
      <c r="JJJ618" s="9"/>
      <c r="JJK618" s="9"/>
      <c r="JJL618" s="9"/>
      <c r="JJM618" s="9"/>
      <c r="JJN618" s="9"/>
      <c r="JJO618" s="9"/>
      <c r="JJP618" s="9"/>
      <c r="JJQ618" s="9"/>
      <c r="JJR618" s="9"/>
      <c r="JJS618" s="9"/>
      <c r="JJT618" s="9"/>
      <c r="JJU618" s="9"/>
      <c r="JJV618" s="9"/>
      <c r="JJW618" s="9"/>
      <c r="JJX618" s="9"/>
      <c r="JJY618" s="9"/>
      <c r="JJZ618" s="9"/>
      <c r="JKA618" s="9"/>
      <c r="JKB618" s="9"/>
      <c r="JKC618" s="9"/>
      <c r="JKD618" s="9"/>
      <c r="JKE618" s="9"/>
      <c r="JKF618" s="9"/>
      <c r="JKG618" s="9"/>
      <c r="JKH618" s="9"/>
      <c r="JKI618" s="9"/>
      <c r="JKJ618" s="9"/>
      <c r="JKK618" s="9"/>
      <c r="JKL618" s="9"/>
      <c r="JKM618" s="9"/>
      <c r="JKN618" s="9"/>
      <c r="JKO618" s="9"/>
      <c r="JKP618" s="9"/>
      <c r="JKQ618" s="9"/>
      <c r="JKR618" s="9"/>
      <c r="JKS618" s="9"/>
      <c r="JKT618" s="9"/>
      <c r="JKU618" s="9"/>
      <c r="JKV618" s="9"/>
      <c r="JKW618" s="9"/>
      <c r="JKX618" s="9"/>
      <c r="JKY618" s="9"/>
      <c r="JKZ618" s="9"/>
      <c r="JLA618" s="9"/>
      <c r="JLB618" s="9"/>
      <c r="JLC618" s="9"/>
      <c r="JLD618" s="9"/>
      <c r="JLE618" s="9"/>
      <c r="JLF618" s="9"/>
      <c r="JLG618" s="9"/>
      <c r="JLH618" s="9"/>
      <c r="JLI618" s="9"/>
      <c r="JLJ618" s="9"/>
      <c r="JLK618" s="9"/>
      <c r="JLL618" s="9"/>
      <c r="JLM618" s="9"/>
      <c r="JLN618" s="9"/>
      <c r="JLO618" s="9"/>
      <c r="JLP618" s="9"/>
      <c r="JLQ618" s="9"/>
      <c r="JLR618" s="9"/>
      <c r="JLS618" s="9"/>
      <c r="JLT618" s="9"/>
      <c r="JLU618" s="9"/>
      <c r="JLV618" s="9"/>
      <c r="JLW618" s="9"/>
      <c r="JLX618" s="9"/>
      <c r="JLY618" s="9"/>
      <c r="JLZ618" s="9"/>
      <c r="JMA618" s="9"/>
      <c r="JMB618" s="9"/>
      <c r="JMC618" s="9"/>
      <c r="JMD618" s="9"/>
      <c r="JME618" s="9"/>
      <c r="JMF618" s="9"/>
      <c r="JMG618" s="9"/>
      <c r="JMH618" s="9"/>
      <c r="JMI618" s="9"/>
      <c r="JMJ618" s="9"/>
      <c r="JMK618" s="9"/>
      <c r="JML618" s="9"/>
      <c r="JMM618" s="9"/>
      <c r="JMN618" s="9"/>
      <c r="JMO618" s="9"/>
      <c r="JMP618" s="9"/>
      <c r="JMQ618" s="9"/>
      <c r="JMR618" s="9"/>
      <c r="JMS618" s="9"/>
      <c r="JMT618" s="9"/>
      <c r="JMU618" s="9"/>
      <c r="JMV618" s="9"/>
      <c r="JMW618" s="9"/>
      <c r="JMX618" s="9"/>
      <c r="JMY618" s="9"/>
      <c r="JMZ618" s="9"/>
      <c r="JNA618" s="9"/>
      <c r="JNB618" s="9"/>
      <c r="JNC618" s="9"/>
      <c r="JND618" s="9"/>
      <c r="JNE618" s="9"/>
      <c r="JNF618" s="9"/>
      <c r="JNG618" s="9"/>
      <c r="JNH618" s="9"/>
      <c r="JNI618" s="9"/>
      <c r="JNJ618" s="9"/>
      <c r="JNK618" s="9"/>
      <c r="JNL618" s="9"/>
      <c r="JNM618" s="9"/>
      <c r="JNN618" s="9"/>
      <c r="JNO618" s="9"/>
      <c r="JNP618" s="9"/>
      <c r="JNQ618" s="9"/>
      <c r="JNR618" s="9"/>
      <c r="JNS618" s="9"/>
      <c r="JNT618" s="9"/>
      <c r="JNU618" s="9"/>
      <c r="JNV618" s="9"/>
      <c r="JNW618" s="9"/>
      <c r="JNX618" s="9"/>
      <c r="JNY618" s="9"/>
      <c r="JNZ618" s="9"/>
      <c r="JOA618" s="9"/>
      <c r="JOB618" s="9"/>
      <c r="JOC618" s="9"/>
      <c r="JOD618" s="9"/>
      <c r="JOE618" s="9"/>
      <c r="JOF618" s="9"/>
      <c r="JOG618" s="9"/>
      <c r="JOH618" s="9"/>
      <c r="JOI618" s="9"/>
      <c r="JOJ618" s="9"/>
      <c r="JOK618" s="9"/>
      <c r="JOL618" s="9"/>
      <c r="JOM618" s="9"/>
      <c r="JON618" s="9"/>
      <c r="JOO618" s="9"/>
      <c r="JOP618" s="9"/>
      <c r="JOQ618" s="9"/>
      <c r="JOR618" s="9"/>
      <c r="JOS618" s="9"/>
      <c r="JOT618" s="9"/>
      <c r="JOU618" s="9"/>
      <c r="JOV618" s="9"/>
      <c r="JOW618" s="9"/>
      <c r="JOX618" s="9"/>
      <c r="JOY618" s="9"/>
      <c r="JOZ618" s="9"/>
      <c r="JPA618" s="9"/>
      <c r="JPB618" s="9"/>
      <c r="JPC618" s="9"/>
      <c r="JPD618" s="9"/>
      <c r="JPE618" s="9"/>
      <c r="JPF618" s="9"/>
      <c r="JPG618" s="9"/>
      <c r="JPH618" s="9"/>
      <c r="JPI618" s="9"/>
      <c r="JPJ618" s="9"/>
      <c r="JPK618" s="9"/>
      <c r="JPL618" s="9"/>
      <c r="JPM618" s="9"/>
      <c r="JPN618" s="9"/>
      <c r="JPO618" s="9"/>
      <c r="JPP618" s="9"/>
      <c r="JPQ618" s="9"/>
      <c r="JPR618" s="9"/>
      <c r="JPS618" s="9"/>
      <c r="JPT618" s="9"/>
      <c r="JPU618" s="9"/>
      <c r="JPV618" s="9"/>
      <c r="JPW618" s="9"/>
      <c r="JPX618" s="9"/>
      <c r="JPY618" s="9"/>
      <c r="JPZ618" s="9"/>
      <c r="JQA618" s="9"/>
      <c r="JQB618" s="9"/>
      <c r="JQC618" s="9"/>
      <c r="JQD618" s="9"/>
      <c r="JQE618" s="9"/>
      <c r="JQF618" s="9"/>
      <c r="JQG618" s="9"/>
      <c r="JQH618" s="9"/>
      <c r="JQI618" s="9"/>
      <c r="JQJ618" s="9"/>
      <c r="JQK618" s="9"/>
      <c r="JQL618" s="9"/>
      <c r="JQM618" s="9"/>
      <c r="JQN618" s="9"/>
      <c r="JQO618" s="9"/>
      <c r="JQP618" s="9"/>
      <c r="JQQ618" s="9"/>
      <c r="JQR618" s="9"/>
      <c r="JQS618" s="9"/>
      <c r="JQT618" s="9"/>
      <c r="JQU618" s="9"/>
      <c r="JQV618" s="9"/>
      <c r="JQW618" s="9"/>
      <c r="JQX618" s="9"/>
      <c r="JQY618" s="9"/>
      <c r="JQZ618" s="9"/>
      <c r="JRA618" s="9"/>
      <c r="JRB618" s="9"/>
      <c r="JRC618" s="9"/>
      <c r="JRD618" s="9"/>
      <c r="JRE618" s="9"/>
      <c r="JRF618" s="9"/>
      <c r="JRG618" s="9"/>
      <c r="JRH618" s="9"/>
      <c r="JRI618" s="9"/>
      <c r="JRJ618" s="9"/>
      <c r="JRK618" s="9"/>
      <c r="JRL618" s="9"/>
      <c r="JRM618" s="9"/>
      <c r="JRN618" s="9"/>
      <c r="JRO618" s="9"/>
      <c r="JRP618" s="9"/>
      <c r="JRQ618" s="9"/>
      <c r="JRR618" s="9"/>
      <c r="JRS618" s="9"/>
      <c r="JRT618" s="9"/>
      <c r="JRU618" s="9"/>
      <c r="JRV618" s="9"/>
      <c r="JRW618" s="9"/>
      <c r="JRX618" s="9"/>
      <c r="JRY618" s="9"/>
      <c r="JRZ618" s="9"/>
      <c r="JSA618" s="9"/>
      <c r="JSB618" s="9"/>
      <c r="JSC618" s="9"/>
      <c r="JSD618" s="9"/>
      <c r="JSE618" s="9"/>
      <c r="JSF618" s="9"/>
      <c r="JSG618" s="9"/>
      <c r="JSH618" s="9"/>
      <c r="JSI618" s="9"/>
      <c r="JSJ618" s="9"/>
      <c r="JSK618" s="9"/>
      <c r="JSL618" s="9"/>
      <c r="JSM618" s="9"/>
      <c r="JSN618" s="9"/>
      <c r="JSO618" s="9"/>
      <c r="JSP618" s="9"/>
      <c r="JSQ618" s="9"/>
      <c r="JSR618" s="9"/>
      <c r="JSS618" s="9"/>
      <c r="JST618" s="9"/>
      <c r="JSU618" s="9"/>
      <c r="JSV618" s="9"/>
      <c r="JSW618" s="9"/>
      <c r="JSX618" s="9"/>
      <c r="JSY618" s="9"/>
      <c r="JSZ618" s="9"/>
      <c r="JTA618" s="9"/>
      <c r="JTB618" s="9"/>
      <c r="JTC618" s="9"/>
      <c r="JTD618" s="9"/>
      <c r="JTE618" s="9"/>
      <c r="JTF618" s="9"/>
      <c r="JTG618" s="9"/>
      <c r="JTH618" s="9"/>
      <c r="JTI618" s="9"/>
      <c r="JTJ618" s="9"/>
      <c r="JTK618" s="9"/>
      <c r="JTL618" s="9"/>
      <c r="JTM618" s="9"/>
      <c r="JTN618" s="9"/>
      <c r="JTO618" s="9"/>
      <c r="JTP618" s="9"/>
      <c r="JTQ618" s="9"/>
      <c r="JTR618" s="9"/>
      <c r="JTS618" s="9"/>
      <c r="JTT618" s="9"/>
      <c r="JTU618" s="9"/>
      <c r="JTV618" s="9"/>
      <c r="JTW618" s="9"/>
      <c r="JTX618" s="9"/>
      <c r="JTY618" s="9"/>
      <c r="JTZ618" s="9"/>
      <c r="JUA618" s="9"/>
      <c r="JUB618" s="9"/>
      <c r="JUC618" s="9"/>
      <c r="JUD618" s="9"/>
      <c r="JUE618" s="9"/>
      <c r="JUF618" s="9"/>
      <c r="JUG618" s="9"/>
      <c r="JUH618" s="9"/>
      <c r="JUI618" s="9"/>
      <c r="JUJ618" s="9"/>
      <c r="JUK618" s="9"/>
      <c r="JUL618" s="9"/>
      <c r="JUM618" s="9"/>
      <c r="JUN618" s="9"/>
      <c r="JUO618" s="9"/>
      <c r="JUP618" s="9"/>
      <c r="JUQ618" s="9"/>
      <c r="JUR618" s="9"/>
      <c r="JUS618" s="9"/>
      <c r="JUT618" s="9"/>
      <c r="JUU618" s="9"/>
      <c r="JUV618" s="9"/>
      <c r="JUW618" s="9"/>
      <c r="JUX618" s="9"/>
      <c r="JUY618" s="9"/>
      <c r="JUZ618" s="9"/>
      <c r="JVA618" s="9"/>
      <c r="JVB618" s="9"/>
      <c r="JVC618" s="9"/>
      <c r="JVD618" s="9"/>
      <c r="JVE618" s="9"/>
      <c r="JVF618" s="9"/>
      <c r="JVG618" s="9"/>
      <c r="JVH618" s="9"/>
      <c r="JVI618" s="9"/>
      <c r="JVJ618" s="9"/>
      <c r="JVK618" s="9"/>
      <c r="JVL618" s="9"/>
      <c r="JVM618" s="9"/>
      <c r="JVN618" s="9"/>
      <c r="JVO618" s="9"/>
      <c r="JVP618" s="9"/>
      <c r="JVQ618" s="9"/>
      <c r="JVR618" s="9"/>
      <c r="JVS618" s="9"/>
      <c r="JVT618" s="9"/>
      <c r="JVU618" s="9"/>
      <c r="JVV618" s="9"/>
      <c r="JVW618" s="9"/>
      <c r="JVX618" s="9"/>
      <c r="JVY618" s="9"/>
      <c r="JVZ618" s="9"/>
      <c r="JWA618" s="9"/>
      <c r="JWB618" s="9"/>
      <c r="JWC618" s="9"/>
      <c r="JWD618" s="9"/>
      <c r="JWE618" s="9"/>
      <c r="JWF618" s="9"/>
      <c r="JWG618" s="9"/>
      <c r="JWH618" s="9"/>
      <c r="JWI618" s="9"/>
      <c r="JWJ618" s="9"/>
      <c r="JWK618" s="9"/>
      <c r="JWL618" s="9"/>
      <c r="JWM618" s="9"/>
      <c r="JWN618" s="9"/>
      <c r="JWO618" s="9"/>
      <c r="JWP618" s="9"/>
      <c r="JWQ618" s="9"/>
      <c r="JWR618" s="9"/>
      <c r="JWS618" s="9"/>
      <c r="JWT618" s="9"/>
      <c r="JWU618" s="9"/>
      <c r="JWV618" s="9"/>
      <c r="JWW618" s="9"/>
      <c r="JWX618" s="9"/>
      <c r="JWY618" s="9"/>
      <c r="JWZ618" s="9"/>
      <c r="JXA618" s="9"/>
      <c r="JXB618" s="9"/>
      <c r="JXC618" s="9"/>
      <c r="JXD618" s="9"/>
      <c r="JXE618" s="9"/>
      <c r="JXF618" s="9"/>
      <c r="JXG618" s="9"/>
      <c r="JXH618" s="9"/>
      <c r="JXI618" s="9"/>
      <c r="JXJ618" s="9"/>
      <c r="JXK618" s="9"/>
      <c r="JXL618" s="9"/>
      <c r="JXM618" s="9"/>
      <c r="JXN618" s="9"/>
      <c r="JXO618" s="9"/>
      <c r="JXP618" s="9"/>
      <c r="JXQ618" s="9"/>
      <c r="JXR618" s="9"/>
      <c r="JXS618" s="9"/>
      <c r="JXT618" s="9"/>
      <c r="JXU618" s="9"/>
      <c r="JXV618" s="9"/>
      <c r="JXW618" s="9"/>
      <c r="JXX618" s="9"/>
      <c r="JXY618" s="9"/>
      <c r="JXZ618" s="9"/>
      <c r="JYA618" s="9"/>
      <c r="JYB618" s="9"/>
      <c r="JYC618" s="9"/>
      <c r="JYD618" s="9"/>
      <c r="JYE618" s="9"/>
      <c r="JYF618" s="9"/>
      <c r="JYG618" s="9"/>
      <c r="JYH618" s="9"/>
      <c r="JYI618" s="9"/>
      <c r="JYJ618" s="9"/>
      <c r="JYK618" s="9"/>
      <c r="JYL618" s="9"/>
      <c r="JYM618" s="9"/>
      <c r="JYN618" s="9"/>
      <c r="JYO618" s="9"/>
      <c r="JYP618" s="9"/>
      <c r="JYQ618" s="9"/>
      <c r="JYR618" s="9"/>
      <c r="JYS618" s="9"/>
      <c r="JYT618" s="9"/>
      <c r="JYU618" s="9"/>
      <c r="JYV618" s="9"/>
      <c r="JYW618" s="9"/>
      <c r="JYX618" s="9"/>
      <c r="JYY618" s="9"/>
      <c r="JYZ618" s="9"/>
      <c r="JZA618" s="9"/>
      <c r="JZB618" s="9"/>
      <c r="JZC618" s="9"/>
      <c r="JZD618" s="9"/>
      <c r="JZE618" s="9"/>
      <c r="JZF618" s="9"/>
      <c r="JZG618" s="9"/>
      <c r="JZH618" s="9"/>
      <c r="JZI618" s="9"/>
      <c r="JZJ618" s="9"/>
      <c r="JZK618" s="9"/>
      <c r="JZL618" s="9"/>
      <c r="JZM618" s="9"/>
      <c r="JZN618" s="9"/>
      <c r="JZO618" s="9"/>
      <c r="JZP618" s="9"/>
      <c r="JZQ618" s="9"/>
      <c r="JZR618" s="9"/>
      <c r="JZS618" s="9"/>
      <c r="JZT618" s="9"/>
      <c r="JZU618" s="9"/>
      <c r="JZV618" s="9"/>
      <c r="JZW618" s="9"/>
      <c r="JZX618" s="9"/>
      <c r="JZY618" s="9"/>
      <c r="JZZ618" s="9"/>
      <c r="KAA618" s="9"/>
      <c r="KAB618" s="9"/>
      <c r="KAC618" s="9"/>
      <c r="KAD618" s="9"/>
      <c r="KAE618" s="9"/>
      <c r="KAF618" s="9"/>
      <c r="KAG618" s="9"/>
      <c r="KAH618" s="9"/>
      <c r="KAI618" s="9"/>
      <c r="KAJ618" s="9"/>
      <c r="KAK618" s="9"/>
      <c r="KAL618" s="9"/>
      <c r="KAM618" s="9"/>
      <c r="KAN618" s="9"/>
      <c r="KAO618" s="9"/>
      <c r="KAP618" s="9"/>
      <c r="KAQ618" s="9"/>
      <c r="KAR618" s="9"/>
      <c r="KAS618" s="9"/>
      <c r="KAT618" s="9"/>
      <c r="KAU618" s="9"/>
      <c r="KAV618" s="9"/>
      <c r="KAW618" s="9"/>
      <c r="KAX618" s="9"/>
      <c r="KAY618" s="9"/>
      <c r="KAZ618" s="9"/>
      <c r="KBA618" s="9"/>
      <c r="KBB618" s="9"/>
      <c r="KBC618" s="9"/>
      <c r="KBD618" s="9"/>
      <c r="KBE618" s="9"/>
      <c r="KBF618" s="9"/>
      <c r="KBG618" s="9"/>
      <c r="KBH618" s="9"/>
      <c r="KBI618" s="9"/>
      <c r="KBJ618" s="9"/>
      <c r="KBK618" s="9"/>
      <c r="KBL618" s="9"/>
      <c r="KBM618" s="9"/>
      <c r="KBN618" s="9"/>
      <c r="KBO618" s="9"/>
      <c r="KBP618" s="9"/>
      <c r="KBQ618" s="9"/>
      <c r="KBR618" s="9"/>
      <c r="KBS618" s="9"/>
      <c r="KBT618" s="9"/>
      <c r="KBU618" s="9"/>
      <c r="KBV618" s="9"/>
      <c r="KBW618" s="9"/>
      <c r="KBX618" s="9"/>
      <c r="KBY618" s="9"/>
      <c r="KBZ618" s="9"/>
      <c r="KCA618" s="9"/>
      <c r="KCB618" s="9"/>
      <c r="KCC618" s="9"/>
      <c r="KCD618" s="9"/>
      <c r="KCE618" s="9"/>
      <c r="KCF618" s="9"/>
      <c r="KCG618" s="9"/>
      <c r="KCH618" s="9"/>
      <c r="KCI618" s="9"/>
      <c r="KCJ618" s="9"/>
      <c r="KCK618" s="9"/>
      <c r="KCL618" s="9"/>
      <c r="KCM618" s="9"/>
      <c r="KCN618" s="9"/>
      <c r="KCO618" s="9"/>
      <c r="KCP618" s="9"/>
      <c r="KCQ618" s="9"/>
      <c r="KCR618" s="9"/>
      <c r="KCS618" s="9"/>
      <c r="KCT618" s="9"/>
      <c r="KCU618" s="9"/>
      <c r="KCV618" s="9"/>
      <c r="KCW618" s="9"/>
      <c r="KCX618" s="9"/>
      <c r="KCY618" s="9"/>
      <c r="KCZ618" s="9"/>
      <c r="KDA618" s="9"/>
      <c r="KDB618" s="9"/>
      <c r="KDC618" s="9"/>
      <c r="KDD618" s="9"/>
      <c r="KDE618" s="9"/>
      <c r="KDF618" s="9"/>
      <c r="KDG618" s="9"/>
      <c r="KDH618" s="9"/>
      <c r="KDI618" s="9"/>
      <c r="KDJ618" s="9"/>
      <c r="KDK618" s="9"/>
      <c r="KDL618" s="9"/>
      <c r="KDM618" s="9"/>
      <c r="KDN618" s="9"/>
      <c r="KDO618" s="9"/>
      <c r="KDP618" s="9"/>
      <c r="KDQ618" s="9"/>
      <c r="KDR618" s="9"/>
      <c r="KDS618" s="9"/>
      <c r="KDT618" s="9"/>
      <c r="KDU618" s="9"/>
      <c r="KDV618" s="9"/>
      <c r="KDW618" s="9"/>
      <c r="KDX618" s="9"/>
      <c r="KDY618" s="9"/>
      <c r="KDZ618" s="9"/>
      <c r="KEA618" s="9"/>
      <c r="KEB618" s="9"/>
      <c r="KEC618" s="9"/>
      <c r="KED618" s="9"/>
      <c r="KEE618" s="9"/>
      <c r="KEF618" s="9"/>
      <c r="KEG618" s="9"/>
      <c r="KEH618" s="9"/>
      <c r="KEI618" s="9"/>
      <c r="KEJ618" s="9"/>
      <c r="KEK618" s="9"/>
      <c r="KEL618" s="9"/>
      <c r="KEM618" s="9"/>
      <c r="KEN618" s="9"/>
      <c r="KEO618" s="9"/>
      <c r="KEP618" s="9"/>
      <c r="KEQ618" s="9"/>
      <c r="KER618" s="9"/>
      <c r="KES618" s="9"/>
      <c r="KET618" s="9"/>
      <c r="KEU618" s="9"/>
      <c r="KEV618" s="9"/>
      <c r="KEW618" s="9"/>
      <c r="KEX618" s="9"/>
      <c r="KEY618" s="9"/>
      <c r="KEZ618" s="9"/>
      <c r="KFA618" s="9"/>
      <c r="KFB618" s="9"/>
      <c r="KFC618" s="9"/>
      <c r="KFD618" s="9"/>
      <c r="KFE618" s="9"/>
      <c r="KFF618" s="9"/>
      <c r="KFG618" s="9"/>
      <c r="KFH618" s="9"/>
      <c r="KFI618" s="9"/>
      <c r="KFJ618" s="9"/>
      <c r="KFK618" s="9"/>
      <c r="KFL618" s="9"/>
      <c r="KFM618" s="9"/>
      <c r="KFN618" s="9"/>
      <c r="KFO618" s="9"/>
      <c r="KFP618" s="9"/>
      <c r="KFQ618" s="9"/>
      <c r="KFR618" s="9"/>
      <c r="KFS618" s="9"/>
      <c r="KFT618" s="9"/>
      <c r="KFU618" s="9"/>
      <c r="KFV618" s="9"/>
      <c r="KFW618" s="9"/>
      <c r="KFX618" s="9"/>
      <c r="KFY618" s="9"/>
      <c r="KFZ618" s="9"/>
      <c r="KGA618" s="9"/>
      <c r="KGB618" s="9"/>
      <c r="KGC618" s="9"/>
      <c r="KGD618" s="9"/>
      <c r="KGE618" s="9"/>
      <c r="KGF618" s="9"/>
      <c r="KGG618" s="9"/>
      <c r="KGH618" s="9"/>
      <c r="KGI618" s="9"/>
      <c r="KGJ618" s="9"/>
      <c r="KGK618" s="9"/>
      <c r="KGL618" s="9"/>
      <c r="KGM618" s="9"/>
      <c r="KGN618" s="9"/>
      <c r="KGO618" s="9"/>
      <c r="KGP618" s="9"/>
      <c r="KGQ618" s="9"/>
      <c r="KGR618" s="9"/>
      <c r="KGS618" s="9"/>
      <c r="KGT618" s="9"/>
      <c r="KGU618" s="9"/>
      <c r="KGV618" s="9"/>
      <c r="KGW618" s="9"/>
      <c r="KGX618" s="9"/>
      <c r="KGY618" s="9"/>
      <c r="KGZ618" s="9"/>
      <c r="KHA618" s="9"/>
      <c r="KHB618" s="9"/>
      <c r="KHC618" s="9"/>
      <c r="KHD618" s="9"/>
      <c r="KHE618" s="9"/>
      <c r="KHF618" s="9"/>
      <c r="KHG618" s="9"/>
      <c r="KHH618" s="9"/>
      <c r="KHI618" s="9"/>
      <c r="KHJ618" s="9"/>
      <c r="KHK618" s="9"/>
      <c r="KHL618" s="9"/>
      <c r="KHM618" s="9"/>
      <c r="KHN618" s="9"/>
      <c r="KHO618" s="9"/>
      <c r="KHP618" s="9"/>
      <c r="KHQ618" s="9"/>
      <c r="KHR618" s="9"/>
      <c r="KHS618" s="9"/>
      <c r="KHT618" s="9"/>
      <c r="KHU618" s="9"/>
      <c r="KHV618" s="9"/>
      <c r="KHW618" s="9"/>
      <c r="KHX618" s="9"/>
      <c r="KHY618" s="9"/>
      <c r="KHZ618" s="9"/>
      <c r="KIA618" s="9"/>
      <c r="KIB618" s="9"/>
      <c r="KIC618" s="9"/>
      <c r="KID618" s="9"/>
      <c r="KIE618" s="9"/>
      <c r="KIF618" s="9"/>
      <c r="KIG618" s="9"/>
      <c r="KIH618" s="9"/>
      <c r="KII618" s="9"/>
      <c r="KIJ618" s="9"/>
      <c r="KIK618" s="9"/>
      <c r="KIL618" s="9"/>
      <c r="KIM618" s="9"/>
      <c r="KIN618" s="9"/>
      <c r="KIO618" s="9"/>
      <c r="KIP618" s="9"/>
      <c r="KIQ618" s="9"/>
      <c r="KIR618" s="9"/>
      <c r="KIS618" s="9"/>
      <c r="KIT618" s="9"/>
      <c r="KIU618" s="9"/>
      <c r="KIV618" s="9"/>
      <c r="KIW618" s="9"/>
      <c r="KIX618" s="9"/>
      <c r="KIY618" s="9"/>
      <c r="KIZ618" s="9"/>
      <c r="KJA618" s="9"/>
      <c r="KJB618" s="9"/>
      <c r="KJC618" s="9"/>
      <c r="KJD618" s="9"/>
      <c r="KJE618" s="9"/>
      <c r="KJF618" s="9"/>
      <c r="KJG618" s="9"/>
      <c r="KJH618" s="9"/>
      <c r="KJI618" s="9"/>
      <c r="KJJ618" s="9"/>
      <c r="KJK618" s="9"/>
      <c r="KJL618" s="9"/>
      <c r="KJM618" s="9"/>
      <c r="KJN618" s="9"/>
      <c r="KJO618" s="9"/>
      <c r="KJP618" s="9"/>
      <c r="KJQ618" s="9"/>
      <c r="KJR618" s="9"/>
      <c r="KJS618" s="9"/>
      <c r="KJT618" s="9"/>
      <c r="KJU618" s="9"/>
      <c r="KJV618" s="9"/>
      <c r="KJW618" s="9"/>
      <c r="KJX618" s="9"/>
      <c r="KJY618" s="9"/>
      <c r="KJZ618" s="9"/>
      <c r="KKA618" s="9"/>
      <c r="KKB618" s="9"/>
      <c r="KKC618" s="9"/>
      <c r="KKD618" s="9"/>
      <c r="KKE618" s="9"/>
      <c r="KKF618" s="9"/>
      <c r="KKG618" s="9"/>
      <c r="KKH618" s="9"/>
      <c r="KKI618" s="9"/>
      <c r="KKJ618" s="9"/>
      <c r="KKK618" s="9"/>
      <c r="KKL618" s="9"/>
      <c r="KKM618" s="9"/>
      <c r="KKN618" s="9"/>
      <c r="KKO618" s="9"/>
      <c r="KKP618" s="9"/>
      <c r="KKQ618" s="9"/>
      <c r="KKR618" s="9"/>
      <c r="KKS618" s="9"/>
      <c r="KKT618" s="9"/>
      <c r="KKU618" s="9"/>
      <c r="KKV618" s="9"/>
      <c r="KKW618" s="9"/>
      <c r="KKX618" s="9"/>
      <c r="KKY618" s="9"/>
      <c r="KKZ618" s="9"/>
      <c r="KLA618" s="9"/>
      <c r="KLB618" s="9"/>
      <c r="KLC618" s="9"/>
      <c r="KLD618" s="9"/>
      <c r="KLE618" s="9"/>
      <c r="KLF618" s="9"/>
      <c r="KLG618" s="9"/>
      <c r="KLH618" s="9"/>
      <c r="KLI618" s="9"/>
      <c r="KLJ618" s="9"/>
      <c r="KLK618" s="9"/>
      <c r="KLL618" s="9"/>
      <c r="KLM618" s="9"/>
      <c r="KLN618" s="9"/>
      <c r="KLO618" s="9"/>
      <c r="KLP618" s="9"/>
      <c r="KLQ618" s="9"/>
      <c r="KLR618" s="9"/>
      <c r="KLS618" s="9"/>
      <c r="KLT618" s="9"/>
      <c r="KLU618" s="9"/>
      <c r="KLV618" s="9"/>
      <c r="KLW618" s="9"/>
      <c r="KLX618" s="9"/>
      <c r="KLY618" s="9"/>
      <c r="KLZ618" s="9"/>
      <c r="KMA618" s="9"/>
      <c r="KMB618" s="9"/>
      <c r="KMC618" s="9"/>
      <c r="KMD618" s="9"/>
      <c r="KME618" s="9"/>
      <c r="KMF618" s="9"/>
      <c r="KMG618" s="9"/>
      <c r="KMH618" s="9"/>
      <c r="KMI618" s="9"/>
      <c r="KMJ618" s="9"/>
      <c r="KMK618" s="9"/>
      <c r="KML618" s="9"/>
      <c r="KMM618" s="9"/>
      <c r="KMN618" s="9"/>
      <c r="KMO618" s="9"/>
      <c r="KMP618" s="9"/>
      <c r="KMQ618" s="9"/>
      <c r="KMR618" s="9"/>
      <c r="KMS618" s="9"/>
      <c r="KMT618" s="9"/>
      <c r="KMU618" s="9"/>
      <c r="KMV618" s="9"/>
      <c r="KMW618" s="9"/>
      <c r="KMX618" s="9"/>
      <c r="KMY618" s="9"/>
      <c r="KMZ618" s="9"/>
      <c r="KNA618" s="9"/>
      <c r="KNB618" s="9"/>
      <c r="KNC618" s="9"/>
      <c r="KND618" s="9"/>
      <c r="KNE618" s="9"/>
      <c r="KNF618" s="9"/>
      <c r="KNG618" s="9"/>
      <c r="KNH618" s="9"/>
      <c r="KNI618" s="9"/>
      <c r="KNJ618" s="9"/>
      <c r="KNK618" s="9"/>
      <c r="KNL618" s="9"/>
      <c r="KNM618" s="9"/>
      <c r="KNN618" s="9"/>
      <c r="KNO618" s="9"/>
      <c r="KNP618" s="9"/>
      <c r="KNQ618" s="9"/>
      <c r="KNR618" s="9"/>
      <c r="KNS618" s="9"/>
      <c r="KNT618" s="9"/>
      <c r="KNU618" s="9"/>
      <c r="KNV618" s="9"/>
      <c r="KNW618" s="9"/>
      <c r="KNX618" s="9"/>
      <c r="KNY618" s="9"/>
      <c r="KNZ618" s="9"/>
      <c r="KOA618" s="9"/>
      <c r="KOB618" s="9"/>
      <c r="KOC618" s="9"/>
      <c r="KOD618" s="9"/>
      <c r="KOE618" s="9"/>
      <c r="KOF618" s="9"/>
      <c r="KOG618" s="9"/>
      <c r="KOH618" s="9"/>
      <c r="KOI618" s="9"/>
      <c r="KOJ618" s="9"/>
      <c r="KOK618" s="9"/>
      <c r="KOL618" s="9"/>
      <c r="KOM618" s="9"/>
      <c r="KON618" s="9"/>
      <c r="KOO618" s="9"/>
      <c r="KOP618" s="9"/>
      <c r="KOQ618" s="9"/>
      <c r="KOR618" s="9"/>
      <c r="KOS618" s="9"/>
      <c r="KOT618" s="9"/>
      <c r="KOU618" s="9"/>
      <c r="KOV618" s="9"/>
      <c r="KOW618" s="9"/>
      <c r="KOX618" s="9"/>
      <c r="KOY618" s="9"/>
      <c r="KOZ618" s="9"/>
      <c r="KPA618" s="9"/>
      <c r="KPB618" s="9"/>
      <c r="KPC618" s="9"/>
      <c r="KPD618" s="9"/>
      <c r="KPE618" s="9"/>
      <c r="KPF618" s="9"/>
      <c r="KPG618" s="9"/>
      <c r="KPH618" s="9"/>
      <c r="KPI618" s="9"/>
      <c r="KPJ618" s="9"/>
      <c r="KPK618" s="9"/>
      <c r="KPL618" s="9"/>
      <c r="KPM618" s="9"/>
      <c r="KPN618" s="9"/>
      <c r="KPO618" s="9"/>
      <c r="KPP618" s="9"/>
      <c r="KPQ618" s="9"/>
      <c r="KPR618" s="9"/>
      <c r="KPS618" s="9"/>
      <c r="KPT618" s="9"/>
      <c r="KPU618" s="9"/>
      <c r="KPV618" s="9"/>
      <c r="KPW618" s="9"/>
      <c r="KPX618" s="9"/>
      <c r="KPY618" s="9"/>
      <c r="KPZ618" s="9"/>
      <c r="KQA618" s="9"/>
      <c r="KQB618" s="9"/>
      <c r="KQC618" s="9"/>
      <c r="KQD618" s="9"/>
      <c r="KQE618" s="9"/>
      <c r="KQF618" s="9"/>
      <c r="KQG618" s="9"/>
      <c r="KQH618" s="9"/>
      <c r="KQI618" s="9"/>
      <c r="KQJ618" s="9"/>
      <c r="KQK618" s="9"/>
      <c r="KQL618" s="9"/>
      <c r="KQM618" s="9"/>
      <c r="KQN618" s="9"/>
      <c r="KQO618" s="9"/>
      <c r="KQP618" s="9"/>
      <c r="KQQ618" s="9"/>
      <c r="KQR618" s="9"/>
      <c r="KQS618" s="9"/>
      <c r="KQT618" s="9"/>
      <c r="KQU618" s="9"/>
      <c r="KQV618" s="9"/>
      <c r="KQW618" s="9"/>
      <c r="KQX618" s="9"/>
      <c r="KQY618" s="9"/>
      <c r="KQZ618" s="9"/>
      <c r="KRA618" s="9"/>
      <c r="KRB618" s="9"/>
      <c r="KRC618" s="9"/>
      <c r="KRD618" s="9"/>
      <c r="KRE618" s="9"/>
      <c r="KRF618" s="9"/>
      <c r="KRG618" s="9"/>
      <c r="KRH618" s="9"/>
      <c r="KRI618" s="9"/>
      <c r="KRJ618" s="9"/>
      <c r="KRK618" s="9"/>
      <c r="KRL618" s="9"/>
      <c r="KRM618" s="9"/>
      <c r="KRN618" s="9"/>
      <c r="KRO618" s="9"/>
      <c r="KRP618" s="9"/>
      <c r="KRQ618" s="9"/>
      <c r="KRR618" s="9"/>
      <c r="KRS618" s="9"/>
      <c r="KRT618" s="9"/>
      <c r="KRU618" s="9"/>
      <c r="KRV618" s="9"/>
      <c r="KRW618" s="9"/>
      <c r="KRX618" s="9"/>
      <c r="KRY618" s="9"/>
      <c r="KRZ618" s="9"/>
      <c r="KSA618" s="9"/>
      <c r="KSB618" s="9"/>
      <c r="KSC618" s="9"/>
      <c r="KSD618" s="9"/>
      <c r="KSE618" s="9"/>
      <c r="KSF618" s="9"/>
      <c r="KSG618" s="9"/>
      <c r="KSH618" s="9"/>
      <c r="KSI618" s="9"/>
      <c r="KSJ618" s="9"/>
      <c r="KSK618" s="9"/>
      <c r="KSL618" s="9"/>
      <c r="KSM618" s="9"/>
      <c r="KSN618" s="9"/>
      <c r="KSO618" s="9"/>
      <c r="KSP618" s="9"/>
      <c r="KSQ618" s="9"/>
      <c r="KSR618" s="9"/>
      <c r="KSS618" s="9"/>
      <c r="KST618" s="9"/>
      <c r="KSU618" s="9"/>
      <c r="KSV618" s="9"/>
      <c r="KSW618" s="9"/>
      <c r="KSX618" s="9"/>
      <c r="KSY618" s="9"/>
      <c r="KSZ618" s="9"/>
      <c r="KTA618" s="9"/>
      <c r="KTB618" s="9"/>
      <c r="KTC618" s="9"/>
      <c r="KTD618" s="9"/>
      <c r="KTE618" s="9"/>
      <c r="KTF618" s="9"/>
      <c r="KTG618" s="9"/>
      <c r="KTH618" s="9"/>
      <c r="KTI618" s="9"/>
      <c r="KTJ618" s="9"/>
      <c r="KTK618" s="9"/>
      <c r="KTL618" s="9"/>
      <c r="KTM618" s="9"/>
      <c r="KTN618" s="9"/>
      <c r="KTO618" s="9"/>
      <c r="KTP618" s="9"/>
      <c r="KTQ618" s="9"/>
      <c r="KTR618" s="9"/>
      <c r="KTS618" s="9"/>
      <c r="KTT618" s="9"/>
      <c r="KTU618" s="9"/>
      <c r="KTV618" s="9"/>
      <c r="KTW618" s="9"/>
      <c r="KTX618" s="9"/>
      <c r="KTY618" s="9"/>
      <c r="KTZ618" s="9"/>
      <c r="KUA618" s="9"/>
      <c r="KUB618" s="9"/>
      <c r="KUC618" s="9"/>
      <c r="KUD618" s="9"/>
      <c r="KUE618" s="9"/>
      <c r="KUF618" s="9"/>
      <c r="KUG618" s="9"/>
      <c r="KUH618" s="9"/>
      <c r="KUI618" s="9"/>
      <c r="KUJ618" s="9"/>
      <c r="KUK618" s="9"/>
      <c r="KUL618" s="9"/>
      <c r="KUM618" s="9"/>
      <c r="KUN618" s="9"/>
      <c r="KUO618" s="9"/>
      <c r="KUP618" s="9"/>
      <c r="KUQ618" s="9"/>
      <c r="KUR618" s="9"/>
      <c r="KUS618" s="9"/>
      <c r="KUT618" s="9"/>
      <c r="KUU618" s="9"/>
      <c r="KUV618" s="9"/>
      <c r="KUW618" s="9"/>
      <c r="KUX618" s="9"/>
      <c r="KUY618" s="9"/>
      <c r="KUZ618" s="9"/>
      <c r="KVA618" s="9"/>
      <c r="KVB618" s="9"/>
      <c r="KVC618" s="9"/>
      <c r="KVD618" s="9"/>
      <c r="KVE618" s="9"/>
      <c r="KVF618" s="9"/>
      <c r="KVG618" s="9"/>
      <c r="KVH618" s="9"/>
      <c r="KVI618" s="9"/>
      <c r="KVJ618" s="9"/>
      <c r="KVK618" s="9"/>
      <c r="KVL618" s="9"/>
      <c r="KVM618" s="9"/>
      <c r="KVN618" s="9"/>
      <c r="KVO618" s="9"/>
      <c r="KVP618" s="9"/>
      <c r="KVQ618" s="9"/>
      <c r="KVR618" s="9"/>
      <c r="KVS618" s="9"/>
      <c r="KVT618" s="9"/>
      <c r="KVU618" s="9"/>
      <c r="KVV618" s="9"/>
      <c r="KVW618" s="9"/>
      <c r="KVX618" s="9"/>
      <c r="KVY618" s="9"/>
      <c r="KVZ618" s="9"/>
      <c r="KWA618" s="9"/>
      <c r="KWB618" s="9"/>
      <c r="KWC618" s="9"/>
      <c r="KWD618" s="9"/>
      <c r="KWE618" s="9"/>
      <c r="KWF618" s="9"/>
      <c r="KWG618" s="9"/>
      <c r="KWH618" s="9"/>
      <c r="KWI618" s="9"/>
      <c r="KWJ618" s="9"/>
      <c r="KWK618" s="9"/>
      <c r="KWL618" s="9"/>
      <c r="KWM618" s="9"/>
      <c r="KWN618" s="9"/>
      <c r="KWO618" s="9"/>
      <c r="KWP618" s="9"/>
      <c r="KWQ618" s="9"/>
      <c r="KWR618" s="9"/>
      <c r="KWS618" s="9"/>
      <c r="KWT618" s="9"/>
      <c r="KWU618" s="9"/>
      <c r="KWV618" s="9"/>
      <c r="KWW618" s="9"/>
      <c r="KWX618" s="9"/>
      <c r="KWY618" s="9"/>
      <c r="KWZ618" s="9"/>
      <c r="KXA618" s="9"/>
      <c r="KXB618" s="9"/>
      <c r="KXC618" s="9"/>
      <c r="KXD618" s="9"/>
      <c r="KXE618" s="9"/>
      <c r="KXF618" s="9"/>
      <c r="KXG618" s="9"/>
      <c r="KXH618" s="9"/>
      <c r="KXI618" s="9"/>
      <c r="KXJ618" s="9"/>
      <c r="KXK618" s="9"/>
      <c r="KXL618" s="9"/>
      <c r="KXM618" s="9"/>
      <c r="KXN618" s="9"/>
      <c r="KXO618" s="9"/>
      <c r="KXP618" s="9"/>
      <c r="KXQ618" s="9"/>
      <c r="KXR618" s="9"/>
      <c r="KXS618" s="9"/>
      <c r="KXT618" s="9"/>
      <c r="KXU618" s="9"/>
      <c r="KXV618" s="9"/>
      <c r="KXW618" s="9"/>
      <c r="KXX618" s="9"/>
      <c r="KXY618" s="9"/>
      <c r="KXZ618" s="9"/>
      <c r="KYA618" s="9"/>
      <c r="KYB618" s="9"/>
      <c r="KYC618" s="9"/>
      <c r="KYD618" s="9"/>
      <c r="KYE618" s="9"/>
      <c r="KYF618" s="9"/>
      <c r="KYG618" s="9"/>
      <c r="KYH618" s="9"/>
      <c r="KYI618" s="9"/>
      <c r="KYJ618" s="9"/>
      <c r="KYK618" s="9"/>
      <c r="KYL618" s="9"/>
      <c r="KYM618" s="9"/>
      <c r="KYN618" s="9"/>
      <c r="KYO618" s="9"/>
      <c r="KYP618" s="9"/>
      <c r="KYQ618" s="9"/>
      <c r="KYR618" s="9"/>
      <c r="KYS618" s="9"/>
      <c r="KYT618" s="9"/>
      <c r="KYU618" s="9"/>
      <c r="KYV618" s="9"/>
      <c r="KYW618" s="9"/>
      <c r="KYX618" s="9"/>
      <c r="KYY618" s="9"/>
      <c r="KYZ618" s="9"/>
      <c r="KZA618" s="9"/>
      <c r="KZB618" s="9"/>
      <c r="KZC618" s="9"/>
      <c r="KZD618" s="9"/>
      <c r="KZE618" s="9"/>
      <c r="KZF618" s="9"/>
      <c r="KZG618" s="9"/>
      <c r="KZH618" s="9"/>
      <c r="KZI618" s="9"/>
      <c r="KZJ618" s="9"/>
      <c r="KZK618" s="9"/>
      <c r="KZL618" s="9"/>
      <c r="KZM618" s="9"/>
      <c r="KZN618" s="9"/>
      <c r="KZO618" s="9"/>
      <c r="KZP618" s="9"/>
      <c r="KZQ618" s="9"/>
      <c r="KZR618" s="9"/>
      <c r="KZS618" s="9"/>
      <c r="KZT618" s="9"/>
      <c r="KZU618" s="9"/>
      <c r="KZV618" s="9"/>
      <c r="KZW618" s="9"/>
      <c r="KZX618" s="9"/>
      <c r="KZY618" s="9"/>
      <c r="KZZ618" s="9"/>
      <c r="LAA618" s="9"/>
      <c r="LAB618" s="9"/>
      <c r="LAC618" s="9"/>
      <c r="LAD618" s="9"/>
      <c r="LAE618" s="9"/>
      <c r="LAF618" s="9"/>
      <c r="LAG618" s="9"/>
      <c r="LAH618" s="9"/>
      <c r="LAI618" s="9"/>
      <c r="LAJ618" s="9"/>
      <c r="LAK618" s="9"/>
      <c r="LAL618" s="9"/>
      <c r="LAM618" s="9"/>
      <c r="LAN618" s="9"/>
      <c r="LAO618" s="9"/>
      <c r="LAP618" s="9"/>
      <c r="LAQ618" s="9"/>
      <c r="LAR618" s="9"/>
      <c r="LAS618" s="9"/>
      <c r="LAT618" s="9"/>
      <c r="LAU618" s="9"/>
      <c r="LAV618" s="9"/>
      <c r="LAW618" s="9"/>
      <c r="LAX618" s="9"/>
      <c r="LAY618" s="9"/>
      <c r="LAZ618" s="9"/>
      <c r="LBA618" s="9"/>
      <c r="LBB618" s="9"/>
      <c r="LBC618" s="9"/>
      <c r="LBD618" s="9"/>
      <c r="LBE618" s="9"/>
      <c r="LBF618" s="9"/>
      <c r="LBG618" s="9"/>
      <c r="LBH618" s="9"/>
      <c r="LBI618" s="9"/>
      <c r="LBJ618" s="9"/>
      <c r="LBK618" s="9"/>
      <c r="LBL618" s="9"/>
      <c r="LBM618" s="9"/>
      <c r="LBN618" s="9"/>
      <c r="LBO618" s="9"/>
      <c r="LBP618" s="9"/>
      <c r="LBQ618" s="9"/>
      <c r="LBR618" s="9"/>
      <c r="LBS618" s="9"/>
      <c r="LBT618" s="9"/>
      <c r="LBU618" s="9"/>
      <c r="LBV618" s="9"/>
      <c r="LBW618" s="9"/>
      <c r="LBX618" s="9"/>
      <c r="LBY618" s="9"/>
      <c r="LBZ618" s="9"/>
      <c r="LCA618" s="9"/>
      <c r="LCB618" s="9"/>
      <c r="LCC618" s="9"/>
      <c r="LCD618" s="9"/>
      <c r="LCE618" s="9"/>
      <c r="LCF618" s="9"/>
      <c r="LCG618" s="9"/>
      <c r="LCH618" s="9"/>
      <c r="LCI618" s="9"/>
      <c r="LCJ618" s="9"/>
      <c r="LCK618" s="9"/>
      <c r="LCL618" s="9"/>
      <c r="LCM618" s="9"/>
      <c r="LCN618" s="9"/>
      <c r="LCO618" s="9"/>
      <c r="LCP618" s="9"/>
      <c r="LCQ618" s="9"/>
      <c r="LCR618" s="9"/>
      <c r="LCS618" s="9"/>
      <c r="LCT618" s="9"/>
      <c r="LCU618" s="9"/>
      <c r="LCV618" s="9"/>
      <c r="LCW618" s="9"/>
      <c r="LCX618" s="9"/>
      <c r="LCY618" s="9"/>
      <c r="LCZ618" s="9"/>
      <c r="LDA618" s="9"/>
      <c r="LDB618" s="9"/>
      <c r="LDC618" s="9"/>
      <c r="LDD618" s="9"/>
      <c r="LDE618" s="9"/>
      <c r="LDF618" s="9"/>
      <c r="LDG618" s="9"/>
      <c r="LDH618" s="9"/>
      <c r="LDI618" s="9"/>
      <c r="LDJ618" s="9"/>
      <c r="LDK618" s="9"/>
      <c r="LDL618" s="9"/>
      <c r="LDM618" s="9"/>
      <c r="LDN618" s="9"/>
      <c r="LDO618" s="9"/>
      <c r="LDP618" s="9"/>
      <c r="LDQ618" s="9"/>
      <c r="LDR618" s="9"/>
      <c r="LDS618" s="9"/>
      <c r="LDT618" s="9"/>
      <c r="LDU618" s="9"/>
      <c r="LDV618" s="9"/>
      <c r="LDW618" s="9"/>
      <c r="LDX618" s="9"/>
      <c r="LDY618" s="9"/>
      <c r="LDZ618" s="9"/>
      <c r="LEA618" s="9"/>
      <c r="LEB618" s="9"/>
      <c r="LEC618" s="9"/>
      <c r="LED618" s="9"/>
      <c r="LEE618" s="9"/>
      <c r="LEF618" s="9"/>
      <c r="LEG618" s="9"/>
      <c r="LEH618" s="9"/>
      <c r="LEI618" s="9"/>
      <c r="LEJ618" s="9"/>
      <c r="LEK618" s="9"/>
      <c r="LEL618" s="9"/>
      <c r="LEM618" s="9"/>
      <c r="LEN618" s="9"/>
      <c r="LEO618" s="9"/>
      <c r="LEP618" s="9"/>
      <c r="LEQ618" s="9"/>
      <c r="LER618" s="9"/>
      <c r="LES618" s="9"/>
      <c r="LET618" s="9"/>
      <c r="LEU618" s="9"/>
      <c r="LEV618" s="9"/>
      <c r="LEW618" s="9"/>
      <c r="LEX618" s="9"/>
      <c r="LEY618" s="9"/>
      <c r="LEZ618" s="9"/>
      <c r="LFA618" s="9"/>
      <c r="LFB618" s="9"/>
      <c r="LFC618" s="9"/>
      <c r="LFD618" s="9"/>
      <c r="LFE618" s="9"/>
      <c r="LFF618" s="9"/>
      <c r="LFG618" s="9"/>
      <c r="LFH618" s="9"/>
      <c r="LFI618" s="9"/>
      <c r="LFJ618" s="9"/>
      <c r="LFK618" s="9"/>
      <c r="LFL618" s="9"/>
      <c r="LFM618" s="9"/>
      <c r="LFN618" s="9"/>
      <c r="LFO618" s="9"/>
      <c r="LFP618" s="9"/>
      <c r="LFQ618" s="9"/>
      <c r="LFR618" s="9"/>
      <c r="LFS618" s="9"/>
      <c r="LFT618" s="9"/>
      <c r="LFU618" s="9"/>
      <c r="LFV618" s="9"/>
      <c r="LFW618" s="9"/>
      <c r="LFX618" s="9"/>
      <c r="LFY618" s="9"/>
      <c r="LFZ618" s="9"/>
      <c r="LGA618" s="9"/>
      <c r="LGB618" s="9"/>
      <c r="LGC618" s="9"/>
      <c r="LGD618" s="9"/>
      <c r="LGE618" s="9"/>
      <c r="LGF618" s="9"/>
      <c r="LGG618" s="9"/>
      <c r="LGH618" s="9"/>
      <c r="LGI618" s="9"/>
      <c r="LGJ618" s="9"/>
      <c r="LGK618" s="9"/>
      <c r="LGL618" s="9"/>
      <c r="LGM618" s="9"/>
      <c r="LGN618" s="9"/>
      <c r="LGO618" s="9"/>
      <c r="LGP618" s="9"/>
      <c r="LGQ618" s="9"/>
      <c r="LGR618" s="9"/>
      <c r="LGS618" s="9"/>
      <c r="LGT618" s="9"/>
      <c r="LGU618" s="9"/>
      <c r="LGV618" s="9"/>
      <c r="LGW618" s="9"/>
      <c r="LGX618" s="9"/>
      <c r="LGY618" s="9"/>
      <c r="LGZ618" s="9"/>
      <c r="LHA618" s="9"/>
      <c r="LHB618" s="9"/>
      <c r="LHC618" s="9"/>
      <c r="LHD618" s="9"/>
      <c r="LHE618" s="9"/>
      <c r="LHF618" s="9"/>
      <c r="LHG618" s="9"/>
      <c r="LHH618" s="9"/>
      <c r="LHI618" s="9"/>
      <c r="LHJ618" s="9"/>
      <c r="LHK618" s="9"/>
      <c r="LHL618" s="9"/>
      <c r="LHM618" s="9"/>
      <c r="LHN618" s="9"/>
      <c r="LHO618" s="9"/>
      <c r="LHP618" s="9"/>
      <c r="LHQ618" s="9"/>
      <c r="LHR618" s="9"/>
      <c r="LHS618" s="9"/>
      <c r="LHT618" s="9"/>
      <c r="LHU618" s="9"/>
      <c r="LHV618" s="9"/>
      <c r="LHW618" s="9"/>
      <c r="LHX618" s="9"/>
      <c r="LHY618" s="9"/>
      <c r="LHZ618" s="9"/>
      <c r="LIA618" s="9"/>
      <c r="LIB618" s="9"/>
      <c r="LIC618" s="9"/>
      <c r="LID618" s="9"/>
      <c r="LIE618" s="9"/>
      <c r="LIF618" s="9"/>
      <c r="LIG618" s="9"/>
      <c r="LIH618" s="9"/>
      <c r="LII618" s="9"/>
      <c r="LIJ618" s="9"/>
      <c r="LIK618" s="9"/>
      <c r="LIL618" s="9"/>
      <c r="LIM618" s="9"/>
      <c r="LIN618" s="9"/>
      <c r="LIO618" s="9"/>
      <c r="LIP618" s="9"/>
      <c r="LIQ618" s="9"/>
      <c r="LIR618" s="9"/>
      <c r="LIS618" s="9"/>
      <c r="LIT618" s="9"/>
      <c r="LIU618" s="9"/>
      <c r="LIV618" s="9"/>
      <c r="LIW618" s="9"/>
      <c r="LIX618" s="9"/>
      <c r="LIY618" s="9"/>
      <c r="LIZ618" s="9"/>
      <c r="LJA618" s="9"/>
      <c r="LJB618" s="9"/>
      <c r="LJC618" s="9"/>
      <c r="LJD618" s="9"/>
      <c r="LJE618" s="9"/>
      <c r="LJF618" s="9"/>
      <c r="LJG618" s="9"/>
      <c r="LJH618" s="9"/>
      <c r="LJI618" s="9"/>
      <c r="LJJ618" s="9"/>
      <c r="LJK618" s="9"/>
      <c r="LJL618" s="9"/>
      <c r="LJM618" s="9"/>
      <c r="LJN618" s="9"/>
      <c r="LJO618" s="9"/>
      <c r="LJP618" s="9"/>
      <c r="LJQ618" s="9"/>
      <c r="LJR618" s="9"/>
      <c r="LJS618" s="9"/>
      <c r="LJT618" s="9"/>
      <c r="LJU618" s="9"/>
      <c r="LJV618" s="9"/>
      <c r="LJW618" s="9"/>
      <c r="LJX618" s="9"/>
      <c r="LJY618" s="9"/>
      <c r="LJZ618" s="9"/>
      <c r="LKA618" s="9"/>
      <c r="LKB618" s="9"/>
      <c r="LKC618" s="9"/>
      <c r="LKD618" s="9"/>
      <c r="LKE618" s="9"/>
      <c r="LKF618" s="9"/>
      <c r="LKG618" s="9"/>
      <c r="LKH618" s="9"/>
      <c r="LKI618" s="9"/>
      <c r="LKJ618" s="9"/>
      <c r="LKK618" s="9"/>
      <c r="LKL618" s="9"/>
      <c r="LKM618" s="9"/>
      <c r="LKN618" s="9"/>
      <c r="LKO618" s="9"/>
      <c r="LKP618" s="9"/>
      <c r="LKQ618" s="9"/>
      <c r="LKR618" s="9"/>
      <c r="LKS618" s="9"/>
      <c r="LKT618" s="9"/>
      <c r="LKU618" s="9"/>
      <c r="LKV618" s="9"/>
      <c r="LKW618" s="9"/>
      <c r="LKX618" s="9"/>
      <c r="LKY618" s="9"/>
      <c r="LKZ618" s="9"/>
      <c r="LLA618" s="9"/>
      <c r="LLB618" s="9"/>
      <c r="LLC618" s="9"/>
      <c r="LLD618" s="9"/>
      <c r="LLE618" s="9"/>
      <c r="LLF618" s="9"/>
      <c r="LLG618" s="9"/>
      <c r="LLH618" s="9"/>
      <c r="LLI618" s="9"/>
      <c r="LLJ618" s="9"/>
      <c r="LLK618" s="9"/>
      <c r="LLL618" s="9"/>
      <c r="LLM618" s="9"/>
      <c r="LLN618" s="9"/>
      <c r="LLO618" s="9"/>
      <c r="LLP618" s="9"/>
      <c r="LLQ618" s="9"/>
      <c r="LLR618" s="9"/>
      <c r="LLS618" s="9"/>
      <c r="LLT618" s="9"/>
      <c r="LLU618" s="9"/>
      <c r="LLV618" s="9"/>
      <c r="LLW618" s="9"/>
      <c r="LLX618" s="9"/>
      <c r="LLY618" s="9"/>
      <c r="LLZ618" s="9"/>
      <c r="LMA618" s="9"/>
      <c r="LMB618" s="9"/>
      <c r="LMC618" s="9"/>
      <c r="LMD618" s="9"/>
      <c r="LME618" s="9"/>
      <c r="LMF618" s="9"/>
      <c r="LMG618" s="9"/>
      <c r="LMH618" s="9"/>
      <c r="LMI618" s="9"/>
      <c r="LMJ618" s="9"/>
      <c r="LMK618" s="9"/>
      <c r="LML618" s="9"/>
      <c r="LMM618" s="9"/>
      <c r="LMN618" s="9"/>
      <c r="LMO618" s="9"/>
      <c r="LMP618" s="9"/>
      <c r="LMQ618" s="9"/>
      <c r="LMR618" s="9"/>
      <c r="LMS618" s="9"/>
      <c r="LMT618" s="9"/>
      <c r="LMU618" s="9"/>
      <c r="LMV618" s="9"/>
      <c r="LMW618" s="9"/>
      <c r="LMX618" s="9"/>
      <c r="LMY618" s="9"/>
      <c r="LMZ618" s="9"/>
      <c r="LNA618" s="9"/>
      <c r="LNB618" s="9"/>
      <c r="LNC618" s="9"/>
      <c r="LND618" s="9"/>
      <c r="LNE618" s="9"/>
      <c r="LNF618" s="9"/>
      <c r="LNG618" s="9"/>
      <c r="LNH618" s="9"/>
      <c r="LNI618" s="9"/>
      <c r="LNJ618" s="9"/>
      <c r="LNK618" s="9"/>
      <c r="LNL618" s="9"/>
      <c r="LNM618" s="9"/>
      <c r="LNN618" s="9"/>
      <c r="LNO618" s="9"/>
      <c r="LNP618" s="9"/>
      <c r="LNQ618" s="9"/>
      <c r="LNR618" s="9"/>
      <c r="LNS618" s="9"/>
      <c r="LNT618" s="9"/>
      <c r="LNU618" s="9"/>
      <c r="LNV618" s="9"/>
      <c r="LNW618" s="9"/>
      <c r="LNX618" s="9"/>
      <c r="LNY618" s="9"/>
      <c r="LNZ618" s="9"/>
      <c r="LOA618" s="9"/>
      <c r="LOB618" s="9"/>
      <c r="LOC618" s="9"/>
      <c r="LOD618" s="9"/>
      <c r="LOE618" s="9"/>
      <c r="LOF618" s="9"/>
      <c r="LOG618" s="9"/>
      <c r="LOH618" s="9"/>
      <c r="LOI618" s="9"/>
      <c r="LOJ618" s="9"/>
      <c r="LOK618" s="9"/>
      <c r="LOL618" s="9"/>
      <c r="LOM618" s="9"/>
      <c r="LON618" s="9"/>
      <c r="LOO618" s="9"/>
      <c r="LOP618" s="9"/>
      <c r="LOQ618" s="9"/>
      <c r="LOR618" s="9"/>
      <c r="LOS618" s="9"/>
      <c r="LOT618" s="9"/>
      <c r="LOU618" s="9"/>
      <c r="LOV618" s="9"/>
      <c r="LOW618" s="9"/>
      <c r="LOX618" s="9"/>
      <c r="LOY618" s="9"/>
      <c r="LOZ618" s="9"/>
      <c r="LPA618" s="9"/>
      <c r="LPB618" s="9"/>
      <c r="LPC618" s="9"/>
      <c r="LPD618" s="9"/>
      <c r="LPE618" s="9"/>
      <c r="LPF618" s="9"/>
      <c r="LPG618" s="9"/>
      <c r="LPH618" s="9"/>
      <c r="LPI618" s="9"/>
      <c r="LPJ618" s="9"/>
      <c r="LPK618" s="9"/>
      <c r="LPL618" s="9"/>
      <c r="LPM618" s="9"/>
      <c r="LPN618" s="9"/>
      <c r="LPO618" s="9"/>
      <c r="LPP618" s="9"/>
      <c r="LPQ618" s="9"/>
      <c r="LPR618" s="9"/>
      <c r="LPS618" s="9"/>
      <c r="LPT618" s="9"/>
      <c r="LPU618" s="9"/>
      <c r="LPV618" s="9"/>
      <c r="LPW618" s="9"/>
      <c r="LPX618" s="9"/>
      <c r="LPY618" s="9"/>
      <c r="LPZ618" s="9"/>
      <c r="LQA618" s="9"/>
      <c r="LQB618" s="9"/>
      <c r="LQC618" s="9"/>
      <c r="LQD618" s="9"/>
      <c r="LQE618" s="9"/>
      <c r="LQF618" s="9"/>
      <c r="LQG618" s="9"/>
      <c r="LQH618" s="9"/>
      <c r="LQI618" s="9"/>
      <c r="LQJ618" s="9"/>
      <c r="LQK618" s="9"/>
      <c r="LQL618" s="9"/>
      <c r="LQM618" s="9"/>
      <c r="LQN618" s="9"/>
      <c r="LQO618" s="9"/>
      <c r="LQP618" s="9"/>
      <c r="LQQ618" s="9"/>
      <c r="LQR618" s="9"/>
      <c r="LQS618" s="9"/>
      <c r="LQT618" s="9"/>
      <c r="LQU618" s="9"/>
      <c r="LQV618" s="9"/>
      <c r="LQW618" s="9"/>
      <c r="LQX618" s="9"/>
      <c r="LQY618" s="9"/>
      <c r="LQZ618" s="9"/>
      <c r="LRA618" s="9"/>
      <c r="LRB618" s="9"/>
      <c r="LRC618" s="9"/>
      <c r="LRD618" s="9"/>
      <c r="LRE618" s="9"/>
      <c r="LRF618" s="9"/>
      <c r="LRG618" s="9"/>
      <c r="LRH618" s="9"/>
      <c r="LRI618" s="9"/>
      <c r="LRJ618" s="9"/>
      <c r="LRK618" s="9"/>
      <c r="LRL618" s="9"/>
      <c r="LRM618" s="9"/>
      <c r="LRN618" s="9"/>
      <c r="LRO618" s="9"/>
      <c r="LRP618" s="9"/>
      <c r="LRQ618" s="9"/>
      <c r="LRR618" s="9"/>
      <c r="LRS618" s="9"/>
      <c r="LRT618" s="9"/>
      <c r="LRU618" s="9"/>
      <c r="LRV618" s="9"/>
      <c r="LRW618" s="9"/>
      <c r="LRX618" s="9"/>
      <c r="LRY618" s="9"/>
      <c r="LRZ618" s="9"/>
      <c r="LSA618" s="9"/>
      <c r="LSB618" s="9"/>
      <c r="LSC618" s="9"/>
      <c r="LSD618" s="9"/>
      <c r="LSE618" s="9"/>
      <c r="LSF618" s="9"/>
      <c r="LSG618" s="9"/>
      <c r="LSH618" s="9"/>
      <c r="LSI618" s="9"/>
      <c r="LSJ618" s="9"/>
      <c r="LSK618" s="9"/>
      <c r="LSL618" s="9"/>
      <c r="LSM618" s="9"/>
      <c r="LSN618" s="9"/>
      <c r="LSO618" s="9"/>
      <c r="LSP618" s="9"/>
      <c r="LSQ618" s="9"/>
      <c r="LSR618" s="9"/>
      <c r="LSS618" s="9"/>
      <c r="LST618" s="9"/>
      <c r="LSU618" s="9"/>
      <c r="LSV618" s="9"/>
      <c r="LSW618" s="9"/>
      <c r="LSX618" s="9"/>
      <c r="LSY618" s="9"/>
      <c r="LSZ618" s="9"/>
      <c r="LTA618" s="9"/>
      <c r="LTB618" s="9"/>
      <c r="LTC618" s="9"/>
      <c r="LTD618" s="9"/>
      <c r="LTE618" s="9"/>
      <c r="LTF618" s="9"/>
      <c r="LTG618" s="9"/>
      <c r="LTH618" s="9"/>
      <c r="LTI618" s="9"/>
      <c r="LTJ618" s="9"/>
      <c r="LTK618" s="9"/>
      <c r="LTL618" s="9"/>
      <c r="LTM618" s="9"/>
      <c r="LTN618" s="9"/>
      <c r="LTO618" s="9"/>
      <c r="LTP618" s="9"/>
      <c r="LTQ618" s="9"/>
      <c r="LTR618" s="9"/>
      <c r="LTS618" s="9"/>
      <c r="LTT618" s="9"/>
      <c r="LTU618" s="9"/>
      <c r="LTV618" s="9"/>
      <c r="LTW618" s="9"/>
      <c r="LTX618" s="9"/>
      <c r="LTY618" s="9"/>
      <c r="LTZ618" s="9"/>
      <c r="LUA618" s="9"/>
      <c r="LUB618" s="9"/>
      <c r="LUC618" s="9"/>
      <c r="LUD618" s="9"/>
      <c r="LUE618" s="9"/>
      <c r="LUF618" s="9"/>
      <c r="LUG618" s="9"/>
      <c r="LUH618" s="9"/>
      <c r="LUI618" s="9"/>
      <c r="LUJ618" s="9"/>
      <c r="LUK618" s="9"/>
      <c r="LUL618" s="9"/>
      <c r="LUM618" s="9"/>
      <c r="LUN618" s="9"/>
      <c r="LUO618" s="9"/>
      <c r="LUP618" s="9"/>
      <c r="LUQ618" s="9"/>
      <c r="LUR618" s="9"/>
      <c r="LUS618" s="9"/>
      <c r="LUT618" s="9"/>
      <c r="LUU618" s="9"/>
      <c r="LUV618" s="9"/>
      <c r="LUW618" s="9"/>
      <c r="LUX618" s="9"/>
      <c r="LUY618" s="9"/>
      <c r="LUZ618" s="9"/>
      <c r="LVA618" s="9"/>
      <c r="LVB618" s="9"/>
      <c r="LVC618" s="9"/>
      <c r="LVD618" s="9"/>
      <c r="LVE618" s="9"/>
      <c r="LVF618" s="9"/>
      <c r="LVG618" s="9"/>
      <c r="LVH618" s="9"/>
      <c r="LVI618" s="9"/>
      <c r="LVJ618" s="9"/>
      <c r="LVK618" s="9"/>
      <c r="LVL618" s="9"/>
      <c r="LVM618" s="9"/>
      <c r="LVN618" s="9"/>
      <c r="LVO618" s="9"/>
      <c r="LVP618" s="9"/>
      <c r="LVQ618" s="9"/>
      <c r="LVR618" s="9"/>
      <c r="LVS618" s="9"/>
      <c r="LVT618" s="9"/>
      <c r="LVU618" s="9"/>
      <c r="LVV618" s="9"/>
      <c r="LVW618" s="9"/>
      <c r="LVX618" s="9"/>
      <c r="LVY618" s="9"/>
      <c r="LVZ618" s="9"/>
      <c r="LWA618" s="9"/>
      <c r="LWB618" s="9"/>
      <c r="LWC618" s="9"/>
      <c r="LWD618" s="9"/>
      <c r="LWE618" s="9"/>
      <c r="LWF618" s="9"/>
      <c r="LWG618" s="9"/>
      <c r="LWH618" s="9"/>
      <c r="LWI618" s="9"/>
      <c r="LWJ618" s="9"/>
      <c r="LWK618" s="9"/>
      <c r="LWL618" s="9"/>
      <c r="LWM618" s="9"/>
      <c r="LWN618" s="9"/>
      <c r="LWO618" s="9"/>
      <c r="LWP618" s="9"/>
      <c r="LWQ618" s="9"/>
      <c r="LWR618" s="9"/>
      <c r="LWS618" s="9"/>
      <c r="LWT618" s="9"/>
      <c r="LWU618" s="9"/>
      <c r="LWV618" s="9"/>
      <c r="LWW618" s="9"/>
      <c r="LWX618" s="9"/>
      <c r="LWY618" s="9"/>
      <c r="LWZ618" s="9"/>
      <c r="LXA618" s="9"/>
      <c r="LXB618" s="9"/>
      <c r="LXC618" s="9"/>
      <c r="LXD618" s="9"/>
      <c r="LXE618" s="9"/>
      <c r="LXF618" s="9"/>
      <c r="LXG618" s="9"/>
      <c r="LXH618" s="9"/>
      <c r="LXI618" s="9"/>
      <c r="LXJ618" s="9"/>
      <c r="LXK618" s="9"/>
      <c r="LXL618" s="9"/>
      <c r="LXM618" s="9"/>
      <c r="LXN618" s="9"/>
      <c r="LXO618" s="9"/>
      <c r="LXP618" s="9"/>
      <c r="LXQ618" s="9"/>
      <c r="LXR618" s="9"/>
      <c r="LXS618" s="9"/>
      <c r="LXT618" s="9"/>
      <c r="LXU618" s="9"/>
      <c r="LXV618" s="9"/>
      <c r="LXW618" s="9"/>
      <c r="LXX618" s="9"/>
      <c r="LXY618" s="9"/>
      <c r="LXZ618" s="9"/>
      <c r="LYA618" s="9"/>
      <c r="LYB618" s="9"/>
      <c r="LYC618" s="9"/>
      <c r="LYD618" s="9"/>
      <c r="LYE618" s="9"/>
      <c r="LYF618" s="9"/>
      <c r="LYG618" s="9"/>
      <c r="LYH618" s="9"/>
      <c r="LYI618" s="9"/>
      <c r="LYJ618" s="9"/>
      <c r="LYK618" s="9"/>
      <c r="LYL618" s="9"/>
      <c r="LYM618" s="9"/>
      <c r="LYN618" s="9"/>
      <c r="LYO618" s="9"/>
      <c r="LYP618" s="9"/>
      <c r="LYQ618" s="9"/>
      <c r="LYR618" s="9"/>
      <c r="LYS618" s="9"/>
      <c r="LYT618" s="9"/>
      <c r="LYU618" s="9"/>
      <c r="LYV618" s="9"/>
      <c r="LYW618" s="9"/>
      <c r="LYX618" s="9"/>
      <c r="LYY618" s="9"/>
      <c r="LYZ618" s="9"/>
      <c r="LZA618" s="9"/>
      <c r="LZB618" s="9"/>
      <c r="LZC618" s="9"/>
      <c r="LZD618" s="9"/>
      <c r="LZE618" s="9"/>
      <c r="LZF618" s="9"/>
      <c r="LZG618" s="9"/>
      <c r="LZH618" s="9"/>
      <c r="LZI618" s="9"/>
      <c r="LZJ618" s="9"/>
      <c r="LZK618" s="9"/>
      <c r="LZL618" s="9"/>
      <c r="LZM618" s="9"/>
      <c r="LZN618" s="9"/>
      <c r="LZO618" s="9"/>
      <c r="LZP618" s="9"/>
      <c r="LZQ618" s="9"/>
      <c r="LZR618" s="9"/>
      <c r="LZS618" s="9"/>
      <c r="LZT618" s="9"/>
      <c r="LZU618" s="9"/>
      <c r="LZV618" s="9"/>
      <c r="LZW618" s="9"/>
      <c r="LZX618" s="9"/>
      <c r="LZY618" s="9"/>
      <c r="LZZ618" s="9"/>
      <c r="MAA618" s="9"/>
      <c r="MAB618" s="9"/>
      <c r="MAC618" s="9"/>
      <c r="MAD618" s="9"/>
      <c r="MAE618" s="9"/>
      <c r="MAF618" s="9"/>
      <c r="MAG618" s="9"/>
      <c r="MAH618" s="9"/>
      <c r="MAI618" s="9"/>
      <c r="MAJ618" s="9"/>
      <c r="MAK618" s="9"/>
      <c r="MAL618" s="9"/>
      <c r="MAM618" s="9"/>
      <c r="MAN618" s="9"/>
      <c r="MAO618" s="9"/>
      <c r="MAP618" s="9"/>
      <c r="MAQ618" s="9"/>
      <c r="MAR618" s="9"/>
      <c r="MAS618" s="9"/>
      <c r="MAT618" s="9"/>
      <c r="MAU618" s="9"/>
      <c r="MAV618" s="9"/>
      <c r="MAW618" s="9"/>
      <c r="MAX618" s="9"/>
      <c r="MAY618" s="9"/>
      <c r="MAZ618" s="9"/>
      <c r="MBA618" s="9"/>
      <c r="MBB618" s="9"/>
      <c r="MBC618" s="9"/>
      <c r="MBD618" s="9"/>
      <c r="MBE618" s="9"/>
      <c r="MBF618" s="9"/>
      <c r="MBG618" s="9"/>
      <c r="MBH618" s="9"/>
      <c r="MBI618" s="9"/>
      <c r="MBJ618" s="9"/>
      <c r="MBK618" s="9"/>
      <c r="MBL618" s="9"/>
      <c r="MBM618" s="9"/>
      <c r="MBN618" s="9"/>
      <c r="MBO618" s="9"/>
      <c r="MBP618" s="9"/>
      <c r="MBQ618" s="9"/>
      <c r="MBR618" s="9"/>
      <c r="MBS618" s="9"/>
      <c r="MBT618" s="9"/>
      <c r="MBU618" s="9"/>
      <c r="MBV618" s="9"/>
      <c r="MBW618" s="9"/>
      <c r="MBX618" s="9"/>
      <c r="MBY618" s="9"/>
      <c r="MBZ618" s="9"/>
      <c r="MCA618" s="9"/>
      <c r="MCB618" s="9"/>
      <c r="MCC618" s="9"/>
      <c r="MCD618" s="9"/>
      <c r="MCE618" s="9"/>
      <c r="MCF618" s="9"/>
      <c r="MCG618" s="9"/>
      <c r="MCH618" s="9"/>
      <c r="MCI618" s="9"/>
      <c r="MCJ618" s="9"/>
      <c r="MCK618" s="9"/>
      <c r="MCL618" s="9"/>
      <c r="MCM618" s="9"/>
      <c r="MCN618" s="9"/>
      <c r="MCO618" s="9"/>
      <c r="MCP618" s="9"/>
      <c r="MCQ618" s="9"/>
      <c r="MCR618" s="9"/>
      <c r="MCS618" s="9"/>
      <c r="MCT618" s="9"/>
      <c r="MCU618" s="9"/>
      <c r="MCV618" s="9"/>
      <c r="MCW618" s="9"/>
      <c r="MCX618" s="9"/>
      <c r="MCY618" s="9"/>
      <c r="MCZ618" s="9"/>
      <c r="MDA618" s="9"/>
      <c r="MDB618" s="9"/>
      <c r="MDC618" s="9"/>
      <c r="MDD618" s="9"/>
      <c r="MDE618" s="9"/>
      <c r="MDF618" s="9"/>
      <c r="MDG618" s="9"/>
      <c r="MDH618" s="9"/>
      <c r="MDI618" s="9"/>
      <c r="MDJ618" s="9"/>
      <c r="MDK618" s="9"/>
      <c r="MDL618" s="9"/>
      <c r="MDM618" s="9"/>
      <c r="MDN618" s="9"/>
      <c r="MDO618" s="9"/>
      <c r="MDP618" s="9"/>
      <c r="MDQ618" s="9"/>
      <c r="MDR618" s="9"/>
      <c r="MDS618" s="9"/>
      <c r="MDT618" s="9"/>
      <c r="MDU618" s="9"/>
      <c r="MDV618" s="9"/>
      <c r="MDW618" s="9"/>
      <c r="MDX618" s="9"/>
      <c r="MDY618" s="9"/>
      <c r="MDZ618" s="9"/>
      <c r="MEA618" s="9"/>
      <c r="MEB618" s="9"/>
      <c r="MEC618" s="9"/>
      <c r="MED618" s="9"/>
      <c r="MEE618" s="9"/>
      <c r="MEF618" s="9"/>
      <c r="MEG618" s="9"/>
      <c r="MEH618" s="9"/>
      <c r="MEI618" s="9"/>
      <c r="MEJ618" s="9"/>
      <c r="MEK618" s="9"/>
      <c r="MEL618" s="9"/>
      <c r="MEM618" s="9"/>
      <c r="MEN618" s="9"/>
      <c r="MEO618" s="9"/>
      <c r="MEP618" s="9"/>
      <c r="MEQ618" s="9"/>
      <c r="MER618" s="9"/>
      <c r="MES618" s="9"/>
      <c r="MET618" s="9"/>
      <c r="MEU618" s="9"/>
      <c r="MEV618" s="9"/>
      <c r="MEW618" s="9"/>
      <c r="MEX618" s="9"/>
      <c r="MEY618" s="9"/>
      <c r="MEZ618" s="9"/>
      <c r="MFA618" s="9"/>
      <c r="MFB618" s="9"/>
      <c r="MFC618" s="9"/>
      <c r="MFD618" s="9"/>
      <c r="MFE618" s="9"/>
      <c r="MFF618" s="9"/>
      <c r="MFG618" s="9"/>
      <c r="MFH618" s="9"/>
      <c r="MFI618" s="9"/>
      <c r="MFJ618" s="9"/>
      <c r="MFK618" s="9"/>
      <c r="MFL618" s="9"/>
      <c r="MFM618" s="9"/>
      <c r="MFN618" s="9"/>
      <c r="MFO618" s="9"/>
      <c r="MFP618" s="9"/>
      <c r="MFQ618" s="9"/>
      <c r="MFR618" s="9"/>
      <c r="MFS618" s="9"/>
      <c r="MFT618" s="9"/>
      <c r="MFU618" s="9"/>
      <c r="MFV618" s="9"/>
      <c r="MFW618" s="9"/>
      <c r="MFX618" s="9"/>
      <c r="MFY618" s="9"/>
      <c r="MFZ618" s="9"/>
      <c r="MGA618" s="9"/>
      <c r="MGB618" s="9"/>
      <c r="MGC618" s="9"/>
      <c r="MGD618" s="9"/>
      <c r="MGE618" s="9"/>
      <c r="MGF618" s="9"/>
      <c r="MGG618" s="9"/>
      <c r="MGH618" s="9"/>
      <c r="MGI618" s="9"/>
      <c r="MGJ618" s="9"/>
      <c r="MGK618" s="9"/>
      <c r="MGL618" s="9"/>
      <c r="MGM618" s="9"/>
      <c r="MGN618" s="9"/>
      <c r="MGO618" s="9"/>
      <c r="MGP618" s="9"/>
      <c r="MGQ618" s="9"/>
      <c r="MGR618" s="9"/>
      <c r="MGS618" s="9"/>
      <c r="MGT618" s="9"/>
      <c r="MGU618" s="9"/>
      <c r="MGV618" s="9"/>
      <c r="MGW618" s="9"/>
      <c r="MGX618" s="9"/>
      <c r="MGY618" s="9"/>
      <c r="MGZ618" s="9"/>
      <c r="MHA618" s="9"/>
      <c r="MHB618" s="9"/>
      <c r="MHC618" s="9"/>
      <c r="MHD618" s="9"/>
      <c r="MHE618" s="9"/>
      <c r="MHF618" s="9"/>
      <c r="MHG618" s="9"/>
      <c r="MHH618" s="9"/>
      <c r="MHI618" s="9"/>
      <c r="MHJ618" s="9"/>
      <c r="MHK618" s="9"/>
      <c r="MHL618" s="9"/>
      <c r="MHM618" s="9"/>
      <c r="MHN618" s="9"/>
      <c r="MHO618" s="9"/>
      <c r="MHP618" s="9"/>
      <c r="MHQ618" s="9"/>
      <c r="MHR618" s="9"/>
      <c r="MHS618" s="9"/>
      <c r="MHT618" s="9"/>
      <c r="MHU618" s="9"/>
      <c r="MHV618" s="9"/>
      <c r="MHW618" s="9"/>
      <c r="MHX618" s="9"/>
      <c r="MHY618" s="9"/>
      <c r="MHZ618" s="9"/>
      <c r="MIA618" s="9"/>
      <c r="MIB618" s="9"/>
      <c r="MIC618" s="9"/>
      <c r="MID618" s="9"/>
      <c r="MIE618" s="9"/>
      <c r="MIF618" s="9"/>
      <c r="MIG618" s="9"/>
      <c r="MIH618" s="9"/>
      <c r="MII618" s="9"/>
      <c r="MIJ618" s="9"/>
      <c r="MIK618" s="9"/>
      <c r="MIL618" s="9"/>
      <c r="MIM618" s="9"/>
      <c r="MIN618" s="9"/>
      <c r="MIO618" s="9"/>
      <c r="MIP618" s="9"/>
      <c r="MIQ618" s="9"/>
      <c r="MIR618" s="9"/>
      <c r="MIS618" s="9"/>
      <c r="MIT618" s="9"/>
      <c r="MIU618" s="9"/>
      <c r="MIV618" s="9"/>
      <c r="MIW618" s="9"/>
      <c r="MIX618" s="9"/>
      <c r="MIY618" s="9"/>
      <c r="MIZ618" s="9"/>
      <c r="MJA618" s="9"/>
      <c r="MJB618" s="9"/>
      <c r="MJC618" s="9"/>
      <c r="MJD618" s="9"/>
      <c r="MJE618" s="9"/>
      <c r="MJF618" s="9"/>
      <c r="MJG618" s="9"/>
      <c r="MJH618" s="9"/>
      <c r="MJI618" s="9"/>
      <c r="MJJ618" s="9"/>
      <c r="MJK618" s="9"/>
      <c r="MJL618" s="9"/>
      <c r="MJM618" s="9"/>
      <c r="MJN618" s="9"/>
      <c r="MJO618" s="9"/>
      <c r="MJP618" s="9"/>
      <c r="MJQ618" s="9"/>
      <c r="MJR618" s="9"/>
      <c r="MJS618" s="9"/>
      <c r="MJT618" s="9"/>
      <c r="MJU618" s="9"/>
      <c r="MJV618" s="9"/>
      <c r="MJW618" s="9"/>
      <c r="MJX618" s="9"/>
      <c r="MJY618" s="9"/>
      <c r="MJZ618" s="9"/>
      <c r="MKA618" s="9"/>
      <c r="MKB618" s="9"/>
      <c r="MKC618" s="9"/>
      <c r="MKD618" s="9"/>
      <c r="MKE618" s="9"/>
      <c r="MKF618" s="9"/>
      <c r="MKG618" s="9"/>
      <c r="MKH618" s="9"/>
      <c r="MKI618" s="9"/>
      <c r="MKJ618" s="9"/>
      <c r="MKK618" s="9"/>
      <c r="MKL618" s="9"/>
      <c r="MKM618" s="9"/>
      <c r="MKN618" s="9"/>
      <c r="MKO618" s="9"/>
      <c r="MKP618" s="9"/>
      <c r="MKQ618" s="9"/>
      <c r="MKR618" s="9"/>
      <c r="MKS618" s="9"/>
      <c r="MKT618" s="9"/>
      <c r="MKU618" s="9"/>
      <c r="MKV618" s="9"/>
      <c r="MKW618" s="9"/>
      <c r="MKX618" s="9"/>
      <c r="MKY618" s="9"/>
      <c r="MKZ618" s="9"/>
      <c r="MLA618" s="9"/>
      <c r="MLB618" s="9"/>
      <c r="MLC618" s="9"/>
      <c r="MLD618" s="9"/>
      <c r="MLE618" s="9"/>
      <c r="MLF618" s="9"/>
      <c r="MLG618" s="9"/>
      <c r="MLH618" s="9"/>
      <c r="MLI618" s="9"/>
      <c r="MLJ618" s="9"/>
      <c r="MLK618" s="9"/>
      <c r="MLL618" s="9"/>
      <c r="MLM618" s="9"/>
      <c r="MLN618" s="9"/>
      <c r="MLO618" s="9"/>
      <c r="MLP618" s="9"/>
      <c r="MLQ618" s="9"/>
      <c r="MLR618" s="9"/>
      <c r="MLS618" s="9"/>
      <c r="MLT618" s="9"/>
      <c r="MLU618" s="9"/>
      <c r="MLV618" s="9"/>
      <c r="MLW618" s="9"/>
      <c r="MLX618" s="9"/>
      <c r="MLY618" s="9"/>
      <c r="MLZ618" s="9"/>
      <c r="MMA618" s="9"/>
      <c r="MMB618" s="9"/>
      <c r="MMC618" s="9"/>
      <c r="MMD618" s="9"/>
      <c r="MME618" s="9"/>
      <c r="MMF618" s="9"/>
      <c r="MMG618" s="9"/>
      <c r="MMH618" s="9"/>
      <c r="MMI618" s="9"/>
      <c r="MMJ618" s="9"/>
      <c r="MMK618" s="9"/>
      <c r="MML618" s="9"/>
      <c r="MMM618" s="9"/>
      <c r="MMN618" s="9"/>
      <c r="MMO618" s="9"/>
      <c r="MMP618" s="9"/>
      <c r="MMQ618" s="9"/>
      <c r="MMR618" s="9"/>
      <c r="MMS618" s="9"/>
      <c r="MMT618" s="9"/>
      <c r="MMU618" s="9"/>
      <c r="MMV618" s="9"/>
      <c r="MMW618" s="9"/>
      <c r="MMX618" s="9"/>
      <c r="MMY618" s="9"/>
      <c r="MMZ618" s="9"/>
      <c r="MNA618" s="9"/>
      <c r="MNB618" s="9"/>
      <c r="MNC618" s="9"/>
      <c r="MND618" s="9"/>
      <c r="MNE618" s="9"/>
      <c r="MNF618" s="9"/>
      <c r="MNG618" s="9"/>
      <c r="MNH618" s="9"/>
      <c r="MNI618" s="9"/>
      <c r="MNJ618" s="9"/>
      <c r="MNK618" s="9"/>
      <c r="MNL618" s="9"/>
      <c r="MNM618" s="9"/>
      <c r="MNN618" s="9"/>
      <c r="MNO618" s="9"/>
      <c r="MNP618" s="9"/>
      <c r="MNQ618" s="9"/>
      <c r="MNR618" s="9"/>
      <c r="MNS618" s="9"/>
      <c r="MNT618" s="9"/>
      <c r="MNU618" s="9"/>
      <c r="MNV618" s="9"/>
      <c r="MNW618" s="9"/>
      <c r="MNX618" s="9"/>
      <c r="MNY618" s="9"/>
      <c r="MNZ618" s="9"/>
      <c r="MOA618" s="9"/>
      <c r="MOB618" s="9"/>
      <c r="MOC618" s="9"/>
      <c r="MOD618" s="9"/>
      <c r="MOE618" s="9"/>
      <c r="MOF618" s="9"/>
      <c r="MOG618" s="9"/>
      <c r="MOH618" s="9"/>
      <c r="MOI618" s="9"/>
      <c r="MOJ618" s="9"/>
      <c r="MOK618" s="9"/>
      <c r="MOL618" s="9"/>
      <c r="MOM618" s="9"/>
      <c r="MON618" s="9"/>
      <c r="MOO618" s="9"/>
      <c r="MOP618" s="9"/>
      <c r="MOQ618" s="9"/>
      <c r="MOR618" s="9"/>
      <c r="MOS618" s="9"/>
      <c r="MOT618" s="9"/>
      <c r="MOU618" s="9"/>
      <c r="MOV618" s="9"/>
      <c r="MOW618" s="9"/>
      <c r="MOX618" s="9"/>
      <c r="MOY618" s="9"/>
      <c r="MOZ618" s="9"/>
      <c r="MPA618" s="9"/>
      <c r="MPB618" s="9"/>
      <c r="MPC618" s="9"/>
      <c r="MPD618" s="9"/>
      <c r="MPE618" s="9"/>
      <c r="MPF618" s="9"/>
      <c r="MPG618" s="9"/>
      <c r="MPH618" s="9"/>
      <c r="MPI618" s="9"/>
      <c r="MPJ618" s="9"/>
      <c r="MPK618" s="9"/>
      <c r="MPL618" s="9"/>
      <c r="MPM618" s="9"/>
      <c r="MPN618" s="9"/>
      <c r="MPO618" s="9"/>
      <c r="MPP618" s="9"/>
      <c r="MPQ618" s="9"/>
      <c r="MPR618" s="9"/>
      <c r="MPS618" s="9"/>
      <c r="MPT618" s="9"/>
      <c r="MPU618" s="9"/>
      <c r="MPV618" s="9"/>
      <c r="MPW618" s="9"/>
      <c r="MPX618" s="9"/>
      <c r="MPY618" s="9"/>
      <c r="MPZ618" s="9"/>
      <c r="MQA618" s="9"/>
      <c r="MQB618" s="9"/>
      <c r="MQC618" s="9"/>
      <c r="MQD618" s="9"/>
      <c r="MQE618" s="9"/>
      <c r="MQF618" s="9"/>
      <c r="MQG618" s="9"/>
      <c r="MQH618" s="9"/>
      <c r="MQI618" s="9"/>
      <c r="MQJ618" s="9"/>
      <c r="MQK618" s="9"/>
      <c r="MQL618" s="9"/>
      <c r="MQM618" s="9"/>
      <c r="MQN618" s="9"/>
      <c r="MQO618" s="9"/>
      <c r="MQP618" s="9"/>
      <c r="MQQ618" s="9"/>
      <c r="MQR618" s="9"/>
      <c r="MQS618" s="9"/>
      <c r="MQT618" s="9"/>
      <c r="MQU618" s="9"/>
      <c r="MQV618" s="9"/>
      <c r="MQW618" s="9"/>
      <c r="MQX618" s="9"/>
      <c r="MQY618" s="9"/>
      <c r="MQZ618" s="9"/>
      <c r="MRA618" s="9"/>
      <c r="MRB618" s="9"/>
      <c r="MRC618" s="9"/>
      <c r="MRD618" s="9"/>
      <c r="MRE618" s="9"/>
      <c r="MRF618" s="9"/>
      <c r="MRG618" s="9"/>
      <c r="MRH618" s="9"/>
      <c r="MRI618" s="9"/>
      <c r="MRJ618" s="9"/>
      <c r="MRK618" s="9"/>
      <c r="MRL618" s="9"/>
      <c r="MRM618" s="9"/>
      <c r="MRN618" s="9"/>
      <c r="MRO618" s="9"/>
      <c r="MRP618" s="9"/>
      <c r="MRQ618" s="9"/>
      <c r="MRR618" s="9"/>
      <c r="MRS618" s="9"/>
      <c r="MRT618" s="9"/>
      <c r="MRU618" s="9"/>
      <c r="MRV618" s="9"/>
      <c r="MRW618" s="9"/>
      <c r="MRX618" s="9"/>
      <c r="MRY618" s="9"/>
      <c r="MRZ618" s="9"/>
      <c r="MSA618" s="9"/>
      <c r="MSB618" s="9"/>
      <c r="MSC618" s="9"/>
      <c r="MSD618" s="9"/>
      <c r="MSE618" s="9"/>
      <c r="MSF618" s="9"/>
      <c r="MSG618" s="9"/>
      <c r="MSH618" s="9"/>
      <c r="MSI618" s="9"/>
      <c r="MSJ618" s="9"/>
      <c r="MSK618" s="9"/>
      <c r="MSL618" s="9"/>
      <c r="MSM618" s="9"/>
      <c r="MSN618" s="9"/>
      <c r="MSO618" s="9"/>
      <c r="MSP618" s="9"/>
      <c r="MSQ618" s="9"/>
      <c r="MSR618" s="9"/>
      <c r="MSS618" s="9"/>
      <c r="MST618" s="9"/>
      <c r="MSU618" s="9"/>
      <c r="MSV618" s="9"/>
      <c r="MSW618" s="9"/>
      <c r="MSX618" s="9"/>
      <c r="MSY618" s="9"/>
      <c r="MSZ618" s="9"/>
      <c r="MTA618" s="9"/>
      <c r="MTB618" s="9"/>
      <c r="MTC618" s="9"/>
      <c r="MTD618" s="9"/>
      <c r="MTE618" s="9"/>
      <c r="MTF618" s="9"/>
      <c r="MTG618" s="9"/>
      <c r="MTH618" s="9"/>
      <c r="MTI618" s="9"/>
      <c r="MTJ618" s="9"/>
      <c r="MTK618" s="9"/>
      <c r="MTL618" s="9"/>
      <c r="MTM618" s="9"/>
      <c r="MTN618" s="9"/>
      <c r="MTO618" s="9"/>
      <c r="MTP618" s="9"/>
      <c r="MTQ618" s="9"/>
      <c r="MTR618" s="9"/>
      <c r="MTS618" s="9"/>
      <c r="MTT618" s="9"/>
      <c r="MTU618" s="9"/>
      <c r="MTV618" s="9"/>
      <c r="MTW618" s="9"/>
      <c r="MTX618" s="9"/>
      <c r="MTY618" s="9"/>
      <c r="MTZ618" s="9"/>
      <c r="MUA618" s="9"/>
      <c r="MUB618" s="9"/>
      <c r="MUC618" s="9"/>
      <c r="MUD618" s="9"/>
      <c r="MUE618" s="9"/>
      <c r="MUF618" s="9"/>
      <c r="MUG618" s="9"/>
      <c r="MUH618" s="9"/>
      <c r="MUI618" s="9"/>
      <c r="MUJ618" s="9"/>
      <c r="MUK618" s="9"/>
      <c r="MUL618" s="9"/>
      <c r="MUM618" s="9"/>
      <c r="MUN618" s="9"/>
      <c r="MUO618" s="9"/>
      <c r="MUP618" s="9"/>
      <c r="MUQ618" s="9"/>
      <c r="MUR618" s="9"/>
      <c r="MUS618" s="9"/>
      <c r="MUT618" s="9"/>
      <c r="MUU618" s="9"/>
      <c r="MUV618" s="9"/>
      <c r="MUW618" s="9"/>
      <c r="MUX618" s="9"/>
      <c r="MUY618" s="9"/>
      <c r="MUZ618" s="9"/>
      <c r="MVA618" s="9"/>
      <c r="MVB618" s="9"/>
      <c r="MVC618" s="9"/>
      <c r="MVD618" s="9"/>
      <c r="MVE618" s="9"/>
      <c r="MVF618" s="9"/>
      <c r="MVG618" s="9"/>
      <c r="MVH618" s="9"/>
      <c r="MVI618" s="9"/>
      <c r="MVJ618" s="9"/>
      <c r="MVK618" s="9"/>
      <c r="MVL618" s="9"/>
      <c r="MVM618" s="9"/>
      <c r="MVN618" s="9"/>
      <c r="MVO618" s="9"/>
      <c r="MVP618" s="9"/>
      <c r="MVQ618" s="9"/>
      <c r="MVR618" s="9"/>
      <c r="MVS618" s="9"/>
      <c r="MVT618" s="9"/>
      <c r="MVU618" s="9"/>
      <c r="MVV618" s="9"/>
      <c r="MVW618" s="9"/>
      <c r="MVX618" s="9"/>
      <c r="MVY618" s="9"/>
      <c r="MVZ618" s="9"/>
      <c r="MWA618" s="9"/>
      <c r="MWB618" s="9"/>
      <c r="MWC618" s="9"/>
      <c r="MWD618" s="9"/>
      <c r="MWE618" s="9"/>
      <c r="MWF618" s="9"/>
      <c r="MWG618" s="9"/>
      <c r="MWH618" s="9"/>
      <c r="MWI618" s="9"/>
      <c r="MWJ618" s="9"/>
      <c r="MWK618" s="9"/>
      <c r="MWL618" s="9"/>
      <c r="MWM618" s="9"/>
      <c r="MWN618" s="9"/>
      <c r="MWO618" s="9"/>
      <c r="MWP618" s="9"/>
      <c r="MWQ618" s="9"/>
      <c r="MWR618" s="9"/>
      <c r="MWS618" s="9"/>
      <c r="MWT618" s="9"/>
      <c r="MWU618" s="9"/>
      <c r="MWV618" s="9"/>
      <c r="MWW618" s="9"/>
      <c r="MWX618" s="9"/>
      <c r="MWY618" s="9"/>
      <c r="MWZ618" s="9"/>
      <c r="MXA618" s="9"/>
      <c r="MXB618" s="9"/>
      <c r="MXC618" s="9"/>
      <c r="MXD618" s="9"/>
      <c r="MXE618" s="9"/>
      <c r="MXF618" s="9"/>
      <c r="MXG618" s="9"/>
      <c r="MXH618" s="9"/>
      <c r="MXI618" s="9"/>
      <c r="MXJ618" s="9"/>
      <c r="MXK618" s="9"/>
      <c r="MXL618" s="9"/>
      <c r="MXM618" s="9"/>
      <c r="MXN618" s="9"/>
      <c r="MXO618" s="9"/>
      <c r="MXP618" s="9"/>
      <c r="MXQ618" s="9"/>
      <c r="MXR618" s="9"/>
      <c r="MXS618" s="9"/>
      <c r="MXT618" s="9"/>
      <c r="MXU618" s="9"/>
      <c r="MXV618" s="9"/>
      <c r="MXW618" s="9"/>
      <c r="MXX618" s="9"/>
      <c r="MXY618" s="9"/>
      <c r="MXZ618" s="9"/>
      <c r="MYA618" s="9"/>
      <c r="MYB618" s="9"/>
      <c r="MYC618" s="9"/>
      <c r="MYD618" s="9"/>
      <c r="MYE618" s="9"/>
      <c r="MYF618" s="9"/>
      <c r="MYG618" s="9"/>
      <c r="MYH618" s="9"/>
      <c r="MYI618" s="9"/>
      <c r="MYJ618" s="9"/>
      <c r="MYK618" s="9"/>
      <c r="MYL618" s="9"/>
      <c r="MYM618" s="9"/>
      <c r="MYN618" s="9"/>
      <c r="MYO618" s="9"/>
      <c r="MYP618" s="9"/>
      <c r="MYQ618" s="9"/>
      <c r="MYR618" s="9"/>
      <c r="MYS618" s="9"/>
      <c r="MYT618" s="9"/>
      <c r="MYU618" s="9"/>
      <c r="MYV618" s="9"/>
      <c r="MYW618" s="9"/>
      <c r="MYX618" s="9"/>
      <c r="MYY618" s="9"/>
      <c r="MYZ618" s="9"/>
      <c r="MZA618" s="9"/>
      <c r="MZB618" s="9"/>
      <c r="MZC618" s="9"/>
      <c r="MZD618" s="9"/>
      <c r="MZE618" s="9"/>
      <c r="MZF618" s="9"/>
      <c r="MZG618" s="9"/>
      <c r="MZH618" s="9"/>
      <c r="MZI618" s="9"/>
      <c r="MZJ618" s="9"/>
      <c r="MZK618" s="9"/>
      <c r="MZL618" s="9"/>
      <c r="MZM618" s="9"/>
      <c r="MZN618" s="9"/>
      <c r="MZO618" s="9"/>
      <c r="MZP618" s="9"/>
      <c r="MZQ618" s="9"/>
      <c r="MZR618" s="9"/>
      <c r="MZS618" s="9"/>
      <c r="MZT618" s="9"/>
      <c r="MZU618" s="9"/>
      <c r="MZV618" s="9"/>
      <c r="MZW618" s="9"/>
      <c r="MZX618" s="9"/>
      <c r="MZY618" s="9"/>
      <c r="MZZ618" s="9"/>
      <c r="NAA618" s="9"/>
      <c r="NAB618" s="9"/>
      <c r="NAC618" s="9"/>
      <c r="NAD618" s="9"/>
      <c r="NAE618" s="9"/>
      <c r="NAF618" s="9"/>
      <c r="NAG618" s="9"/>
      <c r="NAH618" s="9"/>
      <c r="NAI618" s="9"/>
      <c r="NAJ618" s="9"/>
      <c r="NAK618" s="9"/>
      <c r="NAL618" s="9"/>
      <c r="NAM618" s="9"/>
      <c r="NAN618" s="9"/>
      <c r="NAO618" s="9"/>
      <c r="NAP618" s="9"/>
      <c r="NAQ618" s="9"/>
      <c r="NAR618" s="9"/>
      <c r="NAS618" s="9"/>
      <c r="NAT618" s="9"/>
      <c r="NAU618" s="9"/>
      <c r="NAV618" s="9"/>
      <c r="NAW618" s="9"/>
      <c r="NAX618" s="9"/>
      <c r="NAY618" s="9"/>
      <c r="NAZ618" s="9"/>
      <c r="NBA618" s="9"/>
      <c r="NBB618" s="9"/>
      <c r="NBC618" s="9"/>
      <c r="NBD618" s="9"/>
      <c r="NBE618" s="9"/>
      <c r="NBF618" s="9"/>
      <c r="NBG618" s="9"/>
      <c r="NBH618" s="9"/>
      <c r="NBI618" s="9"/>
      <c r="NBJ618" s="9"/>
      <c r="NBK618" s="9"/>
      <c r="NBL618" s="9"/>
      <c r="NBM618" s="9"/>
      <c r="NBN618" s="9"/>
      <c r="NBO618" s="9"/>
      <c r="NBP618" s="9"/>
      <c r="NBQ618" s="9"/>
      <c r="NBR618" s="9"/>
      <c r="NBS618" s="9"/>
      <c r="NBT618" s="9"/>
      <c r="NBU618" s="9"/>
      <c r="NBV618" s="9"/>
      <c r="NBW618" s="9"/>
      <c r="NBX618" s="9"/>
      <c r="NBY618" s="9"/>
      <c r="NBZ618" s="9"/>
      <c r="NCA618" s="9"/>
      <c r="NCB618" s="9"/>
      <c r="NCC618" s="9"/>
      <c r="NCD618" s="9"/>
      <c r="NCE618" s="9"/>
      <c r="NCF618" s="9"/>
      <c r="NCG618" s="9"/>
      <c r="NCH618" s="9"/>
      <c r="NCI618" s="9"/>
      <c r="NCJ618" s="9"/>
      <c r="NCK618" s="9"/>
      <c r="NCL618" s="9"/>
      <c r="NCM618" s="9"/>
      <c r="NCN618" s="9"/>
      <c r="NCO618" s="9"/>
      <c r="NCP618" s="9"/>
      <c r="NCQ618" s="9"/>
      <c r="NCR618" s="9"/>
      <c r="NCS618" s="9"/>
      <c r="NCT618" s="9"/>
      <c r="NCU618" s="9"/>
      <c r="NCV618" s="9"/>
      <c r="NCW618" s="9"/>
      <c r="NCX618" s="9"/>
      <c r="NCY618" s="9"/>
      <c r="NCZ618" s="9"/>
      <c r="NDA618" s="9"/>
      <c r="NDB618" s="9"/>
      <c r="NDC618" s="9"/>
      <c r="NDD618" s="9"/>
      <c r="NDE618" s="9"/>
      <c r="NDF618" s="9"/>
      <c r="NDG618" s="9"/>
      <c r="NDH618" s="9"/>
      <c r="NDI618" s="9"/>
      <c r="NDJ618" s="9"/>
      <c r="NDK618" s="9"/>
      <c r="NDL618" s="9"/>
      <c r="NDM618" s="9"/>
      <c r="NDN618" s="9"/>
      <c r="NDO618" s="9"/>
      <c r="NDP618" s="9"/>
      <c r="NDQ618" s="9"/>
      <c r="NDR618" s="9"/>
      <c r="NDS618" s="9"/>
      <c r="NDT618" s="9"/>
      <c r="NDU618" s="9"/>
      <c r="NDV618" s="9"/>
      <c r="NDW618" s="9"/>
      <c r="NDX618" s="9"/>
      <c r="NDY618" s="9"/>
      <c r="NDZ618" s="9"/>
      <c r="NEA618" s="9"/>
      <c r="NEB618" s="9"/>
      <c r="NEC618" s="9"/>
      <c r="NED618" s="9"/>
      <c r="NEE618" s="9"/>
      <c r="NEF618" s="9"/>
      <c r="NEG618" s="9"/>
      <c r="NEH618" s="9"/>
      <c r="NEI618" s="9"/>
      <c r="NEJ618" s="9"/>
      <c r="NEK618" s="9"/>
      <c r="NEL618" s="9"/>
      <c r="NEM618" s="9"/>
      <c r="NEN618" s="9"/>
      <c r="NEO618" s="9"/>
      <c r="NEP618" s="9"/>
      <c r="NEQ618" s="9"/>
      <c r="NER618" s="9"/>
      <c r="NES618" s="9"/>
      <c r="NET618" s="9"/>
      <c r="NEU618" s="9"/>
      <c r="NEV618" s="9"/>
      <c r="NEW618" s="9"/>
      <c r="NEX618" s="9"/>
      <c r="NEY618" s="9"/>
      <c r="NEZ618" s="9"/>
      <c r="NFA618" s="9"/>
      <c r="NFB618" s="9"/>
      <c r="NFC618" s="9"/>
      <c r="NFD618" s="9"/>
      <c r="NFE618" s="9"/>
      <c r="NFF618" s="9"/>
      <c r="NFG618" s="9"/>
      <c r="NFH618" s="9"/>
      <c r="NFI618" s="9"/>
      <c r="NFJ618" s="9"/>
      <c r="NFK618" s="9"/>
      <c r="NFL618" s="9"/>
      <c r="NFM618" s="9"/>
      <c r="NFN618" s="9"/>
      <c r="NFO618" s="9"/>
      <c r="NFP618" s="9"/>
      <c r="NFQ618" s="9"/>
      <c r="NFR618" s="9"/>
      <c r="NFS618" s="9"/>
      <c r="NFT618" s="9"/>
      <c r="NFU618" s="9"/>
      <c r="NFV618" s="9"/>
      <c r="NFW618" s="9"/>
      <c r="NFX618" s="9"/>
      <c r="NFY618" s="9"/>
      <c r="NFZ618" s="9"/>
      <c r="NGA618" s="9"/>
      <c r="NGB618" s="9"/>
      <c r="NGC618" s="9"/>
      <c r="NGD618" s="9"/>
      <c r="NGE618" s="9"/>
      <c r="NGF618" s="9"/>
      <c r="NGG618" s="9"/>
      <c r="NGH618" s="9"/>
      <c r="NGI618" s="9"/>
      <c r="NGJ618" s="9"/>
      <c r="NGK618" s="9"/>
      <c r="NGL618" s="9"/>
      <c r="NGM618" s="9"/>
      <c r="NGN618" s="9"/>
      <c r="NGO618" s="9"/>
      <c r="NGP618" s="9"/>
      <c r="NGQ618" s="9"/>
      <c r="NGR618" s="9"/>
      <c r="NGS618" s="9"/>
      <c r="NGT618" s="9"/>
      <c r="NGU618" s="9"/>
      <c r="NGV618" s="9"/>
      <c r="NGW618" s="9"/>
      <c r="NGX618" s="9"/>
      <c r="NGY618" s="9"/>
      <c r="NGZ618" s="9"/>
      <c r="NHA618" s="9"/>
      <c r="NHB618" s="9"/>
      <c r="NHC618" s="9"/>
      <c r="NHD618" s="9"/>
      <c r="NHE618" s="9"/>
      <c r="NHF618" s="9"/>
      <c r="NHG618" s="9"/>
      <c r="NHH618" s="9"/>
      <c r="NHI618" s="9"/>
      <c r="NHJ618" s="9"/>
      <c r="NHK618" s="9"/>
      <c r="NHL618" s="9"/>
      <c r="NHM618" s="9"/>
      <c r="NHN618" s="9"/>
      <c r="NHO618" s="9"/>
      <c r="NHP618" s="9"/>
      <c r="NHQ618" s="9"/>
      <c r="NHR618" s="9"/>
      <c r="NHS618" s="9"/>
      <c r="NHT618" s="9"/>
      <c r="NHU618" s="9"/>
      <c r="NHV618" s="9"/>
      <c r="NHW618" s="9"/>
      <c r="NHX618" s="9"/>
      <c r="NHY618" s="9"/>
      <c r="NHZ618" s="9"/>
      <c r="NIA618" s="9"/>
      <c r="NIB618" s="9"/>
      <c r="NIC618" s="9"/>
      <c r="NID618" s="9"/>
      <c r="NIE618" s="9"/>
      <c r="NIF618" s="9"/>
      <c r="NIG618" s="9"/>
      <c r="NIH618" s="9"/>
      <c r="NII618" s="9"/>
      <c r="NIJ618" s="9"/>
      <c r="NIK618" s="9"/>
      <c r="NIL618" s="9"/>
      <c r="NIM618" s="9"/>
      <c r="NIN618" s="9"/>
      <c r="NIO618" s="9"/>
      <c r="NIP618" s="9"/>
      <c r="NIQ618" s="9"/>
      <c r="NIR618" s="9"/>
      <c r="NIS618" s="9"/>
      <c r="NIT618" s="9"/>
      <c r="NIU618" s="9"/>
      <c r="NIV618" s="9"/>
      <c r="NIW618" s="9"/>
      <c r="NIX618" s="9"/>
      <c r="NIY618" s="9"/>
      <c r="NIZ618" s="9"/>
      <c r="NJA618" s="9"/>
      <c r="NJB618" s="9"/>
      <c r="NJC618" s="9"/>
      <c r="NJD618" s="9"/>
      <c r="NJE618" s="9"/>
      <c r="NJF618" s="9"/>
      <c r="NJG618" s="9"/>
      <c r="NJH618" s="9"/>
      <c r="NJI618" s="9"/>
      <c r="NJJ618" s="9"/>
      <c r="NJK618" s="9"/>
      <c r="NJL618" s="9"/>
      <c r="NJM618" s="9"/>
      <c r="NJN618" s="9"/>
      <c r="NJO618" s="9"/>
      <c r="NJP618" s="9"/>
      <c r="NJQ618" s="9"/>
      <c r="NJR618" s="9"/>
      <c r="NJS618" s="9"/>
      <c r="NJT618" s="9"/>
      <c r="NJU618" s="9"/>
      <c r="NJV618" s="9"/>
      <c r="NJW618" s="9"/>
      <c r="NJX618" s="9"/>
      <c r="NJY618" s="9"/>
      <c r="NJZ618" s="9"/>
      <c r="NKA618" s="9"/>
      <c r="NKB618" s="9"/>
      <c r="NKC618" s="9"/>
      <c r="NKD618" s="9"/>
      <c r="NKE618" s="9"/>
      <c r="NKF618" s="9"/>
      <c r="NKG618" s="9"/>
      <c r="NKH618" s="9"/>
      <c r="NKI618" s="9"/>
      <c r="NKJ618" s="9"/>
      <c r="NKK618" s="9"/>
      <c r="NKL618" s="9"/>
      <c r="NKM618" s="9"/>
      <c r="NKN618" s="9"/>
      <c r="NKO618" s="9"/>
      <c r="NKP618" s="9"/>
      <c r="NKQ618" s="9"/>
      <c r="NKR618" s="9"/>
      <c r="NKS618" s="9"/>
      <c r="NKT618" s="9"/>
      <c r="NKU618" s="9"/>
      <c r="NKV618" s="9"/>
      <c r="NKW618" s="9"/>
      <c r="NKX618" s="9"/>
      <c r="NKY618" s="9"/>
      <c r="NKZ618" s="9"/>
      <c r="NLA618" s="9"/>
      <c r="NLB618" s="9"/>
      <c r="NLC618" s="9"/>
      <c r="NLD618" s="9"/>
      <c r="NLE618" s="9"/>
      <c r="NLF618" s="9"/>
      <c r="NLG618" s="9"/>
      <c r="NLH618" s="9"/>
      <c r="NLI618" s="9"/>
      <c r="NLJ618" s="9"/>
      <c r="NLK618" s="9"/>
      <c r="NLL618" s="9"/>
      <c r="NLM618" s="9"/>
      <c r="NLN618" s="9"/>
      <c r="NLO618" s="9"/>
      <c r="NLP618" s="9"/>
      <c r="NLQ618" s="9"/>
      <c r="NLR618" s="9"/>
      <c r="NLS618" s="9"/>
      <c r="NLT618" s="9"/>
      <c r="NLU618" s="9"/>
      <c r="NLV618" s="9"/>
      <c r="NLW618" s="9"/>
      <c r="NLX618" s="9"/>
      <c r="NLY618" s="9"/>
      <c r="NLZ618" s="9"/>
      <c r="NMA618" s="9"/>
      <c r="NMB618" s="9"/>
      <c r="NMC618" s="9"/>
      <c r="NMD618" s="9"/>
      <c r="NME618" s="9"/>
      <c r="NMF618" s="9"/>
      <c r="NMG618" s="9"/>
      <c r="NMH618" s="9"/>
      <c r="NMI618" s="9"/>
      <c r="NMJ618" s="9"/>
      <c r="NMK618" s="9"/>
      <c r="NML618" s="9"/>
      <c r="NMM618" s="9"/>
      <c r="NMN618" s="9"/>
      <c r="NMO618" s="9"/>
      <c r="NMP618" s="9"/>
      <c r="NMQ618" s="9"/>
      <c r="NMR618" s="9"/>
      <c r="NMS618" s="9"/>
      <c r="NMT618" s="9"/>
      <c r="NMU618" s="9"/>
      <c r="NMV618" s="9"/>
      <c r="NMW618" s="9"/>
      <c r="NMX618" s="9"/>
      <c r="NMY618" s="9"/>
      <c r="NMZ618" s="9"/>
      <c r="NNA618" s="9"/>
      <c r="NNB618" s="9"/>
      <c r="NNC618" s="9"/>
      <c r="NND618" s="9"/>
      <c r="NNE618" s="9"/>
      <c r="NNF618" s="9"/>
      <c r="NNG618" s="9"/>
      <c r="NNH618" s="9"/>
      <c r="NNI618" s="9"/>
      <c r="NNJ618" s="9"/>
      <c r="NNK618" s="9"/>
      <c r="NNL618" s="9"/>
      <c r="NNM618" s="9"/>
      <c r="NNN618" s="9"/>
      <c r="NNO618" s="9"/>
      <c r="NNP618" s="9"/>
      <c r="NNQ618" s="9"/>
      <c r="NNR618" s="9"/>
      <c r="NNS618" s="9"/>
      <c r="NNT618" s="9"/>
      <c r="NNU618" s="9"/>
      <c r="NNV618" s="9"/>
      <c r="NNW618" s="9"/>
      <c r="NNX618" s="9"/>
      <c r="NNY618" s="9"/>
      <c r="NNZ618" s="9"/>
      <c r="NOA618" s="9"/>
      <c r="NOB618" s="9"/>
      <c r="NOC618" s="9"/>
      <c r="NOD618" s="9"/>
      <c r="NOE618" s="9"/>
      <c r="NOF618" s="9"/>
      <c r="NOG618" s="9"/>
      <c r="NOH618" s="9"/>
      <c r="NOI618" s="9"/>
      <c r="NOJ618" s="9"/>
      <c r="NOK618" s="9"/>
      <c r="NOL618" s="9"/>
      <c r="NOM618" s="9"/>
      <c r="NON618" s="9"/>
      <c r="NOO618" s="9"/>
      <c r="NOP618" s="9"/>
      <c r="NOQ618" s="9"/>
      <c r="NOR618" s="9"/>
      <c r="NOS618" s="9"/>
      <c r="NOT618" s="9"/>
      <c r="NOU618" s="9"/>
      <c r="NOV618" s="9"/>
      <c r="NOW618" s="9"/>
      <c r="NOX618" s="9"/>
      <c r="NOY618" s="9"/>
      <c r="NOZ618" s="9"/>
      <c r="NPA618" s="9"/>
      <c r="NPB618" s="9"/>
      <c r="NPC618" s="9"/>
      <c r="NPD618" s="9"/>
      <c r="NPE618" s="9"/>
      <c r="NPF618" s="9"/>
      <c r="NPG618" s="9"/>
      <c r="NPH618" s="9"/>
      <c r="NPI618" s="9"/>
      <c r="NPJ618" s="9"/>
      <c r="NPK618" s="9"/>
      <c r="NPL618" s="9"/>
      <c r="NPM618" s="9"/>
      <c r="NPN618" s="9"/>
      <c r="NPO618" s="9"/>
      <c r="NPP618" s="9"/>
      <c r="NPQ618" s="9"/>
      <c r="NPR618" s="9"/>
      <c r="NPS618" s="9"/>
      <c r="NPT618" s="9"/>
      <c r="NPU618" s="9"/>
      <c r="NPV618" s="9"/>
      <c r="NPW618" s="9"/>
      <c r="NPX618" s="9"/>
      <c r="NPY618" s="9"/>
      <c r="NPZ618" s="9"/>
      <c r="NQA618" s="9"/>
      <c r="NQB618" s="9"/>
      <c r="NQC618" s="9"/>
      <c r="NQD618" s="9"/>
      <c r="NQE618" s="9"/>
      <c r="NQF618" s="9"/>
      <c r="NQG618" s="9"/>
      <c r="NQH618" s="9"/>
      <c r="NQI618" s="9"/>
      <c r="NQJ618" s="9"/>
      <c r="NQK618" s="9"/>
      <c r="NQL618" s="9"/>
      <c r="NQM618" s="9"/>
      <c r="NQN618" s="9"/>
      <c r="NQO618" s="9"/>
      <c r="NQP618" s="9"/>
      <c r="NQQ618" s="9"/>
      <c r="NQR618" s="9"/>
      <c r="NQS618" s="9"/>
      <c r="NQT618" s="9"/>
      <c r="NQU618" s="9"/>
      <c r="NQV618" s="9"/>
      <c r="NQW618" s="9"/>
      <c r="NQX618" s="9"/>
      <c r="NQY618" s="9"/>
      <c r="NQZ618" s="9"/>
      <c r="NRA618" s="9"/>
      <c r="NRB618" s="9"/>
      <c r="NRC618" s="9"/>
      <c r="NRD618" s="9"/>
      <c r="NRE618" s="9"/>
      <c r="NRF618" s="9"/>
      <c r="NRG618" s="9"/>
      <c r="NRH618" s="9"/>
      <c r="NRI618" s="9"/>
      <c r="NRJ618" s="9"/>
      <c r="NRK618" s="9"/>
      <c r="NRL618" s="9"/>
      <c r="NRM618" s="9"/>
      <c r="NRN618" s="9"/>
      <c r="NRO618" s="9"/>
      <c r="NRP618" s="9"/>
      <c r="NRQ618" s="9"/>
      <c r="NRR618" s="9"/>
      <c r="NRS618" s="9"/>
      <c r="NRT618" s="9"/>
      <c r="NRU618" s="9"/>
      <c r="NRV618" s="9"/>
      <c r="NRW618" s="9"/>
      <c r="NRX618" s="9"/>
      <c r="NRY618" s="9"/>
      <c r="NRZ618" s="9"/>
      <c r="NSA618" s="9"/>
      <c r="NSB618" s="9"/>
      <c r="NSC618" s="9"/>
      <c r="NSD618" s="9"/>
      <c r="NSE618" s="9"/>
      <c r="NSF618" s="9"/>
      <c r="NSG618" s="9"/>
      <c r="NSH618" s="9"/>
      <c r="NSI618" s="9"/>
      <c r="NSJ618" s="9"/>
      <c r="NSK618" s="9"/>
      <c r="NSL618" s="9"/>
      <c r="NSM618" s="9"/>
      <c r="NSN618" s="9"/>
      <c r="NSO618" s="9"/>
      <c r="NSP618" s="9"/>
      <c r="NSQ618" s="9"/>
      <c r="NSR618" s="9"/>
      <c r="NSS618" s="9"/>
      <c r="NST618" s="9"/>
      <c r="NSU618" s="9"/>
      <c r="NSV618" s="9"/>
      <c r="NSW618" s="9"/>
      <c r="NSX618" s="9"/>
      <c r="NSY618" s="9"/>
      <c r="NSZ618" s="9"/>
      <c r="NTA618" s="9"/>
      <c r="NTB618" s="9"/>
      <c r="NTC618" s="9"/>
      <c r="NTD618" s="9"/>
      <c r="NTE618" s="9"/>
      <c r="NTF618" s="9"/>
      <c r="NTG618" s="9"/>
      <c r="NTH618" s="9"/>
      <c r="NTI618" s="9"/>
      <c r="NTJ618" s="9"/>
      <c r="NTK618" s="9"/>
      <c r="NTL618" s="9"/>
      <c r="NTM618" s="9"/>
      <c r="NTN618" s="9"/>
      <c r="NTO618" s="9"/>
      <c r="NTP618" s="9"/>
      <c r="NTQ618" s="9"/>
      <c r="NTR618" s="9"/>
      <c r="NTS618" s="9"/>
      <c r="NTT618" s="9"/>
      <c r="NTU618" s="9"/>
      <c r="NTV618" s="9"/>
      <c r="NTW618" s="9"/>
      <c r="NTX618" s="9"/>
      <c r="NTY618" s="9"/>
      <c r="NTZ618" s="9"/>
      <c r="NUA618" s="9"/>
      <c r="NUB618" s="9"/>
      <c r="NUC618" s="9"/>
      <c r="NUD618" s="9"/>
      <c r="NUE618" s="9"/>
      <c r="NUF618" s="9"/>
      <c r="NUG618" s="9"/>
      <c r="NUH618" s="9"/>
      <c r="NUI618" s="9"/>
      <c r="NUJ618" s="9"/>
      <c r="NUK618" s="9"/>
      <c r="NUL618" s="9"/>
      <c r="NUM618" s="9"/>
      <c r="NUN618" s="9"/>
      <c r="NUO618" s="9"/>
      <c r="NUP618" s="9"/>
      <c r="NUQ618" s="9"/>
      <c r="NUR618" s="9"/>
      <c r="NUS618" s="9"/>
      <c r="NUT618" s="9"/>
      <c r="NUU618" s="9"/>
      <c r="NUV618" s="9"/>
      <c r="NUW618" s="9"/>
      <c r="NUX618" s="9"/>
      <c r="NUY618" s="9"/>
      <c r="NUZ618" s="9"/>
      <c r="NVA618" s="9"/>
      <c r="NVB618" s="9"/>
      <c r="NVC618" s="9"/>
      <c r="NVD618" s="9"/>
      <c r="NVE618" s="9"/>
      <c r="NVF618" s="9"/>
      <c r="NVG618" s="9"/>
      <c r="NVH618" s="9"/>
      <c r="NVI618" s="9"/>
      <c r="NVJ618" s="9"/>
      <c r="NVK618" s="9"/>
      <c r="NVL618" s="9"/>
      <c r="NVM618" s="9"/>
      <c r="NVN618" s="9"/>
      <c r="NVO618" s="9"/>
      <c r="NVP618" s="9"/>
      <c r="NVQ618" s="9"/>
      <c r="NVR618" s="9"/>
      <c r="NVS618" s="9"/>
      <c r="NVT618" s="9"/>
      <c r="NVU618" s="9"/>
      <c r="NVV618" s="9"/>
      <c r="NVW618" s="9"/>
      <c r="NVX618" s="9"/>
      <c r="NVY618" s="9"/>
      <c r="NVZ618" s="9"/>
      <c r="NWA618" s="9"/>
      <c r="NWB618" s="9"/>
      <c r="NWC618" s="9"/>
      <c r="NWD618" s="9"/>
      <c r="NWE618" s="9"/>
      <c r="NWF618" s="9"/>
      <c r="NWG618" s="9"/>
      <c r="NWH618" s="9"/>
      <c r="NWI618" s="9"/>
      <c r="NWJ618" s="9"/>
      <c r="NWK618" s="9"/>
      <c r="NWL618" s="9"/>
      <c r="NWM618" s="9"/>
      <c r="NWN618" s="9"/>
      <c r="NWO618" s="9"/>
      <c r="NWP618" s="9"/>
      <c r="NWQ618" s="9"/>
      <c r="NWR618" s="9"/>
      <c r="NWS618" s="9"/>
      <c r="NWT618" s="9"/>
      <c r="NWU618" s="9"/>
      <c r="NWV618" s="9"/>
      <c r="NWW618" s="9"/>
      <c r="NWX618" s="9"/>
      <c r="NWY618" s="9"/>
      <c r="NWZ618" s="9"/>
      <c r="NXA618" s="9"/>
      <c r="NXB618" s="9"/>
      <c r="NXC618" s="9"/>
      <c r="NXD618" s="9"/>
      <c r="NXE618" s="9"/>
      <c r="NXF618" s="9"/>
      <c r="NXG618" s="9"/>
      <c r="NXH618" s="9"/>
      <c r="NXI618" s="9"/>
      <c r="NXJ618" s="9"/>
      <c r="NXK618" s="9"/>
      <c r="NXL618" s="9"/>
      <c r="NXM618" s="9"/>
      <c r="NXN618" s="9"/>
      <c r="NXO618" s="9"/>
      <c r="NXP618" s="9"/>
      <c r="NXQ618" s="9"/>
      <c r="NXR618" s="9"/>
      <c r="NXS618" s="9"/>
      <c r="NXT618" s="9"/>
      <c r="NXU618" s="9"/>
      <c r="NXV618" s="9"/>
      <c r="NXW618" s="9"/>
      <c r="NXX618" s="9"/>
      <c r="NXY618" s="9"/>
      <c r="NXZ618" s="9"/>
      <c r="NYA618" s="9"/>
      <c r="NYB618" s="9"/>
      <c r="NYC618" s="9"/>
      <c r="NYD618" s="9"/>
      <c r="NYE618" s="9"/>
      <c r="NYF618" s="9"/>
      <c r="NYG618" s="9"/>
      <c r="NYH618" s="9"/>
      <c r="NYI618" s="9"/>
      <c r="NYJ618" s="9"/>
      <c r="NYK618" s="9"/>
      <c r="NYL618" s="9"/>
      <c r="NYM618" s="9"/>
      <c r="NYN618" s="9"/>
      <c r="NYO618" s="9"/>
      <c r="NYP618" s="9"/>
      <c r="NYQ618" s="9"/>
      <c r="NYR618" s="9"/>
      <c r="NYS618" s="9"/>
      <c r="NYT618" s="9"/>
      <c r="NYU618" s="9"/>
      <c r="NYV618" s="9"/>
      <c r="NYW618" s="9"/>
      <c r="NYX618" s="9"/>
      <c r="NYY618" s="9"/>
      <c r="NYZ618" s="9"/>
      <c r="NZA618" s="9"/>
      <c r="NZB618" s="9"/>
      <c r="NZC618" s="9"/>
      <c r="NZD618" s="9"/>
      <c r="NZE618" s="9"/>
      <c r="NZF618" s="9"/>
      <c r="NZG618" s="9"/>
      <c r="NZH618" s="9"/>
      <c r="NZI618" s="9"/>
      <c r="NZJ618" s="9"/>
      <c r="NZK618" s="9"/>
      <c r="NZL618" s="9"/>
      <c r="NZM618" s="9"/>
      <c r="NZN618" s="9"/>
      <c r="NZO618" s="9"/>
      <c r="NZP618" s="9"/>
      <c r="NZQ618" s="9"/>
      <c r="NZR618" s="9"/>
      <c r="NZS618" s="9"/>
      <c r="NZT618" s="9"/>
      <c r="NZU618" s="9"/>
      <c r="NZV618" s="9"/>
      <c r="NZW618" s="9"/>
      <c r="NZX618" s="9"/>
      <c r="NZY618" s="9"/>
      <c r="NZZ618" s="9"/>
      <c r="OAA618" s="9"/>
      <c r="OAB618" s="9"/>
      <c r="OAC618" s="9"/>
      <c r="OAD618" s="9"/>
      <c r="OAE618" s="9"/>
      <c r="OAF618" s="9"/>
      <c r="OAG618" s="9"/>
      <c r="OAH618" s="9"/>
      <c r="OAI618" s="9"/>
      <c r="OAJ618" s="9"/>
      <c r="OAK618" s="9"/>
      <c r="OAL618" s="9"/>
      <c r="OAM618" s="9"/>
      <c r="OAN618" s="9"/>
      <c r="OAO618" s="9"/>
      <c r="OAP618" s="9"/>
      <c r="OAQ618" s="9"/>
      <c r="OAR618" s="9"/>
      <c r="OAS618" s="9"/>
      <c r="OAT618" s="9"/>
      <c r="OAU618" s="9"/>
      <c r="OAV618" s="9"/>
      <c r="OAW618" s="9"/>
      <c r="OAX618" s="9"/>
      <c r="OAY618" s="9"/>
      <c r="OAZ618" s="9"/>
      <c r="OBA618" s="9"/>
      <c r="OBB618" s="9"/>
      <c r="OBC618" s="9"/>
      <c r="OBD618" s="9"/>
      <c r="OBE618" s="9"/>
      <c r="OBF618" s="9"/>
      <c r="OBG618" s="9"/>
      <c r="OBH618" s="9"/>
      <c r="OBI618" s="9"/>
      <c r="OBJ618" s="9"/>
      <c r="OBK618" s="9"/>
      <c r="OBL618" s="9"/>
      <c r="OBM618" s="9"/>
      <c r="OBN618" s="9"/>
      <c r="OBO618" s="9"/>
      <c r="OBP618" s="9"/>
      <c r="OBQ618" s="9"/>
      <c r="OBR618" s="9"/>
      <c r="OBS618" s="9"/>
      <c r="OBT618" s="9"/>
      <c r="OBU618" s="9"/>
      <c r="OBV618" s="9"/>
      <c r="OBW618" s="9"/>
      <c r="OBX618" s="9"/>
      <c r="OBY618" s="9"/>
      <c r="OBZ618" s="9"/>
      <c r="OCA618" s="9"/>
      <c r="OCB618" s="9"/>
      <c r="OCC618" s="9"/>
      <c r="OCD618" s="9"/>
      <c r="OCE618" s="9"/>
      <c r="OCF618" s="9"/>
      <c r="OCG618" s="9"/>
      <c r="OCH618" s="9"/>
      <c r="OCI618" s="9"/>
      <c r="OCJ618" s="9"/>
      <c r="OCK618" s="9"/>
      <c r="OCL618" s="9"/>
      <c r="OCM618" s="9"/>
      <c r="OCN618" s="9"/>
      <c r="OCO618" s="9"/>
      <c r="OCP618" s="9"/>
      <c r="OCQ618" s="9"/>
      <c r="OCR618" s="9"/>
      <c r="OCS618" s="9"/>
      <c r="OCT618" s="9"/>
      <c r="OCU618" s="9"/>
      <c r="OCV618" s="9"/>
      <c r="OCW618" s="9"/>
      <c r="OCX618" s="9"/>
      <c r="OCY618" s="9"/>
      <c r="OCZ618" s="9"/>
      <c r="ODA618" s="9"/>
      <c r="ODB618" s="9"/>
      <c r="ODC618" s="9"/>
      <c r="ODD618" s="9"/>
      <c r="ODE618" s="9"/>
      <c r="ODF618" s="9"/>
      <c r="ODG618" s="9"/>
      <c r="ODH618" s="9"/>
      <c r="ODI618" s="9"/>
      <c r="ODJ618" s="9"/>
      <c r="ODK618" s="9"/>
      <c r="ODL618" s="9"/>
      <c r="ODM618" s="9"/>
      <c r="ODN618" s="9"/>
      <c r="ODO618" s="9"/>
      <c r="ODP618" s="9"/>
      <c r="ODQ618" s="9"/>
      <c r="ODR618" s="9"/>
      <c r="ODS618" s="9"/>
      <c r="ODT618" s="9"/>
      <c r="ODU618" s="9"/>
      <c r="ODV618" s="9"/>
      <c r="ODW618" s="9"/>
      <c r="ODX618" s="9"/>
      <c r="ODY618" s="9"/>
      <c r="ODZ618" s="9"/>
      <c r="OEA618" s="9"/>
      <c r="OEB618" s="9"/>
      <c r="OEC618" s="9"/>
      <c r="OED618" s="9"/>
      <c r="OEE618" s="9"/>
      <c r="OEF618" s="9"/>
      <c r="OEG618" s="9"/>
      <c r="OEH618" s="9"/>
      <c r="OEI618" s="9"/>
      <c r="OEJ618" s="9"/>
      <c r="OEK618" s="9"/>
      <c r="OEL618" s="9"/>
      <c r="OEM618" s="9"/>
      <c r="OEN618" s="9"/>
      <c r="OEO618" s="9"/>
      <c r="OEP618" s="9"/>
      <c r="OEQ618" s="9"/>
      <c r="OER618" s="9"/>
      <c r="OES618" s="9"/>
      <c r="OET618" s="9"/>
      <c r="OEU618" s="9"/>
      <c r="OEV618" s="9"/>
      <c r="OEW618" s="9"/>
      <c r="OEX618" s="9"/>
      <c r="OEY618" s="9"/>
      <c r="OEZ618" s="9"/>
      <c r="OFA618" s="9"/>
      <c r="OFB618" s="9"/>
      <c r="OFC618" s="9"/>
      <c r="OFD618" s="9"/>
      <c r="OFE618" s="9"/>
      <c r="OFF618" s="9"/>
      <c r="OFG618" s="9"/>
      <c r="OFH618" s="9"/>
      <c r="OFI618" s="9"/>
      <c r="OFJ618" s="9"/>
      <c r="OFK618" s="9"/>
      <c r="OFL618" s="9"/>
      <c r="OFM618" s="9"/>
      <c r="OFN618" s="9"/>
      <c r="OFO618" s="9"/>
      <c r="OFP618" s="9"/>
      <c r="OFQ618" s="9"/>
      <c r="OFR618" s="9"/>
      <c r="OFS618" s="9"/>
      <c r="OFT618" s="9"/>
      <c r="OFU618" s="9"/>
      <c r="OFV618" s="9"/>
      <c r="OFW618" s="9"/>
      <c r="OFX618" s="9"/>
      <c r="OFY618" s="9"/>
      <c r="OFZ618" s="9"/>
      <c r="OGA618" s="9"/>
      <c r="OGB618" s="9"/>
      <c r="OGC618" s="9"/>
      <c r="OGD618" s="9"/>
      <c r="OGE618" s="9"/>
      <c r="OGF618" s="9"/>
      <c r="OGG618" s="9"/>
      <c r="OGH618" s="9"/>
      <c r="OGI618" s="9"/>
      <c r="OGJ618" s="9"/>
      <c r="OGK618" s="9"/>
      <c r="OGL618" s="9"/>
      <c r="OGM618" s="9"/>
      <c r="OGN618" s="9"/>
      <c r="OGO618" s="9"/>
      <c r="OGP618" s="9"/>
      <c r="OGQ618" s="9"/>
      <c r="OGR618" s="9"/>
      <c r="OGS618" s="9"/>
      <c r="OGT618" s="9"/>
      <c r="OGU618" s="9"/>
      <c r="OGV618" s="9"/>
      <c r="OGW618" s="9"/>
      <c r="OGX618" s="9"/>
      <c r="OGY618" s="9"/>
      <c r="OGZ618" s="9"/>
      <c r="OHA618" s="9"/>
      <c r="OHB618" s="9"/>
      <c r="OHC618" s="9"/>
      <c r="OHD618" s="9"/>
      <c r="OHE618" s="9"/>
      <c r="OHF618" s="9"/>
      <c r="OHG618" s="9"/>
      <c r="OHH618" s="9"/>
      <c r="OHI618" s="9"/>
      <c r="OHJ618" s="9"/>
      <c r="OHK618" s="9"/>
      <c r="OHL618" s="9"/>
      <c r="OHM618" s="9"/>
      <c r="OHN618" s="9"/>
      <c r="OHO618" s="9"/>
      <c r="OHP618" s="9"/>
      <c r="OHQ618" s="9"/>
      <c r="OHR618" s="9"/>
      <c r="OHS618" s="9"/>
      <c r="OHT618" s="9"/>
      <c r="OHU618" s="9"/>
      <c r="OHV618" s="9"/>
      <c r="OHW618" s="9"/>
      <c r="OHX618" s="9"/>
      <c r="OHY618" s="9"/>
      <c r="OHZ618" s="9"/>
      <c r="OIA618" s="9"/>
      <c r="OIB618" s="9"/>
      <c r="OIC618" s="9"/>
      <c r="OID618" s="9"/>
      <c r="OIE618" s="9"/>
      <c r="OIF618" s="9"/>
      <c r="OIG618" s="9"/>
      <c r="OIH618" s="9"/>
      <c r="OII618" s="9"/>
      <c r="OIJ618" s="9"/>
      <c r="OIK618" s="9"/>
      <c r="OIL618" s="9"/>
      <c r="OIM618" s="9"/>
      <c r="OIN618" s="9"/>
      <c r="OIO618" s="9"/>
      <c r="OIP618" s="9"/>
      <c r="OIQ618" s="9"/>
      <c r="OIR618" s="9"/>
      <c r="OIS618" s="9"/>
      <c r="OIT618" s="9"/>
      <c r="OIU618" s="9"/>
      <c r="OIV618" s="9"/>
      <c r="OIW618" s="9"/>
      <c r="OIX618" s="9"/>
      <c r="OIY618" s="9"/>
      <c r="OIZ618" s="9"/>
      <c r="OJA618" s="9"/>
      <c r="OJB618" s="9"/>
      <c r="OJC618" s="9"/>
      <c r="OJD618" s="9"/>
      <c r="OJE618" s="9"/>
      <c r="OJF618" s="9"/>
      <c r="OJG618" s="9"/>
      <c r="OJH618" s="9"/>
      <c r="OJI618" s="9"/>
      <c r="OJJ618" s="9"/>
      <c r="OJK618" s="9"/>
      <c r="OJL618" s="9"/>
      <c r="OJM618" s="9"/>
      <c r="OJN618" s="9"/>
      <c r="OJO618" s="9"/>
      <c r="OJP618" s="9"/>
      <c r="OJQ618" s="9"/>
      <c r="OJR618" s="9"/>
      <c r="OJS618" s="9"/>
      <c r="OJT618" s="9"/>
      <c r="OJU618" s="9"/>
      <c r="OJV618" s="9"/>
      <c r="OJW618" s="9"/>
      <c r="OJX618" s="9"/>
      <c r="OJY618" s="9"/>
      <c r="OJZ618" s="9"/>
      <c r="OKA618" s="9"/>
      <c r="OKB618" s="9"/>
      <c r="OKC618" s="9"/>
      <c r="OKD618" s="9"/>
      <c r="OKE618" s="9"/>
      <c r="OKF618" s="9"/>
      <c r="OKG618" s="9"/>
      <c r="OKH618" s="9"/>
      <c r="OKI618" s="9"/>
      <c r="OKJ618" s="9"/>
      <c r="OKK618" s="9"/>
      <c r="OKL618" s="9"/>
      <c r="OKM618" s="9"/>
      <c r="OKN618" s="9"/>
      <c r="OKO618" s="9"/>
      <c r="OKP618" s="9"/>
      <c r="OKQ618" s="9"/>
      <c r="OKR618" s="9"/>
      <c r="OKS618" s="9"/>
      <c r="OKT618" s="9"/>
      <c r="OKU618" s="9"/>
      <c r="OKV618" s="9"/>
      <c r="OKW618" s="9"/>
      <c r="OKX618" s="9"/>
      <c r="OKY618" s="9"/>
      <c r="OKZ618" s="9"/>
      <c r="OLA618" s="9"/>
      <c r="OLB618" s="9"/>
      <c r="OLC618" s="9"/>
      <c r="OLD618" s="9"/>
      <c r="OLE618" s="9"/>
      <c r="OLF618" s="9"/>
      <c r="OLG618" s="9"/>
      <c r="OLH618" s="9"/>
      <c r="OLI618" s="9"/>
      <c r="OLJ618" s="9"/>
      <c r="OLK618" s="9"/>
      <c r="OLL618" s="9"/>
      <c r="OLM618" s="9"/>
      <c r="OLN618" s="9"/>
      <c r="OLO618" s="9"/>
      <c r="OLP618" s="9"/>
      <c r="OLQ618" s="9"/>
      <c r="OLR618" s="9"/>
      <c r="OLS618" s="9"/>
      <c r="OLT618" s="9"/>
      <c r="OLU618" s="9"/>
      <c r="OLV618" s="9"/>
      <c r="OLW618" s="9"/>
      <c r="OLX618" s="9"/>
      <c r="OLY618" s="9"/>
      <c r="OLZ618" s="9"/>
      <c r="OMA618" s="9"/>
      <c r="OMB618" s="9"/>
      <c r="OMC618" s="9"/>
      <c r="OMD618" s="9"/>
      <c r="OME618" s="9"/>
      <c r="OMF618" s="9"/>
      <c r="OMG618" s="9"/>
      <c r="OMH618" s="9"/>
      <c r="OMI618" s="9"/>
      <c r="OMJ618" s="9"/>
      <c r="OMK618" s="9"/>
      <c r="OML618" s="9"/>
      <c r="OMM618" s="9"/>
      <c r="OMN618" s="9"/>
      <c r="OMO618" s="9"/>
      <c r="OMP618" s="9"/>
      <c r="OMQ618" s="9"/>
      <c r="OMR618" s="9"/>
      <c r="OMS618" s="9"/>
      <c r="OMT618" s="9"/>
      <c r="OMU618" s="9"/>
      <c r="OMV618" s="9"/>
      <c r="OMW618" s="9"/>
      <c r="OMX618" s="9"/>
      <c r="OMY618" s="9"/>
      <c r="OMZ618" s="9"/>
      <c r="ONA618" s="9"/>
      <c r="ONB618" s="9"/>
      <c r="ONC618" s="9"/>
      <c r="OND618" s="9"/>
      <c r="ONE618" s="9"/>
      <c r="ONF618" s="9"/>
      <c r="ONG618" s="9"/>
      <c r="ONH618" s="9"/>
      <c r="ONI618" s="9"/>
      <c r="ONJ618" s="9"/>
      <c r="ONK618" s="9"/>
      <c r="ONL618" s="9"/>
      <c r="ONM618" s="9"/>
      <c r="ONN618" s="9"/>
      <c r="ONO618" s="9"/>
      <c r="ONP618" s="9"/>
      <c r="ONQ618" s="9"/>
      <c r="ONR618" s="9"/>
      <c r="ONS618" s="9"/>
      <c r="ONT618" s="9"/>
      <c r="ONU618" s="9"/>
      <c r="ONV618" s="9"/>
      <c r="ONW618" s="9"/>
      <c r="ONX618" s="9"/>
      <c r="ONY618" s="9"/>
      <c r="ONZ618" s="9"/>
      <c r="OOA618" s="9"/>
      <c r="OOB618" s="9"/>
      <c r="OOC618" s="9"/>
      <c r="OOD618" s="9"/>
      <c r="OOE618" s="9"/>
      <c r="OOF618" s="9"/>
      <c r="OOG618" s="9"/>
      <c r="OOH618" s="9"/>
      <c r="OOI618" s="9"/>
      <c r="OOJ618" s="9"/>
      <c r="OOK618" s="9"/>
      <c r="OOL618" s="9"/>
      <c r="OOM618" s="9"/>
      <c r="OON618" s="9"/>
      <c r="OOO618" s="9"/>
      <c r="OOP618" s="9"/>
      <c r="OOQ618" s="9"/>
      <c r="OOR618" s="9"/>
      <c r="OOS618" s="9"/>
      <c r="OOT618" s="9"/>
      <c r="OOU618" s="9"/>
      <c r="OOV618" s="9"/>
      <c r="OOW618" s="9"/>
      <c r="OOX618" s="9"/>
      <c r="OOY618" s="9"/>
      <c r="OOZ618" s="9"/>
      <c r="OPA618" s="9"/>
      <c r="OPB618" s="9"/>
      <c r="OPC618" s="9"/>
      <c r="OPD618" s="9"/>
      <c r="OPE618" s="9"/>
      <c r="OPF618" s="9"/>
      <c r="OPG618" s="9"/>
      <c r="OPH618" s="9"/>
      <c r="OPI618" s="9"/>
      <c r="OPJ618" s="9"/>
      <c r="OPK618" s="9"/>
      <c r="OPL618" s="9"/>
      <c r="OPM618" s="9"/>
      <c r="OPN618" s="9"/>
      <c r="OPO618" s="9"/>
      <c r="OPP618" s="9"/>
      <c r="OPQ618" s="9"/>
      <c r="OPR618" s="9"/>
      <c r="OPS618" s="9"/>
      <c r="OPT618" s="9"/>
      <c r="OPU618" s="9"/>
      <c r="OPV618" s="9"/>
      <c r="OPW618" s="9"/>
      <c r="OPX618" s="9"/>
      <c r="OPY618" s="9"/>
      <c r="OPZ618" s="9"/>
      <c r="OQA618" s="9"/>
      <c r="OQB618" s="9"/>
      <c r="OQC618" s="9"/>
      <c r="OQD618" s="9"/>
      <c r="OQE618" s="9"/>
      <c r="OQF618" s="9"/>
      <c r="OQG618" s="9"/>
      <c r="OQH618" s="9"/>
      <c r="OQI618" s="9"/>
      <c r="OQJ618" s="9"/>
      <c r="OQK618" s="9"/>
      <c r="OQL618" s="9"/>
      <c r="OQM618" s="9"/>
      <c r="OQN618" s="9"/>
      <c r="OQO618" s="9"/>
      <c r="OQP618" s="9"/>
      <c r="OQQ618" s="9"/>
      <c r="OQR618" s="9"/>
      <c r="OQS618" s="9"/>
      <c r="OQT618" s="9"/>
      <c r="OQU618" s="9"/>
      <c r="OQV618" s="9"/>
      <c r="OQW618" s="9"/>
      <c r="OQX618" s="9"/>
      <c r="OQY618" s="9"/>
      <c r="OQZ618" s="9"/>
      <c r="ORA618" s="9"/>
      <c r="ORB618" s="9"/>
      <c r="ORC618" s="9"/>
      <c r="ORD618" s="9"/>
      <c r="ORE618" s="9"/>
      <c r="ORF618" s="9"/>
      <c r="ORG618" s="9"/>
      <c r="ORH618" s="9"/>
      <c r="ORI618" s="9"/>
      <c r="ORJ618" s="9"/>
      <c r="ORK618" s="9"/>
      <c r="ORL618" s="9"/>
      <c r="ORM618" s="9"/>
      <c r="ORN618" s="9"/>
      <c r="ORO618" s="9"/>
      <c r="ORP618" s="9"/>
      <c r="ORQ618" s="9"/>
      <c r="ORR618" s="9"/>
      <c r="ORS618" s="9"/>
      <c r="ORT618" s="9"/>
      <c r="ORU618" s="9"/>
      <c r="ORV618" s="9"/>
      <c r="ORW618" s="9"/>
      <c r="ORX618" s="9"/>
      <c r="ORY618" s="9"/>
      <c r="ORZ618" s="9"/>
      <c r="OSA618" s="9"/>
      <c r="OSB618" s="9"/>
      <c r="OSC618" s="9"/>
      <c r="OSD618" s="9"/>
      <c r="OSE618" s="9"/>
      <c r="OSF618" s="9"/>
      <c r="OSG618" s="9"/>
      <c r="OSH618" s="9"/>
      <c r="OSI618" s="9"/>
      <c r="OSJ618" s="9"/>
      <c r="OSK618" s="9"/>
      <c r="OSL618" s="9"/>
      <c r="OSM618" s="9"/>
      <c r="OSN618" s="9"/>
      <c r="OSO618" s="9"/>
      <c r="OSP618" s="9"/>
      <c r="OSQ618" s="9"/>
      <c r="OSR618" s="9"/>
      <c r="OSS618" s="9"/>
      <c r="OST618" s="9"/>
      <c r="OSU618" s="9"/>
      <c r="OSV618" s="9"/>
      <c r="OSW618" s="9"/>
      <c r="OSX618" s="9"/>
      <c r="OSY618" s="9"/>
      <c r="OSZ618" s="9"/>
      <c r="OTA618" s="9"/>
      <c r="OTB618" s="9"/>
      <c r="OTC618" s="9"/>
      <c r="OTD618" s="9"/>
      <c r="OTE618" s="9"/>
      <c r="OTF618" s="9"/>
      <c r="OTG618" s="9"/>
      <c r="OTH618" s="9"/>
      <c r="OTI618" s="9"/>
      <c r="OTJ618" s="9"/>
      <c r="OTK618" s="9"/>
      <c r="OTL618" s="9"/>
      <c r="OTM618" s="9"/>
      <c r="OTN618" s="9"/>
      <c r="OTO618" s="9"/>
      <c r="OTP618" s="9"/>
      <c r="OTQ618" s="9"/>
      <c r="OTR618" s="9"/>
      <c r="OTS618" s="9"/>
      <c r="OTT618" s="9"/>
      <c r="OTU618" s="9"/>
      <c r="OTV618" s="9"/>
      <c r="OTW618" s="9"/>
      <c r="OTX618" s="9"/>
      <c r="OTY618" s="9"/>
      <c r="OTZ618" s="9"/>
      <c r="OUA618" s="9"/>
      <c r="OUB618" s="9"/>
      <c r="OUC618" s="9"/>
      <c r="OUD618" s="9"/>
      <c r="OUE618" s="9"/>
      <c r="OUF618" s="9"/>
      <c r="OUG618" s="9"/>
      <c r="OUH618" s="9"/>
      <c r="OUI618" s="9"/>
      <c r="OUJ618" s="9"/>
      <c r="OUK618" s="9"/>
      <c r="OUL618" s="9"/>
      <c r="OUM618" s="9"/>
      <c r="OUN618" s="9"/>
      <c r="OUO618" s="9"/>
      <c r="OUP618" s="9"/>
      <c r="OUQ618" s="9"/>
      <c r="OUR618" s="9"/>
      <c r="OUS618" s="9"/>
      <c r="OUT618" s="9"/>
      <c r="OUU618" s="9"/>
      <c r="OUV618" s="9"/>
      <c r="OUW618" s="9"/>
      <c r="OUX618" s="9"/>
      <c r="OUY618" s="9"/>
      <c r="OUZ618" s="9"/>
      <c r="OVA618" s="9"/>
      <c r="OVB618" s="9"/>
      <c r="OVC618" s="9"/>
      <c r="OVD618" s="9"/>
      <c r="OVE618" s="9"/>
      <c r="OVF618" s="9"/>
      <c r="OVG618" s="9"/>
      <c r="OVH618" s="9"/>
      <c r="OVI618" s="9"/>
      <c r="OVJ618" s="9"/>
      <c r="OVK618" s="9"/>
      <c r="OVL618" s="9"/>
      <c r="OVM618" s="9"/>
      <c r="OVN618" s="9"/>
      <c r="OVO618" s="9"/>
      <c r="OVP618" s="9"/>
      <c r="OVQ618" s="9"/>
      <c r="OVR618" s="9"/>
      <c r="OVS618" s="9"/>
      <c r="OVT618" s="9"/>
      <c r="OVU618" s="9"/>
      <c r="OVV618" s="9"/>
      <c r="OVW618" s="9"/>
      <c r="OVX618" s="9"/>
      <c r="OVY618" s="9"/>
      <c r="OVZ618" s="9"/>
      <c r="OWA618" s="9"/>
      <c r="OWB618" s="9"/>
      <c r="OWC618" s="9"/>
      <c r="OWD618" s="9"/>
      <c r="OWE618" s="9"/>
      <c r="OWF618" s="9"/>
      <c r="OWG618" s="9"/>
      <c r="OWH618" s="9"/>
      <c r="OWI618" s="9"/>
      <c r="OWJ618" s="9"/>
      <c r="OWK618" s="9"/>
      <c r="OWL618" s="9"/>
      <c r="OWM618" s="9"/>
      <c r="OWN618" s="9"/>
      <c r="OWO618" s="9"/>
      <c r="OWP618" s="9"/>
      <c r="OWQ618" s="9"/>
      <c r="OWR618" s="9"/>
      <c r="OWS618" s="9"/>
      <c r="OWT618" s="9"/>
      <c r="OWU618" s="9"/>
      <c r="OWV618" s="9"/>
      <c r="OWW618" s="9"/>
      <c r="OWX618" s="9"/>
      <c r="OWY618" s="9"/>
      <c r="OWZ618" s="9"/>
      <c r="OXA618" s="9"/>
      <c r="OXB618" s="9"/>
      <c r="OXC618" s="9"/>
      <c r="OXD618" s="9"/>
      <c r="OXE618" s="9"/>
      <c r="OXF618" s="9"/>
      <c r="OXG618" s="9"/>
      <c r="OXH618" s="9"/>
      <c r="OXI618" s="9"/>
      <c r="OXJ618" s="9"/>
      <c r="OXK618" s="9"/>
      <c r="OXL618" s="9"/>
      <c r="OXM618" s="9"/>
      <c r="OXN618" s="9"/>
      <c r="OXO618" s="9"/>
      <c r="OXP618" s="9"/>
      <c r="OXQ618" s="9"/>
      <c r="OXR618" s="9"/>
      <c r="OXS618" s="9"/>
      <c r="OXT618" s="9"/>
      <c r="OXU618" s="9"/>
      <c r="OXV618" s="9"/>
      <c r="OXW618" s="9"/>
      <c r="OXX618" s="9"/>
      <c r="OXY618" s="9"/>
      <c r="OXZ618" s="9"/>
      <c r="OYA618" s="9"/>
      <c r="OYB618" s="9"/>
      <c r="OYC618" s="9"/>
      <c r="OYD618" s="9"/>
      <c r="OYE618" s="9"/>
      <c r="OYF618" s="9"/>
      <c r="OYG618" s="9"/>
      <c r="OYH618" s="9"/>
      <c r="OYI618" s="9"/>
      <c r="OYJ618" s="9"/>
      <c r="OYK618" s="9"/>
      <c r="OYL618" s="9"/>
      <c r="OYM618" s="9"/>
      <c r="OYN618" s="9"/>
      <c r="OYO618" s="9"/>
      <c r="OYP618" s="9"/>
      <c r="OYQ618" s="9"/>
      <c r="OYR618" s="9"/>
      <c r="OYS618" s="9"/>
      <c r="OYT618" s="9"/>
      <c r="OYU618" s="9"/>
      <c r="OYV618" s="9"/>
      <c r="OYW618" s="9"/>
      <c r="OYX618" s="9"/>
      <c r="OYY618" s="9"/>
      <c r="OYZ618" s="9"/>
      <c r="OZA618" s="9"/>
      <c r="OZB618" s="9"/>
      <c r="OZC618" s="9"/>
      <c r="OZD618" s="9"/>
      <c r="OZE618" s="9"/>
      <c r="OZF618" s="9"/>
      <c r="OZG618" s="9"/>
      <c r="OZH618" s="9"/>
      <c r="OZI618" s="9"/>
      <c r="OZJ618" s="9"/>
      <c r="OZK618" s="9"/>
      <c r="OZL618" s="9"/>
      <c r="OZM618" s="9"/>
      <c r="OZN618" s="9"/>
      <c r="OZO618" s="9"/>
      <c r="OZP618" s="9"/>
      <c r="OZQ618" s="9"/>
      <c r="OZR618" s="9"/>
      <c r="OZS618" s="9"/>
      <c r="OZT618" s="9"/>
      <c r="OZU618" s="9"/>
      <c r="OZV618" s="9"/>
      <c r="OZW618" s="9"/>
      <c r="OZX618" s="9"/>
      <c r="OZY618" s="9"/>
      <c r="OZZ618" s="9"/>
      <c r="PAA618" s="9"/>
      <c r="PAB618" s="9"/>
      <c r="PAC618" s="9"/>
      <c r="PAD618" s="9"/>
      <c r="PAE618" s="9"/>
      <c r="PAF618" s="9"/>
      <c r="PAG618" s="9"/>
      <c r="PAH618" s="9"/>
      <c r="PAI618" s="9"/>
      <c r="PAJ618" s="9"/>
      <c r="PAK618" s="9"/>
      <c r="PAL618" s="9"/>
      <c r="PAM618" s="9"/>
      <c r="PAN618" s="9"/>
      <c r="PAO618" s="9"/>
      <c r="PAP618" s="9"/>
      <c r="PAQ618" s="9"/>
      <c r="PAR618" s="9"/>
      <c r="PAS618" s="9"/>
      <c r="PAT618" s="9"/>
      <c r="PAU618" s="9"/>
      <c r="PAV618" s="9"/>
      <c r="PAW618" s="9"/>
      <c r="PAX618" s="9"/>
      <c r="PAY618" s="9"/>
      <c r="PAZ618" s="9"/>
      <c r="PBA618" s="9"/>
      <c r="PBB618" s="9"/>
      <c r="PBC618" s="9"/>
      <c r="PBD618" s="9"/>
      <c r="PBE618" s="9"/>
      <c r="PBF618" s="9"/>
      <c r="PBG618" s="9"/>
      <c r="PBH618" s="9"/>
      <c r="PBI618" s="9"/>
      <c r="PBJ618" s="9"/>
      <c r="PBK618" s="9"/>
      <c r="PBL618" s="9"/>
      <c r="PBM618" s="9"/>
      <c r="PBN618" s="9"/>
      <c r="PBO618" s="9"/>
      <c r="PBP618" s="9"/>
      <c r="PBQ618" s="9"/>
      <c r="PBR618" s="9"/>
      <c r="PBS618" s="9"/>
      <c r="PBT618" s="9"/>
      <c r="PBU618" s="9"/>
      <c r="PBV618" s="9"/>
      <c r="PBW618" s="9"/>
      <c r="PBX618" s="9"/>
      <c r="PBY618" s="9"/>
      <c r="PBZ618" s="9"/>
      <c r="PCA618" s="9"/>
      <c r="PCB618" s="9"/>
      <c r="PCC618" s="9"/>
      <c r="PCD618" s="9"/>
      <c r="PCE618" s="9"/>
      <c r="PCF618" s="9"/>
      <c r="PCG618" s="9"/>
      <c r="PCH618" s="9"/>
      <c r="PCI618" s="9"/>
      <c r="PCJ618" s="9"/>
      <c r="PCK618" s="9"/>
      <c r="PCL618" s="9"/>
      <c r="PCM618" s="9"/>
      <c r="PCN618" s="9"/>
      <c r="PCO618" s="9"/>
      <c r="PCP618" s="9"/>
      <c r="PCQ618" s="9"/>
      <c r="PCR618" s="9"/>
      <c r="PCS618" s="9"/>
      <c r="PCT618" s="9"/>
      <c r="PCU618" s="9"/>
      <c r="PCV618" s="9"/>
      <c r="PCW618" s="9"/>
      <c r="PCX618" s="9"/>
      <c r="PCY618" s="9"/>
      <c r="PCZ618" s="9"/>
      <c r="PDA618" s="9"/>
      <c r="PDB618" s="9"/>
      <c r="PDC618" s="9"/>
      <c r="PDD618" s="9"/>
      <c r="PDE618" s="9"/>
      <c r="PDF618" s="9"/>
      <c r="PDG618" s="9"/>
      <c r="PDH618" s="9"/>
      <c r="PDI618" s="9"/>
      <c r="PDJ618" s="9"/>
      <c r="PDK618" s="9"/>
      <c r="PDL618" s="9"/>
      <c r="PDM618" s="9"/>
      <c r="PDN618" s="9"/>
      <c r="PDO618" s="9"/>
      <c r="PDP618" s="9"/>
      <c r="PDQ618" s="9"/>
      <c r="PDR618" s="9"/>
      <c r="PDS618" s="9"/>
      <c r="PDT618" s="9"/>
      <c r="PDU618" s="9"/>
      <c r="PDV618" s="9"/>
      <c r="PDW618" s="9"/>
      <c r="PDX618" s="9"/>
      <c r="PDY618" s="9"/>
      <c r="PDZ618" s="9"/>
      <c r="PEA618" s="9"/>
      <c r="PEB618" s="9"/>
      <c r="PEC618" s="9"/>
      <c r="PED618" s="9"/>
      <c r="PEE618" s="9"/>
      <c r="PEF618" s="9"/>
      <c r="PEG618" s="9"/>
      <c r="PEH618" s="9"/>
      <c r="PEI618" s="9"/>
      <c r="PEJ618" s="9"/>
      <c r="PEK618" s="9"/>
      <c r="PEL618" s="9"/>
      <c r="PEM618" s="9"/>
      <c r="PEN618" s="9"/>
      <c r="PEO618" s="9"/>
      <c r="PEP618" s="9"/>
      <c r="PEQ618" s="9"/>
      <c r="PER618" s="9"/>
      <c r="PES618" s="9"/>
      <c r="PET618" s="9"/>
      <c r="PEU618" s="9"/>
      <c r="PEV618" s="9"/>
      <c r="PEW618" s="9"/>
      <c r="PEX618" s="9"/>
      <c r="PEY618" s="9"/>
      <c r="PEZ618" s="9"/>
      <c r="PFA618" s="9"/>
      <c r="PFB618" s="9"/>
      <c r="PFC618" s="9"/>
      <c r="PFD618" s="9"/>
      <c r="PFE618" s="9"/>
      <c r="PFF618" s="9"/>
      <c r="PFG618" s="9"/>
      <c r="PFH618" s="9"/>
      <c r="PFI618" s="9"/>
      <c r="PFJ618" s="9"/>
      <c r="PFK618" s="9"/>
      <c r="PFL618" s="9"/>
      <c r="PFM618" s="9"/>
      <c r="PFN618" s="9"/>
      <c r="PFO618" s="9"/>
      <c r="PFP618" s="9"/>
      <c r="PFQ618" s="9"/>
      <c r="PFR618" s="9"/>
      <c r="PFS618" s="9"/>
      <c r="PFT618" s="9"/>
      <c r="PFU618" s="9"/>
      <c r="PFV618" s="9"/>
      <c r="PFW618" s="9"/>
      <c r="PFX618" s="9"/>
      <c r="PFY618" s="9"/>
      <c r="PFZ618" s="9"/>
      <c r="PGA618" s="9"/>
      <c r="PGB618" s="9"/>
      <c r="PGC618" s="9"/>
      <c r="PGD618" s="9"/>
      <c r="PGE618" s="9"/>
      <c r="PGF618" s="9"/>
      <c r="PGG618" s="9"/>
      <c r="PGH618" s="9"/>
      <c r="PGI618" s="9"/>
      <c r="PGJ618" s="9"/>
      <c r="PGK618" s="9"/>
      <c r="PGL618" s="9"/>
      <c r="PGM618" s="9"/>
      <c r="PGN618" s="9"/>
      <c r="PGO618" s="9"/>
      <c r="PGP618" s="9"/>
      <c r="PGQ618" s="9"/>
      <c r="PGR618" s="9"/>
      <c r="PGS618" s="9"/>
      <c r="PGT618" s="9"/>
      <c r="PGU618" s="9"/>
      <c r="PGV618" s="9"/>
      <c r="PGW618" s="9"/>
      <c r="PGX618" s="9"/>
      <c r="PGY618" s="9"/>
      <c r="PGZ618" s="9"/>
      <c r="PHA618" s="9"/>
      <c r="PHB618" s="9"/>
      <c r="PHC618" s="9"/>
      <c r="PHD618" s="9"/>
      <c r="PHE618" s="9"/>
      <c r="PHF618" s="9"/>
      <c r="PHG618" s="9"/>
      <c r="PHH618" s="9"/>
      <c r="PHI618" s="9"/>
      <c r="PHJ618" s="9"/>
      <c r="PHK618" s="9"/>
      <c r="PHL618" s="9"/>
      <c r="PHM618" s="9"/>
      <c r="PHN618" s="9"/>
      <c r="PHO618" s="9"/>
      <c r="PHP618" s="9"/>
      <c r="PHQ618" s="9"/>
      <c r="PHR618" s="9"/>
      <c r="PHS618" s="9"/>
      <c r="PHT618" s="9"/>
      <c r="PHU618" s="9"/>
      <c r="PHV618" s="9"/>
      <c r="PHW618" s="9"/>
      <c r="PHX618" s="9"/>
      <c r="PHY618" s="9"/>
      <c r="PHZ618" s="9"/>
      <c r="PIA618" s="9"/>
      <c r="PIB618" s="9"/>
      <c r="PIC618" s="9"/>
      <c r="PID618" s="9"/>
      <c r="PIE618" s="9"/>
      <c r="PIF618" s="9"/>
      <c r="PIG618" s="9"/>
      <c r="PIH618" s="9"/>
      <c r="PII618" s="9"/>
      <c r="PIJ618" s="9"/>
      <c r="PIK618" s="9"/>
      <c r="PIL618" s="9"/>
      <c r="PIM618" s="9"/>
      <c r="PIN618" s="9"/>
      <c r="PIO618" s="9"/>
      <c r="PIP618" s="9"/>
      <c r="PIQ618" s="9"/>
      <c r="PIR618" s="9"/>
      <c r="PIS618" s="9"/>
      <c r="PIT618" s="9"/>
      <c r="PIU618" s="9"/>
      <c r="PIV618" s="9"/>
      <c r="PIW618" s="9"/>
      <c r="PIX618" s="9"/>
      <c r="PIY618" s="9"/>
      <c r="PIZ618" s="9"/>
      <c r="PJA618" s="9"/>
      <c r="PJB618" s="9"/>
      <c r="PJC618" s="9"/>
      <c r="PJD618" s="9"/>
      <c r="PJE618" s="9"/>
      <c r="PJF618" s="9"/>
      <c r="PJG618" s="9"/>
      <c r="PJH618" s="9"/>
      <c r="PJI618" s="9"/>
      <c r="PJJ618" s="9"/>
      <c r="PJK618" s="9"/>
      <c r="PJL618" s="9"/>
      <c r="PJM618" s="9"/>
      <c r="PJN618" s="9"/>
      <c r="PJO618" s="9"/>
      <c r="PJP618" s="9"/>
      <c r="PJQ618" s="9"/>
      <c r="PJR618" s="9"/>
      <c r="PJS618" s="9"/>
      <c r="PJT618" s="9"/>
      <c r="PJU618" s="9"/>
      <c r="PJV618" s="9"/>
      <c r="PJW618" s="9"/>
      <c r="PJX618" s="9"/>
      <c r="PJY618" s="9"/>
      <c r="PJZ618" s="9"/>
      <c r="PKA618" s="9"/>
      <c r="PKB618" s="9"/>
      <c r="PKC618" s="9"/>
      <c r="PKD618" s="9"/>
      <c r="PKE618" s="9"/>
      <c r="PKF618" s="9"/>
      <c r="PKG618" s="9"/>
      <c r="PKH618" s="9"/>
      <c r="PKI618" s="9"/>
      <c r="PKJ618" s="9"/>
      <c r="PKK618" s="9"/>
      <c r="PKL618" s="9"/>
      <c r="PKM618" s="9"/>
      <c r="PKN618" s="9"/>
      <c r="PKO618" s="9"/>
      <c r="PKP618" s="9"/>
      <c r="PKQ618" s="9"/>
      <c r="PKR618" s="9"/>
      <c r="PKS618" s="9"/>
      <c r="PKT618" s="9"/>
      <c r="PKU618" s="9"/>
      <c r="PKV618" s="9"/>
      <c r="PKW618" s="9"/>
      <c r="PKX618" s="9"/>
      <c r="PKY618" s="9"/>
      <c r="PKZ618" s="9"/>
      <c r="PLA618" s="9"/>
      <c r="PLB618" s="9"/>
      <c r="PLC618" s="9"/>
      <c r="PLD618" s="9"/>
      <c r="PLE618" s="9"/>
      <c r="PLF618" s="9"/>
      <c r="PLG618" s="9"/>
      <c r="PLH618" s="9"/>
      <c r="PLI618" s="9"/>
      <c r="PLJ618" s="9"/>
      <c r="PLK618" s="9"/>
      <c r="PLL618" s="9"/>
      <c r="PLM618" s="9"/>
      <c r="PLN618" s="9"/>
      <c r="PLO618" s="9"/>
      <c r="PLP618" s="9"/>
      <c r="PLQ618" s="9"/>
      <c r="PLR618" s="9"/>
      <c r="PLS618" s="9"/>
      <c r="PLT618" s="9"/>
      <c r="PLU618" s="9"/>
      <c r="PLV618" s="9"/>
      <c r="PLW618" s="9"/>
      <c r="PLX618" s="9"/>
      <c r="PLY618" s="9"/>
      <c r="PLZ618" s="9"/>
      <c r="PMA618" s="9"/>
      <c r="PMB618" s="9"/>
      <c r="PMC618" s="9"/>
      <c r="PMD618" s="9"/>
      <c r="PME618" s="9"/>
      <c r="PMF618" s="9"/>
      <c r="PMG618" s="9"/>
      <c r="PMH618" s="9"/>
      <c r="PMI618" s="9"/>
      <c r="PMJ618" s="9"/>
      <c r="PMK618" s="9"/>
      <c r="PML618" s="9"/>
      <c r="PMM618" s="9"/>
      <c r="PMN618" s="9"/>
      <c r="PMO618" s="9"/>
      <c r="PMP618" s="9"/>
      <c r="PMQ618" s="9"/>
      <c r="PMR618" s="9"/>
      <c r="PMS618" s="9"/>
      <c r="PMT618" s="9"/>
      <c r="PMU618" s="9"/>
      <c r="PMV618" s="9"/>
      <c r="PMW618" s="9"/>
      <c r="PMX618" s="9"/>
      <c r="PMY618" s="9"/>
      <c r="PMZ618" s="9"/>
      <c r="PNA618" s="9"/>
      <c r="PNB618" s="9"/>
      <c r="PNC618" s="9"/>
      <c r="PND618" s="9"/>
      <c r="PNE618" s="9"/>
      <c r="PNF618" s="9"/>
      <c r="PNG618" s="9"/>
      <c r="PNH618" s="9"/>
      <c r="PNI618" s="9"/>
      <c r="PNJ618" s="9"/>
      <c r="PNK618" s="9"/>
      <c r="PNL618" s="9"/>
      <c r="PNM618" s="9"/>
      <c r="PNN618" s="9"/>
      <c r="PNO618" s="9"/>
      <c r="PNP618" s="9"/>
      <c r="PNQ618" s="9"/>
      <c r="PNR618" s="9"/>
      <c r="PNS618" s="9"/>
      <c r="PNT618" s="9"/>
      <c r="PNU618" s="9"/>
      <c r="PNV618" s="9"/>
      <c r="PNW618" s="9"/>
      <c r="PNX618" s="9"/>
      <c r="PNY618" s="9"/>
      <c r="PNZ618" s="9"/>
      <c r="POA618" s="9"/>
      <c r="POB618" s="9"/>
      <c r="POC618" s="9"/>
      <c r="POD618" s="9"/>
      <c r="POE618" s="9"/>
      <c r="POF618" s="9"/>
      <c r="POG618" s="9"/>
      <c r="POH618" s="9"/>
      <c r="POI618" s="9"/>
      <c r="POJ618" s="9"/>
      <c r="POK618" s="9"/>
      <c r="POL618" s="9"/>
      <c r="POM618" s="9"/>
      <c r="PON618" s="9"/>
      <c r="POO618" s="9"/>
      <c r="POP618" s="9"/>
      <c r="POQ618" s="9"/>
      <c r="POR618" s="9"/>
      <c r="POS618" s="9"/>
      <c r="POT618" s="9"/>
      <c r="POU618" s="9"/>
      <c r="POV618" s="9"/>
      <c r="POW618" s="9"/>
      <c r="POX618" s="9"/>
      <c r="POY618" s="9"/>
      <c r="POZ618" s="9"/>
      <c r="PPA618" s="9"/>
      <c r="PPB618" s="9"/>
      <c r="PPC618" s="9"/>
      <c r="PPD618" s="9"/>
      <c r="PPE618" s="9"/>
      <c r="PPF618" s="9"/>
      <c r="PPG618" s="9"/>
      <c r="PPH618" s="9"/>
      <c r="PPI618" s="9"/>
      <c r="PPJ618" s="9"/>
      <c r="PPK618" s="9"/>
      <c r="PPL618" s="9"/>
      <c r="PPM618" s="9"/>
      <c r="PPN618" s="9"/>
      <c r="PPO618" s="9"/>
      <c r="PPP618" s="9"/>
      <c r="PPQ618" s="9"/>
      <c r="PPR618" s="9"/>
      <c r="PPS618" s="9"/>
      <c r="PPT618" s="9"/>
      <c r="PPU618" s="9"/>
      <c r="PPV618" s="9"/>
      <c r="PPW618" s="9"/>
      <c r="PPX618" s="9"/>
      <c r="PPY618" s="9"/>
      <c r="PPZ618" s="9"/>
      <c r="PQA618" s="9"/>
      <c r="PQB618" s="9"/>
      <c r="PQC618" s="9"/>
      <c r="PQD618" s="9"/>
      <c r="PQE618" s="9"/>
      <c r="PQF618" s="9"/>
      <c r="PQG618" s="9"/>
      <c r="PQH618" s="9"/>
      <c r="PQI618" s="9"/>
      <c r="PQJ618" s="9"/>
      <c r="PQK618" s="9"/>
      <c r="PQL618" s="9"/>
      <c r="PQM618" s="9"/>
      <c r="PQN618" s="9"/>
      <c r="PQO618" s="9"/>
      <c r="PQP618" s="9"/>
      <c r="PQQ618" s="9"/>
      <c r="PQR618" s="9"/>
      <c r="PQS618" s="9"/>
      <c r="PQT618" s="9"/>
      <c r="PQU618" s="9"/>
      <c r="PQV618" s="9"/>
      <c r="PQW618" s="9"/>
      <c r="PQX618" s="9"/>
      <c r="PQY618" s="9"/>
      <c r="PQZ618" s="9"/>
      <c r="PRA618" s="9"/>
      <c r="PRB618" s="9"/>
      <c r="PRC618" s="9"/>
      <c r="PRD618" s="9"/>
      <c r="PRE618" s="9"/>
      <c r="PRF618" s="9"/>
      <c r="PRG618" s="9"/>
      <c r="PRH618" s="9"/>
      <c r="PRI618" s="9"/>
      <c r="PRJ618" s="9"/>
      <c r="PRK618" s="9"/>
      <c r="PRL618" s="9"/>
      <c r="PRM618" s="9"/>
      <c r="PRN618" s="9"/>
      <c r="PRO618" s="9"/>
      <c r="PRP618" s="9"/>
      <c r="PRQ618" s="9"/>
      <c r="PRR618" s="9"/>
      <c r="PRS618" s="9"/>
      <c r="PRT618" s="9"/>
      <c r="PRU618" s="9"/>
      <c r="PRV618" s="9"/>
      <c r="PRW618" s="9"/>
      <c r="PRX618" s="9"/>
      <c r="PRY618" s="9"/>
      <c r="PRZ618" s="9"/>
      <c r="PSA618" s="9"/>
      <c r="PSB618" s="9"/>
      <c r="PSC618" s="9"/>
      <c r="PSD618" s="9"/>
      <c r="PSE618" s="9"/>
      <c r="PSF618" s="9"/>
      <c r="PSG618" s="9"/>
      <c r="PSH618" s="9"/>
      <c r="PSI618" s="9"/>
      <c r="PSJ618" s="9"/>
      <c r="PSK618" s="9"/>
      <c r="PSL618" s="9"/>
      <c r="PSM618" s="9"/>
      <c r="PSN618" s="9"/>
      <c r="PSO618" s="9"/>
      <c r="PSP618" s="9"/>
      <c r="PSQ618" s="9"/>
      <c r="PSR618" s="9"/>
      <c r="PSS618" s="9"/>
      <c r="PST618" s="9"/>
      <c r="PSU618" s="9"/>
      <c r="PSV618" s="9"/>
      <c r="PSW618" s="9"/>
      <c r="PSX618" s="9"/>
      <c r="PSY618" s="9"/>
      <c r="PSZ618" s="9"/>
      <c r="PTA618" s="9"/>
      <c r="PTB618" s="9"/>
      <c r="PTC618" s="9"/>
      <c r="PTD618" s="9"/>
      <c r="PTE618" s="9"/>
      <c r="PTF618" s="9"/>
      <c r="PTG618" s="9"/>
      <c r="PTH618" s="9"/>
      <c r="PTI618" s="9"/>
      <c r="PTJ618" s="9"/>
      <c r="PTK618" s="9"/>
      <c r="PTL618" s="9"/>
      <c r="PTM618" s="9"/>
      <c r="PTN618" s="9"/>
      <c r="PTO618" s="9"/>
      <c r="PTP618" s="9"/>
      <c r="PTQ618" s="9"/>
      <c r="PTR618" s="9"/>
      <c r="PTS618" s="9"/>
      <c r="PTT618" s="9"/>
      <c r="PTU618" s="9"/>
      <c r="PTV618" s="9"/>
      <c r="PTW618" s="9"/>
      <c r="PTX618" s="9"/>
      <c r="PTY618" s="9"/>
      <c r="PTZ618" s="9"/>
      <c r="PUA618" s="9"/>
      <c r="PUB618" s="9"/>
      <c r="PUC618" s="9"/>
      <c r="PUD618" s="9"/>
      <c r="PUE618" s="9"/>
      <c r="PUF618" s="9"/>
      <c r="PUG618" s="9"/>
      <c r="PUH618" s="9"/>
      <c r="PUI618" s="9"/>
      <c r="PUJ618" s="9"/>
      <c r="PUK618" s="9"/>
      <c r="PUL618" s="9"/>
      <c r="PUM618" s="9"/>
      <c r="PUN618" s="9"/>
      <c r="PUO618" s="9"/>
      <c r="PUP618" s="9"/>
      <c r="PUQ618" s="9"/>
      <c r="PUR618" s="9"/>
      <c r="PUS618" s="9"/>
      <c r="PUT618" s="9"/>
      <c r="PUU618" s="9"/>
      <c r="PUV618" s="9"/>
      <c r="PUW618" s="9"/>
      <c r="PUX618" s="9"/>
      <c r="PUY618" s="9"/>
      <c r="PUZ618" s="9"/>
      <c r="PVA618" s="9"/>
      <c r="PVB618" s="9"/>
      <c r="PVC618" s="9"/>
      <c r="PVD618" s="9"/>
      <c r="PVE618" s="9"/>
      <c r="PVF618" s="9"/>
      <c r="PVG618" s="9"/>
      <c r="PVH618" s="9"/>
      <c r="PVI618" s="9"/>
      <c r="PVJ618" s="9"/>
      <c r="PVK618" s="9"/>
      <c r="PVL618" s="9"/>
      <c r="PVM618" s="9"/>
      <c r="PVN618" s="9"/>
      <c r="PVO618" s="9"/>
      <c r="PVP618" s="9"/>
      <c r="PVQ618" s="9"/>
      <c r="PVR618" s="9"/>
      <c r="PVS618" s="9"/>
      <c r="PVT618" s="9"/>
      <c r="PVU618" s="9"/>
      <c r="PVV618" s="9"/>
      <c r="PVW618" s="9"/>
      <c r="PVX618" s="9"/>
      <c r="PVY618" s="9"/>
      <c r="PVZ618" s="9"/>
      <c r="PWA618" s="9"/>
      <c r="PWB618" s="9"/>
      <c r="PWC618" s="9"/>
      <c r="PWD618" s="9"/>
      <c r="PWE618" s="9"/>
      <c r="PWF618" s="9"/>
      <c r="PWG618" s="9"/>
      <c r="PWH618" s="9"/>
      <c r="PWI618" s="9"/>
      <c r="PWJ618" s="9"/>
      <c r="PWK618" s="9"/>
      <c r="PWL618" s="9"/>
      <c r="PWM618" s="9"/>
      <c r="PWN618" s="9"/>
      <c r="PWO618" s="9"/>
      <c r="PWP618" s="9"/>
      <c r="PWQ618" s="9"/>
      <c r="PWR618" s="9"/>
      <c r="PWS618" s="9"/>
      <c r="PWT618" s="9"/>
      <c r="PWU618" s="9"/>
      <c r="PWV618" s="9"/>
      <c r="PWW618" s="9"/>
      <c r="PWX618" s="9"/>
      <c r="PWY618" s="9"/>
      <c r="PWZ618" s="9"/>
      <c r="PXA618" s="9"/>
      <c r="PXB618" s="9"/>
      <c r="PXC618" s="9"/>
      <c r="PXD618" s="9"/>
      <c r="PXE618" s="9"/>
      <c r="PXF618" s="9"/>
      <c r="PXG618" s="9"/>
      <c r="PXH618" s="9"/>
      <c r="PXI618" s="9"/>
      <c r="PXJ618" s="9"/>
      <c r="PXK618" s="9"/>
      <c r="PXL618" s="9"/>
      <c r="PXM618" s="9"/>
      <c r="PXN618" s="9"/>
      <c r="PXO618" s="9"/>
      <c r="PXP618" s="9"/>
      <c r="PXQ618" s="9"/>
      <c r="PXR618" s="9"/>
      <c r="PXS618" s="9"/>
      <c r="PXT618" s="9"/>
      <c r="PXU618" s="9"/>
      <c r="PXV618" s="9"/>
      <c r="PXW618" s="9"/>
      <c r="PXX618" s="9"/>
      <c r="PXY618" s="9"/>
      <c r="PXZ618" s="9"/>
      <c r="PYA618" s="9"/>
      <c r="PYB618" s="9"/>
      <c r="PYC618" s="9"/>
      <c r="PYD618" s="9"/>
      <c r="PYE618" s="9"/>
      <c r="PYF618" s="9"/>
      <c r="PYG618" s="9"/>
      <c r="PYH618" s="9"/>
      <c r="PYI618" s="9"/>
      <c r="PYJ618" s="9"/>
      <c r="PYK618" s="9"/>
      <c r="PYL618" s="9"/>
      <c r="PYM618" s="9"/>
      <c r="PYN618" s="9"/>
      <c r="PYO618" s="9"/>
      <c r="PYP618" s="9"/>
      <c r="PYQ618" s="9"/>
      <c r="PYR618" s="9"/>
      <c r="PYS618" s="9"/>
      <c r="PYT618" s="9"/>
      <c r="PYU618" s="9"/>
      <c r="PYV618" s="9"/>
      <c r="PYW618" s="9"/>
      <c r="PYX618" s="9"/>
      <c r="PYY618" s="9"/>
      <c r="PYZ618" s="9"/>
      <c r="PZA618" s="9"/>
      <c r="PZB618" s="9"/>
      <c r="PZC618" s="9"/>
      <c r="PZD618" s="9"/>
      <c r="PZE618" s="9"/>
      <c r="PZF618" s="9"/>
      <c r="PZG618" s="9"/>
      <c r="PZH618" s="9"/>
      <c r="PZI618" s="9"/>
      <c r="PZJ618" s="9"/>
      <c r="PZK618" s="9"/>
      <c r="PZL618" s="9"/>
      <c r="PZM618" s="9"/>
      <c r="PZN618" s="9"/>
      <c r="PZO618" s="9"/>
      <c r="PZP618" s="9"/>
      <c r="PZQ618" s="9"/>
      <c r="PZR618" s="9"/>
      <c r="PZS618" s="9"/>
      <c r="PZT618" s="9"/>
      <c r="PZU618" s="9"/>
      <c r="PZV618" s="9"/>
      <c r="PZW618" s="9"/>
      <c r="PZX618" s="9"/>
      <c r="PZY618" s="9"/>
      <c r="PZZ618" s="9"/>
      <c r="QAA618" s="9"/>
      <c r="QAB618" s="9"/>
      <c r="QAC618" s="9"/>
      <c r="QAD618" s="9"/>
      <c r="QAE618" s="9"/>
      <c r="QAF618" s="9"/>
      <c r="QAG618" s="9"/>
      <c r="QAH618" s="9"/>
      <c r="QAI618" s="9"/>
      <c r="QAJ618" s="9"/>
      <c r="QAK618" s="9"/>
      <c r="QAL618" s="9"/>
      <c r="QAM618" s="9"/>
      <c r="QAN618" s="9"/>
      <c r="QAO618" s="9"/>
      <c r="QAP618" s="9"/>
      <c r="QAQ618" s="9"/>
      <c r="QAR618" s="9"/>
      <c r="QAS618" s="9"/>
      <c r="QAT618" s="9"/>
      <c r="QAU618" s="9"/>
      <c r="QAV618" s="9"/>
      <c r="QAW618" s="9"/>
      <c r="QAX618" s="9"/>
      <c r="QAY618" s="9"/>
      <c r="QAZ618" s="9"/>
      <c r="QBA618" s="9"/>
      <c r="QBB618" s="9"/>
      <c r="QBC618" s="9"/>
      <c r="QBD618" s="9"/>
      <c r="QBE618" s="9"/>
      <c r="QBF618" s="9"/>
      <c r="QBG618" s="9"/>
      <c r="QBH618" s="9"/>
      <c r="QBI618" s="9"/>
      <c r="QBJ618" s="9"/>
      <c r="QBK618" s="9"/>
      <c r="QBL618" s="9"/>
      <c r="QBM618" s="9"/>
      <c r="QBN618" s="9"/>
      <c r="QBO618" s="9"/>
      <c r="QBP618" s="9"/>
      <c r="QBQ618" s="9"/>
      <c r="QBR618" s="9"/>
      <c r="QBS618" s="9"/>
      <c r="QBT618" s="9"/>
      <c r="QBU618" s="9"/>
      <c r="QBV618" s="9"/>
      <c r="QBW618" s="9"/>
      <c r="QBX618" s="9"/>
      <c r="QBY618" s="9"/>
      <c r="QBZ618" s="9"/>
      <c r="QCA618" s="9"/>
      <c r="QCB618" s="9"/>
      <c r="QCC618" s="9"/>
      <c r="QCD618" s="9"/>
      <c r="QCE618" s="9"/>
      <c r="QCF618" s="9"/>
      <c r="QCG618" s="9"/>
      <c r="QCH618" s="9"/>
      <c r="QCI618" s="9"/>
      <c r="QCJ618" s="9"/>
      <c r="QCK618" s="9"/>
      <c r="QCL618" s="9"/>
      <c r="QCM618" s="9"/>
      <c r="QCN618" s="9"/>
      <c r="QCO618" s="9"/>
      <c r="QCP618" s="9"/>
      <c r="QCQ618" s="9"/>
      <c r="QCR618" s="9"/>
      <c r="QCS618" s="9"/>
      <c r="QCT618" s="9"/>
      <c r="QCU618" s="9"/>
      <c r="QCV618" s="9"/>
      <c r="QCW618" s="9"/>
      <c r="QCX618" s="9"/>
      <c r="QCY618" s="9"/>
      <c r="QCZ618" s="9"/>
      <c r="QDA618" s="9"/>
      <c r="QDB618" s="9"/>
      <c r="QDC618" s="9"/>
      <c r="QDD618" s="9"/>
      <c r="QDE618" s="9"/>
      <c r="QDF618" s="9"/>
      <c r="QDG618" s="9"/>
      <c r="QDH618" s="9"/>
      <c r="QDI618" s="9"/>
      <c r="QDJ618" s="9"/>
      <c r="QDK618" s="9"/>
      <c r="QDL618" s="9"/>
      <c r="QDM618" s="9"/>
      <c r="QDN618" s="9"/>
      <c r="QDO618" s="9"/>
      <c r="QDP618" s="9"/>
      <c r="QDQ618" s="9"/>
      <c r="QDR618" s="9"/>
      <c r="QDS618" s="9"/>
      <c r="QDT618" s="9"/>
      <c r="QDU618" s="9"/>
      <c r="QDV618" s="9"/>
      <c r="QDW618" s="9"/>
      <c r="QDX618" s="9"/>
      <c r="QDY618" s="9"/>
      <c r="QDZ618" s="9"/>
      <c r="QEA618" s="9"/>
      <c r="QEB618" s="9"/>
      <c r="QEC618" s="9"/>
      <c r="QED618" s="9"/>
      <c r="QEE618" s="9"/>
      <c r="QEF618" s="9"/>
      <c r="QEG618" s="9"/>
      <c r="QEH618" s="9"/>
      <c r="QEI618" s="9"/>
      <c r="QEJ618" s="9"/>
      <c r="QEK618" s="9"/>
      <c r="QEL618" s="9"/>
      <c r="QEM618" s="9"/>
      <c r="QEN618" s="9"/>
      <c r="QEO618" s="9"/>
      <c r="QEP618" s="9"/>
      <c r="QEQ618" s="9"/>
      <c r="QER618" s="9"/>
      <c r="QES618" s="9"/>
      <c r="QET618" s="9"/>
      <c r="QEU618" s="9"/>
      <c r="QEV618" s="9"/>
      <c r="QEW618" s="9"/>
      <c r="QEX618" s="9"/>
      <c r="QEY618" s="9"/>
      <c r="QEZ618" s="9"/>
      <c r="QFA618" s="9"/>
      <c r="QFB618" s="9"/>
      <c r="QFC618" s="9"/>
      <c r="QFD618" s="9"/>
      <c r="QFE618" s="9"/>
      <c r="QFF618" s="9"/>
      <c r="QFG618" s="9"/>
      <c r="QFH618" s="9"/>
      <c r="QFI618" s="9"/>
      <c r="QFJ618" s="9"/>
      <c r="QFK618" s="9"/>
      <c r="QFL618" s="9"/>
      <c r="QFM618" s="9"/>
      <c r="QFN618" s="9"/>
      <c r="QFO618" s="9"/>
      <c r="QFP618" s="9"/>
      <c r="QFQ618" s="9"/>
      <c r="QFR618" s="9"/>
      <c r="QFS618" s="9"/>
      <c r="QFT618" s="9"/>
      <c r="QFU618" s="9"/>
      <c r="QFV618" s="9"/>
      <c r="QFW618" s="9"/>
      <c r="QFX618" s="9"/>
      <c r="QFY618" s="9"/>
      <c r="QFZ618" s="9"/>
      <c r="QGA618" s="9"/>
      <c r="QGB618" s="9"/>
      <c r="QGC618" s="9"/>
      <c r="QGD618" s="9"/>
      <c r="QGE618" s="9"/>
      <c r="QGF618" s="9"/>
      <c r="QGG618" s="9"/>
      <c r="QGH618" s="9"/>
      <c r="QGI618" s="9"/>
      <c r="QGJ618" s="9"/>
      <c r="QGK618" s="9"/>
      <c r="QGL618" s="9"/>
      <c r="QGM618" s="9"/>
      <c r="QGN618" s="9"/>
      <c r="QGO618" s="9"/>
      <c r="QGP618" s="9"/>
      <c r="QGQ618" s="9"/>
      <c r="QGR618" s="9"/>
      <c r="QGS618" s="9"/>
      <c r="QGT618" s="9"/>
      <c r="QGU618" s="9"/>
      <c r="QGV618" s="9"/>
      <c r="QGW618" s="9"/>
      <c r="QGX618" s="9"/>
      <c r="QGY618" s="9"/>
      <c r="QGZ618" s="9"/>
      <c r="QHA618" s="9"/>
      <c r="QHB618" s="9"/>
      <c r="QHC618" s="9"/>
      <c r="QHD618" s="9"/>
      <c r="QHE618" s="9"/>
      <c r="QHF618" s="9"/>
      <c r="QHG618" s="9"/>
      <c r="QHH618" s="9"/>
      <c r="QHI618" s="9"/>
      <c r="QHJ618" s="9"/>
      <c r="QHK618" s="9"/>
      <c r="QHL618" s="9"/>
      <c r="QHM618" s="9"/>
      <c r="QHN618" s="9"/>
      <c r="QHO618" s="9"/>
      <c r="QHP618" s="9"/>
      <c r="QHQ618" s="9"/>
      <c r="QHR618" s="9"/>
      <c r="QHS618" s="9"/>
      <c r="QHT618" s="9"/>
      <c r="QHU618" s="9"/>
      <c r="QHV618" s="9"/>
      <c r="QHW618" s="9"/>
      <c r="QHX618" s="9"/>
      <c r="QHY618" s="9"/>
      <c r="QHZ618" s="9"/>
      <c r="QIA618" s="9"/>
      <c r="QIB618" s="9"/>
      <c r="QIC618" s="9"/>
      <c r="QID618" s="9"/>
      <c r="QIE618" s="9"/>
      <c r="QIF618" s="9"/>
      <c r="QIG618" s="9"/>
      <c r="QIH618" s="9"/>
      <c r="QII618" s="9"/>
      <c r="QIJ618" s="9"/>
      <c r="QIK618" s="9"/>
      <c r="QIL618" s="9"/>
      <c r="QIM618" s="9"/>
      <c r="QIN618" s="9"/>
      <c r="QIO618" s="9"/>
      <c r="QIP618" s="9"/>
      <c r="QIQ618" s="9"/>
      <c r="QIR618" s="9"/>
      <c r="QIS618" s="9"/>
      <c r="QIT618" s="9"/>
      <c r="QIU618" s="9"/>
      <c r="QIV618" s="9"/>
      <c r="QIW618" s="9"/>
      <c r="QIX618" s="9"/>
      <c r="QIY618" s="9"/>
      <c r="QIZ618" s="9"/>
      <c r="QJA618" s="9"/>
      <c r="QJB618" s="9"/>
      <c r="QJC618" s="9"/>
      <c r="QJD618" s="9"/>
      <c r="QJE618" s="9"/>
      <c r="QJF618" s="9"/>
      <c r="QJG618" s="9"/>
      <c r="QJH618" s="9"/>
      <c r="QJI618" s="9"/>
      <c r="QJJ618" s="9"/>
      <c r="QJK618" s="9"/>
      <c r="QJL618" s="9"/>
      <c r="QJM618" s="9"/>
      <c r="QJN618" s="9"/>
      <c r="QJO618" s="9"/>
      <c r="QJP618" s="9"/>
      <c r="QJQ618" s="9"/>
      <c r="QJR618" s="9"/>
      <c r="QJS618" s="9"/>
      <c r="QJT618" s="9"/>
      <c r="QJU618" s="9"/>
      <c r="QJV618" s="9"/>
      <c r="QJW618" s="9"/>
      <c r="QJX618" s="9"/>
      <c r="QJY618" s="9"/>
      <c r="QJZ618" s="9"/>
      <c r="QKA618" s="9"/>
      <c r="QKB618" s="9"/>
      <c r="QKC618" s="9"/>
      <c r="QKD618" s="9"/>
      <c r="QKE618" s="9"/>
      <c r="QKF618" s="9"/>
      <c r="QKG618" s="9"/>
      <c r="QKH618" s="9"/>
      <c r="QKI618" s="9"/>
      <c r="QKJ618" s="9"/>
      <c r="QKK618" s="9"/>
      <c r="QKL618" s="9"/>
      <c r="QKM618" s="9"/>
      <c r="QKN618" s="9"/>
      <c r="QKO618" s="9"/>
      <c r="QKP618" s="9"/>
      <c r="QKQ618" s="9"/>
      <c r="QKR618" s="9"/>
      <c r="QKS618" s="9"/>
      <c r="QKT618" s="9"/>
      <c r="QKU618" s="9"/>
      <c r="QKV618" s="9"/>
      <c r="QKW618" s="9"/>
      <c r="QKX618" s="9"/>
      <c r="QKY618" s="9"/>
      <c r="QKZ618" s="9"/>
      <c r="QLA618" s="9"/>
      <c r="QLB618" s="9"/>
      <c r="QLC618" s="9"/>
      <c r="QLD618" s="9"/>
      <c r="QLE618" s="9"/>
      <c r="QLF618" s="9"/>
      <c r="QLG618" s="9"/>
      <c r="QLH618" s="9"/>
      <c r="QLI618" s="9"/>
      <c r="QLJ618" s="9"/>
      <c r="QLK618" s="9"/>
      <c r="QLL618" s="9"/>
      <c r="QLM618" s="9"/>
      <c r="QLN618" s="9"/>
      <c r="QLO618" s="9"/>
      <c r="QLP618" s="9"/>
      <c r="QLQ618" s="9"/>
      <c r="QLR618" s="9"/>
      <c r="QLS618" s="9"/>
      <c r="QLT618" s="9"/>
      <c r="QLU618" s="9"/>
      <c r="QLV618" s="9"/>
      <c r="QLW618" s="9"/>
      <c r="QLX618" s="9"/>
      <c r="QLY618" s="9"/>
      <c r="QLZ618" s="9"/>
      <c r="QMA618" s="9"/>
      <c r="QMB618" s="9"/>
      <c r="QMC618" s="9"/>
      <c r="QMD618" s="9"/>
      <c r="QME618" s="9"/>
      <c r="QMF618" s="9"/>
      <c r="QMG618" s="9"/>
      <c r="QMH618" s="9"/>
      <c r="QMI618" s="9"/>
      <c r="QMJ618" s="9"/>
      <c r="QMK618" s="9"/>
      <c r="QML618" s="9"/>
      <c r="QMM618" s="9"/>
      <c r="QMN618" s="9"/>
      <c r="QMO618" s="9"/>
      <c r="QMP618" s="9"/>
      <c r="QMQ618" s="9"/>
      <c r="QMR618" s="9"/>
      <c r="QMS618" s="9"/>
      <c r="QMT618" s="9"/>
      <c r="QMU618" s="9"/>
      <c r="QMV618" s="9"/>
      <c r="QMW618" s="9"/>
      <c r="QMX618" s="9"/>
      <c r="QMY618" s="9"/>
      <c r="QMZ618" s="9"/>
      <c r="QNA618" s="9"/>
      <c r="QNB618" s="9"/>
      <c r="QNC618" s="9"/>
      <c r="QND618" s="9"/>
      <c r="QNE618" s="9"/>
      <c r="QNF618" s="9"/>
      <c r="QNG618" s="9"/>
      <c r="QNH618" s="9"/>
      <c r="QNI618" s="9"/>
      <c r="QNJ618" s="9"/>
      <c r="QNK618" s="9"/>
      <c r="QNL618" s="9"/>
      <c r="QNM618" s="9"/>
      <c r="QNN618" s="9"/>
      <c r="QNO618" s="9"/>
      <c r="QNP618" s="9"/>
      <c r="QNQ618" s="9"/>
      <c r="QNR618" s="9"/>
      <c r="QNS618" s="9"/>
      <c r="QNT618" s="9"/>
      <c r="QNU618" s="9"/>
      <c r="QNV618" s="9"/>
      <c r="QNW618" s="9"/>
      <c r="QNX618" s="9"/>
      <c r="QNY618" s="9"/>
      <c r="QNZ618" s="9"/>
      <c r="QOA618" s="9"/>
      <c r="QOB618" s="9"/>
      <c r="QOC618" s="9"/>
      <c r="QOD618" s="9"/>
      <c r="QOE618" s="9"/>
      <c r="QOF618" s="9"/>
      <c r="QOG618" s="9"/>
      <c r="QOH618" s="9"/>
      <c r="QOI618" s="9"/>
      <c r="QOJ618" s="9"/>
      <c r="QOK618" s="9"/>
      <c r="QOL618" s="9"/>
      <c r="QOM618" s="9"/>
      <c r="QON618" s="9"/>
      <c r="QOO618" s="9"/>
      <c r="QOP618" s="9"/>
      <c r="QOQ618" s="9"/>
      <c r="QOR618" s="9"/>
      <c r="QOS618" s="9"/>
      <c r="QOT618" s="9"/>
      <c r="QOU618" s="9"/>
      <c r="QOV618" s="9"/>
      <c r="QOW618" s="9"/>
      <c r="QOX618" s="9"/>
      <c r="QOY618" s="9"/>
      <c r="QOZ618" s="9"/>
      <c r="QPA618" s="9"/>
      <c r="QPB618" s="9"/>
      <c r="QPC618" s="9"/>
      <c r="QPD618" s="9"/>
      <c r="QPE618" s="9"/>
      <c r="QPF618" s="9"/>
      <c r="QPG618" s="9"/>
      <c r="QPH618" s="9"/>
      <c r="QPI618" s="9"/>
      <c r="QPJ618" s="9"/>
      <c r="QPK618" s="9"/>
      <c r="QPL618" s="9"/>
      <c r="QPM618" s="9"/>
      <c r="QPN618" s="9"/>
      <c r="QPO618" s="9"/>
      <c r="QPP618" s="9"/>
      <c r="QPQ618" s="9"/>
      <c r="QPR618" s="9"/>
      <c r="QPS618" s="9"/>
      <c r="QPT618" s="9"/>
      <c r="QPU618" s="9"/>
      <c r="QPV618" s="9"/>
      <c r="QPW618" s="9"/>
      <c r="QPX618" s="9"/>
      <c r="QPY618" s="9"/>
      <c r="QPZ618" s="9"/>
      <c r="QQA618" s="9"/>
      <c r="QQB618" s="9"/>
      <c r="QQC618" s="9"/>
      <c r="QQD618" s="9"/>
      <c r="QQE618" s="9"/>
      <c r="QQF618" s="9"/>
      <c r="QQG618" s="9"/>
      <c r="QQH618" s="9"/>
      <c r="QQI618" s="9"/>
      <c r="QQJ618" s="9"/>
      <c r="QQK618" s="9"/>
      <c r="QQL618" s="9"/>
      <c r="QQM618" s="9"/>
      <c r="QQN618" s="9"/>
      <c r="QQO618" s="9"/>
      <c r="QQP618" s="9"/>
      <c r="QQQ618" s="9"/>
      <c r="QQR618" s="9"/>
      <c r="QQS618" s="9"/>
      <c r="QQT618" s="9"/>
      <c r="QQU618" s="9"/>
      <c r="QQV618" s="9"/>
      <c r="QQW618" s="9"/>
      <c r="QQX618" s="9"/>
      <c r="QQY618" s="9"/>
      <c r="QQZ618" s="9"/>
      <c r="QRA618" s="9"/>
      <c r="QRB618" s="9"/>
      <c r="QRC618" s="9"/>
      <c r="QRD618" s="9"/>
      <c r="QRE618" s="9"/>
      <c r="QRF618" s="9"/>
      <c r="QRG618" s="9"/>
      <c r="QRH618" s="9"/>
      <c r="QRI618" s="9"/>
      <c r="QRJ618" s="9"/>
      <c r="QRK618" s="9"/>
      <c r="QRL618" s="9"/>
      <c r="QRM618" s="9"/>
      <c r="QRN618" s="9"/>
      <c r="QRO618" s="9"/>
      <c r="QRP618" s="9"/>
      <c r="QRQ618" s="9"/>
      <c r="QRR618" s="9"/>
      <c r="QRS618" s="9"/>
      <c r="QRT618" s="9"/>
      <c r="QRU618" s="9"/>
      <c r="QRV618" s="9"/>
      <c r="QRW618" s="9"/>
      <c r="QRX618" s="9"/>
      <c r="QRY618" s="9"/>
      <c r="QRZ618" s="9"/>
      <c r="QSA618" s="9"/>
      <c r="QSB618" s="9"/>
      <c r="QSC618" s="9"/>
      <c r="QSD618" s="9"/>
      <c r="QSE618" s="9"/>
      <c r="QSF618" s="9"/>
      <c r="QSG618" s="9"/>
      <c r="QSH618" s="9"/>
      <c r="QSI618" s="9"/>
      <c r="QSJ618" s="9"/>
      <c r="QSK618" s="9"/>
      <c r="QSL618" s="9"/>
      <c r="QSM618" s="9"/>
      <c r="QSN618" s="9"/>
      <c r="QSO618" s="9"/>
      <c r="QSP618" s="9"/>
      <c r="QSQ618" s="9"/>
      <c r="QSR618" s="9"/>
      <c r="QSS618" s="9"/>
      <c r="QST618" s="9"/>
      <c r="QSU618" s="9"/>
      <c r="QSV618" s="9"/>
      <c r="QSW618" s="9"/>
      <c r="QSX618" s="9"/>
      <c r="QSY618" s="9"/>
      <c r="QSZ618" s="9"/>
      <c r="QTA618" s="9"/>
      <c r="QTB618" s="9"/>
      <c r="QTC618" s="9"/>
      <c r="QTD618" s="9"/>
      <c r="QTE618" s="9"/>
      <c r="QTF618" s="9"/>
      <c r="QTG618" s="9"/>
      <c r="QTH618" s="9"/>
      <c r="QTI618" s="9"/>
      <c r="QTJ618" s="9"/>
      <c r="QTK618" s="9"/>
      <c r="QTL618" s="9"/>
      <c r="QTM618" s="9"/>
      <c r="QTN618" s="9"/>
      <c r="QTO618" s="9"/>
      <c r="QTP618" s="9"/>
      <c r="QTQ618" s="9"/>
      <c r="QTR618" s="9"/>
      <c r="QTS618" s="9"/>
      <c r="QTT618" s="9"/>
      <c r="QTU618" s="9"/>
      <c r="QTV618" s="9"/>
      <c r="QTW618" s="9"/>
      <c r="QTX618" s="9"/>
      <c r="QTY618" s="9"/>
      <c r="QTZ618" s="9"/>
      <c r="QUA618" s="9"/>
      <c r="QUB618" s="9"/>
      <c r="QUC618" s="9"/>
      <c r="QUD618" s="9"/>
      <c r="QUE618" s="9"/>
      <c r="QUF618" s="9"/>
      <c r="QUG618" s="9"/>
      <c r="QUH618" s="9"/>
      <c r="QUI618" s="9"/>
      <c r="QUJ618" s="9"/>
      <c r="QUK618" s="9"/>
      <c r="QUL618" s="9"/>
      <c r="QUM618" s="9"/>
      <c r="QUN618" s="9"/>
      <c r="QUO618" s="9"/>
      <c r="QUP618" s="9"/>
      <c r="QUQ618" s="9"/>
      <c r="QUR618" s="9"/>
      <c r="QUS618" s="9"/>
      <c r="QUT618" s="9"/>
      <c r="QUU618" s="9"/>
      <c r="QUV618" s="9"/>
      <c r="QUW618" s="9"/>
      <c r="QUX618" s="9"/>
      <c r="QUY618" s="9"/>
      <c r="QUZ618" s="9"/>
      <c r="QVA618" s="9"/>
      <c r="QVB618" s="9"/>
      <c r="QVC618" s="9"/>
      <c r="QVD618" s="9"/>
      <c r="QVE618" s="9"/>
      <c r="QVF618" s="9"/>
      <c r="QVG618" s="9"/>
      <c r="QVH618" s="9"/>
      <c r="QVI618" s="9"/>
      <c r="QVJ618" s="9"/>
      <c r="QVK618" s="9"/>
      <c r="QVL618" s="9"/>
      <c r="QVM618" s="9"/>
      <c r="QVN618" s="9"/>
      <c r="QVO618" s="9"/>
      <c r="QVP618" s="9"/>
      <c r="QVQ618" s="9"/>
      <c r="QVR618" s="9"/>
      <c r="QVS618" s="9"/>
      <c r="QVT618" s="9"/>
      <c r="QVU618" s="9"/>
      <c r="QVV618" s="9"/>
      <c r="QVW618" s="9"/>
      <c r="QVX618" s="9"/>
      <c r="QVY618" s="9"/>
      <c r="QVZ618" s="9"/>
      <c r="QWA618" s="9"/>
      <c r="QWB618" s="9"/>
      <c r="QWC618" s="9"/>
      <c r="QWD618" s="9"/>
      <c r="QWE618" s="9"/>
      <c r="QWF618" s="9"/>
      <c r="QWG618" s="9"/>
      <c r="QWH618" s="9"/>
      <c r="QWI618" s="9"/>
      <c r="QWJ618" s="9"/>
      <c r="QWK618" s="9"/>
      <c r="QWL618" s="9"/>
      <c r="QWM618" s="9"/>
      <c r="QWN618" s="9"/>
      <c r="QWO618" s="9"/>
      <c r="QWP618" s="9"/>
      <c r="QWQ618" s="9"/>
      <c r="QWR618" s="9"/>
      <c r="QWS618" s="9"/>
      <c r="QWT618" s="9"/>
      <c r="QWU618" s="9"/>
      <c r="QWV618" s="9"/>
      <c r="QWW618" s="9"/>
      <c r="QWX618" s="9"/>
      <c r="QWY618" s="9"/>
      <c r="QWZ618" s="9"/>
      <c r="QXA618" s="9"/>
      <c r="QXB618" s="9"/>
      <c r="QXC618" s="9"/>
      <c r="QXD618" s="9"/>
      <c r="QXE618" s="9"/>
      <c r="QXF618" s="9"/>
      <c r="QXG618" s="9"/>
      <c r="QXH618" s="9"/>
      <c r="QXI618" s="9"/>
      <c r="QXJ618" s="9"/>
      <c r="QXK618" s="9"/>
      <c r="QXL618" s="9"/>
      <c r="QXM618" s="9"/>
      <c r="QXN618" s="9"/>
      <c r="QXO618" s="9"/>
      <c r="QXP618" s="9"/>
      <c r="QXQ618" s="9"/>
      <c r="QXR618" s="9"/>
      <c r="QXS618" s="9"/>
      <c r="QXT618" s="9"/>
      <c r="QXU618" s="9"/>
      <c r="QXV618" s="9"/>
      <c r="QXW618" s="9"/>
      <c r="QXX618" s="9"/>
      <c r="QXY618" s="9"/>
      <c r="QXZ618" s="9"/>
      <c r="QYA618" s="9"/>
      <c r="QYB618" s="9"/>
      <c r="QYC618" s="9"/>
      <c r="QYD618" s="9"/>
      <c r="QYE618" s="9"/>
      <c r="QYF618" s="9"/>
      <c r="QYG618" s="9"/>
      <c r="QYH618" s="9"/>
      <c r="QYI618" s="9"/>
      <c r="QYJ618" s="9"/>
      <c r="QYK618" s="9"/>
      <c r="QYL618" s="9"/>
      <c r="QYM618" s="9"/>
      <c r="QYN618" s="9"/>
      <c r="QYO618" s="9"/>
      <c r="QYP618" s="9"/>
      <c r="QYQ618" s="9"/>
      <c r="QYR618" s="9"/>
      <c r="QYS618" s="9"/>
      <c r="QYT618" s="9"/>
      <c r="QYU618" s="9"/>
      <c r="QYV618" s="9"/>
      <c r="QYW618" s="9"/>
      <c r="QYX618" s="9"/>
      <c r="QYY618" s="9"/>
      <c r="QYZ618" s="9"/>
      <c r="QZA618" s="9"/>
      <c r="QZB618" s="9"/>
      <c r="QZC618" s="9"/>
      <c r="QZD618" s="9"/>
      <c r="QZE618" s="9"/>
      <c r="QZF618" s="9"/>
      <c r="QZG618" s="9"/>
      <c r="QZH618" s="9"/>
      <c r="QZI618" s="9"/>
      <c r="QZJ618" s="9"/>
      <c r="QZK618" s="9"/>
      <c r="QZL618" s="9"/>
      <c r="QZM618" s="9"/>
      <c r="QZN618" s="9"/>
      <c r="QZO618" s="9"/>
      <c r="QZP618" s="9"/>
      <c r="QZQ618" s="9"/>
      <c r="QZR618" s="9"/>
      <c r="QZS618" s="9"/>
      <c r="QZT618" s="9"/>
      <c r="QZU618" s="9"/>
      <c r="QZV618" s="9"/>
      <c r="QZW618" s="9"/>
      <c r="QZX618" s="9"/>
      <c r="QZY618" s="9"/>
      <c r="QZZ618" s="9"/>
      <c r="RAA618" s="9"/>
      <c r="RAB618" s="9"/>
      <c r="RAC618" s="9"/>
      <c r="RAD618" s="9"/>
      <c r="RAE618" s="9"/>
      <c r="RAF618" s="9"/>
      <c r="RAG618" s="9"/>
      <c r="RAH618" s="9"/>
      <c r="RAI618" s="9"/>
      <c r="RAJ618" s="9"/>
      <c r="RAK618" s="9"/>
      <c r="RAL618" s="9"/>
      <c r="RAM618" s="9"/>
      <c r="RAN618" s="9"/>
      <c r="RAO618" s="9"/>
      <c r="RAP618" s="9"/>
      <c r="RAQ618" s="9"/>
      <c r="RAR618" s="9"/>
      <c r="RAS618" s="9"/>
      <c r="RAT618" s="9"/>
      <c r="RAU618" s="9"/>
      <c r="RAV618" s="9"/>
      <c r="RAW618" s="9"/>
      <c r="RAX618" s="9"/>
      <c r="RAY618" s="9"/>
      <c r="RAZ618" s="9"/>
      <c r="RBA618" s="9"/>
      <c r="RBB618" s="9"/>
      <c r="RBC618" s="9"/>
      <c r="RBD618" s="9"/>
      <c r="RBE618" s="9"/>
      <c r="RBF618" s="9"/>
      <c r="RBG618" s="9"/>
      <c r="RBH618" s="9"/>
      <c r="RBI618" s="9"/>
      <c r="RBJ618" s="9"/>
      <c r="RBK618" s="9"/>
      <c r="RBL618" s="9"/>
      <c r="RBM618" s="9"/>
      <c r="RBN618" s="9"/>
      <c r="RBO618" s="9"/>
      <c r="RBP618" s="9"/>
      <c r="RBQ618" s="9"/>
      <c r="RBR618" s="9"/>
      <c r="RBS618" s="9"/>
      <c r="RBT618" s="9"/>
      <c r="RBU618" s="9"/>
      <c r="RBV618" s="9"/>
      <c r="RBW618" s="9"/>
      <c r="RBX618" s="9"/>
      <c r="RBY618" s="9"/>
      <c r="RBZ618" s="9"/>
      <c r="RCA618" s="9"/>
      <c r="RCB618" s="9"/>
      <c r="RCC618" s="9"/>
      <c r="RCD618" s="9"/>
      <c r="RCE618" s="9"/>
      <c r="RCF618" s="9"/>
      <c r="RCG618" s="9"/>
      <c r="RCH618" s="9"/>
      <c r="RCI618" s="9"/>
      <c r="RCJ618" s="9"/>
      <c r="RCK618" s="9"/>
      <c r="RCL618" s="9"/>
      <c r="RCM618" s="9"/>
      <c r="RCN618" s="9"/>
      <c r="RCO618" s="9"/>
      <c r="RCP618" s="9"/>
      <c r="RCQ618" s="9"/>
      <c r="RCR618" s="9"/>
      <c r="RCS618" s="9"/>
      <c r="RCT618" s="9"/>
      <c r="RCU618" s="9"/>
      <c r="RCV618" s="9"/>
      <c r="RCW618" s="9"/>
      <c r="RCX618" s="9"/>
      <c r="RCY618" s="9"/>
      <c r="RCZ618" s="9"/>
      <c r="RDA618" s="9"/>
      <c r="RDB618" s="9"/>
      <c r="RDC618" s="9"/>
      <c r="RDD618" s="9"/>
      <c r="RDE618" s="9"/>
      <c r="RDF618" s="9"/>
      <c r="RDG618" s="9"/>
      <c r="RDH618" s="9"/>
      <c r="RDI618" s="9"/>
      <c r="RDJ618" s="9"/>
      <c r="RDK618" s="9"/>
      <c r="RDL618" s="9"/>
      <c r="RDM618" s="9"/>
      <c r="RDN618" s="9"/>
      <c r="RDO618" s="9"/>
      <c r="RDP618" s="9"/>
      <c r="RDQ618" s="9"/>
      <c r="RDR618" s="9"/>
      <c r="RDS618" s="9"/>
      <c r="RDT618" s="9"/>
      <c r="RDU618" s="9"/>
      <c r="RDV618" s="9"/>
      <c r="RDW618" s="9"/>
      <c r="RDX618" s="9"/>
      <c r="RDY618" s="9"/>
      <c r="RDZ618" s="9"/>
      <c r="REA618" s="9"/>
      <c r="REB618" s="9"/>
      <c r="REC618" s="9"/>
      <c r="RED618" s="9"/>
      <c r="REE618" s="9"/>
      <c r="REF618" s="9"/>
      <c r="REG618" s="9"/>
      <c r="REH618" s="9"/>
      <c r="REI618" s="9"/>
      <c r="REJ618" s="9"/>
      <c r="REK618" s="9"/>
      <c r="REL618" s="9"/>
      <c r="REM618" s="9"/>
      <c r="REN618" s="9"/>
      <c r="REO618" s="9"/>
      <c r="REP618" s="9"/>
      <c r="REQ618" s="9"/>
      <c r="RER618" s="9"/>
      <c r="RES618" s="9"/>
      <c r="RET618" s="9"/>
      <c r="REU618" s="9"/>
      <c r="REV618" s="9"/>
      <c r="REW618" s="9"/>
      <c r="REX618" s="9"/>
      <c r="REY618" s="9"/>
      <c r="REZ618" s="9"/>
      <c r="RFA618" s="9"/>
      <c r="RFB618" s="9"/>
      <c r="RFC618" s="9"/>
      <c r="RFD618" s="9"/>
      <c r="RFE618" s="9"/>
      <c r="RFF618" s="9"/>
      <c r="RFG618" s="9"/>
      <c r="RFH618" s="9"/>
      <c r="RFI618" s="9"/>
      <c r="RFJ618" s="9"/>
      <c r="RFK618" s="9"/>
      <c r="RFL618" s="9"/>
      <c r="RFM618" s="9"/>
      <c r="RFN618" s="9"/>
      <c r="RFO618" s="9"/>
      <c r="RFP618" s="9"/>
      <c r="RFQ618" s="9"/>
      <c r="RFR618" s="9"/>
      <c r="RFS618" s="9"/>
      <c r="RFT618" s="9"/>
      <c r="RFU618" s="9"/>
      <c r="RFV618" s="9"/>
      <c r="RFW618" s="9"/>
      <c r="RFX618" s="9"/>
      <c r="RFY618" s="9"/>
      <c r="RFZ618" s="9"/>
      <c r="RGA618" s="9"/>
      <c r="RGB618" s="9"/>
      <c r="RGC618" s="9"/>
      <c r="RGD618" s="9"/>
      <c r="RGE618" s="9"/>
      <c r="RGF618" s="9"/>
      <c r="RGG618" s="9"/>
      <c r="RGH618" s="9"/>
      <c r="RGI618" s="9"/>
      <c r="RGJ618" s="9"/>
      <c r="RGK618" s="9"/>
      <c r="RGL618" s="9"/>
      <c r="RGM618" s="9"/>
      <c r="RGN618" s="9"/>
      <c r="RGO618" s="9"/>
      <c r="RGP618" s="9"/>
      <c r="RGQ618" s="9"/>
      <c r="RGR618" s="9"/>
      <c r="RGS618" s="9"/>
      <c r="RGT618" s="9"/>
      <c r="RGU618" s="9"/>
      <c r="RGV618" s="9"/>
      <c r="RGW618" s="9"/>
      <c r="RGX618" s="9"/>
      <c r="RGY618" s="9"/>
      <c r="RGZ618" s="9"/>
      <c r="RHA618" s="9"/>
      <c r="RHB618" s="9"/>
      <c r="RHC618" s="9"/>
      <c r="RHD618" s="9"/>
      <c r="RHE618" s="9"/>
      <c r="RHF618" s="9"/>
      <c r="RHG618" s="9"/>
      <c r="RHH618" s="9"/>
      <c r="RHI618" s="9"/>
      <c r="RHJ618" s="9"/>
      <c r="RHK618" s="9"/>
      <c r="RHL618" s="9"/>
      <c r="RHM618" s="9"/>
      <c r="RHN618" s="9"/>
      <c r="RHO618" s="9"/>
      <c r="RHP618" s="9"/>
      <c r="RHQ618" s="9"/>
      <c r="RHR618" s="9"/>
      <c r="RHS618" s="9"/>
      <c r="RHT618" s="9"/>
      <c r="RHU618" s="9"/>
      <c r="RHV618" s="9"/>
      <c r="RHW618" s="9"/>
      <c r="RHX618" s="9"/>
      <c r="RHY618" s="9"/>
      <c r="RHZ618" s="9"/>
      <c r="RIA618" s="9"/>
      <c r="RIB618" s="9"/>
      <c r="RIC618" s="9"/>
      <c r="RID618" s="9"/>
      <c r="RIE618" s="9"/>
      <c r="RIF618" s="9"/>
      <c r="RIG618" s="9"/>
      <c r="RIH618" s="9"/>
      <c r="RII618" s="9"/>
      <c r="RIJ618" s="9"/>
      <c r="RIK618" s="9"/>
      <c r="RIL618" s="9"/>
      <c r="RIM618" s="9"/>
      <c r="RIN618" s="9"/>
      <c r="RIO618" s="9"/>
      <c r="RIP618" s="9"/>
      <c r="RIQ618" s="9"/>
      <c r="RIR618" s="9"/>
      <c r="RIS618" s="9"/>
      <c r="RIT618" s="9"/>
      <c r="RIU618" s="9"/>
      <c r="RIV618" s="9"/>
      <c r="RIW618" s="9"/>
      <c r="RIX618" s="9"/>
      <c r="RIY618" s="9"/>
      <c r="RIZ618" s="9"/>
      <c r="RJA618" s="9"/>
      <c r="RJB618" s="9"/>
      <c r="RJC618" s="9"/>
      <c r="RJD618" s="9"/>
      <c r="RJE618" s="9"/>
      <c r="RJF618" s="9"/>
      <c r="RJG618" s="9"/>
      <c r="RJH618" s="9"/>
      <c r="RJI618" s="9"/>
      <c r="RJJ618" s="9"/>
      <c r="RJK618" s="9"/>
      <c r="RJL618" s="9"/>
      <c r="RJM618" s="9"/>
      <c r="RJN618" s="9"/>
      <c r="RJO618" s="9"/>
      <c r="RJP618" s="9"/>
      <c r="RJQ618" s="9"/>
      <c r="RJR618" s="9"/>
      <c r="RJS618" s="9"/>
      <c r="RJT618" s="9"/>
      <c r="RJU618" s="9"/>
      <c r="RJV618" s="9"/>
      <c r="RJW618" s="9"/>
      <c r="RJX618" s="9"/>
      <c r="RJY618" s="9"/>
      <c r="RJZ618" s="9"/>
      <c r="RKA618" s="9"/>
      <c r="RKB618" s="9"/>
      <c r="RKC618" s="9"/>
      <c r="RKD618" s="9"/>
      <c r="RKE618" s="9"/>
      <c r="RKF618" s="9"/>
      <c r="RKG618" s="9"/>
      <c r="RKH618" s="9"/>
      <c r="RKI618" s="9"/>
      <c r="RKJ618" s="9"/>
      <c r="RKK618" s="9"/>
      <c r="RKL618" s="9"/>
      <c r="RKM618" s="9"/>
      <c r="RKN618" s="9"/>
      <c r="RKO618" s="9"/>
      <c r="RKP618" s="9"/>
      <c r="RKQ618" s="9"/>
      <c r="RKR618" s="9"/>
      <c r="RKS618" s="9"/>
      <c r="RKT618" s="9"/>
      <c r="RKU618" s="9"/>
      <c r="RKV618" s="9"/>
      <c r="RKW618" s="9"/>
      <c r="RKX618" s="9"/>
      <c r="RKY618" s="9"/>
      <c r="RKZ618" s="9"/>
      <c r="RLA618" s="9"/>
      <c r="RLB618" s="9"/>
      <c r="RLC618" s="9"/>
      <c r="RLD618" s="9"/>
      <c r="RLE618" s="9"/>
      <c r="RLF618" s="9"/>
      <c r="RLG618" s="9"/>
      <c r="RLH618" s="9"/>
      <c r="RLI618" s="9"/>
      <c r="RLJ618" s="9"/>
      <c r="RLK618" s="9"/>
      <c r="RLL618" s="9"/>
      <c r="RLM618" s="9"/>
      <c r="RLN618" s="9"/>
      <c r="RLO618" s="9"/>
      <c r="RLP618" s="9"/>
      <c r="RLQ618" s="9"/>
      <c r="RLR618" s="9"/>
      <c r="RLS618" s="9"/>
      <c r="RLT618" s="9"/>
      <c r="RLU618" s="9"/>
      <c r="RLV618" s="9"/>
      <c r="RLW618" s="9"/>
      <c r="RLX618" s="9"/>
      <c r="RLY618" s="9"/>
      <c r="RLZ618" s="9"/>
      <c r="RMA618" s="9"/>
      <c r="RMB618" s="9"/>
      <c r="RMC618" s="9"/>
      <c r="RMD618" s="9"/>
      <c r="RME618" s="9"/>
      <c r="RMF618" s="9"/>
      <c r="RMG618" s="9"/>
      <c r="RMH618" s="9"/>
      <c r="RMI618" s="9"/>
      <c r="RMJ618" s="9"/>
      <c r="RMK618" s="9"/>
      <c r="RML618" s="9"/>
      <c r="RMM618" s="9"/>
      <c r="RMN618" s="9"/>
      <c r="RMO618" s="9"/>
      <c r="RMP618" s="9"/>
      <c r="RMQ618" s="9"/>
      <c r="RMR618" s="9"/>
      <c r="RMS618" s="9"/>
      <c r="RMT618" s="9"/>
      <c r="RMU618" s="9"/>
      <c r="RMV618" s="9"/>
      <c r="RMW618" s="9"/>
      <c r="RMX618" s="9"/>
      <c r="RMY618" s="9"/>
      <c r="RMZ618" s="9"/>
      <c r="RNA618" s="9"/>
      <c r="RNB618" s="9"/>
      <c r="RNC618" s="9"/>
      <c r="RND618" s="9"/>
      <c r="RNE618" s="9"/>
      <c r="RNF618" s="9"/>
      <c r="RNG618" s="9"/>
      <c r="RNH618" s="9"/>
      <c r="RNI618" s="9"/>
      <c r="RNJ618" s="9"/>
      <c r="RNK618" s="9"/>
      <c r="RNL618" s="9"/>
      <c r="RNM618" s="9"/>
      <c r="RNN618" s="9"/>
      <c r="RNO618" s="9"/>
      <c r="RNP618" s="9"/>
      <c r="RNQ618" s="9"/>
      <c r="RNR618" s="9"/>
      <c r="RNS618" s="9"/>
      <c r="RNT618" s="9"/>
      <c r="RNU618" s="9"/>
      <c r="RNV618" s="9"/>
      <c r="RNW618" s="9"/>
      <c r="RNX618" s="9"/>
      <c r="RNY618" s="9"/>
      <c r="RNZ618" s="9"/>
      <c r="ROA618" s="9"/>
      <c r="ROB618" s="9"/>
      <c r="ROC618" s="9"/>
      <c r="ROD618" s="9"/>
      <c r="ROE618" s="9"/>
      <c r="ROF618" s="9"/>
      <c r="ROG618" s="9"/>
      <c r="ROH618" s="9"/>
      <c r="ROI618" s="9"/>
      <c r="ROJ618" s="9"/>
      <c r="ROK618" s="9"/>
      <c r="ROL618" s="9"/>
      <c r="ROM618" s="9"/>
      <c r="RON618" s="9"/>
      <c r="ROO618" s="9"/>
      <c r="ROP618" s="9"/>
      <c r="ROQ618" s="9"/>
      <c r="ROR618" s="9"/>
      <c r="ROS618" s="9"/>
      <c r="ROT618" s="9"/>
      <c r="ROU618" s="9"/>
      <c r="ROV618" s="9"/>
      <c r="ROW618" s="9"/>
      <c r="ROX618" s="9"/>
      <c r="ROY618" s="9"/>
      <c r="ROZ618" s="9"/>
      <c r="RPA618" s="9"/>
      <c r="RPB618" s="9"/>
      <c r="RPC618" s="9"/>
      <c r="RPD618" s="9"/>
      <c r="RPE618" s="9"/>
      <c r="RPF618" s="9"/>
      <c r="RPG618" s="9"/>
      <c r="RPH618" s="9"/>
      <c r="RPI618" s="9"/>
      <c r="RPJ618" s="9"/>
      <c r="RPK618" s="9"/>
      <c r="RPL618" s="9"/>
      <c r="RPM618" s="9"/>
      <c r="RPN618" s="9"/>
      <c r="RPO618" s="9"/>
      <c r="RPP618" s="9"/>
      <c r="RPQ618" s="9"/>
      <c r="RPR618" s="9"/>
      <c r="RPS618" s="9"/>
      <c r="RPT618" s="9"/>
      <c r="RPU618" s="9"/>
      <c r="RPV618" s="9"/>
      <c r="RPW618" s="9"/>
      <c r="RPX618" s="9"/>
      <c r="RPY618" s="9"/>
      <c r="RPZ618" s="9"/>
      <c r="RQA618" s="9"/>
      <c r="RQB618" s="9"/>
      <c r="RQC618" s="9"/>
      <c r="RQD618" s="9"/>
      <c r="RQE618" s="9"/>
      <c r="RQF618" s="9"/>
      <c r="RQG618" s="9"/>
      <c r="RQH618" s="9"/>
      <c r="RQI618" s="9"/>
      <c r="RQJ618" s="9"/>
      <c r="RQK618" s="9"/>
      <c r="RQL618" s="9"/>
      <c r="RQM618" s="9"/>
      <c r="RQN618" s="9"/>
      <c r="RQO618" s="9"/>
      <c r="RQP618" s="9"/>
      <c r="RQQ618" s="9"/>
      <c r="RQR618" s="9"/>
      <c r="RQS618" s="9"/>
      <c r="RQT618" s="9"/>
      <c r="RQU618" s="9"/>
      <c r="RQV618" s="9"/>
      <c r="RQW618" s="9"/>
      <c r="RQX618" s="9"/>
      <c r="RQY618" s="9"/>
      <c r="RQZ618" s="9"/>
      <c r="RRA618" s="9"/>
      <c r="RRB618" s="9"/>
      <c r="RRC618" s="9"/>
      <c r="RRD618" s="9"/>
      <c r="RRE618" s="9"/>
      <c r="RRF618" s="9"/>
      <c r="RRG618" s="9"/>
      <c r="RRH618" s="9"/>
      <c r="RRI618" s="9"/>
      <c r="RRJ618" s="9"/>
      <c r="RRK618" s="9"/>
      <c r="RRL618" s="9"/>
      <c r="RRM618" s="9"/>
      <c r="RRN618" s="9"/>
      <c r="RRO618" s="9"/>
      <c r="RRP618" s="9"/>
      <c r="RRQ618" s="9"/>
      <c r="RRR618" s="9"/>
      <c r="RRS618" s="9"/>
      <c r="RRT618" s="9"/>
      <c r="RRU618" s="9"/>
      <c r="RRV618" s="9"/>
      <c r="RRW618" s="9"/>
      <c r="RRX618" s="9"/>
      <c r="RRY618" s="9"/>
      <c r="RRZ618" s="9"/>
      <c r="RSA618" s="9"/>
      <c r="RSB618" s="9"/>
      <c r="RSC618" s="9"/>
      <c r="RSD618" s="9"/>
      <c r="RSE618" s="9"/>
      <c r="RSF618" s="9"/>
      <c r="RSG618" s="9"/>
      <c r="RSH618" s="9"/>
      <c r="RSI618" s="9"/>
      <c r="RSJ618" s="9"/>
      <c r="RSK618" s="9"/>
      <c r="RSL618" s="9"/>
      <c r="RSM618" s="9"/>
      <c r="RSN618" s="9"/>
      <c r="RSO618" s="9"/>
      <c r="RSP618" s="9"/>
      <c r="RSQ618" s="9"/>
      <c r="RSR618" s="9"/>
      <c r="RSS618" s="9"/>
      <c r="RST618" s="9"/>
      <c r="RSU618" s="9"/>
      <c r="RSV618" s="9"/>
      <c r="RSW618" s="9"/>
      <c r="RSX618" s="9"/>
      <c r="RSY618" s="9"/>
      <c r="RSZ618" s="9"/>
      <c r="RTA618" s="9"/>
      <c r="RTB618" s="9"/>
      <c r="RTC618" s="9"/>
      <c r="RTD618" s="9"/>
      <c r="RTE618" s="9"/>
      <c r="RTF618" s="9"/>
      <c r="RTG618" s="9"/>
      <c r="RTH618" s="9"/>
      <c r="RTI618" s="9"/>
      <c r="RTJ618" s="9"/>
      <c r="RTK618" s="9"/>
      <c r="RTL618" s="9"/>
      <c r="RTM618" s="9"/>
      <c r="RTN618" s="9"/>
      <c r="RTO618" s="9"/>
      <c r="RTP618" s="9"/>
      <c r="RTQ618" s="9"/>
      <c r="RTR618" s="9"/>
      <c r="RTS618" s="9"/>
      <c r="RTT618" s="9"/>
      <c r="RTU618" s="9"/>
      <c r="RTV618" s="9"/>
      <c r="RTW618" s="9"/>
      <c r="RTX618" s="9"/>
      <c r="RTY618" s="9"/>
      <c r="RTZ618" s="9"/>
      <c r="RUA618" s="9"/>
      <c r="RUB618" s="9"/>
      <c r="RUC618" s="9"/>
      <c r="RUD618" s="9"/>
      <c r="RUE618" s="9"/>
      <c r="RUF618" s="9"/>
      <c r="RUG618" s="9"/>
      <c r="RUH618" s="9"/>
      <c r="RUI618" s="9"/>
      <c r="RUJ618" s="9"/>
      <c r="RUK618" s="9"/>
      <c r="RUL618" s="9"/>
      <c r="RUM618" s="9"/>
      <c r="RUN618" s="9"/>
      <c r="RUO618" s="9"/>
      <c r="RUP618" s="9"/>
      <c r="RUQ618" s="9"/>
      <c r="RUR618" s="9"/>
      <c r="RUS618" s="9"/>
      <c r="RUT618" s="9"/>
      <c r="RUU618" s="9"/>
      <c r="RUV618" s="9"/>
      <c r="RUW618" s="9"/>
      <c r="RUX618" s="9"/>
      <c r="RUY618" s="9"/>
      <c r="RUZ618" s="9"/>
      <c r="RVA618" s="9"/>
      <c r="RVB618" s="9"/>
      <c r="RVC618" s="9"/>
      <c r="RVD618" s="9"/>
      <c r="RVE618" s="9"/>
      <c r="RVF618" s="9"/>
      <c r="RVG618" s="9"/>
      <c r="RVH618" s="9"/>
      <c r="RVI618" s="9"/>
      <c r="RVJ618" s="9"/>
      <c r="RVK618" s="9"/>
      <c r="RVL618" s="9"/>
      <c r="RVM618" s="9"/>
      <c r="RVN618" s="9"/>
      <c r="RVO618" s="9"/>
      <c r="RVP618" s="9"/>
      <c r="RVQ618" s="9"/>
      <c r="RVR618" s="9"/>
      <c r="RVS618" s="9"/>
      <c r="RVT618" s="9"/>
      <c r="RVU618" s="9"/>
      <c r="RVV618" s="9"/>
      <c r="RVW618" s="9"/>
      <c r="RVX618" s="9"/>
      <c r="RVY618" s="9"/>
      <c r="RVZ618" s="9"/>
      <c r="RWA618" s="9"/>
      <c r="RWB618" s="9"/>
      <c r="RWC618" s="9"/>
      <c r="RWD618" s="9"/>
      <c r="RWE618" s="9"/>
      <c r="RWF618" s="9"/>
      <c r="RWG618" s="9"/>
      <c r="RWH618" s="9"/>
      <c r="RWI618" s="9"/>
      <c r="RWJ618" s="9"/>
      <c r="RWK618" s="9"/>
      <c r="RWL618" s="9"/>
      <c r="RWM618" s="9"/>
      <c r="RWN618" s="9"/>
      <c r="RWO618" s="9"/>
      <c r="RWP618" s="9"/>
      <c r="RWQ618" s="9"/>
      <c r="RWR618" s="9"/>
      <c r="RWS618" s="9"/>
      <c r="RWT618" s="9"/>
      <c r="RWU618" s="9"/>
      <c r="RWV618" s="9"/>
      <c r="RWW618" s="9"/>
      <c r="RWX618" s="9"/>
      <c r="RWY618" s="9"/>
      <c r="RWZ618" s="9"/>
      <c r="RXA618" s="9"/>
      <c r="RXB618" s="9"/>
      <c r="RXC618" s="9"/>
      <c r="RXD618" s="9"/>
      <c r="RXE618" s="9"/>
      <c r="RXF618" s="9"/>
      <c r="RXG618" s="9"/>
      <c r="RXH618" s="9"/>
      <c r="RXI618" s="9"/>
      <c r="RXJ618" s="9"/>
      <c r="RXK618" s="9"/>
      <c r="RXL618" s="9"/>
      <c r="RXM618" s="9"/>
      <c r="RXN618" s="9"/>
      <c r="RXO618" s="9"/>
      <c r="RXP618" s="9"/>
      <c r="RXQ618" s="9"/>
      <c r="RXR618" s="9"/>
      <c r="RXS618" s="9"/>
      <c r="RXT618" s="9"/>
      <c r="RXU618" s="9"/>
      <c r="RXV618" s="9"/>
      <c r="RXW618" s="9"/>
      <c r="RXX618" s="9"/>
      <c r="RXY618" s="9"/>
      <c r="RXZ618" s="9"/>
      <c r="RYA618" s="9"/>
      <c r="RYB618" s="9"/>
      <c r="RYC618" s="9"/>
      <c r="RYD618" s="9"/>
      <c r="RYE618" s="9"/>
      <c r="RYF618" s="9"/>
      <c r="RYG618" s="9"/>
      <c r="RYH618" s="9"/>
      <c r="RYI618" s="9"/>
      <c r="RYJ618" s="9"/>
      <c r="RYK618" s="9"/>
      <c r="RYL618" s="9"/>
      <c r="RYM618" s="9"/>
      <c r="RYN618" s="9"/>
      <c r="RYO618" s="9"/>
      <c r="RYP618" s="9"/>
      <c r="RYQ618" s="9"/>
      <c r="RYR618" s="9"/>
      <c r="RYS618" s="9"/>
      <c r="RYT618" s="9"/>
      <c r="RYU618" s="9"/>
      <c r="RYV618" s="9"/>
      <c r="RYW618" s="9"/>
      <c r="RYX618" s="9"/>
      <c r="RYY618" s="9"/>
      <c r="RYZ618" s="9"/>
      <c r="RZA618" s="9"/>
      <c r="RZB618" s="9"/>
      <c r="RZC618" s="9"/>
      <c r="RZD618" s="9"/>
      <c r="RZE618" s="9"/>
      <c r="RZF618" s="9"/>
      <c r="RZG618" s="9"/>
      <c r="RZH618" s="9"/>
      <c r="RZI618" s="9"/>
      <c r="RZJ618" s="9"/>
      <c r="RZK618" s="9"/>
      <c r="RZL618" s="9"/>
      <c r="RZM618" s="9"/>
      <c r="RZN618" s="9"/>
      <c r="RZO618" s="9"/>
      <c r="RZP618" s="9"/>
      <c r="RZQ618" s="9"/>
      <c r="RZR618" s="9"/>
      <c r="RZS618" s="9"/>
      <c r="RZT618" s="9"/>
      <c r="RZU618" s="9"/>
      <c r="RZV618" s="9"/>
      <c r="RZW618" s="9"/>
      <c r="RZX618" s="9"/>
      <c r="RZY618" s="9"/>
      <c r="RZZ618" s="9"/>
      <c r="SAA618" s="9"/>
      <c r="SAB618" s="9"/>
      <c r="SAC618" s="9"/>
      <c r="SAD618" s="9"/>
      <c r="SAE618" s="9"/>
      <c r="SAF618" s="9"/>
      <c r="SAG618" s="9"/>
      <c r="SAH618" s="9"/>
      <c r="SAI618" s="9"/>
      <c r="SAJ618" s="9"/>
      <c r="SAK618" s="9"/>
      <c r="SAL618" s="9"/>
      <c r="SAM618" s="9"/>
      <c r="SAN618" s="9"/>
      <c r="SAO618" s="9"/>
      <c r="SAP618" s="9"/>
      <c r="SAQ618" s="9"/>
      <c r="SAR618" s="9"/>
      <c r="SAS618" s="9"/>
      <c r="SAT618" s="9"/>
      <c r="SAU618" s="9"/>
      <c r="SAV618" s="9"/>
      <c r="SAW618" s="9"/>
      <c r="SAX618" s="9"/>
      <c r="SAY618" s="9"/>
      <c r="SAZ618" s="9"/>
      <c r="SBA618" s="9"/>
      <c r="SBB618" s="9"/>
      <c r="SBC618" s="9"/>
      <c r="SBD618" s="9"/>
      <c r="SBE618" s="9"/>
      <c r="SBF618" s="9"/>
      <c r="SBG618" s="9"/>
      <c r="SBH618" s="9"/>
      <c r="SBI618" s="9"/>
      <c r="SBJ618" s="9"/>
      <c r="SBK618" s="9"/>
      <c r="SBL618" s="9"/>
      <c r="SBM618" s="9"/>
      <c r="SBN618" s="9"/>
      <c r="SBO618" s="9"/>
      <c r="SBP618" s="9"/>
      <c r="SBQ618" s="9"/>
      <c r="SBR618" s="9"/>
      <c r="SBS618" s="9"/>
      <c r="SBT618" s="9"/>
      <c r="SBU618" s="9"/>
      <c r="SBV618" s="9"/>
      <c r="SBW618" s="9"/>
      <c r="SBX618" s="9"/>
      <c r="SBY618" s="9"/>
      <c r="SBZ618" s="9"/>
      <c r="SCA618" s="9"/>
      <c r="SCB618" s="9"/>
      <c r="SCC618" s="9"/>
      <c r="SCD618" s="9"/>
      <c r="SCE618" s="9"/>
      <c r="SCF618" s="9"/>
      <c r="SCG618" s="9"/>
      <c r="SCH618" s="9"/>
      <c r="SCI618" s="9"/>
      <c r="SCJ618" s="9"/>
      <c r="SCK618" s="9"/>
      <c r="SCL618" s="9"/>
      <c r="SCM618" s="9"/>
      <c r="SCN618" s="9"/>
      <c r="SCO618" s="9"/>
      <c r="SCP618" s="9"/>
      <c r="SCQ618" s="9"/>
      <c r="SCR618" s="9"/>
      <c r="SCS618" s="9"/>
      <c r="SCT618" s="9"/>
      <c r="SCU618" s="9"/>
      <c r="SCV618" s="9"/>
      <c r="SCW618" s="9"/>
      <c r="SCX618" s="9"/>
      <c r="SCY618" s="9"/>
      <c r="SCZ618" s="9"/>
      <c r="SDA618" s="9"/>
      <c r="SDB618" s="9"/>
      <c r="SDC618" s="9"/>
      <c r="SDD618" s="9"/>
      <c r="SDE618" s="9"/>
      <c r="SDF618" s="9"/>
      <c r="SDG618" s="9"/>
      <c r="SDH618" s="9"/>
      <c r="SDI618" s="9"/>
      <c r="SDJ618" s="9"/>
      <c r="SDK618" s="9"/>
      <c r="SDL618" s="9"/>
      <c r="SDM618" s="9"/>
      <c r="SDN618" s="9"/>
      <c r="SDO618" s="9"/>
      <c r="SDP618" s="9"/>
      <c r="SDQ618" s="9"/>
      <c r="SDR618" s="9"/>
      <c r="SDS618" s="9"/>
      <c r="SDT618" s="9"/>
      <c r="SDU618" s="9"/>
      <c r="SDV618" s="9"/>
      <c r="SDW618" s="9"/>
      <c r="SDX618" s="9"/>
      <c r="SDY618" s="9"/>
      <c r="SDZ618" s="9"/>
      <c r="SEA618" s="9"/>
      <c r="SEB618" s="9"/>
      <c r="SEC618" s="9"/>
      <c r="SED618" s="9"/>
      <c r="SEE618" s="9"/>
      <c r="SEF618" s="9"/>
      <c r="SEG618" s="9"/>
      <c r="SEH618" s="9"/>
      <c r="SEI618" s="9"/>
      <c r="SEJ618" s="9"/>
      <c r="SEK618" s="9"/>
      <c r="SEL618" s="9"/>
      <c r="SEM618" s="9"/>
      <c r="SEN618" s="9"/>
      <c r="SEO618" s="9"/>
      <c r="SEP618" s="9"/>
      <c r="SEQ618" s="9"/>
      <c r="SER618" s="9"/>
      <c r="SES618" s="9"/>
      <c r="SET618" s="9"/>
      <c r="SEU618" s="9"/>
      <c r="SEV618" s="9"/>
      <c r="SEW618" s="9"/>
      <c r="SEX618" s="9"/>
      <c r="SEY618" s="9"/>
      <c r="SEZ618" s="9"/>
      <c r="SFA618" s="9"/>
      <c r="SFB618" s="9"/>
      <c r="SFC618" s="9"/>
      <c r="SFD618" s="9"/>
      <c r="SFE618" s="9"/>
      <c r="SFF618" s="9"/>
      <c r="SFG618" s="9"/>
      <c r="SFH618" s="9"/>
      <c r="SFI618" s="9"/>
      <c r="SFJ618" s="9"/>
      <c r="SFK618" s="9"/>
      <c r="SFL618" s="9"/>
      <c r="SFM618" s="9"/>
      <c r="SFN618" s="9"/>
      <c r="SFO618" s="9"/>
      <c r="SFP618" s="9"/>
      <c r="SFQ618" s="9"/>
      <c r="SFR618" s="9"/>
      <c r="SFS618" s="9"/>
      <c r="SFT618" s="9"/>
      <c r="SFU618" s="9"/>
      <c r="SFV618" s="9"/>
      <c r="SFW618" s="9"/>
      <c r="SFX618" s="9"/>
      <c r="SFY618" s="9"/>
      <c r="SFZ618" s="9"/>
      <c r="SGA618" s="9"/>
      <c r="SGB618" s="9"/>
      <c r="SGC618" s="9"/>
      <c r="SGD618" s="9"/>
      <c r="SGE618" s="9"/>
      <c r="SGF618" s="9"/>
      <c r="SGG618" s="9"/>
      <c r="SGH618" s="9"/>
      <c r="SGI618" s="9"/>
      <c r="SGJ618" s="9"/>
      <c r="SGK618" s="9"/>
      <c r="SGL618" s="9"/>
      <c r="SGM618" s="9"/>
      <c r="SGN618" s="9"/>
      <c r="SGO618" s="9"/>
      <c r="SGP618" s="9"/>
      <c r="SGQ618" s="9"/>
      <c r="SGR618" s="9"/>
      <c r="SGS618" s="9"/>
      <c r="SGT618" s="9"/>
      <c r="SGU618" s="9"/>
      <c r="SGV618" s="9"/>
      <c r="SGW618" s="9"/>
      <c r="SGX618" s="9"/>
      <c r="SGY618" s="9"/>
      <c r="SGZ618" s="9"/>
      <c r="SHA618" s="9"/>
      <c r="SHB618" s="9"/>
      <c r="SHC618" s="9"/>
      <c r="SHD618" s="9"/>
      <c r="SHE618" s="9"/>
      <c r="SHF618" s="9"/>
      <c r="SHG618" s="9"/>
      <c r="SHH618" s="9"/>
      <c r="SHI618" s="9"/>
      <c r="SHJ618" s="9"/>
      <c r="SHK618" s="9"/>
      <c r="SHL618" s="9"/>
      <c r="SHM618" s="9"/>
      <c r="SHN618" s="9"/>
      <c r="SHO618" s="9"/>
      <c r="SHP618" s="9"/>
      <c r="SHQ618" s="9"/>
      <c r="SHR618" s="9"/>
      <c r="SHS618" s="9"/>
      <c r="SHT618" s="9"/>
      <c r="SHU618" s="9"/>
      <c r="SHV618" s="9"/>
      <c r="SHW618" s="9"/>
      <c r="SHX618" s="9"/>
      <c r="SHY618" s="9"/>
      <c r="SHZ618" s="9"/>
      <c r="SIA618" s="9"/>
      <c r="SIB618" s="9"/>
      <c r="SIC618" s="9"/>
      <c r="SID618" s="9"/>
      <c r="SIE618" s="9"/>
      <c r="SIF618" s="9"/>
      <c r="SIG618" s="9"/>
      <c r="SIH618" s="9"/>
      <c r="SII618" s="9"/>
      <c r="SIJ618" s="9"/>
      <c r="SIK618" s="9"/>
      <c r="SIL618" s="9"/>
      <c r="SIM618" s="9"/>
      <c r="SIN618" s="9"/>
      <c r="SIO618" s="9"/>
      <c r="SIP618" s="9"/>
      <c r="SIQ618" s="9"/>
      <c r="SIR618" s="9"/>
      <c r="SIS618" s="9"/>
      <c r="SIT618" s="9"/>
      <c r="SIU618" s="9"/>
      <c r="SIV618" s="9"/>
      <c r="SIW618" s="9"/>
      <c r="SIX618" s="9"/>
      <c r="SIY618" s="9"/>
      <c r="SIZ618" s="9"/>
      <c r="SJA618" s="9"/>
      <c r="SJB618" s="9"/>
      <c r="SJC618" s="9"/>
      <c r="SJD618" s="9"/>
      <c r="SJE618" s="9"/>
      <c r="SJF618" s="9"/>
      <c r="SJG618" s="9"/>
      <c r="SJH618" s="9"/>
      <c r="SJI618" s="9"/>
      <c r="SJJ618" s="9"/>
      <c r="SJK618" s="9"/>
      <c r="SJL618" s="9"/>
      <c r="SJM618" s="9"/>
      <c r="SJN618" s="9"/>
      <c r="SJO618" s="9"/>
      <c r="SJP618" s="9"/>
      <c r="SJQ618" s="9"/>
      <c r="SJR618" s="9"/>
      <c r="SJS618" s="9"/>
      <c r="SJT618" s="9"/>
      <c r="SJU618" s="9"/>
      <c r="SJV618" s="9"/>
      <c r="SJW618" s="9"/>
      <c r="SJX618" s="9"/>
      <c r="SJY618" s="9"/>
      <c r="SJZ618" s="9"/>
      <c r="SKA618" s="9"/>
      <c r="SKB618" s="9"/>
      <c r="SKC618" s="9"/>
      <c r="SKD618" s="9"/>
      <c r="SKE618" s="9"/>
      <c r="SKF618" s="9"/>
      <c r="SKG618" s="9"/>
      <c r="SKH618" s="9"/>
      <c r="SKI618" s="9"/>
      <c r="SKJ618" s="9"/>
      <c r="SKK618" s="9"/>
      <c r="SKL618" s="9"/>
      <c r="SKM618" s="9"/>
      <c r="SKN618" s="9"/>
      <c r="SKO618" s="9"/>
      <c r="SKP618" s="9"/>
      <c r="SKQ618" s="9"/>
      <c r="SKR618" s="9"/>
      <c r="SKS618" s="9"/>
      <c r="SKT618" s="9"/>
      <c r="SKU618" s="9"/>
      <c r="SKV618" s="9"/>
      <c r="SKW618" s="9"/>
      <c r="SKX618" s="9"/>
      <c r="SKY618" s="9"/>
      <c r="SKZ618" s="9"/>
      <c r="SLA618" s="9"/>
      <c r="SLB618" s="9"/>
      <c r="SLC618" s="9"/>
      <c r="SLD618" s="9"/>
      <c r="SLE618" s="9"/>
      <c r="SLF618" s="9"/>
      <c r="SLG618" s="9"/>
      <c r="SLH618" s="9"/>
      <c r="SLI618" s="9"/>
      <c r="SLJ618" s="9"/>
      <c r="SLK618" s="9"/>
      <c r="SLL618" s="9"/>
      <c r="SLM618" s="9"/>
      <c r="SLN618" s="9"/>
      <c r="SLO618" s="9"/>
      <c r="SLP618" s="9"/>
      <c r="SLQ618" s="9"/>
      <c r="SLR618" s="9"/>
      <c r="SLS618" s="9"/>
      <c r="SLT618" s="9"/>
      <c r="SLU618" s="9"/>
      <c r="SLV618" s="9"/>
      <c r="SLW618" s="9"/>
      <c r="SLX618" s="9"/>
      <c r="SLY618" s="9"/>
      <c r="SLZ618" s="9"/>
      <c r="SMA618" s="9"/>
      <c r="SMB618" s="9"/>
      <c r="SMC618" s="9"/>
      <c r="SMD618" s="9"/>
      <c r="SME618" s="9"/>
      <c r="SMF618" s="9"/>
      <c r="SMG618" s="9"/>
      <c r="SMH618" s="9"/>
      <c r="SMI618" s="9"/>
      <c r="SMJ618" s="9"/>
      <c r="SMK618" s="9"/>
      <c r="SML618" s="9"/>
      <c r="SMM618" s="9"/>
      <c r="SMN618" s="9"/>
      <c r="SMO618" s="9"/>
      <c r="SMP618" s="9"/>
      <c r="SMQ618" s="9"/>
      <c r="SMR618" s="9"/>
      <c r="SMS618" s="9"/>
      <c r="SMT618" s="9"/>
      <c r="SMU618" s="9"/>
      <c r="SMV618" s="9"/>
      <c r="SMW618" s="9"/>
      <c r="SMX618" s="9"/>
      <c r="SMY618" s="9"/>
      <c r="SMZ618" s="9"/>
      <c r="SNA618" s="9"/>
      <c r="SNB618" s="9"/>
      <c r="SNC618" s="9"/>
      <c r="SND618" s="9"/>
      <c r="SNE618" s="9"/>
      <c r="SNF618" s="9"/>
      <c r="SNG618" s="9"/>
      <c r="SNH618" s="9"/>
      <c r="SNI618" s="9"/>
      <c r="SNJ618" s="9"/>
      <c r="SNK618" s="9"/>
      <c r="SNL618" s="9"/>
      <c r="SNM618" s="9"/>
      <c r="SNN618" s="9"/>
      <c r="SNO618" s="9"/>
      <c r="SNP618" s="9"/>
      <c r="SNQ618" s="9"/>
      <c r="SNR618" s="9"/>
      <c r="SNS618" s="9"/>
      <c r="SNT618" s="9"/>
      <c r="SNU618" s="9"/>
      <c r="SNV618" s="9"/>
      <c r="SNW618" s="9"/>
      <c r="SNX618" s="9"/>
      <c r="SNY618" s="9"/>
      <c r="SNZ618" s="9"/>
      <c r="SOA618" s="9"/>
      <c r="SOB618" s="9"/>
      <c r="SOC618" s="9"/>
      <c r="SOD618" s="9"/>
      <c r="SOE618" s="9"/>
      <c r="SOF618" s="9"/>
      <c r="SOG618" s="9"/>
      <c r="SOH618" s="9"/>
      <c r="SOI618" s="9"/>
      <c r="SOJ618" s="9"/>
      <c r="SOK618" s="9"/>
      <c r="SOL618" s="9"/>
      <c r="SOM618" s="9"/>
      <c r="SON618" s="9"/>
      <c r="SOO618" s="9"/>
      <c r="SOP618" s="9"/>
      <c r="SOQ618" s="9"/>
      <c r="SOR618" s="9"/>
      <c r="SOS618" s="9"/>
      <c r="SOT618" s="9"/>
      <c r="SOU618" s="9"/>
      <c r="SOV618" s="9"/>
      <c r="SOW618" s="9"/>
      <c r="SOX618" s="9"/>
      <c r="SOY618" s="9"/>
      <c r="SOZ618" s="9"/>
      <c r="SPA618" s="9"/>
      <c r="SPB618" s="9"/>
      <c r="SPC618" s="9"/>
      <c r="SPD618" s="9"/>
      <c r="SPE618" s="9"/>
      <c r="SPF618" s="9"/>
      <c r="SPG618" s="9"/>
      <c r="SPH618" s="9"/>
      <c r="SPI618" s="9"/>
      <c r="SPJ618" s="9"/>
      <c r="SPK618" s="9"/>
      <c r="SPL618" s="9"/>
      <c r="SPM618" s="9"/>
      <c r="SPN618" s="9"/>
      <c r="SPO618" s="9"/>
      <c r="SPP618" s="9"/>
      <c r="SPQ618" s="9"/>
      <c r="SPR618" s="9"/>
      <c r="SPS618" s="9"/>
      <c r="SPT618" s="9"/>
      <c r="SPU618" s="9"/>
      <c r="SPV618" s="9"/>
      <c r="SPW618" s="9"/>
      <c r="SPX618" s="9"/>
      <c r="SPY618" s="9"/>
      <c r="SPZ618" s="9"/>
      <c r="SQA618" s="9"/>
      <c r="SQB618" s="9"/>
      <c r="SQC618" s="9"/>
      <c r="SQD618" s="9"/>
      <c r="SQE618" s="9"/>
      <c r="SQF618" s="9"/>
      <c r="SQG618" s="9"/>
      <c r="SQH618" s="9"/>
      <c r="SQI618" s="9"/>
      <c r="SQJ618" s="9"/>
      <c r="SQK618" s="9"/>
      <c r="SQL618" s="9"/>
      <c r="SQM618" s="9"/>
      <c r="SQN618" s="9"/>
      <c r="SQO618" s="9"/>
      <c r="SQP618" s="9"/>
      <c r="SQQ618" s="9"/>
      <c r="SQR618" s="9"/>
      <c r="SQS618" s="9"/>
      <c r="SQT618" s="9"/>
      <c r="SQU618" s="9"/>
      <c r="SQV618" s="9"/>
      <c r="SQW618" s="9"/>
      <c r="SQX618" s="9"/>
      <c r="SQY618" s="9"/>
      <c r="SQZ618" s="9"/>
      <c r="SRA618" s="9"/>
      <c r="SRB618" s="9"/>
      <c r="SRC618" s="9"/>
      <c r="SRD618" s="9"/>
      <c r="SRE618" s="9"/>
      <c r="SRF618" s="9"/>
      <c r="SRG618" s="9"/>
      <c r="SRH618" s="9"/>
      <c r="SRI618" s="9"/>
      <c r="SRJ618" s="9"/>
      <c r="SRK618" s="9"/>
      <c r="SRL618" s="9"/>
      <c r="SRM618" s="9"/>
      <c r="SRN618" s="9"/>
      <c r="SRO618" s="9"/>
      <c r="SRP618" s="9"/>
      <c r="SRQ618" s="9"/>
      <c r="SRR618" s="9"/>
      <c r="SRS618" s="9"/>
      <c r="SRT618" s="9"/>
      <c r="SRU618" s="9"/>
      <c r="SRV618" s="9"/>
      <c r="SRW618" s="9"/>
      <c r="SRX618" s="9"/>
      <c r="SRY618" s="9"/>
      <c r="SRZ618" s="9"/>
      <c r="SSA618" s="9"/>
      <c r="SSB618" s="9"/>
      <c r="SSC618" s="9"/>
      <c r="SSD618" s="9"/>
      <c r="SSE618" s="9"/>
      <c r="SSF618" s="9"/>
      <c r="SSG618" s="9"/>
      <c r="SSH618" s="9"/>
      <c r="SSI618" s="9"/>
      <c r="SSJ618" s="9"/>
      <c r="SSK618" s="9"/>
      <c r="SSL618" s="9"/>
      <c r="SSM618" s="9"/>
      <c r="SSN618" s="9"/>
      <c r="SSO618" s="9"/>
      <c r="SSP618" s="9"/>
      <c r="SSQ618" s="9"/>
      <c r="SSR618" s="9"/>
      <c r="SSS618" s="9"/>
      <c r="SST618" s="9"/>
      <c r="SSU618" s="9"/>
      <c r="SSV618" s="9"/>
      <c r="SSW618" s="9"/>
      <c r="SSX618" s="9"/>
      <c r="SSY618" s="9"/>
      <c r="SSZ618" s="9"/>
      <c r="STA618" s="9"/>
      <c r="STB618" s="9"/>
      <c r="STC618" s="9"/>
      <c r="STD618" s="9"/>
      <c r="STE618" s="9"/>
      <c r="STF618" s="9"/>
      <c r="STG618" s="9"/>
      <c r="STH618" s="9"/>
      <c r="STI618" s="9"/>
      <c r="STJ618" s="9"/>
      <c r="STK618" s="9"/>
      <c r="STL618" s="9"/>
      <c r="STM618" s="9"/>
      <c r="STN618" s="9"/>
      <c r="STO618" s="9"/>
      <c r="STP618" s="9"/>
      <c r="STQ618" s="9"/>
      <c r="STR618" s="9"/>
      <c r="STS618" s="9"/>
      <c r="STT618" s="9"/>
      <c r="STU618" s="9"/>
      <c r="STV618" s="9"/>
      <c r="STW618" s="9"/>
      <c r="STX618" s="9"/>
      <c r="STY618" s="9"/>
      <c r="STZ618" s="9"/>
      <c r="SUA618" s="9"/>
      <c r="SUB618" s="9"/>
      <c r="SUC618" s="9"/>
      <c r="SUD618" s="9"/>
      <c r="SUE618" s="9"/>
      <c r="SUF618" s="9"/>
      <c r="SUG618" s="9"/>
      <c r="SUH618" s="9"/>
      <c r="SUI618" s="9"/>
      <c r="SUJ618" s="9"/>
      <c r="SUK618" s="9"/>
      <c r="SUL618" s="9"/>
      <c r="SUM618" s="9"/>
      <c r="SUN618" s="9"/>
      <c r="SUO618" s="9"/>
      <c r="SUP618" s="9"/>
      <c r="SUQ618" s="9"/>
      <c r="SUR618" s="9"/>
      <c r="SUS618" s="9"/>
      <c r="SUT618" s="9"/>
      <c r="SUU618" s="9"/>
      <c r="SUV618" s="9"/>
      <c r="SUW618" s="9"/>
      <c r="SUX618" s="9"/>
      <c r="SUY618" s="9"/>
      <c r="SUZ618" s="9"/>
      <c r="SVA618" s="9"/>
      <c r="SVB618" s="9"/>
      <c r="SVC618" s="9"/>
      <c r="SVD618" s="9"/>
      <c r="SVE618" s="9"/>
      <c r="SVF618" s="9"/>
      <c r="SVG618" s="9"/>
      <c r="SVH618" s="9"/>
      <c r="SVI618" s="9"/>
      <c r="SVJ618" s="9"/>
      <c r="SVK618" s="9"/>
      <c r="SVL618" s="9"/>
      <c r="SVM618" s="9"/>
      <c r="SVN618" s="9"/>
      <c r="SVO618" s="9"/>
      <c r="SVP618" s="9"/>
      <c r="SVQ618" s="9"/>
      <c r="SVR618" s="9"/>
      <c r="SVS618" s="9"/>
      <c r="SVT618" s="9"/>
      <c r="SVU618" s="9"/>
      <c r="SVV618" s="9"/>
      <c r="SVW618" s="9"/>
      <c r="SVX618" s="9"/>
      <c r="SVY618" s="9"/>
      <c r="SVZ618" s="9"/>
      <c r="SWA618" s="9"/>
      <c r="SWB618" s="9"/>
      <c r="SWC618" s="9"/>
      <c r="SWD618" s="9"/>
      <c r="SWE618" s="9"/>
      <c r="SWF618" s="9"/>
      <c r="SWG618" s="9"/>
      <c r="SWH618" s="9"/>
      <c r="SWI618" s="9"/>
      <c r="SWJ618" s="9"/>
      <c r="SWK618" s="9"/>
      <c r="SWL618" s="9"/>
      <c r="SWM618" s="9"/>
      <c r="SWN618" s="9"/>
      <c r="SWO618" s="9"/>
      <c r="SWP618" s="9"/>
      <c r="SWQ618" s="9"/>
      <c r="SWR618" s="9"/>
      <c r="SWS618" s="9"/>
      <c r="SWT618" s="9"/>
      <c r="SWU618" s="9"/>
      <c r="SWV618" s="9"/>
      <c r="SWW618" s="9"/>
      <c r="SWX618" s="9"/>
      <c r="SWY618" s="9"/>
      <c r="SWZ618" s="9"/>
      <c r="SXA618" s="9"/>
      <c r="SXB618" s="9"/>
      <c r="SXC618" s="9"/>
      <c r="SXD618" s="9"/>
      <c r="SXE618" s="9"/>
      <c r="SXF618" s="9"/>
      <c r="SXG618" s="9"/>
      <c r="SXH618" s="9"/>
      <c r="SXI618" s="9"/>
      <c r="SXJ618" s="9"/>
      <c r="SXK618" s="9"/>
      <c r="SXL618" s="9"/>
      <c r="SXM618" s="9"/>
      <c r="SXN618" s="9"/>
      <c r="SXO618" s="9"/>
      <c r="SXP618" s="9"/>
      <c r="SXQ618" s="9"/>
      <c r="SXR618" s="9"/>
      <c r="SXS618" s="9"/>
      <c r="SXT618" s="9"/>
      <c r="SXU618" s="9"/>
      <c r="SXV618" s="9"/>
      <c r="SXW618" s="9"/>
      <c r="SXX618" s="9"/>
      <c r="SXY618" s="9"/>
      <c r="SXZ618" s="9"/>
      <c r="SYA618" s="9"/>
      <c r="SYB618" s="9"/>
      <c r="SYC618" s="9"/>
      <c r="SYD618" s="9"/>
      <c r="SYE618" s="9"/>
      <c r="SYF618" s="9"/>
      <c r="SYG618" s="9"/>
      <c r="SYH618" s="9"/>
      <c r="SYI618" s="9"/>
      <c r="SYJ618" s="9"/>
      <c r="SYK618" s="9"/>
      <c r="SYL618" s="9"/>
      <c r="SYM618" s="9"/>
      <c r="SYN618" s="9"/>
      <c r="SYO618" s="9"/>
      <c r="SYP618" s="9"/>
      <c r="SYQ618" s="9"/>
      <c r="SYR618" s="9"/>
      <c r="SYS618" s="9"/>
      <c r="SYT618" s="9"/>
      <c r="SYU618" s="9"/>
      <c r="SYV618" s="9"/>
      <c r="SYW618" s="9"/>
      <c r="SYX618" s="9"/>
      <c r="SYY618" s="9"/>
      <c r="SYZ618" s="9"/>
      <c r="SZA618" s="9"/>
      <c r="SZB618" s="9"/>
      <c r="SZC618" s="9"/>
      <c r="SZD618" s="9"/>
      <c r="SZE618" s="9"/>
      <c r="SZF618" s="9"/>
      <c r="SZG618" s="9"/>
      <c r="SZH618" s="9"/>
      <c r="SZI618" s="9"/>
      <c r="SZJ618" s="9"/>
      <c r="SZK618" s="9"/>
      <c r="SZL618" s="9"/>
      <c r="SZM618" s="9"/>
      <c r="SZN618" s="9"/>
      <c r="SZO618" s="9"/>
      <c r="SZP618" s="9"/>
      <c r="SZQ618" s="9"/>
      <c r="SZR618" s="9"/>
      <c r="SZS618" s="9"/>
      <c r="SZT618" s="9"/>
      <c r="SZU618" s="9"/>
      <c r="SZV618" s="9"/>
      <c r="SZW618" s="9"/>
      <c r="SZX618" s="9"/>
      <c r="SZY618" s="9"/>
      <c r="SZZ618" s="9"/>
      <c r="TAA618" s="9"/>
      <c r="TAB618" s="9"/>
      <c r="TAC618" s="9"/>
      <c r="TAD618" s="9"/>
      <c r="TAE618" s="9"/>
      <c r="TAF618" s="9"/>
      <c r="TAG618" s="9"/>
      <c r="TAH618" s="9"/>
      <c r="TAI618" s="9"/>
      <c r="TAJ618" s="9"/>
      <c r="TAK618" s="9"/>
      <c r="TAL618" s="9"/>
      <c r="TAM618" s="9"/>
      <c r="TAN618" s="9"/>
      <c r="TAO618" s="9"/>
      <c r="TAP618" s="9"/>
      <c r="TAQ618" s="9"/>
      <c r="TAR618" s="9"/>
      <c r="TAS618" s="9"/>
      <c r="TAT618" s="9"/>
      <c r="TAU618" s="9"/>
      <c r="TAV618" s="9"/>
      <c r="TAW618" s="9"/>
      <c r="TAX618" s="9"/>
      <c r="TAY618" s="9"/>
      <c r="TAZ618" s="9"/>
      <c r="TBA618" s="9"/>
      <c r="TBB618" s="9"/>
      <c r="TBC618" s="9"/>
      <c r="TBD618" s="9"/>
      <c r="TBE618" s="9"/>
      <c r="TBF618" s="9"/>
      <c r="TBG618" s="9"/>
      <c r="TBH618" s="9"/>
      <c r="TBI618" s="9"/>
      <c r="TBJ618" s="9"/>
      <c r="TBK618" s="9"/>
      <c r="TBL618" s="9"/>
      <c r="TBM618" s="9"/>
      <c r="TBN618" s="9"/>
      <c r="TBO618" s="9"/>
      <c r="TBP618" s="9"/>
      <c r="TBQ618" s="9"/>
      <c r="TBR618" s="9"/>
      <c r="TBS618" s="9"/>
      <c r="TBT618" s="9"/>
      <c r="TBU618" s="9"/>
      <c r="TBV618" s="9"/>
      <c r="TBW618" s="9"/>
      <c r="TBX618" s="9"/>
      <c r="TBY618" s="9"/>
      <c r="TBZ618" s="9"/>
      <c r="TCA618" s="9"/>
      <c r="TCB618" s="9"/>
      <c r="TCC618" s="9"/>
      <c r="TCD618" s="9"/>
      <c r="TCE618" s="9"/>
      <c r="TCF618" s="9"/>
      <c r="TCG618" s="9"/>
      <c r="TCH618" s="9"/>
      <c r="TCI618" s="9"/>
      <c r="TCJ618" s="9"/>
      <c r="TCK618" s="9"/>
      <c r="TCL618" s="9"/>
      <c r="TCM618" s="9"/>
      <c r="TCN618" s="9"/>
      <c r="TCO618" s="9"/>
      <c r="TCP618" s="9"/>
      <c r="TCQ618" s="9"/>
      <c r="TCR618" s="9"/>
      <c r="TCS618" s="9"/>
      <c r="TCT618" s="9"/>
      <c r="TCU618" s="9"/>
      <c r="TCV618" s="9"/>
      <c r="TCW618" s="9"/>
      <c r="TCX618" s="9"/>
      <c r="TCY618" s="9"/>
      <c r="TCZ618" s="9"/>
      <c r="TDA618" s="9"/>
      <c r="TDB618" s="9"/>
      <c r="TDC618" s="9"/>
      <c r="TDD618" s="9"/>
      <c r="TDE618" s="9"/>
      <c r="TDF618" s="9"/>
      <c r="TDG618" s="9"/>
      <c r="TDH618" s="9"/>
      <c r="TDI618" s="9"/>
      <c r="TDJ618" s="9"/>
      <c r="TDK618" s="9"/>
      <c r="TDL618" s="9"/>
      <c r="TDM618" s="9"/>
      <c r="TDN618" s="9"/>
      <c r="TDO618" s="9"/>
      <c r="TDP618" s="9"/>
      <c r="TDQ618" s="9"/>
      <c r="TDR618" s="9"/>
      <c r="TDS618" s="9"/>
      <c r="TDT618" s="9"/>
      <c r="TDU618" s="9"/>
      <c r="TDV618" s="9"/>
      <c r="TDW618" s="9"/>
      <c r="TDX618" s="9"/>
      <c r="TDY618" s="9"/>
      <c r="TDZ618" s="9"/>
      <c r="TEA618" s="9"/>
      <c r="TEB618" s="9"/>
      <c r="TEC618" s="9"/>
      <c r="TED618" s="9"/>
      <c r="TEE618" s="9"/>
      <c r="TEF618" s="9"/>
      <c r="TEG618" s="9"/>
      <c r="TEH618" s="9"/>
      <c r="TEI618" s="9"/>
      <c r="TEJ618" s="9"/>
      <c r="TEK618" s="9"/>
      <c r="TEL618" s="9"/>
      <c r="TEM618" s="9"/>
      <c r="TEN618" s="9"/>
      <c r="TEO618" s="9"/>
      <c r="TEP618" s="9"/>
      <c r="TEQ618" s="9"/>
      <c r="TER618" s="9"/>
      <c r="TES618" s="9"/>
      <c r="TET618" s="9"/>
      <c r="TEU618" s="9"/>
      <c r="TEV618" s="9"/>
      <c r="TEW618" s="9"/>
      <c r="TEX618" s="9"/>
      <c r="TEY618" s="9"/>
      <c r="TEZ618" s="9"/>
      <c r="TFA618" s="9"/>
      <c r="TFB618" s="9"/>
      <c r="TFC618" s="9"/>
      <c r="TFD618" s="9"/>
      <c r="TFE618" s="9"/>
      <c r="TFF618" s="9"/>
      <c r="TFG618" s="9"/>
      <c r="TFH618" s="9"/>
      <c r="TFI618" s="9"/>
      <c r="TFJ618" s="9"/>
      <c r="TFK618" s="9"/>
      <c r="TFL618" s="9"/>
      <c r="TFM618" s="9"/>
      <c r="TFN618" s="9"/>
      <c r="TFO618" s="9"/>
      <c r="TFP618" s="9"/>
      <c r="TFQ618" s="9"/>
      <c r="TFR618" s="9"/>
      <c r="TFS618" s="9"/>
      <c r="TFT618" s="9"/>
      <c r="TFU618" s="9"/>
      <c r="TFV618" s="9"/>
      <c r="TFW618" s="9"/>
      <c r="TFX618" s="9"/>
      <c r="TFY618" s="9"/>
      <c r="TFZ618" s="9"/>
      <c r="TGA618" s="9"/>
      <c r="TGB618" s="9"/>
      <c r="TGC618" s="9"/>
      <c r="TGD618" s="9"/>
      <c r="TGE618" s="9"/>
      <c r="TGF618" s="9"/>
      <c r="TGG618" s="9"/>
      <c r="TGH618" s="9"/>
      <c r="TGI618" s="9"/>
      <c r="TGJ618" s="9"/>
      <c r="TGK618" s="9"/>
      <c r="TGL618" s="9"/>
      <c r="TGM618" s="9"/>
      <c r="TGN618" s="9"/>
      <c r="TGO618" s="9"/>
      <c r="TGP618" s="9"/>
      <c r="TGQ618" s="9"/>
      <c r="TGR618" s="9"/>
      <c r="TGS618" s="9"/>
      <c r="TGT618" s="9"/>
      <c r="TGU618" s="9"/>
      <c r="TGV618" s="9"/>
      <c r="TGW618" s="9"/>
      <c r="TGX618" s="9"/>
      <c r="TGY618" s="9"/>
      <c r="TGZ618" s="9"/>
      <c r="THA618" s="9"/>
      <c r="THB618" s="9"/>
      <c r="THC618" s="9"/>
      <c r="THD618" s="9"/>
      <c r="THE618" s="9"/>
      <c r="THF618" s="9"/>
      <c r="THG618" s="9"/>
      <c r="THH618" s="9"/>
      <c r="THI618" s="9"/>
      <c r="THJ618" s="9"/>
      <c r="THK618" s="9"/>
      <c r="THL618" s="9"/>
      <c r="THM618" s="9"/>
      <c r="THN618" s="9"/>
      <c r="THO618" s="9"/>
      <c r="THP618" s="9"/>
      <c r="THQ618" s="9"/>
      <c r="THR618" s="9"/>
      <c r="THS618" s="9"/>
      <c r="THT618" s="9"/>
      <c r="THU618" s="9"/>
      <c r="THV618" s="9"/>
      <c r="THW618" s="9"/>
      <c r="THX618" s="9"/>
      <c r="THY618" s="9"/>
      <c r="THZ618" s="9"/>
      <c r="TIA618" s="9"/>
      <c r="TIB618" s="9"/>
      <c r="TIC618" s="9"/>
      <c r="TID618" s="9"/>
      <c r="TIE618" s="9"/>
      <c r="TIF618" s="9"/>
      <c r="TIG618" s="9"/>
      <c r="TIH618" s="9"/>
      <c r="TII618" s="9"/>
      <c r="TIJ618" s="9"/>
      <c r="TIK618" s="9"/>
      <c r="TIL618" s="9"/>
      <c r="TIM618" s="9"/>
      <c r="TIN618" s="9"/>
      <c r="TIO618" s="9"/>
      <c r="TIP618" s="9"/>
      <c r="TIQ618" s="9"/>
      <c r="TIR618" s="9"/>
      <c r="TIS618" s="9"/>
      <c r="TIT618" s="9"/>
      <c r="TIU618" s="9"/>
      <c r="TIV618" s="9"/>
      <c r="TIW618" s="9"/>
      <c r="TIX618" s="9"/>
      <c r="TIY618" s="9"/>
      <c r="TIZ618" s="9"/>
      <c r="TJA618" s="9"/>
      <c r="TJB618" s="9"/>
      <c r="TJC618" s="9"/>
      <c r="TJD618" s="9"/>
      <c r="TJE618" s="9"/>
      <c r="TJF618" s="9"/>
      <c r="TJG618" s="9"/>
      <c r="TJH618" s="9"/>
      <c r="TJI618" s="9"/>
      <c r="TJJ618" s="9"/>
      <c r="TJK618" s="9"/>
      <c r="TJL618" s="9"/>
      <c r="TJM618" s="9"/>
      <c r="TJN618" s="9"/>
      <c r="TJO618" s="9"/>
      <c r="TJP618" s="9"/>
      <c r="TJQ618" s="9"/>
      <c r="TJR618" s="9"/>
      <c r="TJS618" s="9"/>
      <c r="TJT618" s="9"/>
      <c r="TJU618" s="9"/>
      <c r="TJV618" s="9"/>
      <c r="TJW618" s="9"/>
      <c r="TJX618" s="9"/>
      <c r="TJY618" s="9"/>
      <c r="TJZ618" s="9"/>
      <c r="TKA618" s="9"/>
      <c r="TKB618" s="9"/>
      <c r="TKC618" s="9"/>
      <c r="TKD618" s="9"/>
      <c r="TKE618" s="9"/>
      <c r="TKF618" s="9"/>
      <c r="TKG618" s="9"/>
      <c r="TKH618" s="9"/>
      <c r="TKI618" s="9"/>
      <c r="TKJ618" s="9"/>
      <c r="TKK618" s="9"/>
      <c r="TKL618" s="9"/>
      <c r="TKM618" s="9"/>
      <c r="TKN618" s="9"/>
      <c r="TKO618" s="9"/>
      <c r="TKP618" s="9"/>
      <c r="TKQ618" s="9"/>
      <c r="TKR618" s="9"/>
      <c r="TKS618" s="9"/>
      <c r="TKT618" s="9"/>
      <c r="TKU618" s="9"/>
      <c r="TKV618" s="9"/>
      <c r="TKW618" s="9"/>
      <c r="TKX618" s="9"/>
      <c r="TKY618" s="9"/>
      <c r="TKZ618" s="9"/>
      <c r="TLA618" s="9"/>
      <c r="TLB618" s="9"/>
      <c r="TLC618" s="9"/>
      <c r="TLD618" s="9"/>
      <c r="TLE618" s="9"/>
      <c r="TLF618" s="9"/>
      <c r="TLG618" s="9"/>
      <c r="TLH618" s="9"/>
      <c r="TLI618" s="9"/>
      <c r="TLJ618" s="9"/>
      <c r="TLK618" s="9"/>
      <c r="TLL618" s="9"/>
      <c r="TLM618" s="9"/>
      <c r="TLN618" s="9"/>
      <c r="TLO618" s="9"/>
      <c r="TLP618" s="9"/>
      <c r="TLQ618" s="9"/>
      <c r="TLR618" s="9"/>
      <c r="TLS618" s="9"/>
      <c r="TLT618" s="9"/>
      <c r="TLU618" s="9"/>
      <c r="TLV618" s="9"/>
      <c r="TLW618" s="9"/>
      <c r="TLX618" s="9"/>
      <c r="TLY618" s="9"/>
      <c r="TLZ618" s="9"/>
      <c r="TMA618" s="9"/>
      <c r="TMB618" s="9"/>
      <c r="TMC618" s="9"/>
      <c r="TMD618" s="9"/>
      <c r="TME618" s="9"/>
      <c r="TMF618" s="9"/>
      <c r="TMG618" s="9"/>
      <c r="TMH618" s="9"/>
      <c r="TMI618" s="9"/>
      <c r="TMJ618" s="9"/>
      <c r="TMK618" s="9"/>
      <c r="TML618" s="9"/>
      <c r="TMM618" s="9"/>
      <c r="TMN618" s="9"/>
      <c r="TMO618" s="9"/>
      <c r="TMP618" s="9"/>
      <c r="TMQ618" s="9"/>
      <c r="TMR618" s="9"/>
      <c r="TMS618" s="9"/>
      <c r="TMT618" s="9"/>
      <c r="TMU618" s="9"/>
      <c r="TMV618" s="9"/>
      <c r="TMW618" s="9"/>
      <c r="TMX618" s="9"/>
      <c r="TMY618" s="9"/>
      <c r="TMZ618" s="9"/>
      <c r="TNA618" s="9"/>
      <c r="TNB618" s="9"/>
      <c r="TNC618" s="9"/>
      <c r="TND618" s="9"/>
      <c r="TNE618" s="9"/>
      <c r="TNF618" s="9"/>
      <c r="TNG618" s="9"/>
      <c r="TNH618" s="9"/>
      <c r="TNI618" s="9"/>
      <c r="TNJ618" s="9"/>
      <c r="TNK618" s="9"/>
      <c r="TNL618" s="9"/>
      <c r="TNM618" s="9"/>
      <c r="TNN618" s="9"/>
      <c r="TNO618" s="9"/>
      <c r="TNP618" s="9"/>
      <c r="TNQ618" s="9"/>
      <c r="TNR618" s="9"/>
      <c r="TNS618" s="9"/>
      <c r="TNT618" s="9"/>
      <c r="TNU618" s="9"/>
      <c r="TNV618" s="9"/>
      <c r="TNW618" s="9"/>
      <c r="TNX618" s="9"/>
      <c r="TNY618" s="9"/>
      <c r="TNZ618" s="9"/>
      <c r="TOA618" s="9"/>
      <c r="TOB618" s="9"/>
      <c r="TOC618" s="9"/>
      <c r="TOD618" s="9"/>
      <c r="TOE618" s="9"/>
      <c r="TOF618" s="9"/>
      <c r="TOG618" s="9"/>
      <c r="TOH618" s="9"/>
      <c r="TOI618" s="9"/>
      <c r="TOJ618" s="9"/>
      <c r="TOK618" s="9"/>
      <c r="TOL618" s="9"/>
      <c r="TOM618" s="9"/>
      <c r="TON618" s="9"/>
      <c r="TOO618" s="9"/>
      <c r="TOP618" s="9"/>
      <c r="TOQ618" s="9"/>
      <c r="TOR618" s="9"/>
      <c r="TOS618" s="9"/>
      <c r="TOT618" s="9"/>
      <c r="TOU618" s="9"/>
      <c r="TOV618" s="9"/>
      <c r="TOW618" s="9"/>
      <c r="TOX618" s="9"/>
      <c r="TOY618" s="9"/>
      <c r="TOZ618" s="9"/>
      <c r="TPA618" s="9"/>
      <c r="TPB618" s="9"/>
      <c r="TPC618" s="9"/>
      <c r="TPD618" s="9"/>
      <c r="TPE618" s="9"/>
      <c r="TPF618" s="9"/>
      <c r="TPG618" s="9"/>
      <c r="TPH618" s="9"/>
      <c r="TPI618" s="9"/>
      <c r="TPJ618" s="9"/>
      <c r="TPK618" s="9"/>
      <c r="TPL618" s="9"/>
      <c r="TPM618" s="9"/>
      <c r="TPN618" s="9"/>
      <c r="TPO618" s="9"/>
      <c r="TPP618" s="9"/>
      <c r="TPQ618" s="9"/>
      <c r="TPR618" s="9"/>
      <c r="TPS618" s="9"/>
      <c r="TPT618" s="9"/>
      <c r="TPU618" s="9"/>
      <c r="TPV618" s="9"/>
      <c r="TPW618" s="9"/>
      <c r="TPX618" s="9"/>
      <c r="TPY618" s="9"/>
      <c r="TPZ618" s="9"/>
      <c r="TQA618" s="9"/>
      <c r="TQB618" s="9"/>
      <c r="TQC618" s="9"/>
      <c r="TQD618" s="9"/>
      <c r="TQE618" s="9"/>
      <c r="TQF618" s="9"/>
      <c r="TQG618" s="9"/>
      <c r="TQH618" s="9"/>
      <c r="TQI618" s="9"/>
      <c r="TQJ618" s="9"/>
      <c r="TQK618" s="9"/>
      <c r="TQL618" s="9"/>
      <c r="TQM618" s="9"/>
      <c r="TQN618" s="9"/>
      <c r="TQO618" s="9"/>
      <c r="TQP618" s="9"/>
      <c r="TQQ618" s="9"/>
      <c r="TQR618" s="9"/>
      <c r="TQS618" s="9"/>
      <c r="TQT618" s="9"/>
      <c r="TQU618" s="9"/>
      <c r="TQV618" s="9"/>
      <c r="TQW618" s="9"/>
      <c r="TQX618" s="9"/>
      <c r="TQY618" s="9"/>
      <c r="TQZ618" s="9"/>
      <c r="TRA618" s="9"/>
      <c r="TRB618" s="9"/>
      <c r="TRC618" s="9"/>
      <c r="TRD618" s="9"/>
      <c r="TRE618" s="9"/>
      <c r="TRF618" s="9"/>
      <c r="TRG618" s="9"/>
      <c r="TRH618" s="9"/>
      <c r="TRI618" s="9"/>
      <c r="TRJ618" s="9"/>
      <c r="TRK618" s="9"/>
      <c r="TRL618" s="9"/>
      <c r="TRM618" s="9"/>
      <c r="TRN618" s="9"/>
      <c r="TRO618" s="9"/>
      <c r="TRP618" s="9"/>
      <c r="TRQ618" s="9"/>
      <c r="TRR618" s="9"/>
      <c r="TRS618" s="9"/>
      <c r="TRT618" s="9"/>
      <c r="TRU618" s="9"/>
      <c r="TRV618" s="9"/>
      <c r="TRW618" s="9"/>
      <c r="TRX618" s="9"/>
      <c r="TRY618" s="9"/>
      <c r="TRZ618" s="9"/>
      <c r="TSA618" s="9"/>
      <c r="TSB618" s="9"/>
      <c r="TSC618" s="9"/>
      <c r="TSD618" s="9"/>
      <c r="TSE618" s="9"/>
      <c r="TSF618" s="9"/>
      <c r="TSG618" s="9"/>
      <c r="TSH618" s="9"/>
      <c r="TSI618" s="9"/>
      <c r="TSJ618" s="9"/>
      <c r="TSK618" s="9"/>
      <c r="TSL618" s="9"/>
      <c r="TSM618" s="9"/>
      <c r="TSN618" s="9"/>
      <c r="TSO618" s="9"/>
      <c r="TSP618" s="9"/>
      <c r="TSQ618" s="9"/>
      <c r="TSR618" s="9"/>
      <c r="TSS618" s="9"/>
      <c r="TST618" s="9"/>
      <c r="TSU618" s="9"/>
      <c r="TSV618" s="9"/>
      <c r="TSW618" s="9"/>
      <c r="TSX618" s="9"/>
      <c r="TSY618" s="9"/>
      <c r="TSZ618" s="9"/>
      <c r="TTA618" s="9"/>
      <c r="TTB618" s="9"/>
      <c r="TTC618" s="9"/>
      <c r="TTD618" s="9"/>
      <c r="TTE618" s="9"/>
      <c r="TTF618" s="9"/>
      <c r="TTG618" s="9"/>
      <c r="TTH618" s="9"/>
      <c r="TTI618" s="9"/>
      <c r="TTJ618" s="9"/>
      <c r="TTK618" s="9"/>
      <c r="TTL618" s="9"/>
      <c r="TTM618" s="9"/>
      <c r="TTN618" s="9"/>
      <c r="TTO618" s="9"/>
      <c r="TTP618" s="9"/>
      <c r="TTQ618" s="9"/>
      <c r="TTR618" s="9"/>
      <c r="TTS618" s="9"/>
      <c r="TTT618" s="9"/>
      <c r="TTU618" s="9"/>
      <c r="TTV618" s="9"/>
      <c r="TTW618" s="9"/>
      <c r="TTX618" s="9"/>
      <c r="TTY618" s="9"/>
      <c r="TTZ618" s="9"/>
      <c r="TUA618" s="9"/>
      <c r="TUB618" s="9"/>
      <c r="TUC618" s="9"/>
      <c r="TUD618" s="9"/>
      <c r="TUE618" s="9"/>
      <c r="TUF618" s="9"/>
      <c r="TUG618" s="9"/>
      <c r="TUH618" s="9"/>
      <c r="TUI618" s="9"/>
      <c r="TUJ618" s="9"/>
      <c r="TUK618" s="9"/>
      <c r="TUL618" s="9"/>
      <c r="TUM618" s="9"/>
      <c r="TUN618" s="9"/>
      <c r="TUO618" s="9"/>
      <c r="TUP618" s="9"/>
      <c r="TUQ618" s="9"/>
      <c r="TUR618" s="9"/>
      <c r="TUS618" s="9"/>
      <c r="TUT618" s="9"/>
      <c r="TUU618" s="9"/>
      <c r="TUV618" s="9"/>
      <c r="TUW618" s="9"/>
      <c r="TUX618" s="9"/>
      <c r="TUY618" s="9"/>
      <c r="TUZ618" s="9"/>
      <c r="TVA618" s="9"/>
      <c r="TVB618" s="9"/>
      <c r="TVC618" s="9"/>
      <c r="TVD618" s="9"/>
      <c r="TVE618" s="9"/>
      <c r="TVF618" s="9"/>
      <c r="TVG618" s="9"/>
      <c r="TVH618" s="9"/>
      <c r="TVI618" s="9"/>
      <c r="TVJ618" s="9"/>
      <c r="TVK618" s="9"/>
      <c r="TVL618" s="9"/>
      <c r="TVM618" s="9"/>
      <c r="TVN618" s="9"/>
      <c r="TVO618" s="9"/>
      <c r="TVP618" s="9"/>
      <c r="TVQ618" s="9"/>
      <c r="TVR618" s="9"/>
      <c r="TVS618" s="9"/>
      <c r="TVT618" s="9"/>
      <c r="TVU618" s="9"/>
      <c r="TVV618" s="9"/>
      <c r="TVW618" s="9"/>
      <c r="TVX618" s="9"/>
      <c r="TVY618" s="9"/>
      <c r="TVZ618" s="9"/>
      <c r="TWA618" s="9"/>
      <c r="TWB618" s="9"/>
      <c r="TWC618" s="9"/>
      <c r="TWD618" s="9"/>
      <c r="TWE618" s="9"/>
      <c r="TWF618" s="9"/>
      <c r="TWG618" s="9"/>
      <c r="TWH618" s="9"/>
      <c r="TWI618" s="9"/>
      <c r="TWJ618" s="9"/>
      <c r="TWK618" s="9"/>
      <c r="TWL618" s="9"/>
      <c r="TWM618" s="9"/>
      <c r="TWN618" s="9"/>
      <c r="TWO618" s="9"/>
      <c r="TWP618" s="9"/>
      <c r="TWQ618" s="9"/>
      <c r="TWR618" s="9"/>
      <c r="TWS618" s="9"/>
      <c r="TWT618" s="9"/>
      <c r="TWU618" s="9"/>
      <c r="TWV618" s="9"/>
      <c r="TWW618" s="9"/>
      <c r="TWX618" s="9"/>
      <c r="TWY618" s="9"/>
      <c r="TWZ618" s="9"/>
      <c r="TXA618" s="9"/>
      <c r="TXB618" s="9"/>
      <c r="TXC618" s="9"/>
      <c r="TXD618" s="9"/>
      <c r="TXE618" s="9"/>
      <c r="TXF618" s="9"/>
      <c r="TXG618" s="9"/>
      <c r="TXH618" s="9"/>
      <c r="TXI618" s="9"/>
      <c r="TXJ618" s="9"/>
      <c r="TXK618" s="9"/>
      <c r="TXL618" s="9"/>
      <c r="TXM618" s="9"/>
      <c r="TXN618" s="9"/>
      <c r="TXO618" s="9"/>
      <c r="TXP618" s="9"/>
      <c r="TXQ618" s="9"/>
      <c r="TXR618" s="9"/>
      <c r="TXS618" s="9"/>
      <c r="TXT618" s="9"/>
      <c r="TXU618" s="9"/>
      <c r="TXV618" s="9"/>
      <c r="TXW618" s="9"/>
      <c r="TXX618" s="9"/>
      <c r="TXY618" s="9"/>
      <c r="TXZ618" s="9"/>
      <c r="TYA618" s="9"/>
      <c r="TYB618" s="9"/>
      <c r="TYC618" s="9"/>
      <c r="TYD618" s="9"/>
      <c r="TYE618" s="9"/>
      <c r="TYF618" s="9"/>
      <c r="TYG618" s="9"/>
      <c r="TYH618" s="9"/>
      <c r="TYI618" s="9"/>
      <c r="TYJ618" s="9"/>
      <c r="TYK618" s="9"/>
      <c r="TYL618" s="9"/>
      <c r="TYM618" s="9"/>
      <c r="TYN618" s="9"/>
      <c r="TYO618" s="9"/>
      <c r="TYP618" s="9"/>
      <c r="TYQ618" s="9"/>
      <c r="TYR618" s="9"/>
      <c r="TYS618" s="9"/>
      <c r="TYT618" s="9"/>
      <c r="TYU618" s="9"/>
      <c r="TYV618" s="9"/>
      <c r="TYW618" s="9"/>
      <c r="TYX618" s="9"/>
      <c r="TYY618" s="9"/>
      <c r="TYZ618" s="9"/>
      <c r="TZA618" s="9"/>
      <c r="TZB618" s="9"/>
      <c r="TZC618" s="9"/>
      <c r="TZD618" s="9"/>
      <c r="TZE618" s="9"/>
      <c r="TZF618" s="9"/>
      <c r="TZG618" s="9"/>
      <c r="TZH618" s="9"/>
      <c r="TZI618" s="9"/>
      <c r="TZJ618" s="9"/>
      <c r="TZK618" s="9"/>
      <c r="TZL618" s="9"/>
      <c r="TZM618" s="9"/>
      <c r="TZN618" s="9"/>
      <c r="TZO618" s="9"/>
      <c r="TZP618" s="9"/>
      <c r="TZQ618" s="9"/>
      <c r="TZR618" s="9"/>
      <c r="TZS618" s="9"/>
      <c r="TZT618" s="9"/>
      <c r="TZU618" s="9"/>
      <c r="TZV618" s="9"/>
      <c r="TZW618" s="9"/>
      <c r="TZX618" s="9"/>
      <c r="TZY618" s="9"/>
      <c r="TZZ618" s="9"/>
      <c r="UAA618" s="9"/>
      <c r="UAB618" s="9"/>
      <c r="UAC618" s="9"/>
      <c r="UAD618" s="9"/>
      <c r="UAE618" s="9"/>
      <c r="UAF618" s="9"/>
      <c r="UAG618" s="9"/>
      <c r="UAH618" s="9"/>
      <c r="UAI618" s="9"/>
      <c r="UAJ618" s="9"/>
      <c r="UAK618" s="9"/>
      <c r="UAL618" s="9"/>
      <c r="UAM618" s="9"/>
      <c r="UAN618" s="9"/>
      <c r="UAO618" s="9"/>
      <c r="UAP618" s="9"/>
      <c r="UAQ618" s="9"/>
      <c r="UAR618" s="9"/>
      <c r="UAS618" s="9"/>
      <c r="UAT618" s="9"/>
      <c r="UAU618" s="9"/>
      <c r="UAV618" s="9"/>
      <c r="UAW618" s="9"/>
      <c r="UAX618" s="9"/>
      <c r="UAY618" s="9"/>
      <c r="UAZ618" s="9"/>
      <c r="UBA618" s="9"/>
      <c r="UBB618" s="9"/>
      <c r="UBC618" s="9"/>
      <c r="UBD618" s="9"/>
      <c r="UBE618" s="9"/>
      <c r="UBF618" s="9"/>
      <c r="UBG618" s="9"/>
      <c r="UBH618" s="9"/>
      <c r="UBI618" s="9"/>
      <c r="UBJ618" s="9"/>
      <c r="UBK618" s="9"/>
      <c r="UBL618" s="9"/>
      <c r="UBM618" s="9"/>
      <c r="UBN618" s="9"/>
      <c r="UBO618" s="9"/>
      <c r="UBP618" s="9"/>
      <c r="UBQ618" s="9"/>
      <c r="UBR618" s="9"/>
      <c r="UBS618" s="9"/>
      <c r="UBT618" s="9"/>
      <c r="UBU618" s="9"/>
      <c r="UBV618" s="9"/>
      <c r="UBW618" s="9"/>
      <c r="UBX618" s="9"/>
      <c r="UBY618" s="9"/>
      <c r="UBZ618" s="9"/>
      <c r="UCA618" s="9"/>
      <c r="UCB618" s="9"/>
      <c r="UCC618" s="9"/>
      <c r="UCD618" s="9"/>
      <c r="UCE618" s="9"/>
      <c r="UCF618" s="9"/>
      <c r="UCG618" s="9"/>
      <c r="UCH618" s="9"/>
      <c r="UCI618" s="9"/>
      <c r="UCJ618" s="9"/>
      <c r="UCK618" s="9"/>
      <c r="UCL618" s="9"/>
      <c r="UCM618" s="9"/>
      <c r="UCN618" s="9"/>
      <c r="UCO618" s="9"/>
      <c r="UCP618" s="9"/>
      <c r="UCQ618" s="9"/>
      <c r="UCR618" s="9"/>
      <c r="UCS618" s="9"/>
      <c r="UCT618" s="9"/>
      <c r="UCU618" s="9"/>
      <c r="UCV618" s="9"/>
      <c r="UCW618" s="9"/>
      <c r="UCX618" s="9"/>
      <c r="UCY618" s="9"/>
      <c r="UCZ618" s="9"/>
      <c r="UDA618" s="9"/>
      <c r="UDB618" s="9"/>
      <c r="UDC618" s="9"/>
      <c r="UDD618" s="9"/>
      <c r="UDE618" s="9"/>
      <c r="UDF618" s="9"/>
      <c r="UDG618" s="9"/>
      <c r="UDH618" s="9"/>
      <c r="UDI618" s="9"/>
      <c r="UDJ618" s="9"/>
      <c r="UDK618" s="9"/>
      <c r="UDL618" s="9"/>
      <c r="UDM618" s="9"/>
      <c r="UDN618" s="9"/>
      <c r="UDO618" s="9"/>
      <c r="UDP618" s="9"/>
      <c r="UDQ618" s="9"/>
      <c r="UDR618" s="9"/>
      <c r="UDS618" s="9"/>
      <c r="UDT618" s="9"/>
      <c r="UDU618" s="9"/>
      <c r="UDV618" s="9"/>
      <c r="UDW618" s="9"/>
      <c r="UDX618" s="9"/>
      <c r="UDY618" s="9"/>
      <c r="UDZ618" s="9"/>
      <c r="UEA618" s="9"/>
      <c r="UEB618" s="9"/>
      <c r="UEC618" s="9"/>
      <c r="UED618" s="9"/>
      <c r="UEE618" s="9"/>
      <c r="UEF618" s="9"/>
      <c r="UEG618" s="9"/>
      <c r="UEH618" s="9"/>
      <c r="UEI618" s="9"/>
      <c r="UEJ618" s="9"/>
      <c r="UEK618" s="9"/>
      <c r="UEL618" s="9"/>
      <c r="UEM618" s="9"/>
      <c r="UEN618" s="9"/>
      <c r="UEO618" s="9"/>
      <c r="UEP618" s="9"/>
      <c r="UEQ618" s="9"/>
      <c r="UER618" s="9"/>
      <c r="UES618" s="9"/>
      <c r="UET618" s="9"/>
      <c r="UEU618" s="9"/>
      <c r="UEV618" s="9"/>
      <c r="UEW618" s="9"/>
      <c r="UEX618" s="9"/>
      <c r="UEY618" s="9"/>
      <c r="UEZ618" s="9"/>
      <c r="UFA618" s="9"/>
      <c r="UFB618" s="9"/>
      <c r="UFC618" s="9"/>
      <c r="UFD618" s="9"/>
      <c r="UFE618" s="9"/>
      <c r="UFF618" s="9"/>
      <c r="UFG618" s="9"/>
      <c r="UFH618" s="9"/>
      <c r="UFI618" s="9"/>
      <c r="UFJ618" s="9"/>
      <c r="UFK618" s="9"/>
      <c r="UFL618" s="9"/>
      <c r="UFM618" s="9"/>
      <c r="UFN618" s="9"/>
      <c r="UFO618" s="9"/>
      <c r="UFP618" s="9"/>
      <c r="UFQ618" s="9"/>
      <c r="UFR618" s="9"/>
      <c r="UFS618" s="9"/>
      <c r="UFT618" s="9"/>
      <c r="UFU618" s="9"/>
      <c r="UFV618" s="9"/>
      <c r="UFW618" s="9"/>
      <c r="UFX618" s="9"/>
      <c r="UFY618" s="9"/>
      <c r="UFZ618" s="9"/>
      <c r="UGA618" s="9"/>
      <c r="UGB618" s="9"/>
      <c r="UGC618" s="9"/>
      <c r="UGD618" s="9"/>
      <c r="UGE618" s="9"/>
      <c r="UGF618" s="9"/>
      <c r="UGG618" s="9"/>
      <c r="UGH618" s="9"/>
      <c r="UGI618" s="9"/>
      <c r="UGJ618" s="9"/>
      <c r="UGK618" s="9"/>
      <c r="UGL618" s="9"/>
      <c r="UGM618" s="9"/>
      <c r="UGN618" s="9"/>
      <c r="UGO618" s="9"/>
      <c r="UGP618" s="9"/>
      <c r="UGQ618" s="9"/>
      <c r="UGR618" s="9"/>
      <c r="UGS618" s="9"/>
      <c r="UGT618" s="9"/>
      <c r="UGU618" s="9"/>
      <c r="UGV618" s="9"/>
      <c r="UGW618" s="9"/>
      <c r="UGX618" s="9"/>
      <c r="UGY618" s="9"/>
      <c r="UGZ618" s="9"/>
      <c r="UHA618" s="9"/>
      <c r="UHB618" s="9"/>
      <c r="UHC618" s="9"/>
      <c r="UHD618" s="9"/>
      <c r="UHE618" s="9"/>
      <c r="UHF618" s="9"/>
      <c r="UHG618" s="9"/>
      <c r="UHH618" s="9"/>
      <c r="UHI618" s="9"/>
      <c r="UHJ618" s="9"/>
      <c r="UHK618" s="9"/>
      <c r="UHL618" s="9"/>
      <c r="UHM618" s="9"/>
      <c r="UHN618" s="9"/>
      <c r="UHO618" s="9"/>
      <c r="UHP618" s="9"/>
      <c r="UHQ618" s="9"/>
      <c r="UHR618" s="9"/>
      <c r="UHS618" s="9"/>
      <c r="UHT618" s="9"/>
      <c r="UHU618" s="9"/>
      <c r="UHV618" s="9"/>
      <c r="UHW618" s="9"/>
      <c r="UHX618" s="9"/>
      <c r="UHY618" s="9"/>
      <c r="UHZ618" s="9"/>
      <c r="UIA618" s="9"/>
      <c r="UIB618" s="9"/>
      <c r="UIC618" s="9"/>
      <c r="UID618" s="9"/>
      <c r="UIE618" s="9"/>
      <c r="UIF618" s="9"/>
      <c r="UIG618" s="9"/>
      <c r="UIH618" s="9"/>
      <c r="UII618" s="9"/>
      <c r="UIJ618" s="9"/>
      <c r="UIK618" s="9"/>
      <c r="UIL618" s="9"/>
      <c r="UIM618" s="9"/>
      <c r="UIN618" s="9"/>
      <c r="UIO618" s="9"/>
      <c r="UIP618" s="9"/>
      <c r="UIQ618" s="9"/>
      <c r="UIR618" s="9"/>
      <c r="UIS618" s="9"/>
      <c r="UIT618" s="9"/>
      <c r="UIU618" s="9"/>
      <c r="UIV618" s="9"/>
      <c r="UIW618" s="9"/>
      <c r="UIX618" s="9"/>
      <c r="UIY618" s="9"/>
      <c r="UIZ618" s="9"/>
      <c r="UJA618" s="9"/>
      <c r="UJB618" s="9"/>
      <c r="UJC618" s="9"/>
      <c r="UJD618" s="9"/>
      <c r="UJE618" s="9"/>
      <c r="UJF618" s="9"/>
      <c r="UJG618" s="9"/>
      <c r="UJH618" s="9"/>
      <c r="UJI618" s="9"/>
      <c r="UJJ618" s="9"/>
      <c r="UJK618" s="9"/>
      <c r="UJL618" s="9"/>
      <c r="UJM618" s="9"/>
      <c r="UJN618" s="9"/>
      <c r="UJO618" s="9"/>
      <c r="UJP618" s="9"/>
      <c r="UJQ618" s="9"/>
      <c r="UJR618" s="9"/>
      <c r="UJS618" s="9"/>
      <c r="UJT618" s="9"/>
      <c r="UJU618" s="9"/>
      <c r="UJV618" s="9"/>
      <c r="UJW618" s="9"/>
      <c r="UJX618" s="9"/>
      <c r="UJY618" s="9"/>
      <c r="UJZ618" s="9"/>
      <c r="UKA618" s="9"/>
      <c r="UKB618" s="9"/>
      <c r="UKC618" s="9"/>
      <c r="UKD618" s="9"/>
      <c r="UKE618" s="9"/>
      <c r="UKF618" s="9"/>
      <c r="UKG618" s="9"/>
      <c r="UKH618" s="9"/>
      <c r="UKI618" s="9"/>
      <c r="UKJ618" s="9"/>
      <c r="UKK618" s="9"/>
      <c r="UKL618" s="9"/>
      <c r="UKM618" s="9"/>
      <c r="UKN618" s="9"/>
      <c r="UKO618" s="9"/>
      <c r="UKP618" s="9"/>
      <c r="UKQ618" s="9"/>
      <c r="UKR618" s="9"/>
      <c r="UKS618" s="9"/>
      <c r="UKT618" s="9"/>
      <c r="UKU618" s="9"/>
      <c r="UKV618" s="9"/>
      <c r="UKW618" s="9"/>
      <c r="UKX618" s="9"/>
      <c r="UKY618" s="9"/>
      <c r="UKZ618" s="9"/>
      <c r="ULA618" s="9"/>
      <c r="ULB618" s="9"/>
      <c r="ULC618" s="9"/>
      <c r="ULD618" s="9"/>
      <c r="ULE618" s="9"/>
      <c r="ULF618" s="9"/>
      <c r="ULG618" s="9"/>
      <c r="ULH618" s="9"/>
      <c r="ULI618" s="9"/>
      <c r="ULJ618" s="9"/>
      <c r="ULK618" s="9"/>
      <c r="ULL618" s="9"/>
      <c r="ULM618" s="9"/>
      <c r="ULN618" s="9"/>
      <c r="ULO618" s="9"/>
      <c r="ULP618" s="9"/>
      <c r="ULQ618" s="9"/>
      <c r="ULR618" s="9"/>
      <c r="ULS618" s="9"/>
      <c r="ULT618" s="9"/>
      <c r="ULU618" s="9"/>
      <c r="ULV618" s="9"/>
      <c r="ULW618" s="9"/>
      <c r="ULX618" s="9"/>
      <c r="ULY618" s="9"/>
      <c r="ULZ618" s="9"/>
      <c r="UMA618" s="9"/>
      <c r="UMB618" s="9"/>
      <c r="UMC618" s="9"/>
      <c r="UMD618" s="9"/>
      <c r="UME618" s="9"/>
      <c r="UMF618" s="9"/>
      <c r="UMG618" s="9"/>
      <c r="UMH618" s="9"/>
      <c r="UMI618" s="9"/>
      <c r="UMJ618" s="9"/>
      <c r="UMK618" s="9"/>
      <c r="UML618" s="9"/>
      <c r="UMM618" s="9"/>
      <c r="UMN618" s="9"/>
      <c r="UMO618" s="9"/>
      <c r="UMP618" s="9"/>
      <c r="UMQ618" s="9"/>
      <c r="UMR618" s="9"/>
      <c r="UMS618" s="9"/>
      <c r="UMT618" s="9"/>
      <c r="UMU618" s="9"/>
      <c r="UMV618" s="9"/>
      <c r="UMW618" s="9"/>
      <c r="UMX618" s="9"/>
      <c r="UMY618" s="9"/>
      <c r="UMZ618" s="9"/>
      <c r="UNA618" s="9"/>
      <c r="UNB618" s="9"/>
      <c r="UNC618" s="9"/>
      <c r="UND618" s="9"/>
      <c r="UNE618" s="9"/>
      <c r="UNF618" s="9"/>
      <c r="UNG618" s="9"/>
      <c r="UNH618" s="9"/>
      <c r="UNI618" s="9"/>
      <c r="UNJ618" s="9"/>
      <c r="UNK618" s="9"/>
      <c r="UNL618" s="9"/>
      <c r="UNM618" s="9"/>
      <c r="UNN618" s="9"/>
      <c r="UNO618" s="9"/>
      <c r="UNP618" s="9"/>
      <c r="UNQ618" s="9"/>
      <c r="UNR618" s="9"/>
      <c r="UNS618" s="9"/>
      <c r="UNT618" s="9"/>
      <c r="UNU618" s="9"/>
      <c r="UNV618" s="9"/>
      <c r="UNW618" s="9"/>
      <c r="UNX618" s="9"/>
      <c r="UNY618" s="9"/>
      <c r="UNZ618" s="9"/>
      <c r="UOA618" s="9"/>
      <c r="UOB618" s="9"/>
      <c r="UOC618" s="9"/>
      <c r="UOD618" s="9"/>
      <c r="UOE618" s="9"/>
      <c r="UOF618" s="9"/>
      <c r="UOG618" s="9"/>
      <c r="UOH618" s="9"/>
      <c r="UOI618" s="9"/>
      <c r="UOJ618" s="9"/>
      <c r="UOK618" s="9"/>
      <c r="UOL618" s="9"/>
      <c r="UOM618" s="9"/>
      <c r="UON618" s="9"/>
      <c r="UOO618" s="9"/>
      <c r="UOP618" s="9"/>
      <c r="UOQ618" s="9"/>
      <c r="UOR618" s="9"/>
      <c r="UOS618" s="9"/>
      <c r="UOT618" s="9"/>
      <c r="UOU618" s="9"/>
      <c r="UOV618" s="9"/>
      <c r="UOW618" s="9"/>
      <c r="UOX618" s="9"/>
      <c r="UOY618" s="9"/>
      <c r="UOZ618" s="9"/>
      <c r="UPA618" s="9"/>
      <c r="UPB618" s="9"/>
      <c r="UPC618" s="9"/>
      <c r="UPD618" s="9"/>
      <c r="UPE618" s="9"/>
      <c r="UPF618" s="9"/>
      <c r="UPG618" s="9"/>
      <c r="UPH618" s="9"/>
      <c r="UPI618" s="9"/>
      <c r="UPJ618" s="9"/>
      <c r="UPK618" s="9"/>
      <c r="UPL618" s="9"/>
      <c r="UPM618" s="9"/>
      <c r="UPN618" s="9"/>
      <c r="UPO618" s="9"/>
      <c r="UPP618" s="9"/>
      <c r="UPQ618" s="9"/>
      <c r="UPR618" s="9"/>
      <c r="UPS618" s="9"/>
      <c r="UPT618" s="9"/>
      <c r="UPU618" s="9"/>
      <c r="UPV618" s="9"/>
      <c r="UPW618" s="9"/>
      <c r="UPX618" s="9"/>
      <c r="UPY618" s="9"/>
      <c r="UPZ618" s="9"/>
      <c r="UQA618" s="9"/>
      <c r="UQB618" s="9"/>
      <c r="UQC618" s="9"/>
      <c r="UQD618" s="9"/>
      <c r="UQE618" s="9"/>
      <c r="UQF618" s="9"/>
      <c r="UQG618" s="9"/>
      <c r="UQH618" s="9"/>
      <c r="UQI618" s="9"/>
      <c r="UQJ618" s="9"/>
      <c r="UQK618" s="9"/>
      <c r="UQL618" s="9"/>
      <c r="UQM618" s="9"/>
      <c r="UQN618" s="9"/>
      <c r="UQO618" s="9"/>
      <c r="UQP618" s="9"/>
      <c r="UQQ618" s="9"/>
      <c r="UQR618" s="9"/>
      <c r="UQS618" s="9"/>
      <c r="UQT618" s="9"/>
      <c r="UQU618" s="9"/>
      <c r="UQV618" s="9"/>
      <c r="UQW618" s="9"/>
      <c r="UQX618" s="9"/>
      <c r="UQY618" s="9"/>
      <c r="UQZ618" s="9"/>
      <c r="URA618" s="9"/>
      <c r="URB618" s="9"/>
      <c r="URC618" s="9"/>
      <c r="URD618" s="9"/>
      <c r="URE618" s="9"/>
      <c r="URF618" s="9"/>
      <c r="URG618" s="9"/>
      <c r="URH618" s="9"/>
      <c r="URI618" s="9"/>
      <c r="URJ618" s="9"/>
      <c r="URK618" s="9"/>
      <c r="URL618" s="9"/>
      <c r="URM618" s="9"/>
      <c r="URN618" s="9"/>
      <c r="URO618" s="9"/>
      <c r="URP618" s="9"/>
      <c r="URQ618" s="9"/>
      <c r="URR618" s="9"/>
      <c r="URS618" s="9"/>
      <c r="URT618" s="9"/>
      <c r="URU618" s="9"/>
      <c r="URV618" s="9"/>
      <c r="URW618" s="9"/>
      <c r="URX618" s="9"/>
      <c r="URY618" s="9"/>
      <c r="URZ618" s="9"/>
      <c r="USA618" s="9"/>
      <c r="USB618" s="9"/>
      <c r="USC618" s="9"/>
      <c r="USD618" s="9"/>
      <c r="USE618" s="9"/>
      <c r="USF618" s="9"/>
      <c r="USG618" s="9"/>
      <c r="USH618" s="9"/>
      <c r="USI618" s="9"/>
      <c r="USJ618" s="9"/>
      <c r="USK618" s="9"/>
      <c r="USL618" s="9"/>
      <c r="USM618" s="9"/>
      <c r="USN618" s="9"/>
      <c r="USO618" s="9"/>
      <c r="USP618" s="9"/>
      <c r="USQ618" s="9"/>
      <c r="USR618" s="9"/>
      <c r="USS618" s="9"/>
      <c r="UST618" s="9"/>
      <c r="USU618" s="9"/>
      <c r="USV618" s="9"/>
      <c r="USW618" s="9"/>
      <c r="USX618" s="9"/>
      <c r="USY618" s="9"/>
      <c r="USZ618" s="9"/>
      <c r="UTA618" s="9"/>
      <c r="UTB618" s="9"/>
      <c r="UTC618" s="9"/>
      <c r="UTD618" s="9"/>
      <c r="UTE618" s="9"/>
      <c r="UTF618" s="9"/>
      <c r="UTG618" s="9"/>
      <c r="UTH618" s="9"/>
      <c r="UTI618" s="9"/>
      <c r="UTJ618" s="9"/>
      <c r="UTK618" s="9"/>
      <c r="UTL618" s="9"/>
      <c r="UTM618" s="9"/>
      <c r="UTN618" s="9"/>
      <c r="UTO618" s="9"/>
      <c r="UTP618" s="9"/>
      <c r="UTQ618" s="9"/>
      <c r="UTR618" s="9"/>
      <c r="UTS618" s="9"/>
      <c r="UTT618" s="9"/>
      <c r="UTU618" s="9"/>
      <c r="UTV618" s="9"/>
      <c r="UTW618" s="9"/>
      <c r="UTX618" s="9"/>
      <c r="UTY618" s="9"/>
      <c r="UTZ618" s="9"/>
      <c r="UUA618" s="9"/>
      <c r="UUB618" s="9"/>
      <c r="UUC618" s="9"/>
      <c r="UUD618" s="9"/>
      <c r="UUE618" s="9"/>
      <c r="UUF618" s="9"/>
      <c r="UUG618" s="9"/>
      <c r="UUH618" s="9"/>
      <c r="UUI618" s="9"/>
      <c r="UUJ618" s="9"/>
      <c r="UUK618" s="9"/>
      <c r="UUL618" s="9"/>
      <c r="UUM618" s="9"/>
      <c r="UUN618" s="9"/>
      <c r="UUO618" s="9"/>
      <c r="UUP618" s="9"/>
      <c r="UUQ618" s="9"/>
      <c r="UUR618" s="9"/>
      <c r="UUS618" s="9"/>
      <c r="UUT618" s="9"/>
      <c r="UUU618" s="9"/>
      <c r="UUV618" s="9"/>
      <c r="UUW618" s="9"/>
      <c r="UUX618" s="9"/>
      <c r="UUY618" s="9"/>
      <c r="UUZ618" s="9"/>
      <c r="UVA618" s="9"/>
      <c r="UVB618" s="9"/>
      <c r="UVC618" s="9"/>
      <c r="UVD618" s="9"/>
      <c r="UVE618" s="9"/>
      <c r="UVF618" s="9"/>
      <c r="UVG618" s="9"/>
      <c r="UVH618" s="9"/>
      <c r="UVI618" s="9"/>
      <c r="UVJ618" s="9"/>
      <c r="UVK618" s="9"/>
      <c r="UVL618" s="9"/>
      <c r="UVM618" s="9"/>
      <c r="UVN618" s="9"/>
      <c r="UVO618" s="9"/>
      <c r="UVP618" s="9"/>
      <c r="UVQ618" s="9"/>
      <c r="UVR618" s="9"/>
      <c r="UVS618" s="9"/>
      <c r="UVT618" s="9"/>
      <c r="UVU618" s="9"/>
      <c r="UVV618" s="9"/>
      <c r="UVW618" s="9"/>
      <c r="UVX618" s="9"/>
      <c r="UVY618" s="9"/>
      <c r="UVZ618" s="9"/>
      <c r="UWA618" s="9"/>
      <c r="UWB618" s="9"/>
      <c r="UWC618" s="9"/>
      <c r="UWD618" s="9"/>
      <c r="UWE618" s="9"/>
      <c r="UWF618" s="9"/>
      <c r="UWG618" s="9"/>
      <c r="UWH618" s="9"/>
      <c r="UWI618" s="9"/>
      <c r="UWJ618" s="9"/>
      <c r="UWK618" s="9"/>
      <c r="UWL618" s="9"/>
      <c r="UWM618" s="9"/>
      <c r="UWN618" s="9"/>
      <c r="UWO618" s="9"/>
      <c r="UWP618" s="9"/>
      <c r="UWQ618" s="9"/>
      <c r="UWR618" s="9"/>
      <c r="UWS618" s="9"/>
      <c r="UWT618" s="9"/>
      <c r="UWU618" s="9"/>
      <c r="UWV618" s="9"/>
      <c r="UWW618" s="9"/>
      <c r="UWX618" s="9"/>
      <c r="UWY618" s="9"/>
      <c r="UWZ618" s="9"/>
      <c r="UXA618" s="9"/>
      <c r="UXB618" s="9"/>
      <c r="UXC618" s="9"/>
      <c r="UXD618" s="9"/>
      <c r="UXE618" s="9"/>
      <c r="UXF618" s="9"/>
      <c r="UXG618" s="9"/>
      <c r="UXH618" s="9"/>
      <c r="UXI618" s="9"/>
      <c r="UXJ618" s="9"/>
      <c r="UXK618" s="9"/>
      <c r="UXL618" s="9"/>
      <c r="UXM618" s="9"/>
      <c r="UXN618" s="9"/>
      <c r="UXO618" s="9"/>
      <c r="UXP618" s="9"/>
      <c r="UXQ618" s="9"/>
      <c r="UXR618" s="9"/>
      <c r="UXS618" s="9"/>
      <c r="UXT618" s="9"/>
      <c r="UXU618" s="9"/>
      <c r="UXV618" s="9"/>
      <c r="UXW618" s="9"/>
      <c r="UXX618" s="9"/>
      <c r="UXY618" s="9"/>
      <c r="UXZ618" s="9"/>
      <c r="UYA618" s="9"/>
      <c r="UYB618" s="9"/>
      <c r="UYC618" s="9"/>
      <c r="UYD618" s="9"/>
      <c r="UYE618" s="9"/>
      <c r="UYF618" s="9"/>
      <c r="UYG618" s="9"/>
      <c r="UYH618" s="9"/>
      <c r="UYI618" s="9"/>
      <c r="UYJ618" s="9"/>
      <c r="UYK618" s="9"/>
      <c r="UYL618" s="9"/>
      <c r="UYM618" s="9"/>
      <c r="UYN618" s="9"/>
      <c r="UYO618" s="9"/>
      <c r="UYP618" s="9"/>
      <c r="UYQ618" s="9"/>
      <c r="UYR618" s="9"/>
      <c r="UYS618" s="9"/>
      <c r="UYT618" s="9"/>
      <c r="UYU618" s="9"/>
      <c r="UYV618" s="9"/>
      <c r="UYW618" s="9"/>
      <c r="UYX618" s="9"/>
      <c r="UYY618" s="9"/>
      <c r="UYZ618" s="9"/>
      <c r="UZA618" s="9"/>
      <c r="UZB618" s="9"/>
      <c r="UZC618" s="9"/>
      <c r="UZD618" s="9"/>
      <c r="UZE618" s="9"/>
      <c r="UZF618" s="9"/>
      <c r="UZG618" s="9"/>
      <c r="UZH618" s="9"/>
      <c r="UZI618" s="9"/>
      <c r="UZJ618" s="9"/>
      <c r="UZK618" s="9"/>
      <c r="UZL618" s="9"/>
      <c r="UZM618" s="9"/>
      <c r="UZN618" s="9"/>
      <c r="UZO618" s="9"/>
      <c r="UZP618" s="9"/>
      <c r="UZQ618" s="9"/>
      <c r="UZR618" s="9"/>
      <c r="UZS618" s="9"/>
      <c r="UZT618" s="9"/>
      <c r="UZU618" s="9"/>
      <c r="UZV618" s="9"/>
      <c r="UZW618" s="9"/>
      <c r="UZX618" s="9"/>
      <c r="UZY618" s="9"/>
      <c r="UZZ618" s="9"/>
      <c r="VAA618" s="9"/>
      <c r="VAB618" s="9"/>
      <c r="VAC618" s="9"/>
      <c r="VAD618" s="9"/>
      <c r="VAE618" s="9"/>
      <c r="VAF618" s="9"/>
      <c r="VAG618" s="9"/>
      <c r="VAH618" s="9"/>
      <c r="VAI618" s="9"/>
      <c r="VAJ618" s="9"/>
      <c r="VAK618" s="9"/>
      <c r="VAL618" s="9"/>
      <c r="VAM618" s="9"/>
      <c r="VAN618" s="9"/>
      <c r="VAO618" s="9"/>
      <c r="VAP618" s="9"/>
      <c r="VAQ618" s="9"/>
      <c r="VAR618" s="9"/>
      <c r="VAS618" s="9"/>
      <c r="VAT618" s="9"/>
      <c r="VAU618" s="9"/>
      <c r="VAV618" s="9"/>
      <c r="VAW618" s="9"/>
      <c r="VAX618" s="9"/>
      <c r="VAY618" s="9"/>
      <c r="VAZ618" s="9"/>
      <c r="VBA618" s="9"/>
      <c r="VBB618" s="9"/>
      <c r="VBC618" s="9"/>
      <c r="VBD618" s="9"/>
      <c r="VBE618" s="9"/>
      <c r="VBF618" s="9"/>
      <c r="VBG618" s="9"/>
      <c r="VBH618" s="9"/>
      <c r="VBI618" s="9"/>
      <c r="VBJ618" s="9"/>
      <c r="VBK618" s="9"/>
      <c r="VBL618" s="9"/>
      <c r="VBM618" s="9"/>
      <c r="VBN618" s="9"/>
      <c r="VBO618" s="9"/>
      <c r="VBP618" s="9"/>
      <c r="VBQ618" s="9"/>
      <c r="VBR618" s="9"/>
      <c r="VBS618" s="9"/>
      <c r="VBT618" s="9"/>
      <c r="VBU618" s="9"/>
      <c r="VBV618" s="9"/>
      <c r="VBW618" s="9"/>
      <c r="VBX618" s="9"/>
      <c r="VBY618" s="9"/>
      <c r="VBZ618" s="9"/>
      <c r="VCA618" s="9"/>
      <c r="VCB618" s="9"/>
      <c r="VCC618" s="9"/>
      <c r="VCD618" s="9"/>
      <c r="VCE618" s="9"/>
      <c r="VCF618" s="9"/>
      <c r="VCG618" s="9"/>
      <c r="VCH618" s="9"/>
      <c r="VCI618" s="9"/>
      <c r="VCJ618" s="9"/>
      <c r="VCK618" s="9"/>
      <c r="VCL618" s="9"/>
      <c r="VCM618" s="9"/>
      <c r="VCN618" s="9"/>
      <c r="VCO618" s="9"/>
      <c r="VCP618" s="9"/>
      <c r="VCQ618" s="9"/>
      <c r="VCR618" s="9"/>
      <c r="VCS618" s="9"/>
      <c r="VCT618" s="9"/>
      <c r="VCU618" s="9"/>
      <c r="VCV618" s="9"/>
      <c r="VCW618" s="9"/>
      <c r="VCX618" s="9"/>
      <c r="VCY618" s="9"/>
      <c r="VCZ618" s="9"/>
      <c r="VDA618" s="9"/>
      <c r="VDB618" s="9"/>
      <c r="VDC618" s="9"/>
      <c r="VDD618" s="9"/>
      <c r="VDE618" s="9"/>
      <c r="VDF618" s="9"/>
      <c r="VDG618" s="9"/>
      <c r="VDH618" s="9"/>
      <c r="VDI618" s="9"/>
      <c r="VDJ618" s="9"/>
      <c r="VDK618" s="9"/>
      <c r="VDL618" s="9"/>
      <c r="VDM618" s="9"/>
      <c r="VDN618" s="9"/>
      <c r="VDO618" s="9"/>
      <c r="VDP618" s="9"/>
      <c r="VDQ618" s="9"/>
      <c r="VDR618" s="9"/>
      <c r="VDS618" s="9"/>
      <c r="VDT618" s="9"/>
      <c r="VDU618" s="9"/>
      <c r="VDV618" s="9"/>
      <c r="VDW618" s="9"/>
      <c r="VDX618" s="9"/>
      <c r="VDY618" s="9"/>
      <c r="VDZ618" s="9"/>
      <c r="VEA618" s="9"/>
      <c r="VEB618" s="9"/>
      <c r="VEC618" s="9"/>
      <c r="VED618" s="9"/>
      <c r="VEE618" s="9"/>
      <c r="VEF618" s="9"/>
      <c r="VEG618" s="9"/>
      <c r="VEH618" s="9"/>
      <c r="VEI618" s="9"/>
      <c r="VEJ618" s="9"/>
      <c r="VEK618" s="9"/>
      <c r="VEL618" s="9"/>
      <c r="VEM618" s="9"/>
      <c r="VEN618" s="9"/>
      <c r="VEO618" s="9"/>
      <c r="VEP618" s="9"/>
      <c r="VEQ618" s="9"/>
      <c r="VER618" s="9"/>
      <c r="VES618" s="9"/>
      <c r="VET618" s="9"/>
      <c r="VEU618" s="9"/>
      <c r="VEV618" s="9"/>
      <c r="VEW618" s="9"/>
      <c r="VEX618" s="9"/>
      <c r="VEY618" s="9"/>
      <c r="VEZ618" s="9"/>
      <c r="VFA618" s="9"/>
      <c r="VFB618" s="9"/>
      <c r="VFC618" s="9"/>
      <c r="VFD618" s="9"/>
      <c r="VFE618" s="9"/>
      <c r="VFF618" s="9"/>
      <c r="VFG618" s="9"/>
      <c r="VFH618" s="9"/>
      <c r="VFI618" s="9"/>
      <c r="VFJ618" s="9"/>
      <c r="VFK618" s="9"/>
      <c r="VFL618" s="9"/>
      <c r="VFM618" s="9"/>
      <c r="VFN618" s="9"/>
      <c r="VFO618" s="9"/>
      <c r="VFP618" s="9"/>
      <c r="VFQ618" s="9"/>
      <c r="VFR618" s="9"/>
      <c r="VFS618" s="9"/>
      <c r="VFT618" s="9"/>
      <c r="VFU618" s="9"/>
      <c r="VFV618" s="9"/>
      <c r="VFW618" s="9"/>
      <c r="VFX618" s="9"/>
      <c r="VFY618" s="9"/>
      <c r="VFZ618" s="9"/>
      <c r="VGA618" s="9"/>
      <c r="VGB618" s="9"/>
      <c r="VGC618" s="9"/>
      <c r="VGD618" s="9"/>
      <c r="VGE618" s="9"/>
      <c r="VGF618" s="9"/>
      <c r="VGG618" s="9"/>
      <c r="VGH618" s="9"/>
      <c r="VGI618" s="9"/>
      <c r="VGJ618" s="9"/>
      <c r="VGK618" s="9"/>
      <c r="VGL618" s="9"/>
      <c r="VGM618" s="9"/>
      <c r="VGN618" s="9"/>
      <c r="VGO618" s="9"/>
      <c r="VGP618" s="9"/>
      <c r="VGQ618" s="9"/>
      <c r="VGR618" s="9"/>
      <c r="VGS618" s="9"/>
      <c r="VGT618" s="9"/>
      <c r="VGU618" s="9"/>
      <c r="VGV618" s="9"/>
      <c r="VGW618" s="9"/>
      <c r="VGX618" s="9"/>
      <c r="VGY618" s="9"/>
      <c r="VGZ618" s="9"/>
      <c r="VHA618" s="9"/>
      <c r="VHB618" s="9"/>
      <c r="VHC618" s="9"/>
      <c r="VHD618" s="9"/>
      <c r="VHE618" s="9"/>
      <c r="VHF618" s="9"/>
      <c r="VHG618" s="9"/>
      <c r="VHH618" s="9"/>
      <c r="VHI618" s="9"/>
      <c r="VHJ618" s="9"/>
      <c r="VHK618" s="9"/>
      <c r="VHL618" s="9"/>
      <c r="VHM618" s="9"/>
      <c r="VHN618" s="9"/>
      <c r="VHO618" s="9"/>
      <c r="VHP618" s="9"/>
      <c r="VHQ618" s="9"/>
      <c r="VHR618" s="9"/>
      <c r="VHS618" s="9"/>
      <c r="VHT618" s="9"/>
      <c r="VHU618" s="9"/>
      <c r="VHV618" s="9"/>
      <c r="VHW618" s="9"/>
      <c r="VHX618" s="9"/>
      <c r="VHY618" s="9"/>
      <c r="VHZ618" s="9"/>
      <c r="VIA618" s="9"/>
      <c r="VIB618" s="9"/>
      <c r="VIC618" s="9"/>
      <c r="VID618" s="9"/>
      <c r="VIE618" s="9"/>
      <c r="VIF618" s="9"/>
      <c r="VIG618" s="9"/>
      <c r="VIH618" s="9"/>
      <c r="VII618" s="9"/>
      <c r="VIJ618" s="9"/>
      <c r="VIK618" s="9"/>
      <c r="VIL618" s="9"/>
      <c r="VIM618" s="9"/>
      <c r="VIN618" s="9"/>
      <c r="VIO618" s="9"/>
      <c r="VIP618" s="9"/>
      <c r="VIQ618" s="9"/>
      <c r="VIR618" s="9"/>
      <c r="VIS618" s="9"/>
      <c r="VIT618" s="9"/>
      <c r="VIU618" s="9"/>
      <c r="VIV618" s="9"/>
      <c r="VIW618" s="9"/>
      <c r="VIX618" s="9"/>
      <c r="VIY618" s="9"/>
      <c r="VIZ618" s="9"/>
      <c r="VJA618" s="9"/>
      <c r="VJB618" s="9"/>
      <c r="VJC618" s="9"/>
      <c r="VJD618" s="9"/>
      <c r="VJE618" s="9"/>
      <c r="VJF618" s="9"/>
      <c r="VJG618" s="9"/>
      <c r="VJH618" s="9"/>
      <c r="VJI618" s="9"/>
      <c r="VJJ618" s="9"/>
      <c r="VJK618" s="9"/>
      <c r="VJL618" s="9"/>
      <c r="VJM618" s="9"/>
      <c r="VJN618" s="9"/>
      <c r="VJO618" s="9"/>
      <c r="VJP618" s="9"/>
      <c r="VJQ618" s="9"/>
      <c r="VJR618" s="9"/>
      <c r="VJS618" s="9"/>
      <c r="VJT618" s="9"/>
      <c r="VJU618" s="9"/>
      <c r="VJV618" s="9"/>
      <c r="VJW618" s="9"/>
      <c r="VJX618" s="9"/>
      <c r="VJY618" s="9"/>
      <c r="VJZ618" s="9"/>
      <c r="VKA618" s="9"/>
      <c r="VKB618" s="9"/>
      <c r="VKC618" s="9"/>
      <c r="VKD618" s="9"/>
      <c r="VKE618" s="9"/>
      <c r="VKF618" s="9"/>
      <c r="VKG618" s="9"/>
      <c r="VKH618" s="9"/>
      <c r="VKI618" s="9"/>
      <c r="VKJ618" s="9"/>
      <c r="VKK618" s="9"/>
      <c r="VKL618" s="9"/>
      <c r="VKM618" s="9"/>
      <c r="VKN618" s="9"/>
      <c r="VKO618" s="9"/>
      <c r="VKP618" s="9"/>
      <c r="VKQ618" s="9"/>
      <c r="VKR618" s="9"/>
      <c r="VKS618" s="9"/>
      <c r="VKT618" s="9"/>
      <c r="VKU618" s="9"/>
      <c r="VKV618" s="9"/>
      <c r="VKW618" s="9"/>
      <c r="VKX618" s="9"/>
      <c r="VKY618" s="9"/>
      <c r="VKZ618" s="9"/>
      <c r="VLA618" s="9"/>
      <c r="VLB618" s="9"/>
      <c r="VLC618" s="9"/>
      <c r="VLD618" s="9"/>
      <c r="VLE618" s="9"/>
      <c r="VLF618" s="9"/>
      <c r="VLG618" s="9"/>
      <c r="VLH618" s="9"/>
      <c r="VLI618" s="9"/>
      <c r="VLJ618" s="9"/>
      <c r="VLK618" s="9"/>
      <c r="VLL618" s="9"/>
      <c r="VLM618" s="9"/>
      <c r="VLN618" s="9"/>
      <c r="VLO618" s="9"/>
      <c r="VLP618" s="9"/>
      <c r="VLQ618" s="9"/>
      <c r="VLR618" s="9"/>
      <c r="VLS618" s="9"/>
      <c r="VLT618" s="9"/>
      <c r="VLU618" s="9"/>
      <c r="VLV618" s="9"/>
      <c r="VLW618" s="9"/>
      <c r="VLX618" s="9"/>
      <c r="VLY618" s="9"/>
      <c r="VLZ618" s="9"/>
      <c r="VMA618" s="9"/>
      <c r="VMB618" s="9"/>
      <c r="VMC618" s="9"/>
      <c r="VMD618" s="9"/>
      <c r="VME618" s="9"/>
      <c r="VMF618" s="9"/>
      <c r="VMG618" s="9"/>
      <c r="VMH618" s="9"/>
      <c r="VMI618" s="9"/>
      <c r="VMJ618" s="9"/>
      <c r="VMK618" s="9"/>
      <c r="VML618" s="9"/>
      <c r="VMM618" s="9"/>
      <c r="VMN618" s="9"/>
      <c r="VMO618" s="9"/>
      <c r="VMP618" s="9"/>
      <c r="VMQ618" s="9"/>
      <c r="VMR618" s="9"/>
      <c r="VMS618" s="9"/>
      <c r="VMT618" s="9"/>
      <c r="VMU618" s="9"/>
      <c r="VMV618" s="9"/>
      <c r="VMW618" s="9"/>
      <c r="VMX618" s="9"/>
      <c r="VMY618" s="9"/>
      <c r="VMZ618" s="9"/>
      <c r="VNA618" s="9"/>
      <c r="VNB618" s="9"/>
      <c r="VNC618" s="9"/>
      <c r="VND618" s="9"/>
      <c r="VNE618" s="9"/>
      <c r="VNF618" s="9"/>
      <c r="VNG618" s="9"/>
      <c r="VNH618" s="9"/>
      <c r="VNI618" s="9"/>
      <c r="VNJ618" s="9"/>
      <c r="VNK618" s="9"/>
      <c r="VNL618" s="9"/>
      <c r="VNM618" s="9"/>
      <c r="VNN618" s="9"/>
      <c r="VNO618" s="9"/>
      <c r="VNP618" s="9"/>
      <c r="VNQ618" s="9"/>
      <c r="VNR618" s="9"/>
      <c r="VNS618" s="9"/>
      <c r="VNT618" s="9"/>
      <c r="VNU618" s="9"/>
      <c r="VNV618" s="9"/>
      <c r="VNW618" s="9"/>
      <c r="VNX618" s="9"/>
      <c r="VNY618" s="9"/>
      <c r="VNZ618" s="9"/>
      <c r="VOA618" s="9"/>
      <c r="VOB618" s="9"/>
      <c r="VOC618" s="9"/>
      <c r="VOD618" s="9"/>
      <c r="VOE618" s="9"/>
      <c r="VOF618" s="9"/>
      <c r="VOG618" s="9"/>
      <c r="VOH618" s="9"/>
      <c r="VOI618" s="9"/>
      <c r="VOJ618" s="9"/>
      <c r="VOK618" s="9"/>
      <c r="VOL618" s="9"/>
      <c r="VOM618" s="9"/>
      <c r="VON618" s="9"/>
      <c r="VOO618" s="9"/>
      <c r="VOP618" s="9"/>
      <c r="VOQ618" s="9"/>
      <c r="VOR618" s="9"/>
      <c r="VOS618" s="9"/>
      <c r="VOT618" s="9"/>
      <c r="VOU618" s="9"/>
      <c r="VOV618" s="9"/>
      <c r="VOW618" s="9"/>
      <c r="VOX618" s="9"/>
      <c r="VOY618" s="9"/>
      <c r="VOZ618" s="9"/>
      <c r="VPA618" s="9"/>
      <c r="VPB618" s="9"/>
      <c r="VPC618" s="9"/>
      <c r="VPD618" s="9"/>
      <c r="VPE618" s="9"/>
      <c r="VPF618" s="9"/>
      <c r="VPG618" s="9"/>
      <c r="VPH618" s="9"/>
      <c r="VPI618" s="9"/>
      <c r="VPJ618" s="9"/>
      <c r="VPK618" s="9"/>
      <c r="VPL618" s="9"/>
      <c r="VPM618" s="9"/>
      <c r="VPN618" s="9"/>
      <c r="VPO618" s="9"/>
      <c r="VPP618" s="9"/>
      <c r="VPQ618" s="9"/>
      <c r="VPR618" s="9"/>
      <c r="VPS618" s="9"/>
      <c r="VPT618" s="9"/>
      <c r="VPU618" s="9"/>
      <c r="VPV618" s="9"/>
      <c r="VPW618" s="9"/>
      <c r="VPX618" s="9"/>
      <c r="VPY618" s="9"/>
      <c r="VPZ618" s="9"/>
      <c r="VQA618" s="9"/>
      <c r="VQB618" s="9"/>
      <c r="VQC618" s="9"/>
      <c r="VQD618" s="9"/>
      <c r="VQE618" s="9"/>
      <c r="VQF618" s="9"/>
      <c r="VQG618" s="9"/>
      <c r="VQH618" s="9"/>
      <c r="VQI618" s="9"/>
      <c r="VQJ618" s="9"/>
      <c r="VQK618" s="9"/>
      <c r="VQL618" s="9"/>
      <c r="VQM618" s="9"/>
      <c r="VQN618" s="9"/>
      <c r="VQO618" s="9"/>
      <c r="VQP618" s="9"/>
      <c r="VQQ618" s="9"/>
      <c r="VQR618" s="9"/>
      <c r="VQS618" s="9"/>
      <c r="VQT618" s="9"/>
      <c r="VQU618" s="9"/>
      <c r="VQV618" s="9"/>
      <c r="VQW618" s="9"/>
      <c r="VQX618" s="9"/>
      <c r="VQY618" s="9"/>
      <c r="VQZ618" s="9"/>
      <c r="VRA618" s="9"/>
      <c r="VRB618" s="9"/>
      <c r="VRC618" s="9"/>
      <c r="VRD618" s="9"/>
      <c r="VRE618" s="9"/>
      <c r="VRF618" s="9"/>
      <c r="VRG618" s="9"/>
      <c r="VRH618" s="9"/>
      <c r="VRI618" s="9"/>
      <c r="VRJ618" s="9"/>
      <c r="VRK618" s="9"/>
      <c r="VRL618" s="9"/>
      <c r="VRM618" s="9"/>
      <c r="VRN618" s="9"/>
      <c r="VRO618" s="9"/>
      <c r="VRP618" s="9"/>
      <c r="VRQ618" s="9"/>
      <c r="VRR618" s="9"/>
      <c r="VRS618" s="9"/>
      <c r="VRT618" s="9"/>
      <c r="VRU618" s="9"/>
      <c r="VRV618" s="9"/>
      <c r="VRW618" s="9"/>
      <c r="VRX618" s="9"/>
      <c r="VRY618" s="9"/>
      <c r="VRZ618" s="9"/>
      <c r="VSA618" s="9"/>
      <c r="VSB618" s="9"/>
      <c r="VSC618" s="9"/>
      <c r="VSD618" s="9"/>
      <c r="VSE618" s="9"/>
      <c r="VSF618" s="9"/>
      <c r="VSG618" s="9"/>
      <c r="VSH618" s="9"/>
      <c r="VSI618" s="9"/>
      <c r="VSJ618" s="9"/>
      <c r="VSK618" s="9"/>
      <c r="VSL618" s="9"/>
      <c r="VSM618" s="9"/>
      <c r="VSN618" s="9"/>
      <c r="VSO618" s="9"/>
      <c r="VSP618" s="9"/>
      <c r="VSQ618" s="9"/>
      <c r="VSR618" s="9"/>
      <c r="VSS618" s="9"/>
      <c r="VST618" s="9"/>
      <c r="VSU618" s="9"/>
      <c r="VSV618" s="9"/>
      <c r="VSW618" s="9"/>
      <c r="VSX618" s="9"/>
      <c r="VSY618" s="9"/>
      <c r="VSZ618" s="9"/>
      <c r="VTA618" s="9"/>
      <c r="VTB618" s="9"/>
      <c r="VTC618" s="9"/>
      <c r="VTD618" s="9"/>
      <c r="VTE618" s="9"/>
      <c r="VTF618" s="9"/>
      <c r="VTG618" s="9"/>
      <c r="VTH618" s="9"/>
      <c r="VTI618" s="9"/>
      <c r="VTJ618" s="9"/>
      <c r="VTK618" s="9"/>
      <c r="VTL618" s="9"/>
      <c r="VTM618" s="9"/>
      <c r="VTN618" s="9"/>
      <c r="VTO618" s="9"/>
      <c r="VTP618" s="9"/>
      <c r="VTQ618" s="9"/>
      <c r="VTR618" s="9"/>
      <c r="VTS618" s="9"/>
      <c r="VTT618" s="9"/>
      <c r="VTU618" s="9"/>
      <c r="VTV618" s="9"/>
      <c r="VTW618" s="9"/>
      <c r="VTX618" s="9"/>
      <c r="VTY618" s="9"/>
      <c r="VTZ618" s="9"/>
      <c r="VUA618" s="9"/>
      <c r="VUB618" s="9"/>
      <c r="VUC618" s="9"/>
      <c r="VUD618" s="9"/>
      <c r="VUE618" s="9"/>
      <c r="VUF618" s="9"/>
      <c r="VUG618" s="9"/>
      <c r="VUH618" s="9"/>
      <c r="VUI618" s="9"/>
      <c r="VUJ618" s="9"/>
      <c r="VUK618" s="9"/>
      <c r="VUL618" s="9"/>
      <c r="VUM618" s="9"/>
      <c r="VUN618" s="9"/>
      <c r="VUO618" s="9"/>
      <c r="VUP618" s="9"/>
      <c r="VUQ618" s="9"/>
      <c r="VUR618" s="9"/>
      <c r="VUS618" s="9"/>
      <c r="VUT618" s="9"/>
      <c r="VUU618" s="9"/>
      <c r="VUV618" s="9"/>
      <c r="VUW618" s="9"/>
      <c r="VUX618" s="9"/>
      <c r="VUY618" s="9"/>
      <c r="VUZ618" s="9"/>
      <c r="VVA618" s="9"/>
      <c r="VVB618" s="9"/>
      <c r="VVC618" s="9"/>
      <c r="VVD618" s="9"/>
      <c r="VVE618" s="9"/>
      <c r="VVF618" s="9"/>
      <c r="VVG618" s="9"/>
      <c r="VVH618" s="9"/>
      <c r="VVI618" s="9"/>
      <c r="VVJ618" s="9"/>
      <c r="VVK618" s="9"/>
      <c r="VVL618" s="9"/>
      <c r="VVM618" s="9"/>
      <c r="VVN618" s="9"/>
      <c r="VVO618" s="9"/>
      <c r="VVP618" s="9"/>
      <c r="VVQ618" s="9"/>
      <c r="VVR618" s="9"/>
      <c r="VVS618" s="9"/>
      <c r="VVT618" s="9"/>
      <c r="VVU618" s="9"/>
      <c r="VVV618" s="9"/>
      <c r="VVW618" s="9"/>
      <c r="VVX618" s="9"/>
      <c r="VVY618" s="9"/>
      <c r="VVZ618" s="9"/>
      <c r="VWA618" s="9"/>
      <c r="VWB618" s="9"/>
      <c r="VWC618" s="9"/>
      <c r="VWD618" s="9"/>
      <c r="VWE618" s="9"/>
      <c r="VWF618" s="9"/>
      <c r="VWG618" s="9"/>
      <c r="VWH618" s="9"/>
      <c r="VWI618" s="9"/>
      <c r="VWJ618" s="9"/>
      <c r="VWK618" s="9"/>
      <c r="VWL618" s="9"/>
      <c r="VWM618" s="9"/>
      <c r="VWN618" s="9"/>
      <c r="VWO618" s="9"/>
      <c r="VWP618" s="9"/>
      <c r="VWQ618" s="9"/>
      <c r="VWR618" s="9"/>
      <c r="VWS618" s="9"/>
      <c r="VWT618" s="9"/>
      <c r="VWU618" s="9"/>
      <c r="VWV618" s="9"/>
      <c r="VWW618" s="9"/>
      <c r="VWX618" s="9"/>
      <c r="VWY618" s="9"/>
      <c r="VWZ618" s="9"/>
      <c r="VXA618" s="9"/>
      <c r="VXB618" s="9"/>
      <c r="VXC618" s="9"/>
      <c r="VXD618" s="9"/>
      <c r="VXE618" s="9"/>
      <c r="VXF618" s="9"/>
      <c r="VXG618" s="9"/>
      <c r="VXH618" s="9"/>
      <c r="VXI618" s="9"/>
      <c r="VXJ618" s="9"/>
      <c r="VXK618" s="9"/>
      <c r="VXL618" s="9"/>
      <c r="VXM618" s="9"/>
      <c r="VXN618" s="9"/>
      <c r="VXO618" s="9"/>
      <c r="VXP618" s="9"/>
      <c r="VXQ618" s="9"/>
      <c r="VXR618" s="9"/>
      <c r="VXS618" s="9"/>
      <c r="VXT618" s="9"/>
      <c r="VXU618" s="9"/>
      <c r="VXV618" s="9"/>
      <c r="VXW618" s="9"/>
      <c r="VXX618" s="9"/>
      <c r="VXY618" s="9"/>
      <c r="VXZ618" s="9"/>
      <c r="VYA618" s="9"/>
      <c r="VYB618" s="9"/>
      <c r="VYC618" s="9"/>
      <c r="VYD618" s="9"/>
      <c r="VYE618" s="9"/>
      <c r="VYF618" s="9"/>
      <c r="VYG618" s="9"/>
      <c r="VYH618" s="9"/>
      <c r="VYI618" s="9"/>
      <c r="VYJ618" s="9"/>
      <c r="VYK618" s="9"/>
      <c r="VYL618" s="9"/>
      <c r="VYM618" s="9"/>
      <c r="VYN618" s="9"/>
      <c r="VYO618" s="9"/>
      <c r="VYP618" s="9"/>
      <c r="VYQ618" s="9"/>
      <c r="VYR618" s="9"/>
      <c r="VYS618" s="9"/>
      <c r="VYT618" s="9"/>
      <c r="VYU618" s="9"/>
      <c r="VYV618" s="9"/>
      <c r="VYW618" s="9"/>
      <c r="VYX618" s="9"/>
      <c r="VYY618" s="9"/>
      <c r="VYZ618" s="9"/>
      <c r="VZA618" s="9"/>
      <c r="VZB618" s="9"/>
      <c r="VZC618" s="9"/>
      <c r="VZD618" s="9"/>
      <c r="VZE618" s="9"/>
      <c r="VZF618" s="9"/>
      <c r="VZG618" s="9"/>
      <c r="VZH618" s="9"/>
      <c r="VZI618" s="9"/>
      <c r="VZJ618" s="9"/>
      <c r="VZK618" s="9"/>
      <c r="VZL618" s="9"/>
      <c r="VZM618" s="9"/>
      <c r="VZN618" s="9"/>
      <c r="VZO618" s="9"/>
      <c r="VZP618" s="9"/>
      <c r="VZQ618" s="9"/>
      <c r="VZR618" s="9"/>
      <c r="VZS618" s="9"/>
      <c r="VZT618" s="9"/>
      <c r="VZU618" s="9"/>
      <c r="VZV618" s="9"/>
      <c r="VZW618" s="9"/>
      <c r="VZX618" s="9"/>
      <c r="VZY618" s="9"/>
      <c r="VZZ618" s="9"/>
      <c r="WAA618" s="9"/>
      <c r="WAB618" s="9"/>
      <c r="WAC618" s="9"/>
      <c r="WAD618" s="9"/>
      <c r="WAE618" s="9"/>
      <c r="WAF618" s="9"/>
      <c r="WAG618" s="9"/>
      <c r="WAH618" s="9"/>
      <c r="WAI618" s="9"/>
      <c r="WAJ618" s="9"/>
      <c r="WAK618" s="9"/>
      <c r="WAL618" s="9"/>
      <c r="WAM618" s="9"/>
      <c r="WAN618" s="9"/>
      <c r="WAO618" s="9"/>
      <c r="WAP618" s="9"/>
      <c r="WAQ618" s="9"/>
      <c r="WAR618" s="9"/>
      <c r="WAS618" s="9"/>
      <c r="WAT618" s="9"/>
      <c r="WAU618" s="9"/>
      <c r="WAV618" s="9"/>
      <c r="WAW618" s="9"/>
      <c r="WAX618" s="9"/>
      <c r="WAY618" s="9"/>
      <c r="WAZ618" s="9"/>
      <c r="WBA618" s="9"/>
      <c r="WBB618" s="9"/>
      <c r="WBC618" s="9"/>
      <c r="WBD618" s="9"/>
      <c r="WBE618" s="9"/>
      <c r="WBF618" s="9"/>
      <c r="WBG618" s="9"/>
      <c r="WBH618" s="9"/>
      <c r="WBI618" s="9"/>
      <c r="WBJ618" s="9"/>
      <c r="WBK618" s="9"/>
      <c r="WBL618" s="9"/>
      <c r="WBM618" s="9"/>
      <c r="WBN618" s="9"/>
      <c r="WBO618" s="9"/>
      <c r="WBP618" s="9"/>
      <c r="WBQ618" s="9"/>
      <c r="WBR618" s="9"/>
      <c r="WBS618" s="9"/>
      <c r="WBT618" s="9"/>
      <c r="WBU618" s="9"/>
      <c r="WBV618" s="9"/>
      <c r="WBW618" s="9"/>
      <c r="WBX618" s="9"/>
      <c r="WBY618" s="9"/>
      <c r="WBZ618" s="9"/>
      <c r="WCA618" s="9"/>
      <c r="WCB618" s="9"/>
      <c r="WCC618" s="9"/>
      <c r="WCD618" s="9"/>
      <c r="WCE618" s="9"/>
      <c r="WCF618" s="9"/>
      <c r="WCG618" s="9"/>
      <c r="WCH618" s="9"/>
      <c r="WCI618" s="9"/>
      <c r="WCJ618" s="9"/>
      <c r="WCK618" s="9"/>
      <c r="WCL618" s="9"/>
      <c r="WCM618" s="9"/>
      <c r="WCN618" s="9"/>
      <c r="WCO618" s="9"/>
      <c r="WCP618" s="9"/>
      <c r="WCQ618" s="9"/>
      <c r="WCR618" s="9"/>
      <c r="WCS618" s="9"/>
      <c r="WCT618" s="9"/>
      <c r="WCU618" s="9"/>
      <c r="WCV618" s="9"/>
      <c r="WCW618" s="9"/>
      <c r="WCX618" s="9"/>
      <c r="WCY618" s="9"/>
      <c r="WCZ618" s="9"/>
      <c r="WDA618" s="9"/>
      <c r="WDB618" s="9"/>
      <c r="WDC618" s="9"/>
      <c r="WDD618" s="9"/>
      <c r="WDE618" s="9"/>
      <c r="WDF618" s="9"/>
      <c r="WDG618" s="9"/>
      <c r="WDH618" s="9"/>
      <c r="WDI618" s="9"/>
      <c r="WDJ618" s="9"/>
      <c r="WDK618" s="9"/>
      <c r="WDL618" s="9"/>
      <c r="WDM618" s="9"/>
      <c r="WDN618" s="9"/>
      <c r="WDO618" s="9"/>
      <c r="WDP618" s="9"/>
      <c r="WDQ618" s="9"/>
      <c r="WDR618" s="9"/>
      <c r="WDS618" s="9"/>
      <c r="WDT618" s="9"/>
      <c r="WDU618" s="9"/>
      <c r="WDV618" s="9"/>
      <c r="WDW618" s="9"/>
      <c r="WDX618" s="9"/>
      <c r="WDY618" s="9"/>
      <c r="WDZ618" s="9"/>
      <c r="WEA618" s="9"/>
      <c r="WEB618" s="9"/>
      <c r="WEC618" s="9"/>
      <c r="WED618" s="9"/>
      <c r="WEE618" s="9"/>
      <c r="WEF618" s="9"/>
      <c r="WEG618" s="9"/>
      <c r="WEH618" s="9"/>
      <c r="WEI618" s="9"/>
      <c r="WEJ618" s="9"/>
      <c r="WEK618" s="9"/>
      <c r="WEL618" s="9"/>
      <c r="WEM618" s="9"/>
      <c r="WEN618" s="9"/>
      <c r="WEO618" s="9"/>
      <c r="WEP618" s="9"/>
      <c r="WEQ618" s="9"/>
      <c r="WER618" s="9"/>
      <c r="WES618" s="9"/>
      <c r="WET618" s="9"/>
      <c r="WEU618" s="9"/>
      <c r="WEV618" s="9"/>
      <c r="WEW618" s="9"/>
      <c r="WEX618" s="9"/>
      <c r="WEY618" s="9"/>
      <c r="WEZ618" s="9"/>
      <c r="WFA618" s="9"/>
      <c r="WFB618" s="9"/>
      <c r="WFC618" s="9"/>
      <c r="WFD618" s="9"/>
      <c r="WFE618" s="9"/>
      <c r="WFF618" s="9"/>
      <c r="WFG618" s="9"/>
      <c r="WFH618" s="9"/>
      <c r="WFI618" s="9"/>
      <c r="WFJ618" s="9"/>
      <c r="WFK618" s="9"/>
      <c r="WFL618" s="9"/>
      <c r="WFM618" s="9"/>
      <c r="WFN618" s="9"/>
      <c r="WFO618" s="9"/>
      <c r="WFP618" s="9"/>
      <c r="WFQ618" s="9"/>
      <c r="WFR618" s="9"/>
      <c r="WFS618" s="9"/>
      <c r="WFT618" s="9"/>
      <c r="WFU618" s="9"/>
      <c r="WFV618" s="9"/>
      <c r="WFW618" s="9"/>
      <c r="WFX618" s="9"/>
      <c r="WFY618" s="9"/>
      <c r="WFZ618" s="9"/>
      <c r="WGA618" s="9"/>
      <c r="WGB618" s="9"/>
      <c r="WGC618" s="9"/>
      <c r="WGD618" s="9"/>
      <c r="WGE618" s="9"/>
      <c r="WGF618" s="9"/>
      <c r="WGG618" s="9"/>
      <c r="WGH618" s="9"/>
      <c r="WGI618" s="9"/>
      <c r="WGJ618" s="9"/>
      <c r="WGK618" s="9"/>
      <c r="WGL618" s="9"/>
      <c r="WGM618" s="9"/>
      <c r="WGN618" s="9"/>
      <c r="WGO618" s="9"/>
      <c r="WGP618" s="9"/>
      <c r="WGQ618" s="9"/>
      <c r="WGR618" s="9"/>
      <c r="WGS618" s="9"/>
      <c r="WGT618" s="9"/>
      <c r="WGU618" s="9"/>
      <c r="WGV618" s="9"/>
      <c r="WGW618" s="9"/>
      <c r="WGX618" s="9"/>
      <c r="WGY618" s="9"/>
      <c r="WGZ618" s="9"/>
      <c r="WHA618" s="9"/>
      <c r="WHB618" s="9"/>
      <c r="WHC618" s="9"/>
      <c r="WHD618" s="9"/>
      <c r="WHE618" s="9"/>
      <c r="WHF618" s="9"/>
      <c r="WHG618" s="9"/>
      <c r="WHH618" s="9"/>
      <c r="WHI618" s="9"/>
      <c r="WHJ618" s="9"/>
      <c r="WHK618" s="9"/>
      <c r="WHL618" s="9"/>
      <c r="WHM618" s="9"/>
      <c r="WHN618" s="9"/>
      <c r="WHO618" s="9"/>
      <c r="WHP618" s="9"/>
      <c r="WHQ618" s="9"/>
      <c r="WHR618" s="9"/>
      <c r="WHS618" s="9"/>
      <c r="WHT618" s="9"/>
      <c r="WHU618" s="9"/>
      <c r="WHV618" s="9"/>
      <c r="WHW618" s="9"/>
      <c r="WHX618" s="9"/>
      <c r="WHY618" s="9"/>
      <c r="WHZ618" s="9"/>
      <c r="WIA618" s="9"/>
      <c r="WIB618" s="9"/>
      <c r="WIC618" s="9"/>
      <c r="WID618" s="9"/>
      <c r="WIE618" s="9"/>
      <c r="WIF618" s="9"/>
      <c r="WIG618" s="9"/>
      <c r="WIH618" s="9"/>
      <c r="WII618" s="9"/>
      <c r="WIJ618" s="9"/>
      <c r="WIK618" s="9"/>
      <c r="WIL618" s="9"/>
      <c r="WIM618" s="9"/>
      <c r="WIN618" s="9"/>
      <c r="WIO618" s="9"/>
      <c r="WIP618" s="9"/>
      <c r="WIQ618" s="9"/>
      <c r="WIR618" s="9"/>
      <c r="WIS618" s="9"/>
      <c r="WIT618" s="9"/>
      <c r="WIU618" s="9"/>
      <c r="WIV618" s="9"/>
      <c r="WIW618" s="9"/>
      <c r="WIX618" s="9"/>
      <c r="WIY618" s="9"/>
      <c r="WIZ618" s="9"/>
      <c r="WJA618" s="9"/>
      <c r="WJB618" s="9"/>
      <c r="WJC618" s="9"/>
      <c r="WJD618" s="9"/>
      <c r="WJE618" s="9"/>
      <c r="WJF618" s="9"/>
      <c r="WJG618" s="9"/>
      <c r="WJH618" s="9"/>
      <c r="WJI618" s="9"/>
      <c r="WJJ618" s="9"/>
      <c r="WJK618" s="9"/>
      <c r="WJL618" s="9"/>
      <c r="WJM618" s="9"/>
      <c r="WJN618" s="9"/>
      <c r="WJO618" s="9"/>
      <c r="WJP618" s="9"/>
      <c r="WJQ618" s="9"/>
      <c r="WJR618" s="9"/>
      <c r="WJS618" s="9"/>
      <c r="WJT618" s="9"/>
      <c r="WJU618" s="9"/>
      <c r="WJV618" s="9"/>
      <c r="WJW618" s="9"/>
      <c r="WJX618" s="9"/>
      <c r="WJY618" s="9"/>
      <c r="WJZ618" s="9"/>
      <c r="WKA618" s="9"/>
      <c r="WKB618" s="9"/>
      <c r="WKC618" s="9"/>
      <c r="WKD618" s="9"/>
      <c r="WKE618" s="9"/>
      <c r="WKF618" s="9"/>
      <c r="WKG618" s="9"/>
      <c r="WKH618" s="9"/>
      <c r="WKI618" s="9"/>
      <c r="WKJ618" s="9"/>
      <c r="WKK618" s="9"/>
      <c r="WKL618" s="9"/>
      <c r="WKM618" s="9"/>
      <c r="WKN618" s="9"/>
      <c r="WKO618" s="9"/>
      <c r="WKP618" s="9"/>
      <c r="WKQ618" s="9"/>
      <c r="WKR618" s="9"/>
      <c r="WKS618" s="9"/>
      <c r="WKT618" s="9"/>
      <c r="WKU618" s="9"/>
      <c r="WKV618" s="9"/>
      <c r="WKW618" s="9"/>
      <c r="WKX618" s="9"/>
      <c r="WKY618" s="9"/>
      <c r="WKZ618" s="9"/>
      <c r="WLA618" s="9"/>
      <c r="WLB618" s="9"/>
      <c r="WLC618" s="9"/>
      <c r="WLD618" s="9"/>
      <c r="WLE618" s="9"/>
      <c r="WLF618" s="9"/>
      <c r="WLG618" s="9"/>
      <c r="WLH618" s="9"/>
      <c r="WLI618" s="9"/>
      <c r="WLJ618" s="9"/>
      <c r="WLK618" s="9"/>
      <c r="WLL618" s="9"/>
      <c r="WLM618" s="9"/>
      <c r="WLN618" s="9"/>
      <c r="WLO618" s="9"/>
      <c r="WLP618" s="9"/>
      <c r="WLQ618" s="9"/>
      <c r="WLR618" s="9"/>
      <c r="WLS618" s="9"/>
      <c r="WLT618" s="9"/>
      <c r="WLU618" s="9"/>
      <c r="WLV618" s="9"/>
      <c r="WLW618" s="9"/>
      <c r="WLX618" s="9"/>
      <c r="WLY618" s="9"/>
      <c r="WLZ618" s="9"/>
      <c r="WMA618" s="9"/>
      <c r="WMB618" s="9"/>
      <c r="WMC618" s="9"/>
      <c r="WMD618" s="9"/>
      <c r="WME618" s="9"/>
      <c r="WMF618" s="9"/>
      <c r="WMG618" s="9"/>
      <c r="WMH618" s="9"/>
      <c r="WMI618" s="9"/>
      <c r="WMJ618" s="9"/>
      <c r="WMK618" s="9"/>
      <c r="WML618" s="9"/>
      <c r="WMM618" s="9"/>
      <c r="WMN618" s="9"/>
      <c r="WMO618" s="9"/>
      <c r="WMP618" s="9"/>
      <c r="WMQ618" s="9"/>
      <c r="WMR618" s="9"/>
      <c r="WMS618" s="9"/>
      <c r="WMT618" s="9"/>
      <c r="WMU618" s="9"/>
      <c r="WMV618" s="9"/>
      <c r="WMW618" s="9"/>
      <c r="WMX618" s="9"/>
      <c r="WMY618" s="9"/>
      <c r="WMZ618" s="9"/>
      <c r="WNA618" s="9"/>
      <c r="WNB618" s="9"/>
      <c r="WNC618" s="9"/>
      <c r="WND618" s="9"/>
      <c r="WNE618" s="9"/>
      <c r="WNF618" s="9"/>
      <c r="WNG618" s="9"/>
      <c r="WNH618" s="9"/>
      <c r="WNI618" s="9"/>
      <c r="WNJ618" s="9"/>
      <c r="WNK618" s="9"/>
      <c r="WNL618" s="9"/>
      <c r="WNM618" s="9"/>
      <c r="WNN618" s="9"/>
      <c r="WNO618" s="9"/>
      <c r="WNP618" s="9"/>
      <c r="WNQ618" s="9"/>
      <c r="WNR618" s="9"/>
      <c r="WNS618" s="9"/>
      <c r="WNT618" s="9"/>
      <c r="WNU618" s="9"/>
      <c r="WNV618" s="9"/>
      <c r="WNW618" s="9"/>
      <c r="WNX618" s="9"/>
      <c r="WNY618" s="9"/>
      <c r="WNZ618" s="9"/>
      <c r="WOA618" s="9"/>
      <c r="WOB618" s="9"/>
      <c r="WOC618" s="9"/>
      <c r="WOD618" s="9"/>
      <c r="WOE618" s="9"/>
      <c r="WOF618" s="9"/>
      <c r="WOG618" s="9"/>
      <c r="WOH618" s="9"/>
      <c r="WOI618" s="9"/>
      <c r="WOJ618" s="9"/>
      <c r="WOK618" s="9"/>
      <c r="WOL618" s="9"/>
      <c r="WOM618" s="9"/>
      <c r="WON618" s="9"/>
      <c r="WOO618" s="9"/>
      <c r="WOP618" s="9"/>
      <c r="WOQ618" s="9"/>
      <c r="WOR618" s="9"/>
      <c r="WOS618" s="9"/>
      <c r="WOT618" s="9"/>
      <c r="WOU618" s="9"/>
      <c r="WOV618" s="9"/>
      <c r="WOW618" s="9"/>
      <c r="WOX618" s="9"/>
      <c r="WOY618" s="9"/>
      <c r="WOZ618" s="9"/>
      <c r="WPA618" s="9"/>
      <c r="WPB618" s="9"/>
      <c r="WPC618" s="9"/>
      <c r="WPD618" s="9"/>
      <c r="WPE618" s="9"/>
      <c r="WPF618" s="9"/>
      <c r="WPG618" s="9"/>
      <c r="WPH618" s="9"/>
      <c r="WPI618" s="9"/>
      <c r="WPJ618" s="9"/>
      <c r="WPK618" s="9"/>
      <c r="WPL618" s="9"/>
      <c r="WPM618" s="9"/>
      <c r="WPN618" s="9"/>
      <c r="WPO618" s="9"/>
      <c r="WPP618" s="9"/>
      <c r="WPQ618" s="9"/>
      <c r="WPR618" s="9"/>
      <c r="WPS618" s="9"/>
      <c r="WPT618" s="9"/>
      <c r="WPU618" s="9"/>
      <c r="WPV618" s="9"/>
      <c r="WPW618" s="9"/>
      <c r="WPX618" s="9"/>
      <c r="WPY618" s="9"/>
      <c r="WPZ618" s="9"/>
      <c r="WQA618" s="9"/>
      <c r="WQB618" s="9"/>
      <c r="WQC618" s="9"/>
      <c r="WQD618" s="9"/>
      <c r="WQE618" s="9"/>
      <c r="WQF618" s="9"/>
      <c r="WQG618" s="9"/>
      <c r="WQH618" s="9"/>
      <c r="WQI618" s="9"/>
      <c r="WQJ618" s="9"/>
      <c r="WQK618" s="9"/>
      <c r="WQL618" s="9"/>
      <c r="WQM618" s="9"/>
      <c r="WQN618" s="9"/>
      <c r="WQO618" s="9"/>
      <c r="WQP618" s="9"/>
      <c r="WQQ618" s="9"/>
      <c r="WQR618" s="9"/>
      <c r="WQS618" s="9"/>
      <c r="WQT618" s="9"/>
      <c r="WQU618" s="9"/>
      <c r="WQV618" s="9"/>
      <c r="WQW618" s="9"/>
      <c r="WQX618" s="9"/>
      <c r="WQY618" s="9"/>
      <c r="WQZ618" s="9"/>
      <c r="WRA618" s="9"/>
      <c r="WRB618" s="9"/>
      <c r="WRC618" s="9"/>
      <c r="WRD618" s="9"/>
      <c r="WRE618" s="9"/>
      <c r="WRF618" s="9"/>
      <c r="WRG618" s="9"/>
      <c r="WRH618" s="9"/>
      <c r="WRI618" s="9"/>
      <c r="WRJ618" s="9"/>
      <c r="WRK618" s="9"/>
      <c r="WRL618" s="9"/>
      <c r="WRM618" s="9"/>
      <c r="WRN618" s="9"/>
      <c r="WRO618" s="9"/>
      <c r="WRP618" s="9"/>
      <c r="WRQ618" s="9"/>
      <c r="WRR618" s="9"/>
      <c r="WRS618" s="9"/>
      <c r="WRT618" s="9"/>
      <c r="WRU618" s="9"/>
      <c r="WRV618" s="9"/>
      <c r="WRW618" s="9"/>
      <c r="WRX618" s="9"/>
      <c r="WRY618" s="9"/>
      <c r="WRZ618" s="9"/>
      <c r="WSA618" s="9"/>
      <c r="WSB618" s="9"/>
      <c r="WSC618" s="9"/>
      <c r="WSD618" s="9"/>
      <c r="WSE618" s="9"/>
      <c r="WSF618" s="9"/>
      <c r="WSG618" s="9"/>
      <c r="WSH618" s="9"/>
      <c r="WSI618" s="9"/>
      <c r="WSJ618" s="9"/>
      <c r="WSK618" s="9"/>
      <c r="WSL618" s="9"/>
      <c r="WSM618" s="9"/>
      <c r="WSN618" s="9"/>
      <c r="WSO618" s="9"/>
      <c r="WSP618" s="9"/>
      <c r="WSQ618" s="9"/>
      <c r="WSR618" s="9"/>
      <c r="WSS618" s="9"/>
      <c r="WST618" s="9"/>
      <c r="WSU618" s="9"/>
      <c r="WSV618" s="9"/>
      <c r="WSW618" s="9"/>
      <c r="WSX618" s="9"/>
      <c r="WSY618" s="9"/>
      <c r="WSZ618" s="9"/>
      <c r="WTA618" s="9"/>
      <c r="WTB618" s="9"/>
      <c r="WTC618" s="9"/>
      <c r="WTD618" s="9"/>
      <c r="WTE618" s="9"/>
      <c r="WTF618" s="9"/>
      <c r="WTG618" s="9"/>
      <c r="WTH618" s="9"/>
      <c r="WTI618" s="9"/>
      <c r="WTJ618" s="9"/>
      <c r="WTK618" s="9"/>
      <c r="WTL618" s="9"/>
      <c r="WTM618" s="9"/>
      <c r="WTN618" s="9"/>
      <c r="WTO618" s="9"/>
      <c r="WTP618" s="9"/>
      <c r="WTQ618" s="9"/>
      <c r="WTR618" s="9"/>
      <c r="WTS618" s="9"/>
      <c r="WTT618" s="9"/>
      <c r="WTU618" s="9"/>
      <c r="WTV618" s="9"/>
      <c r="WTW618" s="9"/>
      <c r="WTX618" s="9"/>
      <c r="WTY618" s="9"/>
      <c r="WTZ618" s="9"/>
      <c r="WUA618" s="9"/>
      <c r="WUB618" s="9"/>
      <c r="WUC618" s="9"/>
      <c r="WUD618" s="9"/>
      <c r="WUE618" s="9"/>
      <c r="WUF618" s="9"/>
      <c r="WUG618" s="9"/>
      <c r="WUH618" s="9"/>
      <c r="WUI618" s="9"/>
      <c r="WUJ618" s="9"/>
      <c r="WUK618" s="9"/>
      <c r="WUL618" s="9"/>
      <c r="WUM618" s="9"/>
      <c r="WUN618" s="9"/>
      <c r="WUO618" s="9"/>
      <c r="WUP618" s="9"/>
      <c r="WUQ618" s="9"/>
      <c r="WUR618" s="9"/>
      <c r="WUS618" s="9"/>
      <c r="WUT618" s="9"/>
      <c r="WUU618" s="9"/>
      <c r="WUV618" s="9"/>
      <c r="WUW618" s="9"/>
      <c r="WUX618" s="9"/>
      <c r="WUY618" s="9"/>
      <c r="WUZ618" s="9"/>
      <c r="WVA618" s="9"/>
      <c r="WVB618" s="9"/>
      <c r="WVC618" s="9"/>
      <c r="WVD618" s="9"/>
      <c r="WVE618" s="9"/>
      <c r="WVF618" s="9"/>
      <c r="WVG618" s="9"/>
      <c r="WVH618" s="9"/>
      <c r="WVI618" s="9"/>
      <c r="WVJ618" s="9"/>
      <c r="WVK618" s="9"/>
      <c r="WVL618" s="9"/>
      <c r="WVM618" s="9"/>
      <c r="WVN618" s="9"/>
      <c r="WVO618" s="9"/>
      <c r="WVP618" s="9"/>
      <c r="WVQ618" s="9"/>
      <c r="WVR618" s="9"/>
      <c r="WVS618" s="9"/>
      <c r="WVT618" s="9"/>
      <c r="WVU618" s="9"/>
      <c r="WVV618" s="9"/>
      <c r="WVW618" s="9"/>
      <c r="WVX618" s="9"/>
      <c r="WVY618" s="9"/>
      <c r="WVZ618" s="9"/>
      <c r="WWA618" s="9"/>
      <c r="WWB618" s="9"/>
      <c r="WWC618" s="9"/>
      <c r="WWD618" s="9"/>
      <c r="WWE618" s="9"/>
      <c r="WWF618" s="9"/>
      <c r="WWG618" s="9"/>
      <c r="WWH618" s="9"/>
      <c r="WWI618" s="9"/>
      <c r="WWJ618" s="9"/>
      <c r="WWK618" s="9"/>
      <c r="WWL618" s="9"/>
    </row>
    <row r="619" spans="1:16158" s="35" customFormat="1">
      <c r="A619" s="277"/>
      <c r="B619" s="245"/>
      <c r="C619" s="245"/>
      <c r="D619" s="245"/>
      <c r="E619" s="248"/>
      <c r="F619" s="248"/>
      <c r="G619" s="248"/>
      <c r="H619" s="247"/>
      <c r="I619" s="65">
        <v>200</v>
      </c>
      <c r="J619" s="65">
        <v>250</v>
      </c>
      <c r="K619" s="80">
        <f>+I619*J619</f>
        <v>50000</v>
      </c>
      <c r="L619" s="245">
        <v>2</v>
      </c>
      <c r="M619" s="266" t="s">
        <v>1592</v>
      </c>
      <c r="N619" s="245" t="s">
        <v>1595</v>
      </c>
      <c r="O619" s="48"/>
      <c r="P619" s="142">
        <v>152</v>
      </c>
      <c r="Q619" s="245">
        <v>100</v>
      </c>
      <c r="R619" s="251">
        <v>7400</v>
      </c>
      <c r="S619" s="245">
        <f>+P619*R619</f>
        <v>1124800</v>
      </c>
      <c r="T619" s="245">
        <v>23</v>
      </c>
      <c r="U619" s="248">
        <v>85</v>
      </c>
      <c r="V619" s="245">
        <f>+S619*0.15</f>
        <v>168720</v>
      </c>
      <c r="W619" s="278">
        <f>+K619+V619</f>
        <v>218720</v>
      </c>
      <c r="X619" s="257">
        <f>+W619</f>
        <v>218720</v>
      </c>
      <c r="Y619" s="257">
        <v>10</v>
      </c>
      <c r="Z619" s="125">
        <f>K619</f>
        <v>50000</v>
      </c>
      <c r="AA619" s="254">
        <v>0.02</v>
      </c>
      <c r="AB619" s="83">
        <f>+K619*AA619/100</f>
        <v>10</v>
      </c>
      <c r="AC619" s="83">
        <f t="shared" si="215"/>
        <v>8.5</v>
      </c>
      <c r="AD619" s="4"/>
      <c r="AE619" s="179" t="s">
        <v>2219</v>
      </c>
      <c r="AF619" s="4" t="s">
        <v>74</v>
      </c>
      <c r="AG619" s="121"/>
      <c r="AH619" s="8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  <c r="JS619" s="9"/>
      <c r="JT619" s="9"/>
      <c r="JU619" s="9"/>
      <c r="JV619" s="9"/>
      <c r="JW619" s="9"/>
      <c r="JX619" s="9"/>
      <c r="JY619" s="9"/>
      <c r="JZ619" s="9"/>
      <c r="KA619" s="9"/>
      <c r="KB619" s="9"/>
      <c r="KC619" s="9"/>
      <c r="KD619" s="9"/>
      <c r="KE619" s="9"/>
      <c r="KF619" s="9"/>
      <c r="KG619" s="9"/>
      <c r="KH619" s="9"/>
      <c r="KI619" s="9"/>
      <c r="KJ619" s="9"/>
      <c r="KK619" s="9"/>
      <c r="KL619" s="9"/>
      <c r="KM619" s="9"/>
      <c r="KN619" s="9"/>
      <c r="KO619" s="9"/>
      <c r="KP619" s="9"/>
      <c r="KQ619" s="9"/>
      <c r="KR619" s="9"/>
      <c r="KS619" s="9"/>
      <c r="KT619" s="9"/>
      <c r="KU619" s="9"/>
      <c r="KV619" s="9"/>
      <c r="KW619" s="9"/>
      <c r="KX619" s="9"/>
      <c r="KY619" s="9"/>
      <c r="KZ619" s="9"/>
      <c r="LA619" s="9"/>
      <c r="LB619" s="9"/>
      <c r="LC619" s="9"/>
      <c r="LD619" s="9"/>
      <c r="LE619" s="9"/>
      <c r="LF619" s="9"/>
      <c r="LG619" s="9"/>
      <c r="LH619" s="9"/>
      <c r="LI619" s="9"/>
      <c r="LJ619" s="9"/>
      <c r="LK619" s="9"/>
      <c r="LL619" s="9"/>
      <c r="LM619" s="9"/>
      <c r="LN619" s="9"/>
      <c r="LO619" s="9"/>
      <c r="LP619" s="9"/>
      <c r="LQ619" s="9"/>
      <c r="LR619" s="9"/>
      <c r="LS619" s="9"/>
      <c r="LT619" s="9"/>
      <c r="LU619" s="9"/>
      <c r="LV619" s="9"/>
      <c r="LW619" s="9"/>
      <c r="LX619" s="9"/>
      <c r="LY619" s="9"/>
      <c r="LZ619" s="9"/>
      <c r="MA619" s="9"/>
      <c r="MB619" s="9"/>
      <c r="MC619" s="9"/>
      <c r="MD619" s="9"/>
      <c r="ME619" s="9"/>
      <c r="MF619" s="9"/>
      <c r="MG619" s="9"/>
      <c r="MH619" s="9"/>
      <c r="MI619" s="9"/>
      <c r="MJ619" s="9"/>
      <c r="MK619" s="9"/>
      <c r="ML619" s="9"/>
      <c r="MM619" s="9"/>
      <c r="MN619" s="9"/>
      <c r="MO619" s="9"/>
      <c r="MP619" s="9"/>
      <c r="MQ619" s="9"/>
      <c r="MR619" s="9"/>
      <c r="MS619" s="9"/>
      <c r="MT619" s="9"/>
      <c r="MU619" s="9"/>
      <c r="MV619" s="9"/>
      <c r="MW619" s="9"/>
      <c r="MX619" s="9"/>
      <c r="MY619" s="9"/>
      <c r="MZ619" s="9"/>
      <c r="NA619" s="9"/>
      <c r="NB619" s="9"/>
      <c r="NC619" s="9"/>
      <c r="ND619" s="9"/>
      <c r="NE619" s="9"/>
      <c r="NF619" s="9"/>
      <c r="NG619" s="9"/>
      <c r="NH619" s="9"/>
      <c r="NI619" s="9"/>
      <c r="NJ619" s="9"/>
      <c r="NK619" s="9"/>
      <c r="NL619" s="9"/>
      <c r="NM619" s="9"/>
      <c r="NN619" s="9"/>
      <c r="NO619" s="9"/>
      <c r="NP619" s="9"/>
      <c r="NQ619" s="9"/>
      <c r="NR619" s="9"/>
      <c r="NS619" s="9"/>
      <c r="NT619" s="9"/>
      <c r="NU619" s="9"/>
      <c r="NV619" s="9"/>
      <c r="NW619" s="9"/>
      <c r="NX619" s="9"/>
      <c r="NY619" s="9"/>
      <c r="NZ619" s="9"/>
      <c r="OA619" s="9"/>
      <c r="OB619" s="9"/>
      <c r="OC619" s="9"/>
      <c r="OD619" s="9"/>
      <c r="OE619" s="9"/>
      <c r="OF619" s="9"/>
      <c r="OG619" s="9"/>
      <c r="OH619" s="9"/>
      <c r="OI619" s="9"/>
      <c r="OJ619" s="9"/>
      <c r="OK619" s="9"/>
      <c r="OL619" s="9"/>
      <c r="OM619" s="9"/>
      <c r="ON619" s="9"/>
      <c r="OO619" s="9"/>
      <c r="OP619" s="9"/>
      <c r="OQ619" s="9"/>
      <c r="OR619" s="9"/>
      <c r="OS619" s="9"/>
      <c r="OT619" s="9"/>
      <c r="OU619" s="9"/>
      <c r="OV619" s="9"/>
      <c r="OW619" s="9"/>
      <c r="OX619" s="9"/>
      <c r="OY619" s="9"/>
      <c r="OZ619" s="9"/>
      <c r="PA619" s="9"/>
      <c r="PB619" s="9"/>
      <c r="PC619" s="9"/>
      <c r="PD619" s="9"/>
      <c r="PE619" s="9"/>
      <c r="PF619" s="9"/>
      <c r="PG619" s="9"/>
      <c r="PH619" s="9"/>
      <c r="PI619" s="9"/>
      <c r="PJ619" s="9"/>
      <c r="PK619" s="9"/>
      <c r="PL619" s="9"/>
      <c r="PM619" s="9"/>
      <c r="PN619" s="9"/>
      <c r="PO619" s="9"/>
      <c r="PP619" s="9"/>
      <c r="PQ619" s="9"/>
      <c r="PR619" s="9"/>
      <c r="PS619" s="9"/>
      <c r="PT619" s="9"/>
      <c r="PU619" s="9"/>
      <c r="PV619" s="9"/>
      <c r="PW619" s="9"/>
      <c r="PX619" s="9"/>
      <c r="PY619" s="9"/>
      <c r="PZ619" s="9"/>
      <c r="QA619" s="9"/>
      <c r="QB619" s="9"/>
      <c r="QC619" s="9"/>
      <c r="QD619" s="9"/>
      <c r="QE619" s="9"/>
      <c r="QF619" s="9"/>
      <c r="QG619" s="9"/>
      <c r="QH619" s="9"/>
      <c r="QI619" s="9"/>
      <c r="QJ619" s="9"/>
      <c r="QK619" s="9"/>
      <c r="QL619" s="9"/>
      <c r="QM619" s="9"/>
      <c r="QN619" s="9"/>
      <c r="QO619" s="9"/>
      <c r="QP619" s="9"/>
      <c r="QQ619" s="9"/>
      <c r="QR619" s="9"/>
      <c r="QS619" s="9"/>
      <c r="QT619" s="9"/>
      <c r="QU619" s="9"/>
      <c r="QV619" s="9"/>
      <c r="QW619" s="9"/>
      <c r="QX619" s="9"/>
      <c r="QY619" s="9"/>
      <c r="QZ619" s="9"/>
      <c r="RA619" s="9"/>
      <c r="RB619" s="9"/>
      <c r="RC619" s="9"/>
      <c r="RD619" s="9"/>
      <c r="RE619" s="9"/>
      <c r="RF619" s="9"/>
      <c r="RG619" s="9"/>
      <c r="RH619" s="9"/>
      <c r="RI619" s="9"/>
      <c r="RJ619" s="9"/>
      <c r="RK619" s="9"/>
      <c r="RL619" s="9"/>
      <c r="RM619" s="9"/>
      <c r="RN619" s="9"/>
      <c r="RO619" s="9"/>
      <c r="RP619" s="9"/>
      <c r="RQ619" s="9"/>
      <c r="RR619" s="9"/>
      <c r="RS619" s="9"/>
      <c r="RT619" s="9"/>
      <c r="RU619" s="9"/>
      <c r="RV619" s="9"/>
      <c r="RW619" s="9"/>
      <c r="RX619" s="9"/>
      <c r="RY619" s="9"/>
      <c r="RZ619" s="9"/>
      <c r="SA619" s="9"/>
      <c r="SB619" s="9"/>
      <c r="SC619" s="9"/>
      <c r="SD619" s="9"/>
      <c r="SE619" s="9"/>
      <c r="SF619" s="9"/>
      <c r="SG619" s="9"/>
      <c r="SH619" s="9"/>
      <c r="SI619" s="9"/>
      <c r="SJ619" s="9"/>
      <c r="SK619" s="9"/>
      <c r="SL619" s="9"/>
      <c r="SM619" s="9"/>
      <c r="SN619" s="9"/>
      <c r="SO619" s="9"/>
      <c r="SP619" s="9"/>
      <c r="SQ619" s="9"/>
      <c r="SR619" s="9"/>
      <c r="SS619" s="9"/>
      <c r="ST619" s="9"/>
      <c r="SU619" s="9"/>
      <c r="SV619" s="9"/>
      <c r="SW619" s="9"/>
      <c r="SX619" s="9"/>
      <c r="SY619" s="9"/>
      <c r="SZ619" s="9"/>
      <c r="TA619" s="9"/>
      <c r="TB619" s="9"/>
      <c r="TC619" s="9"/>
      <c r="TD619" s="9"/>
      <c r="TE619" s="9"/>
      <c r="TF619" s="9"/>
      <c r="TG619" s="9"/>
      <c r="TH619" s="9"/>
      <c r="TI619" s="9"/>
      <c r="TJ619" s="9"/>
      <c r="TK619" s="9"/>
      <c r="TL619" s="9"/>
      <c r="TM619" s="9"/>
      <c r="TN619" s="9"/>
      <c r="TO619" s="9"/>
      <c r="TP619" s="9"/>
      <c r="TQ619" s="9"/>
      <c r="TR619" s="9"/>
      <c r="TS619" s="9"/>
      <c r="TT619" s="9"/>
      <c r="TU619" s="9"/>
      <c r="TV619" s="9"/>
      <c r="TW619" s="9"/>
      <c r="TX619" s="9"/>
      <c r="TY619" s="9"/>
      <c r="TZ619" s="9"/>
      <c r="UA619" s="9"/>
      <c r="UB619" s="9"/>
      <c r="UC619" s="9"/>
      <c r="UD619" s="9"/>
      <c r="UE619" s="9"/>
      <c r="UF619" s="9"/>
      <c r="UG619" s="9"/>
      <c r="UH619" s="9"/>
      <c r="UI619" s="9"/>
      <c r="UJ619" s="9"/>
      <c r="UK619" s="9"/>
      <c r="UL619" s="9"/>
      <c r="UM619" s="9"/>
      <c r="UN619" s="9"/>
      <c r="UO619" s="9"/>
      <c r="UP619" s="9"/>
      <c r="UQ619" s="9"/>
      <c r="UR619" s="9"/>
      <c r="US619" s="9"/>
      <c r="UT619" s="9"/>
      <c r="UU619" s="9"/>
      <c r="UV619" s="9"/>
      <c r="UW619" s="9"/>
      <c r="UX619" s="9"/>
      <c r="UY619" s="9"/>
      <c r="UZ619" s="9"/>
      <c r="VA619" s="9"/>
      <c r="VB619" s="9"/>
      <c r="VC619" s="9"/>
      <c r="VD619" s="9"/>
      <c r="VE619" s="9"/>
      <c r="VF619" s="9"/>
      <c r="VG619" s="9"/>
      <c r="VH619" s="9"/>
      <c r="VI619" s="9"/>
      <c r="VJ619" s="9"/>
      <c r="VK619" s="9"/>
      <c r="VL619" s="9"/>
      <c r="VM619" s="9"/>
      <c r="VN619" s="9"/>
      <c r="VO619" s="9"/>
      <c r="VP619" s="9"/>
      <c r="VQ619" s="9"/>
      <c r="VR619" s="9"/>
      <c r="VS619" s="9"/>
      <c r="VT619" s="9"/>
      <c r="VU619" s="9"/>
      <c r="VV619" s="9"/>
      <c r="VW619" s="9"/>
      <c r="VX619" s="9"/>
      <c r="VY619" s="9"/>
      <c r="VZ619" s="9"/>
      <c r="WA619" s="9"/>
      <c r="WB619" s="9"/>
      <c r="WC619" s="9"/>
      <c r="WD619" s="9"/>
      <c r="WE619" s="9"/>
      <c r="WF619" s="9"/>
      <c r="WG619" s="9"/>
      <c r="WH619" s="9"/>
      <c r="WI619" s="9"/>
      <c r="WJ619" s="9"/>
      <c r="WK619" s="9"/>
      <c r="WL619" s="9"/>
      <c r="WM619" s="9"/>
      <c r="WN619" s="9"/>
      <c r="WO619" s="9"/>
      <c r="WP619" s="9"/>
      <c r="WQ619" s="9"/>
      <c r="WR619" s="9"/>
      <c r="WS619" s="9"/>
      <c r="WT619" s="9"/>
      <c r="WU619" s="9"/>
      <c r="WV619" s="9"/>
      <c r="WW619" s="9"/>
      <c r="WX619" s="9"/>
      <c r="WY619" s="9"/>
      <c r="WZ619" s="9"/>
      <c r="XA619" s="9"/>
      <c r="XB619" s="9"/>
      <c r="XC619" s="9"/>
      <c r="XD619" s="9"/>
      <c r="XE619" s="9"/>
      <c r="XF619" s="9"/>
      <c r="XG619" s="9"/>
      <c r="XH619" s="9"/>
      <c r="XI619" s="9"/>
      <c r="XJ619" s="9"/>
      <c r="XK619" s="9"/>
      <c r="XL619" s="9"/>
      <c r="XM619" s="9"/>
      <c r="XN619" s="9"/>
      <c r="XO619" s="9"/>
      <c r="XP619" s="9"/>
      <c r="XQ619" s="9"/>
      <c r="XR619" s="9"/>
      <c r="XS619" s="9"/>
      <c r="XT619" s="9"/>
      <c r="XU619" s="9"/>
      <c r="XV619" s="9"/>
      <c r="XW619" s="9"/>
      <c r="XX619" s="9"/>
      <c r="XY619" s="9"/>
      <c r="XZ619" s="9"/>
      <c r="YA619" s="9"/>
      <c r="YB619" s="9"/>
      <c r="YC619" s="9"/>
      <c r="YD619" s="9"/>
      <c r="YE619" s="9"/>
      <c r="YF619" s="9"/>
      <c r="YG619" s="9"/>
      <c r="YH619" s="9"/>
      <c r="YI619" s="9"/>
      <c r="YJ619" s="9"/>
      <c r="YK619" s="9"/>
      <c r="YL619" s="9"/>
      <c r="YM619" s="9"/>
      <c r="YN619" s="9"/>
      <c r="YO619" s="9"/>
      <c r="YP619" s="9"/>
      <c r="YQ619" s="9"/>
      <c r="YR619" s="9"/>
      <c r="YS619" s="9"/>
      <c r="YT619" s="9"/>
      <c r="YU619" s="9"/>
      <c r="YV619" s="9"/>
      <c r="YW619" s="9"/>
      <c r="YX619" s="9"/>
      <c r="YY619" s="9"/>
      <c r="YZ619" s="9"/>
      <c r="ZA619" s="9"/>
      <c r="ZB619" s="9"/>
      <c r="ZC619" s="9"/>
      <c r="ZD619" s="9"/>
      <c r="ZE619" s="9"/>
      <c r="ZF619" s="9"/>
      <c r="ZG619" s="9"/>
      <c r="ZH619" s="9"/>
      <c r="ZI619" s="9"/>
      <c r="ZJ619" s="9"/>
      <c r="ZK619" s="9"/>
      <c r="ZL619" s="9"/>
      <c r="ZM619" s="9"/>
      <c r="ZN619" s="9"/>
      <c r="ZO619" s="9"/>
      <c r="ZP619" s="9"/>
      <c r="ZQ619" s="9"/>
      <c r="ZR619" s="9"/>
      <c r="ZS619" s="9"/>
      <c r="ZT619" s="9"/>
      <c r="ZU619" s="9"/>
      <c r="ZV619" s="9"/>
      <c r="ZW619" s="9"/>
      <c r="ZX619" s="9"/>
      <c r="ZY619" s="9"/>
      <c r="ZZ619" s="9"/>
      <c r="AAA619" s="9"/>
      <c r="AAB619" s="9"/>
      <c r="AAC619" s="9"/>
      <c r="AAD619" s="9"/>
      <c r="AAE619" s="9"/>
      <c r="AAF619" s="9"/>
      <c r="AAG619" s="9"/>
      <c r="AAH619" s="9"/>
      <c r="AAI619" s="9"/>
      <c r="AAJ619" s="9"/>
      <c r="AAK619" s="9"/>
      <c r="AAL619" s="9"/>
      <c r="AAM619" s="9"/>
      <c r="AAN619" s="9"/>
      <c r="AAO619" s="9"/>
      <c r="AAP619" s="9"/>
      <c r="AAQ619" s="9"/>
      <c r="AAR619" s="9"/>
      <c r="AAS619" s="9"/>
      <c r="AAT619" s="9"/>
      <c r="AAU619" s="9"/>
      <c r="AAV619" s="9"/>
      <c r="AAW619" s="9"/>
      <c r="AAX619" s="9"/>
      <c r="AAY619" s="9"/>
      <c r="AAZ619" s="9"/>
      <c r="ABA619" s="9"/>
      <c r="ABB619" s="9"/>
      <c r="ABC619" s="9"/>
      <c r="ABD619" s="9"/>
      <c r="ABE619" s="9"/>
      <c r="ABF619" s="9"/>
      <c r="ABG619" s="9"/>
      <c r="ABH619" s="9"/>
      <c r="ABI619" s="9"/>
      <c r="ABJ619" s="9"/>
      <c r="ABK619" s="9"/>
      <c r="ABL619" s="9"/>
      <c r="ABM619" s="9"/>
      <c r="ABN619" s="9"/>
      <c r="ABO619" s="9"/>
      <c r="ABP619" s="9"/>
      <c r="ABQ619" s="9"/>
      <c r="ABR619" s="9"/>
      <c r="ABS619" s="9"/>
      <c r="ABT619" s="9"/>
      <c r="ABU619" s="9"/>
      <c r="ABV619" s="9"/>
      <c r="ABW619" s="9"/>
      <c r="ABX619" s="9"/>
      <c r="ABY619" s="9"/>
      <c r="ABZ619" s="9"/>
      <c r="ACA619" s="9"/>
      <c r="ACB619" s="9"/>
      <c r="ACC619" s="9"/>
      <c r="ACD619" s="9"/>
      <c r="ACE619" s="9"/>
      <c r="ACF619" s="9"/>
      <c r="ACG619" s="9"/>
      <c r="ACH619" s="9"/>
      <c r="ACI619" s="9"/>
      <c r="ACJ619" s="9"/>
      <c r="ACK619" s="9"/>
      <c r="ACL619" s="9"/>
      <c r="ACM619" s="9"/>
      <c r="ACN619" s="9"/>
      <c r="ACO619" s="9"/>
      <c r="ACP619" s="9"/>
      <c r="ACQ619" s="9"/>
      <c r="ACR619" s="9"/>
      <c r="ACS619" s="9"/>
      <c r="ACT619" s="9"/>
      <c r="ACU619" s="9"/>
      <c r="ACV619" s="9"/>
      <c r="ACW619" s="9"/>
      <c r="ACX619" s="9"/>
      <c r="ACY619" s="9"/>
      <c r="ACZ619" s="9"/>
      <c r="ADA619" s="9"/>
      <c r="ADB619" s="9"/>
      <c r="ADC619" s="9"/>
      <c r="ADD619" s="9"/>
      <c r="ADE619" s="9"/>
      <c r="ADF619" s="9"/>
      <c r="ADG619" s="9"/>
      <c r="ADH619" s="9"/>
      <c r="ADI619" s="9"/>
      <c r="ADJ619" s="9"/>
      <c r="ADK619" s="9"/>
      <c r="ADL619" s="9"/>
      <c r="ADM619" s="9"/>
      <c r="ADN619" s="9"/>
      <c r="ADO619" s="9"/>
      <c r="ADP619" s="9"/>
      <c r="ADQ619" s="9"/>
      <c r="ADR619" s="9"/>
      <c r="ADS619" s="9"/>
      <c r="ADT619" s="9"/>
      <c r="ADU619" s="9"/>
      <c r="ADV619" s="9"/>
      <c r="ADW619" s="9"/>
      <c r="ADX619" s="9"/>
      <c r="ADY619" s="9"/>
      <c r="ADZ619" s="9"/>
      <c r="AEA619" s="9"/>
      <c r="AEB619" s="9"/>
      <c r="AEC619" s="9"/>
      <c r="AED619" s="9"/>
      <c r="AEE619" s="9"/>
      <c r="AEF619" s="9"/>
      <c r="AEG619" s="9"/>
      <c r="AEH619" s="9"/>
      <c r="AEI619" s="9"/>
      <c r="AEJ619" s="9"/>
      <c r="AEK619" s="9"/>
      <c r="AEL619" s="9"/>
      <c r="AEM619" s="9"/>
      <c r="AEN619" s="9"/>
      <c r="AEO619" s="9"/>
      <c r="AEP619" s="9"/>
      <c r="AEQ619" s="9"/>
      <c r="AER619" s="9"/>
      <c r="AES619" s="9"/>
      <c r="AET619" s="9"/>
      <c r="AEU619" s="9"/>
      <c r="AEV619" s="9"/>
      <c r="AEW619" s="9"/>
      <c r="AEX619" s="9"/>
      <c r="AEY619" s="9"/>
      <c r="AEZ619" s="9"/>
      <c r="AFA619" s="9"/>
      <c r="AFB619" s="9"/>
      <c r="AFC619" s="9"/>
      <c r="AFD619" s="9"/>
      <c r="AFE619" s="9"/>
      <c r="AFF619" s="9"/>
      <c r="AFG619" s="9"/>
      <c r="AFH619" s="9"/>
      <c r="AFI619" s="9"/>
      <c r="AFJ619" s="9"/>
      <c r="AFK619" s="9"/>
      <c r="AFL619" s="9"/>
      <c r="AFM619" s="9"/>
      <c r="AFN619" s="9"/>
      <c r="AFO619" s="9"/>
      <c r="AFP619" s="9"/>
      <c r="AFQ619" s="9"/>
      <c r="AFR619" s="9"/>
      <c r="AFS619" s="9"/>
      <c r="AFT619" s="9"/>
      <c r="AFU619" s="9"/>
      <c r="AFV619" s="9"/>
      <c r="AFW619" s="9"/>
      <c r="AFX619" s="9"/>
      <c r="AFY619" s="9"/>
      <c r="AFZ619" s="9"/>
      <c r="AGA619" s="9"/>
      <c r="AGB619" s="9"/>
      <c r="AGC619" s="9"/>
      <c r="AGD619" s="9"/>
      <c r="AGE619" s="9"/>
      <c r="AGF619" s="9"/>
      <c r="AGG619" s="9"/>
      <c r="AGH619" s="9"/>
      <c r="AGI619" s="9"/>
      <c r="AGJ619" s="9"/>
      <c r="AGK619" s="9"/>
      <c r="AGL619" s="9"/>
      <c r="AGM619" s="9"/>
      <c r="AGN619" s="9"/>
      <c r="AGO619" s="9"/>
      <c r="AGP619" s="9"/>
      <c r="AGQ619" s="9"/>
      <c r="AGR619" s="9"/>
      <c r="AGS619" s="9"/>
      <c r="AGT619" s="9"/>
      <c r="AGU619" s="9"/>
      <c r="AGV619" s="9"/>
      <c r="AGW619" s="9"/>
      <c r="AGX619" s="9"/>
      <c r="AGY619" s="9"/>
      <c r="AGZ619" s="9"/>
      <c r="AHA619" s="9"/>
      <c r="AHB619" s="9"/>
      <c r="AHC619" s="9"/>
      <c r="AHD619" s="9"/>
      <c r="AHE619" s="9"/>
      <c r="AHF619" s="9"/>
      <c r="AHG619" s="9"/>
      <c r="AHH619" s="9"/>
      <c r="AHI619" s="9"/>
      <c r="AHJ619" s="9"/>
      <c r="AHK619" s="9"/>
      <c r="AHL619" s="9"/>
      <c r="AHM619" s="9"/>
      <c r="AHN619" s="9"/>
      <c r="AHO619" s="9"/>
      <c r="AHP619" s="9"/>
      <c r="AHQ619" s="9"/>
      <c r="AHR619" s="9"/>
      <c r="AHS619" s="9"/>
      <c r="AHT619" s="9"/>
      <c r="AHU619" s="9"/>
      <c r="AHV619" s="9"/>
      <c r="AHW619" s="9"/>
      <c r="AHX619" s="9"/>
      <c r="AHY619" s="9"/>
      <c r="AHZ619" s="9"/>
      <c r="AIA619" s="9"/>
      <c r="AIB619" s="9"/>
      <c r="AIC619" s="9"/>
      <c r="AID619" s="9"/>
      <c r="AIE619" s="9"/>
      <c r="AIF619" s="9"/>
      <c r="AIG619" s="9"/>
      <c r="AIH619" s="9"/>
      <c r="AII619" s="9"/>
      <c r="AIJ619" s="9"/>
      <c r="AIK619" s="9"/>
      <c r="AIL619" s="9"/>
      <c r="AIM619" s="9"/>
      <c r="AIN619" s="9"/>
      <c r="AIO619" s="9"/>
      <c r="AIP619" s="9"/>
      <c r="AIQ619" s="9"/>
      <c r="AIR619" s="9"/>
      <c r="AIS619" s="9"/>
      <c r="AIT619" s="9"/>
      <c r="AIU619" s="9"/>
      <c r="AIV619" s="9"/>
      <c r="AIW619" s="9"/>
      <c r="AIX619" s="9"/>
      <c r="AIY619" s="9"/>
      <c r="AIZ619" s="9"/>
      <c r="AJA619" s="9"/>
      <c r="AJB619" s="9"/>
      <c r="AJC619" s="9"/>
      <c r="AJD619" s="9"/>
      <c r="AJE619" s="9"/>
      <c r="AJF619" s="9"/>
      <c r="AJG619" s="9"/>
      <c r="AJH619" s="9"/>
      <c r="AJI619" s="9"/>
      <c r="AJJ619" s="9"/>
      <c r="AJK619" s="9"/>
      <c r="AJL619" s="9"/>
      <c r="AJM619" s="9"/>
      <c r="AJN619" s="9"/>
      <c r="AJO619" s="9"/>
      <c r="AJP619" s="9"/>
      <c r="AJQ619" s="9"/>
      <c r="AJR619" s="9"/>
      <c r="AJS619" s="9"/>
      <c r="AJT619" s="9"/>
      <c r="AJU619" s="9"/>
      <c r="AJV619" s="9"/>
      <c r="AJW619" s="9"/>
      <c r="AJX619" s="9"/>
      <c r="AJY619" s="9"/>
      <c r="AJZ619" s="9"/>
      <c r="AKA619" s="9"/>
      <c r="AKB619" s="9"/>
      <c r="AKC619" s="9"/>
      <c r="AKD619" s="9"/>
      <c r="AKE619" s="9"/>
      <c r="AKF619" s="9"/>
      <c r="AKG619" s="9"/>
      <c r="AKH619" s="9"/>
      <c r="AKI619" s="9"/>
      <c r="AKJ619" s="9"/>
      <c r="AKK619" s="9"/>
      <c r="AKL619" s="9"/>
      <c r="AKM619" s="9"/>
      <c r="AKN619" s="9"/>
      <c r="AKO619" s="9"/>
      <c r="AKP619" s="9"/>
      <c r="AKQ619" s="9"/>
      <c r="AKR619" s="9"/>
      <c r="AKS619" s="9"/>
      <c r="AKT619" s="9"/>
      <c r="AKU619" s="9"/>
      <c r="AKV619" s="9"/>
      <c r="AKW619" s="9"/>
      <c r="AKX619" s="9"/>
      <c r="AKY619" s="9"/>
      <c r="AKZ619" s="9"/>
      <c r="ALA619" s="9"/>
      <c r="ALB619" s="9"/>
      <c r="ALC619" s="9"/>
      <c r="ALD619" s="9"/>
      <c r="ALE619" s="9"/>
      <c r="ALF619" s="9"/>
      <c r="ALG619" s="9"/>
      <c r="ALH619" s="9"/>
      <c r="ALI619" s="9"/>
      <c r="ALJ619" s="9"/>
      <c r="ALK619" s="9"/>
      <c r="ALL619" s="9"/>
      <c r="ALM619" s="9"/>
      <c r="ALN619" s="9"/>
      <c r="ALO619" s="9"/>
      <c r="ALP619" s="9"/>
      <c r="ALQ619" s="9"/>
      <c r="ALR619" s="9"/>
      <c r="ALS619" s="9"/>
      <c r="ALT619" s="9"/>
      <c r="ALU619" s="9"/>
      <c r="ALV619" s="9"/>
      <c r="ALW619" s="9"/>
      <c r="ALX619" s="9"/>
      <c r="ALY619" s="9"/>
      <c r="ALZ619" s="9"/>
      <c r="AMA619" s="9"/>
      <c r="AMB619" s="9"/>
      <c r="AMC619" s="9"/>
      <c r="AMD619" s="9"/>
      <c r="AME619" s="9"/>
      <c r="AMF619" s="9"/>
      <c r="AMG619" s="9"/>
      <c r="AMH619" s="9"/>
      <c r="AMI619" s="9"/>
      <c r="AMJ619" s="9"/>
      <c r="AMK619" s="9"/>
      <c r="AML619" s="9"/>
      <c r="AMM619" s="9"/>
      <c r="AMN619" s="9"/>
      <c r="AMO619" s="9"/>
      <c r="AMP619" s="9"/>
      <c r="AMQ619" s="9"/>
      <c r="AMR619" s="9"/>
      <c r="AMS619" s="9"/>
      <c r="AMT619" s="9"/>
      <c r="AMU619" s="9"/>
      <c r="AMV619" s="9"/>
      <c r="AMW619" s="9"/>
      <c r="AMX619" s="9"/>
      <c r="AMY619" s="9"/>
      <c r="AMZ619" s="9"/>
      <c r="ANA619" s="9"/>
      <c r="ANB619" s="9"/>
      <c r="ANC619" s="9"/>
      <c r="AND619" s="9"/>
      <c r="ANE619" s="9"/>
      <c r="ANF619" s="9"/>
      <c r="ANG619" s="9"/>
      <c r="ANH619" s="9"/>
      <c r="ANI619" s="9"/>
      <c r="ANJ619" s="9"/>
      <c r="ANK619" s="9"/>
      <c r="ANL619" s="9"/>
      <c r="ANM619" s="9"/>
      <c r="ANN619" s="9"/>
      <c r="ANO619" s="9"/>
      <c r="ANP619" s="9"/>
      <c r="ANQ619" s="9"/>
      <c r="ANR619" s="9"/>
      <c r="ANS619" s="9"/>
      <c r="ANT619" s="9"/>
      <c r="ANU619" s="9"/>
      <c r="ANV619" s="9"/>
      <c r="ANW619" s="9"/>
      <c r="ANX619" s="9"/>
      <c r="ANY619" s="9"/>
      <c r="ANZ619" s="9"/>
      <c r="AOA619" s="9"/>
      <c r="AOB619" s="9"/>
      <c r="AOC619" s="9"/>
      <c r="AOD619" s="9"/>
      <c r="AOE619" s="9"/>
      <c r="AOF619" s="9"/>
      <c r="AOG619" s="9"/>
      <c r="AOH619" s="9"/>
      <c r="AOI619" s="9"/>
      <c r="AOJ619" s="9"/>
      <c r="AOK619" s="9"/>
      <c r="AOL619" s="9"/>
      <c r="AOM619" s="9"/>
      <c r="AON619" s="9"/>
      <c r="AOO619" s="9"/>
      <c r="AOP619" s="9"/>
      <c r="AOQ619" s="9"/>
      <c r="AOR619" s="9"/>
      <c r="AOS619" s="9"/>
      <c r="AOT619" s="9"/>
      <c r="AOU619" s="9"/>
      <c r="AOV619" s="9"/>
      <c r="AOW619" s="9"/>
      <c r="AOX619" s="9"/>
      <c r="AOY619" s="9"/>
      <c r="AOZ619" s="9"/>
      <c r="APA619" s="9"/>
      <c r="APB619" s="9"/>
      <c r="APC619" s="9"/>
      <c r="APD619" s="9"/>
      <c r="APE619" s="9"/>
      <c r="APF619" s="9"/>
      <c r="APG619" s="9"/>
      <c r="APH619" s="9"/>
      <c r="API619" s="9"/>
      <c r="APJ619" s="9"/>
      <c r="APK619" s="9"/>
      <c r="APL619" s="9"/>
      <c r="APM619" s="9"/>
      <c r="APN619" s="9"/>
      <c r="APO619" s="9"/>
      <c r="APP619" s="9"/>
      <c r="APQ619" s="9"/>
      <c r="APR619" s="9"/>
      <c r="APS619" s="9"/>
      <c r="APT619" s="9"/>
      <c r="APU619" s="9"/>
      <c r="APV619" s="9"/>
      <c r="APW619" s="9"/>
      <c r="APX619" s="9"/>
      <c r="APY619" s="9"/>
      <c r="APZ619" s="9"/>
      <c r="AQA619" s="9"/>
      <c r="AQB619" s="9"/>
      <c r="AQC619" s="9"/>
      <c r="AQD619" s="9"/>
      <c r="AQE619" s="9"/>
      <c r="AQF619" s="9"/>
      <c r="AQG619" s="9"/>
      <c r="AQH619" s="9"/>
      <c r="AQI619" s="9"/>
      <c r="AQJ619" s="9"/>
      <c r="AQK619" s="9"/>
      <c r="AQL619" s="9"/>
      <c r="AQM619" s="9"/>
      <c r="AQN619" s="9"/>
      <c r="AQO619" s="9"/>
      <c r="AQP619" s="9"/>
      <c r="AQQ619" s="9"/>
      <c r="AQR619" s="9"/>
      <c r="AQS619" s="9"/>
      <c r="AQT619" s="9"/>
      <c r="AQU619" s="9"/>
      <c r="AQV619" s="9"/>
      <c r="AQW619" s="9"/>
      <c r="AQX619" s="9"/>
      <c r="AQY619" s="9"/>
      <c r="AQZ619" s="9"/>
      <c r="ARA619" s="9"/>
      <c r="ARB619" s="9"/>
      <c r="ARC619" s="9"/>
      <c r="ARD619" s="9"/>
      <c r="ARE619" s="9"/>
      <c r="ARF619" s="9"/>
      <c r="ARG619" s="9"/>
      <c r="ARH619" s="9"/>
      <c r="ARI619" s="9"/>
      <c r="ARJ619" s="9"/>
      <c r="ARK619" s="9"/>
      <c r="ARL619" s="9"/>
      <c r="ARM619" s="9"/>
      <c r="ARN619" s="9"/>
      <c r="ARO619" s="9"/>
      <c r="ARP619" s="9"/>
      <c r="ARQ619" s="9"/>
      <c r="ARR619" s="9"/>
      <c r="ARS619" s="9"/>
      <c r="ART619" s="9"/>
      <c r="ARU619" s="9"/>
      <c r="ARV619" s="9"/>
      <c r="ARW619" s="9"/>
      <c r="ARX619" s="9"/>
      <c r="ARY619" s="9"/>
      <c r="ARZ619" s="9"/>
      <c r="ASA619" s="9"/>
      <c r="ASB619" s="9"/>
      <c r="ASC619" s="9"/>
      <c r="ASD619" s="9"/>
      <c r="ASE619" s="9"/>
      <c r="ASF619" s="9"/>
      <c r="ASG619" s="9"/>
      <c r="ASH619" s="9"/>
      <c r="ASI619" s="9"/>
      <c r="ASJ619" s="9"/>
      <c r="ASK619" s="9"/>
      <c r="ASL619" s="9"/>
      <c r="ASM619" s="9"/>
      <c r="ASN619" s="9"/>
      <c r="ASO619" s="9"/>
      <c r="ASP619" s="9"/>
      <c r="ASQ619" s="9"/>
      <c r="ASR619" s="9"/>
      <c r="ASS619" s="9"/>
      <c r="AST619" s="9"/>
      <c r="ASU619" s="9"/>
      <c r="ASV619" s="9"/>
      <c r="ASW619" s="9"/>
      <c r="ASX619" s="9"/>
      <c r="ASY619" s="9"/>
      <c r="ASZ619" s="9"/>
      <c r="ATA619" s="9"/>
      <c r="ATB619" s="9"/>
      <c r="ATC619" s="9"/>
      <c r="ATD619" s="9"/>
      <c r="ATE619" s="9"/>
      <c r="ATF619" s="9"/>
      <c r="ATG619" s="9"/>
      <c r="ATH619" s="9"/>
      <c r="ATI619" s="9"/>
      <c r="ATJ619" s="9"/>
      <c r="ATK619" s="9"/>
      <c r="ATL619" s="9"/>
      <c r="ATM619" s="9"/>
      <c r="ATN619" s="9"/>
      <c r="ATO619" s="9"/>
      <c r="ATP619" s="9"/>
      <c r="ATQ619" s="9"/>
      <c r="ATR619" s="9"/>
      <c r="ATS619" s="9"/>
      <c r="ATT619" s="9"/>
      <c r="ATU619" s="9"/>
      <c r="ATV619" s="9"/>
      <c r="ATW619" s="9"/>
      <c r="ATX619" s="9"/>
      <c r="ATY619" s="9"/>
      <c r="ATZ619" s="9"/>
      <c r="AUA619" s="9"/>
      <c r="AUB619" s="9"/>
      <c r="AUC619" s="9"/>
      <c r="AUD619" s="9"/>
      <c r="AUE619" s="9"/>
      <c r="AUF619" s="9"/>
      <c r="AUG619" s="9"/>
      <c r="AUH619" s="9"/>
      <c r="AUI619" s="9"/>
      <c r="AUJ619" s="9"/>
      <c r="AUK619" s="9"/>
      <c r="AUL619" s="9"/>
      <c r="AUM619" s="9"/>
      <c r="AUN619" s="9"/>
      <c r="AUO619" s="9"/>
      <c r="AUP619" s="9"/>
      <c r="AUQ619" s="9"/>
      <c r="AUR619" s="9"/>
      <c r="AUS619" s="9"/>
      <c r="AUT619" s="9"/>
      <c r="AUU619" s="9"/>
      <c r="AUV619" s="9"/>
      <c r="AUW619" s="9"/>
      <c r="AUX619" s="9"/>
      <c r="AUY619" s="9"/>
      <c r="AUZ619" s="9"/>
      <c r="AVA619" s="9"/>
      <c r="AVB619" s="9"/>
      <c r="AVC619" s="9"/>
      <c r="AVD619" s="9"/>
      <c r="AVE619" s="9"/>
      <c r="AVF619" s="9"/>
      <c r="AVG619" s="9"/>
      <c r="AVH619" s="9"/>
      <c r="AVI619" s="9"/>
      <c r="AVJ619" s="9"/>
      <c r="AVK619" s="9"/>
      <c r="AVL619" s="9"/>
      <c r="AVM619" s="9"/>
      <c r="AVN619" s="9"/>
      <c r="AVO619" s="9"/>
      <c r="AVP619" s="9"/>
      <c r="AVQ619" s="9"/>
      <c r="AVR619" s="9"/>
      <c r="AVS619" s="9"/>
      <c r="AVT619" s="9"/>
      <c r="AVU619" s="9"/>
      <c r="AVV619" s="9"/>
      <c r="AVW619" s="9"/>
      <c r="AVX619" s="9"/>
      <c r="AVY619" s="9"/>
      <c r="AVZ619" s="9"/>
      <c r="AWA619" s="9"/>
      <c r="AWB619" s="9"/>
      <c r="AWC619" s="9"/>
      <c r="AWD619" s="9"/>
      <c r="AWE619" s="9"/>
      <c r="AWF619" s="9"/>
      <c r="AWG619" s="9"/>
      <c r="AWH619" s="9"/>
      <c r="AWI619" s="9"/>
      <c r="AWJ619" s="9"/>
      <c r="AWK619" s="9"/>
      <c r="AWL619" s="9"/>
      <c r="AWM619" s="9"/>
      <c r="AWN619" s="9"/>
      <c r="AWO619" s="9"/>
      <c r="AWP619" s="9"/>
      <c r="AWQ619" s="9"/>
      <c r="AWR619" s="9"/>
      <c r="AWS619" s="9"/>
      <c r="AWT619" s="9"/>
      <c r="AWU619" s="9"/>
      <c r="AWV619" s="9"/>
      <c r="AWW619" s="9"/>
      <c r="AWX619" s="9"/>
      <c r="AWY619" s="9"/>
      <c r="AWZ619" s="9"/>
      <c r="AXA619" s="9"/>
      <c r="AXB619" s="9"/>
      <c r="AXC619" s="9"/>
      <c r="AXD619" s="9"/>
      <c r="AXE619" s="9"/>
      <c r="AXF619" s="9"/>
      <c r="AXG619" s="9"/>
      <c r="AXH619" s="9"/>
      <c r="AXI619" s="9"/>
      <c r="AXJ619" s="9"/>
      <c r="AXK619" s="9"/>
      <c r="AXL619" s="9"/>
      <c r="AXM619" s="9"/>
      <c r="AXN619" s="9"/>
      <c r="AXO619" s="9"/>
      <c r="AXP619" s="9"/>
      <c r="AXQ619" s="9"/>
      <c r="AXR619" s="9"/>
      <c r="AXS619" s="9"/>
      <c r="AXT619" s="9"/>
      <c r="AXU619" s="9"/>
      <c r="AXV619" s="9"/>
      <c r="AXW619" s="9"/>
      <c r="AXX619" s="9"/>
      <c r="AXY619" s="9"/>
      <c r="AXZ619" s="9"/>
      <c r="AYA619" s="9"/>
      <c r="AYB619" s="9"/>
      <c r="AYC619" s="9"/>
      <c r="AYD619" s="9"/>
      <c r="AYE619" s="9"/>
      <c r="AYF619" s="9"/>
      <c r="AYG619" s="9"/>
      <c r="AYH619" s="9"/>
      <c r="AYI619" s="9"/>
      <c r="AYJ619" s="9"/>
      <c r="AYK619" s="9"/>
      <c r="AYL619" s="9"/>
      <c r="AYM619" s="9"/>
      <c r="AYN619" s="9"/>
      <c r="AYO619" s="9"/>
      <c r="AYP619" s="9"/>
      <c r="AYQ619" s="9"/>
      <c r="AYR619" s="9"/>
      <c r="AYS619" s="9"/>
      <c r="AYT619" s="9"/>
      <c r="AYU619" s="9"/>
      <c r="AYV619" s="9"/>
      <c r="AYW619" s="9"/>
      <c r="AYX619" s="9"/>
      <c r="AYY619" s="9"/>
      <c r="AYZ619" s="9"/>
      <c r="AZA619" s="9"/>
      <c r="AZB619" s="9"/>
      <c r="AZC619" s="9"/>
      <c r="AZD619" s="9"/>
      <c r="AZE619" s="9"/>
      <c r="AZF619" s="9"/>
      <c r="AZG619" s="9"/>
      <c r="AZH619" s="9"/>
      <c r="AZI619" s="9"/>
      <c r="AZJ619" s="9"/>
      <c r="AZK619" s="9"/>
      <c r="AZL619" s="9"/>
      <c r="AZM619" s="9"/>
      <c r="AZN619" s="9"/>
      <c r="AZO619" s="9"/>
      <c r="AZP619" s="9"/>
      <c r="AZQ619" s="9"/>
      <c r="AZR619" s="9"/>
      <c r="AZS619" s="9"/>
      <c r="AZT619" s="9"/>
      <c r="AZU619" s="9"/>
      <c r="AZV619" s="9"/>
      <c r="AZW619" s="9"/>
      <c r="AZX619" s="9"/>
      <c r="AZY619" s="9"/>
      <c r="AZZ619" s="9"/>
      <c r="BAA619" s="9"/>
      <c r="BAB619" s="9"/>
      <c r="BAC619" s="9"/>
      <c r="BAD619" s="9"/>
      <c r="BAE619" s="9"/>
      <c r="BAF619" s="9"/>
      <c r="BAG619" s="9"/>
      <c r="BAH619" s="9"/>
      <c r="BAI619" s="9"/>
      <c r="BAJ619" s="9"/>
      <c r="BAK619" s="9"/>
      <c r="BAL619" s="9"/>
      <c r="BAM619" s="9"/>
      <c r="BAN619" s="9"/>
      <c r="BAO619" s="9"/>
      <c r="BAP619" s="9"/>
      <c r="BAQ619" s="9"/>
      <c r="BAR619" s="9"/>
      <c r="BAS619" s="9"/>
      <c r="BAT619" s="9"/>
      <c r="BAU619" s="9"/>
      <c r="BAV619" s="9"/>
      <c r="BAW619" s="9"/>
      <c r="BAX619" s="9"/>
      <c r="BAY619" s="9"/>
      <c r="BAZ619" s="9"/>
      <c r="BBA619" s="9"/>
      <c r="BBB619" s="9"/>
      <c r="BBC619" s="9"/>
      <c r="BBD619" s="9"/>
      <c r="BBE619" s="9"/>
      <c r="BBF619" s="9"/>
      <c r="BBG619" s="9"/>
      <c r="BBH619" s="9"/>
      <c r="BBI619" s="9"/>
      <c r="BBJ619" s="9"/>
      <c r="BBK619" s="9"/>
      <c r="BBL619" s="9"/>
      <c r="BBM619" s="9"/>
      <c r="BBN619" s="9"/>
      <c r="BBO619" s="9"/>
      <c r="BBP619" s="9"/>
      <c r="BBQ619" s="9"/>
      <c r="BBR619" s="9"/>
      <c r="BBS619" s="9"/>
      <c r="BBT619" s="9"/>
      <c r="BBU619" s="9"/>
      <c r="BBV619" s="9"/>
      <c r="BBW619" s="9"/>
      <c r="BBX619" s="9"/>
      <c r="BBY619" s="9"/>
      <c r="BBZ619" s="9"/>
      <c r="BCA619" s="9"/>
      <c r="BCB619" s="9"/>
      <c r="BCC619" s="9"/>
      <c r="BCD619" s="9"/>
      <c r="BCE619" s="9"/>
      <c r="BCF619" s="9"/>
      <c r="BCG619" s="9"/>
      <c r="BCH619" s="9"/>
      <c r="BCI619" s="9"/>
      <c r="BCJ619" s="9"/>
      <c r="BCK619" s="9"/>
      <c r="BCL619" s="9"/>
      <c r="BCM619" s="9"/>
      <c r="BCN619" s="9"/>
      <c r="BCO619" s="9"/>
      <c r="BCP619" s="9"/>
      <c r="BCQ619" s="9"/>
      <c r="BCR619" s="9"/>
      <c r="BCS619" s="9"/>
      <c r="BCT619" s="9"/>
      <c r="BCU619" s="9"/>
      <c r="BCV619" s="9"/>
      <c r="BCW619" s="9"/>
      <c r="BCX619" s="9"/>
      <c r="BCY619" s="9"/>
      <c r="BCZ619" s="9"/>
      <c r="BDA619" s="9"/>
      <c r="BDB619" s="9"/>
      <c r="BDC619" s="9"/>
      <c r="BDD619" s="9"/>
      <c r="BDE619" s="9"/>
      <c r="BDF619" s="9"/>
      <c r="BDG619" s="9"/>
      <c r="BDH619" s="9"/>
      <c r="BDI619" s="9"/>
      <c r="BDJ619" s="9"/>
      <c r="BDK619" s="9"/>
      <c r="BDL619" s="9"/>
      <c r="BDM619" s="9"/>
      <c r="BDN619" s="9"/>
      <c r="BDO619" s="9"/>
      <c r="BDP619" s="9"/>
      <c r="BDQ619" s="9"/>
      <c r="BDR619" s="9"/>
      <c r="BDS619" s="9"/>
      <c r="BDT619" s="9"/>
      <c r="BDU619" s="9"/>
      <c r="BDV619" s="9"/>
      <c r="BDW619" s="9"/>
      <c r="BDX619" s="9"/>
      <c r="BDY619" s="9"/>
      <c r="BDZ619" s="9"/>
      <c r="BEA619" s="9"/>
      <c r="BEB619" s="9"/>
      <c r="BEC619" s="9"/>
      <c r="BED619" s="9"/>
      <c r="BEE619" s="9"/>
      <c r="BEF619" s="9"/>
      <c r="BEG619" s="9"/>
      <c r="BEH619" s="9"/>
      <c r="BEI619" s="9"/>
      <c r="BEJ619" s="9"/>
      <c r="BEK619" s="9"/>
      <c r="BEL619" s="9"/>
      <c r="BEM619" s="9"/>
      <c r="BEN619" s="9"/>
      <c r="BEO619" s="9"/>
      <c r="BEP619" s="9"/>
      <c r="BEQ619" s="9"/>
      <c r="BER619" s="9"/>
      <c r="BES619" s="9"/>
      <c r="BET619" s="9"/>
      <c r="BEU619" s="9"/>
      <c r="BEV619" s="9"/>
      <c r="BEW619" s="9"/>
      <c r="BEX619" s="9"/>
      <c r="BEY619" s="9"/>
      <c r="BEZ619" s="9"/>
      <c r="BFA619" s="9"/>
      <c r="BFB619" s="9"/>
      <c r="BFC619" s="9"/>
      <c r="BFD619" s="9"/>
      <c r="BFE619" s="9"/>
      <c r="BFF619" s="9"/>
      <c r="BFG619" s="9"/>
      <c r="BFH619" s="9"/>
      <c r="BFI619" s="9"/>
      <c r="BFJ619" s="9"/>
      <c r="BFK619" s="9"/>
      <c r="BFL619" s="9"/>
      <c r="BFM619" s="9"/>
      <c r="BFN619" s="9"/>
      <c r="BFO619" s="9"/>
      <c r="BFP619" s="9"/>
      <c r="BFQ619" s="9"/>
      <c r="BFR619" s="9"/>
      <c r="BFS619" s="9"/>
      <c r="BFT619" s="9"/>
      <c r="BFU619" s="9"/>
      <c r="BFV619" s="9"/>
      <c r="BFW619" s="9"/>
      <c r="BFX619" s="9"/>
      <c r="BFY619" s="9"/>
      <c r="BFZ619" s="9"/>
      <c r="BGA619" s="9"/>
      <c r="BGB619" s="9"/>
      <c r="BGC619" s="9"/>
      <c r="BGD619" s="9"/>
      <c r="BGE619" s="9"/>
      <c r="BGF619" s="9"/>
      <c r="BGG619" s="9"/>
      <c r="BGH619" s="9"/>
      <c r="BGI619" s="9"/>
      <c r="BGJ619" s="9"/>
      <c r="BGK619" s="9"/>
      <c r="BGL619" s="9"/>
      <c r="BGM619" s="9"/>
      <c r="BGN619" s="9"/>
      <c r="BGO619" s="9"/>
      <c r="BGP619" s="9"/>
      <c r="BGQ619" s="9"/>
      <c r="BGR619" s="9"/>
      <c r="BGS619" s="9"/>
      <c r="BGT619" s="9"/>
      <c r="BGU619" s="9"/>
      <c r="BGV619" s="9"/>
      <c r="BGW619" s="9"/>
      <c r="BGX619" s="9"/>
      <c r="BGY619" s="9"/>
      <c r="BGZ619" s="9"/>
      <c r="BHA619" s="9"/>
      <c r="BHB619" s="9"/>
      <c r="BHC619" s="9"/>
      <c r="BHD619" s="9"/>
      <c r="BHE619" s="9"/>
      <c r="BHF619" s="9"/>
      <c r="BHG619" s="9"/>
      <c r="BHH619" s="9"/>
      <c r="BHI619" s="9"/>
      <c r="BHJ619" s="9"/>
      <c r="BHK619" s="9"/>
      <c r="BHL619" s="9"/>
      <c r="BHM619" s="9"/>
      <c r="BHN619" s="9"/>
      <c r="BHO619" s="9"/>
      <c r="BHP619" s="9"/>
      <c r="BHQ619" s="9"/>
      <c r="BHR619" s="9"/>
      <c r="BHS619" s="9"/>
      <c r="BHT619" s="9"/>
      <c r="BHU619" s="9"/>
      <c r="BHV619" s="9"/>
      <c r="BHW619" s="9"/>
      <c r="BHX619" s="9"/>
      <c r="BHY619" s="9"/>
      <c r="BHZ619" s="9"/>
      <c r="BIA619" s="9"/>
      <c r="BIB619" s="9"/>
      <c r="BIC619" s="9"/>
      <c r="BID619" s="9"/>
      <c r="BIE619" s="9"/>
      <c r="BIF619" s="9"/>
      <c r="BIG619" s="9"/>
      <c r="BIH619" s="9"/>
      <c r="BII619" s="9"/>
      <c r="BIJ619" s="9"/>
      <c r="BIK619" s="9"/>
      <c r="BIL619" s="9"/>
      <c r="BIM619" s="9"/>
      <c r="BIN619" s="9"/>
      <c r="BIO619" s="9"/>
      <c r="BIP619" s="9"/>
      <c r="BIQ619" s="9"/>
      <c r="BIR619" s="9"/>
      <c r="BIS619" s="9"/>
      <c r="BIT619" s="9"/>
      <c r="BIU619" s="9"/>
      <c r="BIV619" s="9"/>
      <c r="BIW619" s="9"/>
      <c r="BIX619" s="9"/>
      <c r="BIY619" s="9"/>
      <c r="BIZ619" s="9"/>
      <c r="BJA619" s="9"/>
      <c r="BJB619" s="9"/>
      <c r="BJC619" s="9"/>
      <c r="BJD619" s="9"/>
      <c r="BJE619" s="9"/>
      <c r="BJF619" s="9"/>
      <c r="BJG619" s="9"/>
      <c r="BJH619" s="9"/>
      <c r="BJI619" s="9"/>
      <c r="BJJ619" s="9"/>
      <c r="BJK619" s="9"/>
      <c r="BJL619" s="9"/>
      <c r="BJM619" s="9"/>
      <c r="BJN619" s="9"/>
      <c r="BJO619" s="9"/>
      <c r="BJP619" s="9"/>
      <c r="BJQ619" s="9"/>
      <c r="BJR619" s="9"/>
      <c r="BJS619" s="9"/>
      <c r="BJT619" s="9"/>
      <c r="BJU619" s="9"/>
      <c r="BJV619" s="9"/>
      <c r="BJW619" s="9"/>
      <c r="BJX619" s="9"/>
      <c r="BJY619" s="9"/>
      <c r="BJZ619" s="9"/>
      <c r="BKA619" s="9"/>
      <c r="BKB619" s="9"/>
      <c r="BKC619" s="9"/>
      <c r="BKD619" s="9"/>
      <c r="BKE619" s="9"/>
      <c r="BKF619" s="9"/>
      <c r="BKG619" s="9"/>
      <c r="BKH619" s="9"/>
      <c r="BKI619" s="9"/>
      <c r="BKJ619" s="9"/>
      <c r="BKK619" s="9"/>
      <c r="BKL619" s="9"/>
      <c r="BKM619" s="9"/>
      <c r="BKN619" s="9"/>
      <c r="BKO619" s="9"/>
      <c r="BKP619" s="9"/>
      <c r="BKQ619" s="9"/>
      <c r="BKR619" s="9"/>
      <c r="BKS619" s="9"/>
      <c r="BKT619" s="9"/>
      <c r="BKU619" s="9"/>
      <c r="BKV619" s="9"/>
      <c r="BKW619" s="9"/>
      <c r="BKX619" s="9"/>
      <c r="BKY619" s="9"/>
      <c r="BKZ619" s="9"/>
      <c r="BLA619" s="9"/>
      <c r="BLB619" s="9"/>
      <c r="BLC619" s="9"/>
      <c r="BLD619" s="9"/>
      <c r="BLE619" s="9"/>
      <c r="BLF619" s="9"/>
      <c r="BLG619" s="9"/>
      <c r="BLH619" s="9"/>
      <c r="BLI619" s="9"/>
      <c r="BLJ619" s="9"/>
      <c r="BLK619" s="9"/>
      <c r="BLL619" s="9"/>
      <c r="BLM619" s="9"/>
      <c r="BLN619" s="9"/>
      <c r="BLO619" s="9"/>
      <c r="BLP619" s="9"/>
      <c r="BLQ619" s="9"/>
      <c r="BLR619" s="9"/>
      <c r="BLS619" s="9"/>
      <c r="BLT619" s="9"/>
      <c r="BLU619" s="9"/>
      <c r="BLV619" s="9"/>
      <c r="BLW619" s="9"/>
      <c r="BLX619" s="9"/>
      <c r="BLY619" s="9"/>
      <c r="BLZ619" s="9"/>
      <c r="BMA619" s="9"/>
      <c r="BMB619" s="9"/>
      <c r="BMC619" s="9"/>
      <c r="BMD619" s="9"/>
      <c r="BME619" s="9"/>
      <c r="BMF619" s="9"/>
      <c r="BMG619" s="9"/>
      <c r="BMH619" s="9"/>
      <c r="BMI619" s="9"/>
      <c r="BMJ619" s="9"/>
      <c r="BMK619" s="9"/>
      <c r="BML619" s="9"/>
      <c r="BMM619" s="9"/>
      <c r="BMN619" s="9"/>
      <c r="BMO619" s="9"/>
      <c r="BMP619" s="9"/>
      <c r="BMQ619" s="9"/>
      <c r="BMR619" s="9"/>
      <c r="BMS619" s="9"/>
      <c r="BMT619" s="9"/>
      <c r="BMU619" s="9"/>
      <c r="BMV619" s="9"/>
      <c r="BMW619" s="9"/>
      <c r="BMX619" s="9"/>
      <c r="BMY619" s="9"/>
      <c r="BMZ619" s="9"/>
      <c r="BNA619" s="9"/>
      <c r="BNB619" s="9"/>
      <c r="BNC619" s="9"/>
      <c r="BND619" s="9"/>
      <c r="BNE619" s="9"/>
      <c r="BNF619" s="9"/>
      <c r="BNG619" s="9"/>
      <c r="BNH619" s="9"/>
      <c r="BNI619" s="9"/>
      <c r="BNJ619" s="9"/>
      <c r="BNK619" s="9"/>
      <c r="BNL619" s="9"/>
      <c r="BNM619" s="9"/>
      <c r="BNN619" s="9"/>
      <c r="BNO619" s="9"/>
      <c r="BNP619" s="9"/>
      <c r="BNQ619" s="9"/>
      <c r="BNR619" s="9"/>
      <c r="BNS619" s="9"/>
      <c r="BNT619" s="9"/>
      <c r="BNU619" s="9"/>
      <c r="BNV619" s="9"/>
      <c r="BNW619" s="9"/>
      <c r="BNX619" s="9"/>
      <c r="BNY619" s="9"/>
      <c r="BNZ619" s="9"/>
      <c r="BOA619" s="9"/>
      <c r="BOB619" s="9"/>
      <c r="BOC619" s="9"/>
      <c r="BOD619" s="9"/>
      <c r="BOE619" s="9"/>
      <c r="BOF619" s="9"/>
      <c r="BOG619" s="9"/>
      <c r="BOH619" s="9"/>
      <c r="BOI619" s="9"/>
      <c r="BOJ619" s="9"/>
      <c r="BOK619" s="9"/>
      <c r="BOL619" s="9"/>
      <c r="BOM619" s="9"/>
      <c r="BON619" s="9"/>
      <c r="BOO619" s="9"/>
      <c r="BOP619" s="9"/>
      <c r="BOQ619" s="9"/>
      <c r="BOR619" s="9"/>
      <c r="BOS619" s="9"/>
      <c r="BOT619" s="9"/>
      <c r="BOU619" s="9"/>
      <c r="BOV619" s="9"/>
      <c r="BOW619" s="9"/>
      <c r="BOX619" s="9"/>
      <c r="BOY619" s="9"/>
      <c r="BOZ619" s="9"/>
      <c r="BPA619" s="9"/>
      <c r="BPB619" s="9"/>
      <c r="BPC619" s="9"/>
      <c r="BPD619" s="9"/>
      <c r="BPE619" s="9"/>
      <c r="BPF619" s="9"/>
      <c r="BPG619" s="9"/>
      <c r="BPH619" s="9"/>
      <c r="BPI619" s="9"/>
      <c r="BPJ619" s="9"/>
      <c r="BPK619" s="9"/>
      <c r="BPL619" s="9"/>
      <c r="BPM619" s="9"/>
      <c r="BPN619" s="9"/>
      <c r="BPO619" s="9"/>
      <c r="BPP619" s="9"/>
      <c r="BPQ619" s="9"/>
      <c r="BPR619" s="9"/>
      <c r="BPS619" s="9"/>
      <c r="BPT619" s="9"/>
      <c r="BPU619" s="9"/>
      <c r="BPV619" s="9"/>
      <c r="BPW619" s="9"/>
      <c r="BPX619" s="9"/>
      <c r="BPY619" s="9"/>
      <c r="BPZ619" s="9"/>
      <c r="BQA619" s="9"/>
      <c r="BQB619" s="9"/>
      <c r="BQC619" s="9"/>
      <c r="BQD619" s="9"/>
      <c r="BQE619" s="9"/>
      <c r="BQF619" s="9"/>
      <c r="BQG619" s="9"/>
      <c r="BQH619" s="9"/>
      <c r="BQI619" s="9"/>
      <c r="BQJ619" s="9"/>
      <c r="BQK619" s="9"/>
      <c r="BQL619" s="9"/>
      <c r="BQM619" s="9"/>
      <c r="BQN619" s="9"/>
      <c r="BQO619" s="9"/>
      <c r="BQP619" s="9"/>
      <c r="BQQ619" s="9"/>
      <c r="BQR619" s="9"/>
      <c r="BQS619" s="9"/>
      <c r="BQT619" s="9"/>
      <c r="BQU619" s="9"/>
      <c r="BQV619" s="9"/>
      <c r="BQW619" s="9"/>
      <c r="BQX619" s="9"/>
      <c r="BQY619" s="9"/>
      <c r="BQZ619" s="9"/>
      <c r="BRA619" s="9"/>
      <c r="BRB619" s="9"/>
      <c r="BRC619" s="9"/>
      <c r="BRD619" s="9"/>
      <c r="BRE619" s="9"/>
      <c r="BRF619" s="9"/>
      <c r="BRG619" s="9"/>
      <c r="BRH619" s="9"/>
      <c r="BRI619" s="9"/>
      <c r="BRJ619" s="9"/>
      <c r="BRK619" s="9"/>
      <c r="BRL619" s="9"/>
      <c r="BRM619" s="9"/>
      <c r="BRN619" s="9"/>
      <c r="BRO619" s="9"/>
      <c r="BRP619" s="9"/>
      <c r="BRQ619" s="9"/>
      <c r="BRR619" s="9"/>
      <c r="BRS619" s="9"/>
      <c r="BRT619" s="9"/>
      <c r="BRU619" s="9"/>
      <c r="BRV619" s="9"/>
      <c r="BRW619" s="9"/>
      <c r="BRX619" s="9"/>
      <c r="BRY619" s="9"/>
      <c r="BRZ619" s="9"/>
      <c r="BSA619" s="9"/>
      <c r="BSB619" s="9"/>
      <c r="BSC619" s="9"/>
      <c r="BSD619" s="9"/>
      <c r="BSE619" s="9"/>
      <c r="BSF619" s="9"/>
      <c r="BSG619" s="9"/>
      <c r="BSH619" s="9"/>
      <c r="BSI619" s="9"/>
      <c r="BSJ619" s="9"/>
      <c r="BSK619" s="9"/>
      <c r="BSL619" s="9"/>
      <c r="BSM619" s="9"/>
      <c r="BSN619" s="9"/>
      <c r="BSO619" s="9"/>
      <c r="BSP619" s="9"/>
      <c r="BSQ619" s="9"/>
      <c r="BSR619" s="9"/>
      <c r="BSS619" s="9"/>
      <c r="BST619" s="9"/>
      <c r="BSU619" s="9"/>
      <c r="BSV619" s="9"/>
      <c r="BSW619" s="9"/>
      <c r="BSX619" s="9"/>
      <c r="BSY619" s="9"/>
      <c r="BSZ619" s="9"/>
      <c r="BTA619" s="9"/>
      <c r="BTB619" s="9"/>
      <c r="BTC619" s="9"/>
      <c r="BTD619" s="9"/>
      <c r="BTE619" s="9"/>
      <c r="BTF619" s="9"/>
      <c r="BTG619" s="9"/>
      <c r="BTH619" s="9"/>
      <c r="BTI619" s="9"/>
      <c r="BTJ619" s="9"/>
      <c r="BTK619" s="9"/>
      <c r="BTL619" s="9"/>
      <c r="BTM619" s="9"/>
      <c r="BTN619" s="9"/>
      <c r="BTO619" s="9"/>
      <c r="BTP619" s="9"/>
      <c r="BTQ619" s="9"/>
      <c r="BTR619" s="9"/>
      <c r="BTS619" s="9"/>
      <c r="BTT619" s="9"/>
      <c r="BTU619" s="9"/>
      <c r="BTV619" s="9"/>
      <c r="BTW619" s="9"/>
      <c r="BTX619" s="9"/>
      <c r="BTY619" s="9"/>
      <c r="BTZ619" s="9"/>
      <c r="BUA619" s="9"/>
      <c r="BUB619" s="9"/>
      <c r="BUC619" s="9"/>
      <c r="BUD619" s="9"/>
      <c r="BUE619" s="9"/>
      <c r="BUF619" s="9"/>
      <c r="BUG619" s="9"/>
      <c r="BUH619" s="9"/>
      <c r="BUI619" s="9"/>
      <c r="BUJ619" s="9"/>
      <c r="BUK619" s="9"/>
      <c r="BUL619" s="9"/>
      <c r="BUM619" s="9"/>
      <c r="BUN619" s="9"/>
      <c r="BUO619" s="9"/>
      <c r="BUP619" s="9"/>
      <c r="BUQ619" s="9"/>
      <c r="BUR619" s="9"/>
      <c r="BUS619" s="9"/>
      <c r="BUT619" s="9"/>
      <c r="BUU619" s="9"/>
      <c r="BUV619" s="9"/>
      <c r="BUW619" s="9"/>
      <c r="BUX619" s="9"/>
      <c r="BUY619" s="9"/>
      <c r="BUZ619" s="9"/>
      <c r="BVA619" s="9"/>
      <c r="BVB619" s="9"/>
      <c r="BVC619" s="9"/>
      <c r="BVD619" s="9"/>
      <c r="BVE619" s="9"/>
      <c r="BVF619" s="9"/>
      <c r="BVG619" s="9"/>
      <c r="BVH619" s="9"/>
      <c r="BVI619" s="9"/>
      <c r="BVJ619" s="9"/>
      <c r="BVK619" s="9"/>
      <c r="BVL619" s="9"/>
      <c r="BVM619" s="9"/>
      <c r="BVN619" s="9"/>
      <c r="BVO619" s="9"/>
      <c r="BVP619" s="9"/>
      <c r="BVQ619" s="9"/>
      <c r="BVR619" s="9"/>
      <c r="BVS619" s="9"/>
      <c r="BVT619" s="9"/>
      <c r="BVU619" s="9"/>
      <c r="BVV619" s="9"/>
      <c r="BVW619" s="9"/>
      <c r="BVX619" s="9"/>
      <c r="BVY619" s="9"/>
      <c r="BVZ619" s="9"/>
      <c r="BWA619" s="9"/>
      <c r="BWB619" s="9"/>
      <c r="BWC619" s="9"/>
      <c r="BWD619" s="9"/>
      <c r="BWE619" s="9"/>
      <c r="BWF619" s="9"/>
      <c r="BWG619" s="9"/>
      <c r="BWH619" s="9"/>
      <c r="BWI619" s="9"/>
      <c r="BWJ619" s="9"/>
      <c r="BWK619" s="9"/>
      <c r="BWL619" s="9"/>
      <c r="BWM619" s="9"/>
      <c r="BWN619" s="9"/>
      <c r="BWO619" s="9"/>
      <c r="BWP619" s="9"/>
      <c r="BWQ619" s="9"/>
      <c r="BWR619" s="9"/>
      <c r="BWS619" s="9"/>
      <c r="BWT619" s="9"/>
      <c r="BWU619" s="9"/>
      <c r="BWV619" s="9"/>
      <c r="BWW619" s="9"/>
      <c r="BWX619" s="9"/>
      <c r="BWY619" s="9"/>
      <c r="BWZ619" s="9"/>
      <c r="BXA619" s="9"/>
      <c r="BXB619" s="9"/>
      <c r="BXC619" s="9"/>
      <c r="BXD619" s="9"/>
      <c r="BXE619" s="9"/>
      <c r="BXF619" s="9"/>
      <c r="BXG619" s="9"/>
      <c r="BXH619" s="9"/>
      <c r="BXI619" s="9"/>
      <c r="BXJ619" s="9"/>
      <c r="BXK619" s="9"/>
      <c r="BXL619" s="9"/>
      <c r="BXM619" s="9"/>
      <c r="BXN619" s="9"/>
      <c r="BXO619" s="9"/>
      <c r="BXP619" s="9"/>
      <c r="BXQ619" s="9"/>
      <c r="BXR619" s="9"/>
      <c r="BXS619" s="9"/>
      <c r="BXT619" s="9"/>
      <c r="BXU619" s="9"/>
      <c r="BXV619" s="9"/>
      <c r="BXW619" s="9"/>
      <c r="BXX619" s="9"/>
      <c r="BXY619" s="9"/>
      <c r="BXZ619" s="9"/>
      <c r="BYA619" s="9"/>
      <c r="BYB619" s="9"/>
      <c r="BYC619" s="9"/>
      <c r="BYD619" s="9"/>
      <c r="BYE619" s="9"/>
      <c r="BYF619" s="9"/>
      <c r="BYG619" s="9"/>
      <c r="BYH619" s="9"/>
      <c r="BYI619" s="9"/>
      <c r="BYJ619" s="9"/>
      <c r="BYK619" s="9"/>
      <c r="BYL619" s="9"/>
      <c r="BYM619" s="9"/>
      <c r="BYN619" s="9"/>
      <c r="BYO619" s="9"/>
      <c r="BYP619" s="9"/>
      <c r="BYQ619" s="9"/>
      <c r="BYR619" s="9"/>
      <c r="BYS619" s="9"/>
      <c r="BYT619" s="9"/>
      <c r="BYU619" s="9"/>
      <c r="BYV619" s="9"/>
      <c r="BYW619" s="9"/>
      <c r="BYX619" s="9"/>
      <c r="BYY619" s="9"/>
      <c r="BYZ619" s="9"/>
      <c r="BZA619" s="9"/>
      <c r="BZB619" s="9"/>
      <c r="BZC619" s="9"/>
      <c r="BZD619" s="9"/>
      <c r="BZE619" s="9"/>
      <c r="BZF619" s="9"/>
      <c r="BZG619" s="9"/>
      <c r="BZH619" s="9"/>
      <c r="BZI619" s="9"/>
      <c r="BZJ619" s="9"/>
      <c r="BZK619" s="9"/>
      <c r="BZL619" s="9"/>
      <c r="BZM619" s="9"/>
      <c r="BZN619" s="9"/>
      <c r="BZO619" s="9"/>
      <c r="BZP619" s="9"/>
      <c r="BZQ619" s="9"/>
      <c r="BZR619" s="9"/>
      <c r="BZS619" s="9"/>
      <c r="BZT619" s="9"/>
      <c r="BZU619" s="9"/>
      <c r="BZV619" s="9"/>
      <c r="BZW619" s="9"/>
      <c r="BZX619" s="9"/>
      <c r="BZY619" s="9"/>
      <c r="BZZ619" s="9"/>
      <c r="CAA619" s="9"/>
      <c r="CAB619" s="9"/>
      <c r="CAC619" s="9"/>
      <c r="CAD619" s="9"/>
      <c r="CAE619" s="9"/>
      <c r="CAF619" s="9"/>
      <c r="CAG619" s="9"/>
      <c r="CAH619" s="9"/>
      <c r="CAI619" s="9"/>
      <c r="CAJ619" s="9"/>
      <c r="CAK619" s="9"/>
      <c r="CAL619" s="9"/>
      <c r="CAM619" s="9"/>
      <c r="CAN619" s="9"/>
      <c r="CAO619" s="9"/>
      <c r="CAP619" s="9"/>
      <c r="CAQ619" s="9"/>
      <c r="CAR619" s="9"/>
      <c r="CAS619" s="9"/>
      <c r="CAT619" s="9"/>
      <c r="CAU619" s="9"/>
      <c r="CAV619" s="9"/>
      <c r="CAW619" s="9"/>
      <c r="CAX619" s="9"/>
      <c r="CAY619" s="9"/>
      <c r="CAZ619" s="9"/>
      <c r="CBA619" s="9"/>
      <c r="CBB619" s="9"/>
      <c r="CBC619" s="9"/>
      <c r="CBD619" s="9"/>
      <c r="CBE619" s="9"/>
      <c r="CBF619" s="9"/>
      <c r="CBG619" s="9"/>
      <c r="CBH619" s="9"/>
      <c r="CBI619" s="9"/>
      <c r="CBJ619" s="9"/>
      <c r="CBK619" s="9"/>
      <c r="CBL619" s="9"/>
      <c r="CBM619" s="9"/>
      <c r="CBN619" s="9"/>
      <c r="CBO619" s="9"/>
      <c r="CBP619" s="9"/>
      <c r="CBQ619" s="9"/>
      <c r="CBR619" s="9"/>
      <c r="CBS619" s="9"/>
      <c r="CBT619" s="9"/>
      <c r="CBU619" s="9"/>
      <c r="CBV619" s="9"/>
      <c r="CBW619" s="9"/>
      <c r="CBX619" s="9"/>
      <c r="CBY619" s="9"/>
      <c r="CBZ619" s="9"/>
      <c r="CCA619" s="9"/>
      <c r="CCB619" s="9"/>
      <c r="CCC619" s="9"/>
      <c r="CCD619" s="9"/>
      <c r="CCE619" s="9"/>
      <c r="CCF619" s="9"/>
      <c r="CCG619" s="9"/>
      <c r="CCH619" s="9"/>
      <c r="CCI619" s="9"/>
      <c r="CCJ619" s="9"/>
      <c r="CCK619" s="9"/>
      <c r="CCL619" s="9"/>
      <c r="CCM619" s="9"/>
      <c r="CCN619" s="9"/>
      <c r="CCO619" s="9"/>
      <c r="CCP619" s="9"/>
      <c r="CCQ619" s="9"/>
      <c r="CCR619" s="9"/>
      <c r="CCS619" s="9"/>
      <c r="CCT619" s="9"/>
      <c r="CCU619" s="9"/>
      <c r="CCV619" s="9"/>
      <c r="CCW619" s="9"/>
      <c r="CCX619" s="9"/>
      <c r="CCY619" s="9"/>
      <c r="CCZ619" s="9"/>
      <c r="CDA619" s="9"/>
      <c r="CDB619" s="9"/>
      <c r="CDC619" s="9"/>
      <c r="CDD619" s="9"/>
      <c r="CDE619" s="9"/>
      <c r="CDF619" s="9"/>
      <c r="CDG619" s="9"/>
      <c r="CDH619" s="9"/>
      <c r="CDI619" s="9"/>
      <c r="CDJ619" s="9"/>
      <c r="CDK619" s="9"/>
      <c r="CDL619" s="9"/>
      <c r="CDM619" s="9"/>
      <c r="CDN619" s="9"/>
      <c r="CDO619" s="9"/>
      <c r="CDP619" s="9"/>
      <c r="CDQ619" s="9"/>
      <c r="CDR619" s="9"/>
      <c r="CDS619" s="9"/>
      <c r="CDT619" s="9"/>
      <c r="CDU619" s="9"/>
      <c r="CDV619" s="9"/>
      <c r="CDW619" s="9"/>
      <c r="CDX619" s="9"/>
      <c r="CDY619" s="9"/>
      <c r="CDZ619" s="9"/>
      <c r="CEA619" s="9"/>
      <c r="CEB619" s="9"/>
      <c r="CEC619" s="9"/>
      <c r="CED619" s="9"/>
      <c r="CEE619" s="9"/>
      <c r="CEF619" s="9"/>
      <c r="CEG619" s="9"/>
      <c r="CEH619" s="9"/>
      <c r="CEI619" s="9"/>
      <c r="CEJ619" s="9"/>
      <c r="CEK619" s="9"/>
      <c r="CEL619" s="9"/>
      <c r="CEM619" s="9"/>
      <c r="CEN619" s="9"/>
      <c r="CEO619" s="9"/>
      <c r="CEP619" s="9"/>
      <c r="CEQ619" s="9"/>
      <c r="CER619" s="9"/>
      <c r="CES619" s="9"/>
      <c r="CET619" s="9"/>
      <c r="CEU619" s="9"/>
      <c r="CEV619" s="9"/>
      <c r="CEW619" s="9"/>
      <c r="CEX619" s="9"/>
      <c r="CEY619" s="9"/>
      <c r="CEZ619" s="9"/>
      <c r="CFA619" s="9"/>
      <c r="CFB619" s="9"/>
      <c r="CFC619" s="9"/>
      <c r="CFD619" s="9"/>
      <c r="CFE619" s="9"/>
      <c r="CFF619" s="9"/>
      <c r="CFG619" s="9"/>
      <c r="CFH619" s="9"/>
      <c r="CFI619" s="9"/>
      <c r="CFJ619" s="9"/>
      <c r="CFK619" s="9"/>
      <c r="CFL619" s="9"/>
      <c r="CFM619" s="9"/>
      <c r="CFN619" s="9"/>
      <c r="CFO619" s="9"/>
      <c r="CFP619" s="9"/>
      <c r="CFQ619" s="9"/>
      <c r="CFR619" s="9"/>
      <c r="CFS619" s="9"/>
      <c r="CFT619" s="9"/>
      <c r="CFU619" s="9"/>
      <c r="CFV619" s="9"/>
      <c r="CFW619" s="9"/>
      <c r="CFX619" s="9"/>
      <c r="CFY619" s="9"/>
      <c r="CFZ619" s="9"/>
      <c r="CGA619" s="9"/>
      <c r="CGB619" s="9"/>
      <c r="CGC619" s="9"/>
      <c r="CGD619" s="9"/>
      <c r="CGE619" s="9"/>
      <c r="CGF619" s="9"/>
      <c r="CGG619" s="9"/>
      <c r="CGH619" s="9"/>
      <c r="CGI619" s="9"/>
      <c r="CGJ619" s="9"/>
      <c r="CGK619" s="9"/>
      <c r="CGL619" s="9"/>
      <c r="CGM619" s="9"/>
      <c r="CGN619" s="9"/>
      <c r="CGO619" s="9"/>
      <c r="CGP619" s="9"/>
      <c r="CGQ619" s="9"/>
      <c r="CGR619" s="9"/>
      <c r="CGS619" s="9"/>
      <c r="CGT619" s="9"/>
      <c r="CGU619" s="9"/>
      <c r="CGV619" s="9"/>
      <c r="CGW619" s="9"/>
      <c r="CGX619" s="9"/>
      <c r="CGY619" s="9"/>
      <c r="CGZ619" s="9"/>
      <c r="CHA619" s="9"/>
      <c r="CHB619" s="9"/>
      <c r="CHC619" s="9"/>
      <c r="CHD619" s="9"/>
      <c r="CHE619" s="9"/>
      <c r="CHF619" s="9"/>
      <c r="CHG619" s="9"/>
      <c r="CHH619" s="9"/>
      <c r="CHI619" s="9"/>
      <c r="CHJ619" s="9"/>
      <c r="CHK619" s="9"/>
      <c r="CHL619" s="9"/>
      <c r="CHM619" s="9"/>
      <c r="CHN619" s="9"/>
      <c r="CHO619" s="9"/>
      <c r="CHP619" s="9"/>
      <c r="CHQ619" s="9"/>
      <c r="CHR619" s="9"/>
      <c r="CHS619" s="9"/>
      <c r="CHT619" s="9"/>
      <c r="CHU619" s="9"/>
      <c r="CHV619" s="9"/>
      <c r="CHW619" s="9"/>
      <c r="CHX619" s="9"/>
      <c r="CHY619" s="9"/>
      <c r="CHZ619" s="9"/>
      <c r="CIA619" s="9"/>
      <c r="CIB619" s="9"/>
      <c r="CIC619" s="9"/>
      <c r="CID619" s="9"/>
      <c r="CIE619" s="9"/>
      <c r="CIF619" s="9"/>
      <c r="CIG619" s="9"/>
      <c r="CIH619" s="9"/>
      <c r="CII619" s="9"/>
      <c r="CIJ619" s="9"/>
      <c r="CIK619" s="9"/>
      <c r="CIL619" s="9"/>
      <c r="CIM619" s="9"/>
      <c r="CIN619" s="9"/>
      <c r="CIO619" s="9"/>
      <c r="CIP619" s="9"/>
      <c r="CIQ619" s="9"/>
      <c r="CIR619" s="9"/>
      <c r="CIS619" s="9"/>
      <c r="CIT619" s="9"/>
      <c r="CIU619" s="9"/>
      <c r="CIV619" s="9"/>
      <c r="CIW619" s="9"/>
      <c r="CIX619" s="9"/>
      <c r="CIY619" s="9"/>
      <c r="CIZ619" s="9"/>
      <c r="CJA619" s="9"/>
      <c r="CJB619" s="9"/>
      <c r="CJC619" s="9"/>
      <c r="CJD619" s="9"/>
      <c r="CJE619" s="9"/>
      <c r="CJF619" s="9"/>
      <c r="CJG619" s="9"/>
      <c r="CJH619" s="9"/>
      <c r="CJI619" s="9"/>
      <c r="CJJ619" s="9"/>
      <c r="CJK619" s="9"/>
      <c r="CJL619" s="9"/>
      <c r="CJM619" s="9"/>
      <c r="CJN619" s="9"/>
      <c r="CJO619" s="9"/>
      <c r="CJP619" s="9"/>
      <c r="CJQ619" s="9"/>
      <c r="CJR619" s="9"/>
      <c r="CJS619" s="9"/>
      <c r="CJT619" s="9"/>
      <c r="CJU619" s="9"/>
      <c r="CJV619" s="9"/>
      <c r="CJW619" s="9"/>
      <c r="CJX619" s="9"/>
      <c r="CJY619" s="9"/>
      <c r="CJZ619" s="9"/>
      <c r="CKA619" s="9"/>
      <c r="CKB619" s="9"/>
      <c r="CKC619" s="9"/>
      <c r="CKD619" s="9"/>
      <c r="CKE619" s="9"/>
      <c r="CKF619" s="9"/>
      <c r="CKG619" s="9"/>
      <c r="CKH619" s="9"/>
      <c r="CKI619" s="9"/>
      <c r="CKJ619" s="9"/>
      <c r="CKK619" s="9"/>
      <c r="CKL619" s="9"/>
      <c r="CKM619" s="9"/>
      <c r="CKN619" s="9"/>
      <c r="CKO619" s="9"/>
      <c r="CKP619" s="9"/>
      <c r="CKQ619" s="9"/>
      <c r="CKR619" s="9"/>
      <c r="CKS619" s="9"/>
      <c r="CKT619" s="9"/>
      <c r="CKU619" s="9"/>
      <c r="CKV619" s="9"/>
      <c r="CKW619" s="9"/>
      <c r="CKX619" s="9"/>
      <c r="CKY619" s="9"/>
      <c r="CKZ619" s="9"/>
      <c r="CLA619" s="9"/>
      <c r="CLB619" s="9"/>
      <c r="CLC619" s="9"/>
      <c r="CLD619" s="9"/>
      <c r="CLE619" s="9"/>
      <c r="CLF619" s="9"/>
      <c r="CLG619" s="9"/>
      <c r="CLH619" s="9"/>
      <c r="CLI619" s="9"/>
      <c r="CLJ619" s="9"/>
      <c r="CLK619" s="9"/>
      <c r="CLL619" s="9"/>
      <c r="CLM619" s="9"/>
      <c r="CLN619" s="9"/>
      <c r="CLO619" s="9"/>
      <c r="CLP619" s="9"/>
      <c r="CLQ619" s="9"/>
      <c r="CLR619" s="9"/>
      <c r="CLS619" s="9"/>
      <c r="CLT619" s="9"/>
      <c r="CLU619" s="9"/>
      <c r="CLV619" s="9"/>
      <c r="CLW619" s="9"/>
      <c r="CLX619" s="9"/>
      <c r="CLY619" s="9"/>
      <c r="CLZ619" s="9"/>
      <c r="CMA619" s="9"/>
      <c r="CMB619" s="9"/>
      <c r="CMC619" s="9"/>
      <c r="CMD619" s="9"/>
      <c r="CME619" s="9"/>
      <c r="CMF619" s="9"/>
      <c r="CMG619" s="9"/>
      <c r="CMH619" s="9"/>
      <c r="CMI619" s="9"/>
      <c r="CMJ619" s="9"/>
      <c r="CMK619" s="9"/>
      <c r="CML619" s="9"/>
      <c r="CMM619" s="9"/>
      <c r="CMN619" s="9"/>
      <c r="CMO619" s="9"/>
      <c r="CMP619" s="9"/>
      <c r="CMQ619" s="9"/>
      <c r="CMR619" s="9"/>
      <c r="CMS619" s="9"/>
      <c r="CMT619" s="9"/>
      <c r="CMU619" s="9"/>
      <c r="CMV619" s="9"/>
      <c r="CMW619" s="9"/>
      <c r="CMX619" s="9"/>
      <c r="CMY619" s="9"/>
      <c r="CMZ619" s="9"/>
      <c r="CNA619" s="9"/>
      <c r="CNB619" s="9"/>
      <c r="CNC619" s="9"/>
      <c r="CND619" s="9"/>
      <c r="CNE619" s="9"/>
      <c r="CNF619" s="9"/>
      <c r="CNG619" s="9"/>
      <c r="CNH619" s="9"/>
      <c r="CNI619" s="9"/>
      <c r="CNJ619" s="9"/>
      <c r="CNK619" s="9"/>
      <c r="CNL619" s="9"/>
      <c r="CNM619" s="9"/>
      <c r="CNN619" s="9"/>
      <c r="CNO619" s="9"/>
      <c r="CNP619" s="9"/>
      <c r="CNQ619" s="9"/>
      <c r="CNR619" s="9"/>
      <c r="CNS619" s="9"/>
      <c r="CNT619" s="9"/>
      <c r="CNU619" s="9"/>
      <c r="CNV619" s="9"/>
      <c r="CNW619" s="9"/>
      <c r="CNX619" s="9"/>
      <c r="CNY619" s="9"/>
      <c r="CNZ619" s="9"/>
      <c r="COA619" s="9"/>
      <c r="COB619" s="9"/>
      <c r="COC619" s="9"/>
      <c r="COD619" s="9"/>
      <c r="COE619" s="9"/>
      <c r="COF619" s="9"/>
      <c r="COG619" s="9"/>
      <c r="COH619" s="9"/>
      <c r="COI619" s="9"/>
      <c r="COJ619" s="9"/>
      <c r="COK619" s="9"/>
      <c r="COL619" s="9"/>
      <c r="COM619" s="9"/>
      <c r="CON619" s="9"/>
      <c r="COO619" s="9"/>
      <c r="COP619" s="9"/>
      <c r="COQ619" s="9"/>
      <c r="COR619" s="9"/>
      <c r="COS619" s="9"/>
      <c r="COT619" s="9"/>
      <c r="COU619" s="9"/>
      <c r="COV619" s="9"/>
      <c r="COW619" s="9"/>
      <c r="COX619" s="9"/>
      <c r="COY619" s="9"/>
      <c r="COZ619" s="9"/>
      <c r="CPA619" s="9"/>
      <c r="CPB619" s="9"/>
      <c r="CPC619" s="9"/>
      <c r="CPD619" s="9"/>
      <c r="CPE619" s="9"/>
      <c r="CPF619" s="9"/>
      <c r="CPG619" s="9"/>
      <c r="CPH619" s="9"/>
      <c r="CPI619" s="9"/>
      <c r="CPJ619" s="9"/>
      <c r="CPK619" s="9"/>
      <c r="CPL619" s="9"/>
      <c r="CPM619" s="9"/>
      <c r="CPN619" s="9"/>
      <c r="CPO619" s="9"/>
      <c r="CPP619" s="9"/>
      <c r="CPQ619" s="9"/>
      <c r="CPR619" s="9"/>
      <c r="CPS619" s="9"/>
      <c r="CPT619" s="9"/>
      <c r="CPU619" s="9"/>
      <c r="CPV619" s="9"/>
      <c r="CPW619" s="9"/>
      <c r="CPX619" s="9"/>
      <c r="CPY619" s="9"/>
      <c r="CPZ619" s="9"/>
      <c r="CQA619" s="9"/>
      <c r="CQB619" s="9"/>
      <c r="CQC619" s="9"/>
      <c r="CQD619" s="9"/>
      <c r="CQE619" s="9"/>
      <c r="CQF619" s="9"/>
      <c r="CQG619" s="9"/>
      <c r="CQH619" s="9"/>
      <c r="CQI619" s="9"/>
      <c r="CQJ619" s="9"/>
      <c r="CQK619" s="9"/>
      <c r="CQL619" s="9"/>
      <c r="CQM619" s="9"/>
      <c r="CQN619" s="9"/>
      <c r="CQO619" s="9"/>
      <c r="CQP619" s="9"/>
      <c r="CQQ619" s="9"/>
      <c r="CQR619" s="9"/>
      <c r="CQS619" s="9"/>
      <c r="CQT619" s="9"/>
      <c r="CQU619" s="9"/>
      <c r="CQV619" s="9"/>
      <c r="CQW619" s="9"/>
      <c r="CQX619" s="9"/>
      <c r="CQY619" s="9"/>
      <c r="CQZ619" s="9"/>
      <c r="CRA619" s="9"/>
      <c r="CRB619" s="9"/>
      <c r="CRC619" s="9"/>
      <c r="CRD619" s="9"/>
      <c r="CRE619" s="9"/>
      <c r="CRF619" s="9"/>
      <c r="CRG619" s="9"/>
      <c r="CRH619" s="9"/>
      <c r="CRI619" s="9"/>
      <c r="CRJ619" s="9"/>
      <c r="CRK619" s="9"/>
      <c r="CRL619" s="9"/>
      <c r="CRM619" s="9"/>
      <c r="CRN619" s="9"/>
      <c r="CRO619" s="9"/>
      <c r="CRP619" s="9"/>
      <c r="CRQ619" s="9"/>
      <c r="CRR619" s="9"/>
      <c r="CRS619" s="9"/>
      <c r="CRT619" s="9"/>
      <c r="CRU619" s="9"/>
      <c r="CRV619" s="9"/>
      <c r="CRW619" s="9"/>
      <c r="CRX619" s="9"/>
      <c r="CRY619" s="9"/>
      <c r="CRZ619" s="9"/>
      <c r="CSA619" s="9"/>
      <c r="CSB619" s="9"/>
      <c r="CSC619" s="9"/>
      <c r="CSD619" s="9"/>
      <c r="CSE619" s="9"/>
      <c r="CSF619" s="9"/>
      <c r="CSG619" s="9"/>
      <c r="CSH619" s="9"/>
      <c r="CSI619" s="9"/>
      <c r="CSJ619" s="9"/>
      <c r="CSK619" s="9"/>
      <c r="CSL619" s="9"/>
      <c r="CSM619" s="9"/>
      <c r="CSN619" s="9"/>
      <c r="CSO619" s="9"/>
      <c r="CSP619" s="9"/>
      <c r="CSQ619" s="9"/>
      <c r="CSR619" s="9"/>
      <c r="CSS619" s="9"/>
      <c r="CST619" s="9"/>
      <c r="CSU619" s="9"/>
      <c r="CSV619" s="9"/>
      <c r="CSW619" s="9"/>
      <c r="CSX619" s="9"/>
      <c r="CSY619" s="9"/>
      <c r="CSZ619" s="9"/>
      <c r="CTA619" s="9"/>
      <c r="CTB619" s="9"/>
      <c r="CTC619" s="9"/>
      <c r="CTD619" s="9"/>
      <c r="CTE619" s="9"/>
      <c r="CTF619" s="9"/>
      <c r="CTG619" s="9"/>
      <c r="CTH619" s="9"/>
      <c r="CTI619" s="9"/>
      <c r="CTJ619" s="9"/>
      <c r="CTK619" s="9"/>
      <c r="CTL619" s="9"/>
      <c r="CTM619" s="9"/>
      <c r="CTN619" s="9"/>
      <c r="CTO619" s="9"/>
      <c r="CTP619" s="9"/>
      <c r="CTQ619" s="9"/>
      <c r="CTR619" s="9"/>
      <c r="CTS619" s="9"/>
      <c r="CTT619" s="9"/>
      <c r="CTU619" s="9"/>
      <c r="CTV619" s="9"/>
      <c r="CTW619" s="9"/>
      <c r="CTX619" s="9"/>
      <c r="CTY619" s="9"/>
      <c r="CTZ619" s="9"/>
      <c r="CUA619" s="9"/>
      <c r="CUB619" s="9"/>
      <c r="CUC619" s="9"/>
      <c r="CUD619" s="9"/>
      <c r="CUE619" s="9"/>
      <c r="CUF619" s="9"/>
      <c r="CUG619" s="9"/>
      <c r="CUH619" s="9"/>
      <c r="CUI619" s="9"/>
      <c r="CUJ619" s="9"/>
      <c r="CUK619" s="9"/>
      <c r="CUL619" s="9"/>
      <c r="CUM619" s="9"/>
      <c r="CUN619" s="9"/>
      <c r="CUO619" s="9"/>
      <c r="CUP619" s="9"/>
      <c r="CUQ619" s="9"/>
      <c r="CUR619" s="9"/>
      <c r="CUS619" s="9"/>
      <c r="CUT619" s="9"/>
      <c r="CUU619" s="9"/>
      <c r="CUV619" s="9"/>
      <c r="CUW619" s="9"/>
      <c r="CUX619" s="9"/>
      <c r="CUY619" s="9"/>
      <c r="CUZ619" s="9"/>
      <c r="CVA619" s="9"/>
      <c r="CVB619" s="9"/>
      <c r="CVC619" s="9"/>
      <c r="CVD619" s="9"/>
      <c r="CVE619" s="9"/>
      <c r="CVF619" s="9"/>
      <c r="CVG619" s="9"/>
      <c r="CVH619" s="9"/>
      <c r="CVI619" s="9"/>
      <c r="CVJ619" s="9"/>
      <c r="CVK619" s="9"/>
      <c r="CVL619" s="9"/>
      <c r="CVM619" s="9"/>
      <c r="CVN619" s="9"/>
      <c r="CVO619" s="9"/>
      <c r="CVP619" s="9"/>
      <c r="CVQ619" s="9"/>
      <c r="CVR619" s="9"/>
      <c r="CVS619" s="9"/>
      <c r="CVT619" s="9"/>
      <c r="CVU619" s="9"/>
      <c r="CVV619" s="9"/>
      <c r="CVW619" s="9"/>
      <c r="CVX619" s="9"/>
      <c r="CVY619" s="9"/>
      <c r="CVZ619" s="9"/>
      <c r="CWA619" s="9"/>
      <c r="CWB619" s="9"/>
      <c r="CWC619" s="9"/>
      <c r="CWD619" s="9"/>
      <c r="CWE619" s="9"/>
      <c r="CWF619" s="9"/>
      <c r="CWG619" s="9"/>
      <c r="CWH619" s="9"/>
      <c r="CWI619" s="9"/>
      <c r="CWJ619" s="9"/>
      <c r="CWK619" s="9"/>
      <c r="CWL619" s="9"/>
      <c r="CWM619" s="9"/>
      <c r="CWN619" s="9"/>
      <c r="CWO619" s="9"/>
      <c r="CWP619" s="9"/>
      <c r="CWQ619" s="9"/>
      <c r="CWR619" s="9"/>
      <c r="CWS619" s="9"/>
      <c r="CWT619" s="9"/>
      <c r="CWU619" s="9"/>
      <c r="CWV619" s="9"/>
      <c r="CWW619" s="9"/>
      <c r="CWX619" s="9"/>
      <c r="CWY619" s="9"/>
      <c r="CWZ619" s="9"/>
      <c r="CXA619" s="9"/>
      <c r="CXB619" s="9"/>
      <c r="CXC619" s="9"/>
      <c r="CXD619" s="9"/>
      <c r="CXE619" s="9"/>
      <c r="CXF619" s="9"/>
      <c r="CXG619" s="9"/>
      <c r="CXH619" s="9"/>
      <c r="CXI619" s="9"/>
      <c r="CXJ619" s="9"/>
      <c r="CXK619" s="9"/>
      <c r="CXL619" s="9"/>
      <c r="CXM619" s="9"/>
      <c r="CXN619" s="9"/>
      <c r="CXO619" s="9"/>
      <c r="CXP619" s="9"/>
      <c r="CXQ619" s="9"/>
      <c r="CXR619" s="9"/>
      <c r="CXS619" s="9"/>
      <c r="CXT619" s="9"/>
      <c r="CXU619" s="9"/>
      <c r="CXV619" s="9"/>
      <c r="CXW619" s="9"/>
      <c r="CXX619" s="9"/>
      <c r="CXY619" s="9"/>
      <c r="CXZ619" s="9"/>
      <c r="CYA619" s="9"/>
      <c r="CYB619" s="9"/>
      <c r="CYC619" s="9"/>
      <c r="CYD619" s="9"/>
      <c r="CYE619" s="9"/>
      <c r="CYF619" s="9"/>
      <c r="CYG619" s="9"/>
      <c r="CYH619" s="9"/>
      <c r="CYI619" s="9"/>
      <c r="CYJ619" s="9"/>
      <c r="CYK619" s="9"/>
      <c r="CYL619" s="9"/>
      <c r="CYM619" s="9"/>
      <c r="CYN619" s="9"/>
      <c r="CYO619" s="9"/>
      <c r="CYP619" s="9"/>
      <c r="CYQ619" s="9"/>
      <c r="CYR619" s="9"/>
      <c r="CYS619" s="9"/>
      <c r="CYT619" s="9"/>
      <c r="CYU619" s="9"/>
      <c r="CYV619" s="9"/>
      <c r="CYW619" s="9"/>
      <c r="CYX619" s="9"/>
      <c r="CYY619" s="9"/>
      <c r="CYZ619" s="9"/>
      <c r="CZA619" s="9"/>
      <c r="CZB619" s="9"/>
      <c r="CZC619" s="9"/>
      <c r="CZD619" s="9"/>
      <c r="CZE619" s="9"/>
      <c r="CZF619" s="9"/>
      <c r="CZG619" s="9"/>
      <c r="CZH619" s="9"/>
      <c r="CZI619" s="9"/>
      <c r="CZJ619" s="9"/>
      <c r="CZK619" s="9"/>
      <c r="CZL619" s="9"/>
      <c r="CZM619" s="9"/>
      <c r="CZN619" s="9"/>
      <c r="CZO619" s="9"/>
      <c r="CZP619" s="9"/>
      <c r="CZQ619" s="9"/>
      <c r="CZR619" s="9"/>
      <c r="CZS619" s="9"/>
      <c r="CZT619" s="9"/>
      <c r="CZU619" s="9"/>
      <c r="CZV619" s="9"/>
      <c r="CZW619" s="9"/>
      <c r="CZX619" s="9"/>
      <c r="CZY619" s="9"/>
      <c r="CZZ619" s="9"/>
      <c r="DAA619" s="9"/>
      <c r="DAB619" s="9"/>
      <c r="DAC619" s="9"/>
      <c r="DAD619" s="9"/>
      <c r="DAE619" s="9"/>
      <c r="DAF619" s="9"/>
      <c r="DAG619" s="9"/>
      <c r="DAH619" s="9"/>
      <c r="DAI619" s="9"/>
      <c r="DAJ619" s="9"/>
      <c r="DAK619" s="9"/>
      <c r="DAL619" s="9"/>
      <c r="DAM619" s="9"/>
      <c r="DAN619" s="9"/>
      <c r="DAO619" s="9"/>
      <c r="DAP619" s="9"/>
      <c r="DAQ619" s="9"/>
      <c r="DAR619" s="9"/>
      <c r="DAS619" s="9"/>
      <c r="DAT619" s="9"/>
      <c r="DAU619" s="9"/>
      <c r="DAV619" s="9"/>
      <c r="DAW619" s="9"/>
      <c r="DAX619" s="9"/>
      <c r="DAY619" s="9"/>
      <c r="DAZ619" s="9"/>
      <c r="DBA619" s="9"/>
      <c r="DBB619" s="9"/>
      <c r="DBC619" s="9"/>
      <c r="DBD619" s="9"/>
      <c r="DBE619" s="9"/>
      <c r="DBF619" s="9"/>
      <c r="DBG619" s="9"/>
      <c r="DBH619" s="9"/>
      <c r="DBI619" s="9"/>
      <c r="DBJ619" s="9"/>
      <c r="DBK619" s="9"/>
      <c r="DBL619" s="9"/>
      <c r="DBM619" s="9"/>
      <c r="DBN619" s="9"/>
      <c r="DBO619" s="9"/>
      <c r="DBP619" s="9"/>
      <c r="DBQ619" s="9"/>
      <c r="DBR619" s="9"/>
      <c r="DBS619" s="9"/>
      <c r="DBT619" s="9"/>
      <c r="DBU619" s="9"/>
      <c r="DBV619" s="9"/>
      <c r="DBW619" s="9"/>
      <c r="DBX619" s="9"/>
      <c r="DBY619" s="9"/>
      <c r="DBZ619" s="9"/>
      <c r="DCA619" s="9"/>
      <c r="DCB619" s="9"/>
      <c r="DCC619" s="9"/>
      <c r="DCD619" s="9"/>
      <c r="DCE619" s="9"/>
      <c r="DCF619" s="9"/>
      <c r="DCG619" s="9"/>
      <c r="DCH619" s="9"/>
      <c r="DCI619" s="9"/>
      <c r="DCJ619" s="9"/>
      <c r="DCK619" s="9"/>
      <c r="DCL619" s="9"/>
      <c r="DCM619" s="9"/>
      <c r="DCN619" s="9"/>
      <c r="DCO619" s="9"/>
      <c r="DCP619" s="9"/>
      <c r="DCQ619" s="9"/>
      <c r="DCR619" s="9"/>
      <c r="DCS619" s="9"/>
      <c r="DCT619" s="9"/>
      <c r="DCU619" s="9"/>
      <c r="DCV619" s="9"/>
      <c r="DCW619" s="9"/>
      <c r="DCX619" s="9"/>
      <c r="DCY619" s="9"/>
      <c r="DCZ619" s="9"/>
      <c r="DDA619" s="9"/>
      <c r="DDB619" s="9"/>
      <c r="DDC619" s="9"/>
      <c r="DDD619" s="9"/>
      <c r="DDE619" s="9"/>
      <c r="DDF619" s="9"/>
      <c r="DDG619" s="9"/>
      <c r="DDH619" s="9"/>
      <c r="DDI619" s="9"/>
      <c r="DDJ619" s="9"/>
      <c r="DDK619" s="9"/>
      <c r="DDL619" s="9"/>
      <c r="DDM619" s="9"/>
      <c r="DDN619" s="9"/>
      <c r="DDO619" s="9"/>
      <c r="DDP619" s="9"/>
      <c r="DDQ619" s="9"/>
      <c r="DDR619" s="9"/>
      <c r="DDS619" s="9"/>
      <c r="DDT619" s="9"/>
      <c r="DDU619" s="9"/>
      <c r="DDV619" s="9"/>
      <c r="DDW619" s="9"/>
      <c r="DDX619" s="9"/>
      <c r="DDY619" s="9"/>
      <c r="DDZ619" s="9"/>
      <c r="DEA619" s="9"/>
      <c r="DEB619" s="9"/>
      <c r="DEC619" s="9"/>
      <c r="DED619" s="9"/>
      <c r="DEE619" s="9"/>
      <c r="DEF619" s="9"/>
      <c r="DEG619" s="9"/>
      <c r="DEH619" s="9"/>
      <c r="DEI619" s="9"/>
      <c r="DEJ619" s="9"/>
      <c r="DEK619" s="9"/>
      <c r="DEL619" s="9"/>
      <c r="DEM619" s="9"/>
      <c r="DEN619" s="9"/>
      <c r="DEO619" s="9"/>
      <c r="DEP619" s="9"/>
      <c r="DEQ619" s="9"/>
      <c r="DER619" s="9"/>
      <c r="DES619" s="9"/>
      <c r="DET619" s="9"/>
      <c r="DEU619" s="9"/>
      <c r="DEV619" s="9"/>
      <c r="DEW619" s="9"/>
      <c r="DEX619" s="9"/>
      <c r="DEY619" s="9"/>
      <c r="DEZ619" s="9"/>
      <c r="DFA619" s="9"/>
      <c r="DFB619" s="9"/>
      <c r="DFC619" s="9"/>
      <c r="DFD619" s="9"/>
      <c r="DFE619" s="9"/>
      <c r="DFF619" s="9"/>
      <c r="DFG619" s="9"/>
      <c r="DFH619" s="9"/>
      <c r="DFI619" s="9"/>
      <c r="DFJ619" s="9"/>
      <c r="DFK619" s="9"/>
      <c r="DFL619" s="9"/>
      <c r="DFM619" s="9"/>
      <c r="DFN619" s="9"/>
      <c r="DFO619" s="9"/>
      <c r="DFP619" s="9"/>
      <c r="DFQ619" s="9"/>
      <c r="DFR619" s="9"/>
      <c r="DFS619" s="9"/>
      <c r="DFT619" s="9"/>
      <c r="DFU619" s="9"/>
      <c r="DFV619" s="9"/>
      <c r="DFW619" s="9"/>
      <c r="DFX619" s="9"/>
      <c r="DFY619" s="9"/>
      <c r="DFZ619" s="9"/>
      <c r="DGA619" s="9"/>
      <c r="DGB619" s="9"/>
      <c r="DGC619" s="9"/>
      <c r="DGD619" s="9"/>
      <c r="DGE619" s="9"/>
      <c r="DGF619" s="9"/>
      <c r="DGG619" s="9"/>
      <c r="DGH619" s="9"/>
      <c r="DGI619" s="9"/>
      <c r="DGJ619" s="9"/>
      <c r="DGK619" s="9"/>
      <c r="DGL619" s="9"/>
      <c r="DGM619" s="9"/>
      <c r="DGN619" s="9"/>
      <c r="DGO619" s="9"/>
      <c r="DGP619" s="9"/>
      <c r="DGQ619" s="9"/>
      <c r="DGR619" s="9"/>
      <c r="DGS619" s="9"/>
      <c r="DGT619" s="9"/>
      <c r="DGU619" s="9"/>
      <c r="DGV619" s="9"/>
      <c r="DGW619" s="9"/>
      <c r="DGX619" s="9"/>
      <c r="DGY619" s="9"/>
      <c r="DGZ619" s="9"/>
      <c r="DHA619" s="9"/>
      <c r="DHB619" s="9"/>
      <c r="DHC619" s="9"/>
      <c r="DHD619" s="9"/>
      <c r="DHE619" s="9"/>
      <c r="DHF619" s="9"/>
      <c r="DHG619" s="9"/>
      <c r="DHH619" s="9"/>
      <c r="DHI619" s="9"/>
      <c r="DHJ619" s="9"/>
      <c r="DHK619" s="9"/>
      <c r="DHL619" s="9"/>
      <c r="DHM619" s="9"/>
      <c r="DHN619" s="9"/>
      <c r="DHO619" s="9"/>
      <c r="DHP619" s="9"/>
      <c r="DHQ619" s="9"/>
      <c r="DHR619" s="9"/>
      <c r="DHS619" s="9"/>
      <c r="DHT619" s="9"/>
      <c r="DHU619" s="9"/>
      <c r="DHV619" s="9"/>
      <c r="DHW619" s="9"/>
      <c r="DHX619" s="9"/>
      <c r="DHY619" s="9"/>
      <c r="DHZ619" s="9"/>
      <c r="DIA619" s="9"/>
      <c r="DIB619" s="9"/>
      <c r="DIC619" s="9"/>
      <c r="DID619" s="9"/>
      <c r="DIE619" s="9"/>
      <c r="DIF619" s="9"/>
      <c r="DIG619" s="9"/>
      <c r="DIH619" s="9"/>
      <c r="DII619" s="9"/>
      <c r="DIJ619" s="9"/>
      <c r="DIK619" s="9"/>
      <c r="DIL619" s="9"/>
      <c r="DIM619" s="9"/>
      <c r="DIN619" s="9"/>
      <c r="DIO619" s="9"/>
      <c r="DIP619" s="9"/>
      <c r="DIQ619" s="9"/>
      <c r="DIR619" s="9"/>
      <c r="DIS619" s="9"/>
      <c r="DIT619" s="9"/>
      <c r="DIU619" s="9"/>
      <c r="DIV619" s="9"/>
      <c r="DIW619" s="9"/>
      <c r="DIX619" s="9"/>
      <c r="DIY619" s="9"/>
      <c r="DIZ619" s="9"/>
      <c r="DJA619" s="9"/>
      <c r="DJB619" s="9"/>
      <c r="DJC619" s="9"/>
      <c r="DJD619" s="9"/>
      <c r="DJE619" s="9"/>
      <c r="DJF619" s="9"/>
      <c r="DJG619" s="9"/>
      <c r="DJH619" s="9"/>
      <c r="DJI619" s="9"/>
      <c r="DJJ619" s="9"/>
      <c r="DJK619" s="9"/>
      <c r="DJL619" s="9"/>
      <c r="DJM619" s="9"/>
      <c r="DJN619" s="9"/>
      <c r="DJO619" s="9"/>
      <c r="DJP619" s="9"/>
      <c r="DJQ619" s="9"/>
      <c r="DJR619" s="9"/>
      <c r="DJS619" s="9"/>
      <c r="DJT619" s="9"/>
      <c r="DJU619" s="9"/>
      <c r="DJV619" s="9"/>
      <c r="DJW619" s="9"/>
      <c r="DJX619" s="9"/>
      <c r="DJY619" s="9"/>
      <c r="DJZ619" s="9"/>
      <c r="DKA619" s="9"/>
      <c r="DKB619" s="9"/>
      <c r="DKC619" s="9"/>
      <c r="DKD619" s="9"/>
      <c r="DKE619" s="9"/>
      <c r="DKF619" s="9"/>
      <c r="DKG619" s="9"/>
      <c r="DKH619" s="9"/>
      <c r="DKI619" s="9"/>
      <c r="DKJ619" s="9"/>
      <c r="DKK619" s="9"/>
      <c r="DKL619" s="9"/>
      <c r="DKM619" s="9"/>
      <c r="DKN619" s="9"/>
      <c r="DKO619" s="9"/>
      <c r="DKP619" s="9"/>
      <c r="DKQ619" s="9"/>
      <c r="DKR619" s="9"/>
      <c r="DKS619" s="9"/>
      <c r="DKT619" s="9"/>
      <c r="DKU619" s="9"/>
      <c r="DKV619" s="9"/>
      <c r="DKW619" s="9"/>
      <c r="DKX619" s="9"/>
      <c r="DKY619" s="9"/>
      <c r="DKZ619" s="9"/>
      <c r="DLA619" s="9"/>
      <c r="DLB619" s="9"/>
      <c r="DLC619" s="9"/>
      <c r="DLD619" s="9"/>
      <c r="DLE619" s="9"/>
      <c r="DLF619" s="9"/>
      <c r="DLG619" s="9"/>
      <c r="DLH619" s="9"/>
      <c r="DLI619" s="9"/>
      <c r="DLJ619" s="9"/>
      <c r="DLK619" s="9"/>
      <c r="DLL619" s="9"/>
      <c r="DLM619" s="9"/>
      <c r="DLN619" s="9"/>
      <c r="DLO619" s="9"/>
      <c r="DLP619" s="9"/>
      <c r="DLQ619" s="9"/>
      <c r="DLR619" s="9"/>
      <c r="DLS619" s="9"/>
      <c r="DLT619" s="9"/>
      <c r="DLU619" s="9"/>
      <c r="DLV619" s="9"/>
      <c r="DLW619" s="9"/>
      <c r="DLX619" s="9"/>
      <c r="DLY619" s="9"/>
      <c r="DLZ619" s="9"/>
      <c r="DMA619" s="9"/>
      <c r="DMB619" s="9"/>
      <c r="DMC619" s="9"/>
      <c r="DMD619" s="9"/>
      <c r="DME619" s="9"/>
      <c r="DMF619" s="9"/>
      <c r="DMG619" s="9"/>
      <c r="DMH619" s="9"/>
      <c r="DMI619" s="9"/>
      <c r="DMJ619" s="9"/>
      <c r="DMK619" s="9"/>
      <c r="DML619" s="9"/>
      <c r="DMM619" s="9"/>
      <c r="DMN619" s="9"/>
      <c r="DMO619" s="9"/>
      <c r="DMP619" s="9"/>
      <c r="DMQ619" s="9"/>
      <c r="DMR619" s="9"/>
      <c r="DMS619" s="9"/>
      <c r="DMT619" s="9"/>
      <c r="DMU619" s="9"/>
      <c r="DMV619" s="9"/>
      <c r="DMW619" s="9"/>
      <c r="DMX619" s="9"/>
      <c r="DMY619" s="9"/>
      <c r="DMZ619" s="9"/>
      <c r="DNA619" s="9"/>
      <c r="DNB619" s="9"/>
      <c r="DNC619" s="9"/>
      <c r="DND619" s="9"/>
      <c r="DNE619" s="9"/>
      <c r="DNF619" s="9"/>
      <c r="DNG619" s="9"/>
      <c r="DNH619" s="9"/>
      <c r="DNI619" s="9"/>
      <c r="DNJ619" s="9"/>
      <c r="DNK619" s="9"/>
      <c r="DNL619" s="9"/>
      <c r="DNM619" s="9"/>
      <c r="DNN619" s="9"/>
      <c r="DNO619" s="9"/>
      <c r="DNP619" s="9"/>
      <c r="DNQ619" s="9"/>
      <c r="DNR619" s="9"/>
      <c r="DNS619" s="9"/>
      <c r="DNT619" s="9"/>
      <c r="DNU619" s="9"/>
      <c r="DNV619" s="9"/>
      <c r="DNW619" s="9"/>
      <c r="DNX619" s="9"/>
      <c r="DNY619" s="9"/>
      <c r="DNZ619" s="9"/>
      <c r="DOA619" s="9"/>
      <c r="DOB619" s="9"/>
      <c r="DOC619" s="9"/>
      <c r="DOD619" s="9"/>
      <c r="DOE619" s="9"/>
      <c r="DOF619" s="9"/>
      <c r="DOG619" s="9"/>
      <c r="DOH619" s="9"/>
      <c r="DOI619" s="9"/>
      <c r="DOJ619" s="9"/>
      <c r="DOK619" s="9"/>
      <c r="DOL619" s="9"/>
      <c r="DOM619" s="9"/>
      <c r="DON619" s="9"/>
      <c r="DOO619" s="9"/>
      <c r="DOP619" s="9"/>
      <c r="DOQ619" s="9"/>
      <c r="DOR619" s="9"/>
      <c r="DOS619" s="9"/>
      <c r="DOT619" s="9"/>
      <c r="DOU619" s="9"/>
      <c r="DOV619" s="9"/>
      <c r="DOW619" s="9"/>
      <c r="DOX619" s="9"/>
      <c r="DOY619" s="9"/>
      <c r="DOZ619" s="9"/>
      <c r="DPA619" s="9"/>
      <c r="DPB619" s="9"/>
      <c r="DPC619" s="9"/>
      <c r="DPD619" s="9"/>
      <c r="DPE619" s="9"/>
      <c r="DPF619" s="9"/>
      <c r="DPG619" s="9"/>
      <c r="DPH619" s="9"/>
      <c r="DPI619" s="9"/>
      <c r="DPJ619" s="9"/>
      <c r="DPK619" s="9"/>
      <c r="DPL619" s="9"/>
      <c r="DPM619" s="9"/>
      <c r="DPN619" s="9"/>
      <c r="DPO619" s="9"/>
      <c r="DPP619" s="9"/>
      <c r="DPQ619" s="9"/>
      <c r="DPR619" s="9"/>
      <c r="DPS619" s="9"/>
      <c r="DPT619" s="9"/>
      <c r="DPU619" s="9"/>
      <c r="DPV619" s="9"/>
      <c r="DPW619" s="9"/>
      <c r="DPX619" s="9"/>
      <c r="DPY619" s="9"/>
      <c r="DPZ619" s="9"/>
      <c r="DQA619" s="9"/>
      <c r="DQB619" s="9"/>
      <c r="DQC619" s="9"/>
      <c r="DQD619" s="9"/>
      <c r="DQE619" s="9"/>
      <c r="DQF619" s="9"/>
      <c r="DQG619" s="9"/>
      <c r="DQH619" s="9"/>
      <c r="DQI619" s="9"/>
      <c r="DQJ619" s="9"/>
      <c r="DQK619" s="9"/>
      <c r="DQL619" s="9"/>
      <c r="DQM619" s="9"/>
      <c r="DQN619" s="9"/>
      <c r="DQO619" s="9"/>
      <c r="DQP619" s="9"/>
      <c r="DQQ619" s="9"/>
      <c r="DQR619" s="9"/>
      <c r="DQS619" s="9"/>
      <c r="DQT619" s="9"/>
      <c r="DQU619" s="9"/>
      <c r="DQV619" s="9"/>
      <c r="DQW619" s="9"/>
      <c r="DQX619" s="9"/>
      <c r="DQY619" s="9"/>
      <c r="DQZ619" s="9"/>
      <c r="DRA619" s="9"/>
      <c r="DRB619" s="9"/>
      <c r="DRC619" s="9"/>
      <c r="DRD619" s="9"/>
      <c r="DRE619" s="9"/>
      <c r="DRF619" s="9"/>
      <c r="DRG619" s="9"/>
      <c r="DRH619" s="9"/>
      <c r="DRI619" s="9"/>
      <c r="DRJ619" s="9"/>
      <c r="DRK619" s="9"/>
      <c r="DRL619" s="9"/>
      <c r="DRM619" s="9"/>
      <c r="DRN619" s="9"/>
      <c r="DRO619" s="9"/>
      <c r="DRP619" s="9"/>
      <c r="DRQ619" s="9"/>
      <c r="DRR619" s="9"/>
      <c r="DRS619" s="9"/>
      <c r="DRT619" s="9"/>
      <c r="DRU619" s="9"/>
      <c r="DRV619" s="9"/>
      <c r="DRW619" s="9"/>
      <c r="DRX619" s="9"/>
      <c r="DRY619" s="9"/>
      <c r="DRZ619" s="9"/>
      <c r="DSA619" s="9"/>
      <c r="DSB619" s="9"/>
      <c r="DSC619" s="9"/>
      <c r="DSD619" s="9"/>
      <c r="DSE619" s="9"/>
      <c r="DSF619" s="9"/>
      <c r="DSG619" s="9"/>
      <c r="DSH619" s="9"/>
      <c r="DSI619" s="9"/>
      <c r="DSJ619" s="9"/>
      <c r="DSK619" s="9"/>
      <c r="DSL619" s="9"/>
      <c r="DSM619" s="9"/>
      <c r="DSN619" s="9"/>
      <c r="DSO619" s="9"/>
      <c r="DSP619" s="9"/>
      <c r="DSQ619" s="9"/>
      <c r="DSR619" s="9"/>
      <c r="DSS619" s="9"/>
      <c r="DST619" s="9"/>
      <c r="DSU619" s="9"/>
      <c r="DSV619" s="9"/>
      <c r="DSW619" s="9"/>
      <c r="DSX619" s="9"/>
      <c r="DSY619" s="9"/>
      <c r="DSZ619" s="9"/>
      <c r="DTA619" s="9"/>
      <c r="DTB619" s="9"/>
      <c r="DTC619" s="9"/>
      <c r="DTD619" s="9"/>
      <c r="DTE619" s="9"/>
      <c r="DTF619" s="9"/>
      <c r="DTG619" s="9"/>
      <c r="DTH619" s="9"/>
      <c r="DTI619" s="9"/>
      <c r="DTJ619" s="9"/>
      <c r="DTK619" s="9"/>
      <c r="DTL619" s="9"/>
      <c r="DTM619" s="9"/>
      <c r="DTN619" s="9"/>
      <c r="DTO619" s="9"/>
      <c r="DTP619" s="9"/>
      <c r="DTQ619" s="9"/>
      <c r="DTR619" s="9"/>
      <c r="DTS619" s="9"/>
      <c r="DTT619" s="9"/>
      <c r="DTU619" s="9"/>
      <c r="DTV619" s="9"/>
      <c r="DTW619" s="9"/>
      <c r="DTX619" s="9"/>
      <c r="DTY619" s="9"/>
      <c r="DTZ619" s="9"/>
      <c r="DUA619" s="9"/>
      <c r="DUB619" s="9"/>
      <c r="DUC619" s="9"/>
      <c r="DUD619" s="9"/>
      <c r="DUE619" s="9"/>
      <c r="DUF619" s="9"/>
      <c r="DUG619" s="9"/>
      <c r="DUH619" s="9"/>
      <c r="DUI619" s="9"/>
      <c r="DUJ619" s="9"/>
      <c r="DUK619" s="9"/>
      <c r="DUL619" s="9"/>
      <c r="DUM619" s="9"/>
      <c r="DUN619" s="9"/>
      <c r="DUO619" s="9"/>
      <c r="DUP619" s="9"/>
      <c r="DUQ619" s="9"/>
      <c r="DUR619" s="9"/>
      <c r="DUS619" s="9"/>
      <c r="DUT619" s="9"/>
      <c r="DUU619" s="9"/>
      <c r="DUV619" s="9"/>
      <c r="DUW619" s="9"/>
      <c r="DUX619" s="9"/>
      <c r="DUY619" s="9"/>
      <c r="DUZ619" s="9"/>
      <c r="DVA619" s="9"/>
      <c r="DVB619" s="9"/>
      <c r="DVC619" s="9"/>
      <c r="DVD619" s="9"/>
      <c r="DVE619" s="9"/>
      <c r="DVF619" s="9"/>
      <c r="DVG619" s="9"/>
      <c r="DVH619" s="9"/>
      <c r="DVI619" s="9"/>
      <c r="DVJ619" s="9"/>
      <c r="DVK619" s="9"/>
      <c r="DVL619" s="9"/>
      <c r="DVM619" s="9"/>
      <c r="DVN619" s="9"/>
      <c r="DVO619" s="9"/>
      <c r="DVP619" s="9"/>
      <c r="DVQ619" s="9"/>
      <c r="DVR619" s="9"/>
      <c r="DVS619" s="9"/>
      <c r="DVT619" s="9"/>
      <c r="DVU619" s="9"/>
      <c r="DVV619" s="9"/>
      <c r="DVW619" s="9"/>
      <c r="DVX619" s="9"/>
      <c r="DVY619" s="9"/>
      <c r="DVZ619" s="9"/>
      <c r="DWA619" s="9"/>
      <c r="DWB619" s="9"/>
      <c r="DWC619" s="9"/>
      <c r="DWD619" s="9"/>
      <c r="DWE619" s="9"/>
      <c r="DWF619" s="9"/>
      <c r="DWG619" s="9"/>
      <c r="DWH619" s="9"/>
      <c r="DWI619" s="9"/>
      <c r="DWJ619" s="9"/>
      <c r="DWK619" s="9"/>
      <c r="DWL619" s="9"/>
      <c r="DWM619" s="9"/>
      <c r="DWN619" s="9"/>
      <c r="DWO619" s="9"/>
      <c r="DWP619" s="9"/>
      <c r="DWQ619" s="9"/>
      <c r="DWR619" s="9"/>
      <c r="DWS619" s="9"/>
      <c r="DWT619" s="9"/>
      <c r="DWU619" s="9"/>
      <c r="DWV619" s="9"/>
      <c r="DWW619" s="9"/>
      <c r="DWX619" s="9"/>
      <c r="DWY619" s="9"/>
      <c r="DWZ619" s="9"/>
      <c r="DXA619" s="9"/>
      <c r="DXB619" s="9"/>
      <c r="DXC619" s="9"/>
      <c r="DXD619" s="9"/>
      <c r="DXE619" s="9"/>
      <c r="DXF619" s="9"/>
      <c r="DXG619" s="9"/>
      <c r="DXH619" s="9"/>
      <c r="DXI619" s="9"/>
      <c r="DXJ619" s="9"/>
      <c r="DXK619" s="9"/>
      <c r="DXL619" s="9"/>
      <c r="DXM619" s="9"/>
      <c r="DXN619" s="9"/>
      <c r="DXO619" s="9"/>
      <c r="DXP619" s="9"/>
      <c r="DXQ619" s="9"/>
      <c r="DXR619" s="9"/>
      <c r="DXS619" s="9"/>
      <c r="DXT619" s="9"/>
      <c r="DXU619" s="9"/>
      <c r="DXV619" s="9"/>
      <c r="DXW619" s="9"/>
      <c r="DXX619" s="9"/>
      <c r="DXY619" s="9"/>
      <c r="DXZ619" s="9"/>
      <c r="DYA619" s="9"/>
      <c r="DYB619" s="9"/>
      <c r="DYC619" s="9"/>
      <c r="DYD619" s="9"/>
      <c r="DYE619" s="9"/>
      <c r="DYF619" s="9"/>
      <c r="DYG619" s="9"/>
      <c r="DYH619" s="9"/>
      <c r="DYI619" s="9"/>
      <c r="DYJ619" s="9"/>
      <c r="DYK619" s="9"/>
      <c r="DYL619" s="9"/>
      <c r="DYM619" s="9"/>
      <c r="DYN619" s="9"/>
      <c r="DYO619" s="9"/>
      <c r="DYP619" s="9"/>
      <c r="DYQ619" s="9"/>
      <c r="DYR619" s="9"/>
      <c r="DYS619" s="9"/>
      <c r="DYT619" s="9"/>
      <c r="DYU619" s="9"/>
      <c r="DYV619" s="9"/>
      <c r="DYW619" s="9"/>
      <c r="DYX619" s="9"/>
      <c r="DYY619" s="9"/>
      <c r="DYZ619" s="9"/>
      <c r="DZA619" s="9"/>
      <c r="DZB619" s="9"/>
      <c r="DZC619" s="9"/>
      <c r="DZD619" s="9"/>
      <c r="DZE619" s="9"/>
      <c r="DZF619" s="9"/>
      <c r="DZG619" s="9"/>
      <c r="DZH619" s="9"/>
      <c r="DZI619" s="9"/>
      <c r="DZJ619" s="9"/>
      <c r="DZK619" s="9"/>
      <c r="DZL619" s="9"/>
      <c r="DZM619" s="9"/>
      <c r="DZN619" s="9"/>
      <c r="DZO619" s="9"/>
      <c r="DZP619" s="9"/>
      <c r="DZQ619" s="9"/>
      <c r="DZR619" s="9"/>
      <c r="DZS619" s="9"/>
      <c r="DZT619" s="9"/>
      <c r="DZU619" s="9"/>
      <c r="DZV619" s="9"/>
      <c r="DZW619" s="9"/>
      <c r="DZX619" s="9"/>
      <c r="DZY619" s="9"/>
      <c r="DZZ619" s="9"/>
      <c r="EAA619" s="9"/>
      <c r="EAB619" s="9"/>
      <c r="EAC619" s="9"/>
      <c r="EAD619" s="9"/>
      <c r="EAE619" s="9"/>
      <c r="EAF619" s="9"/>
      <c r="EAG619" s="9"/>
      <c r="EAH619" s="9"/>
      <c r="EAI619" s="9"/>
      <c r="EAJ619" s="9"/>
      <c r="EAK619" s="9"/>
      <c r="EAL619" s="9"/>
      <c r="EAM619" s="9"/>
      <c r="EAN619" s="9"/>
      <c r="EAO619" s="9"/>
      <c r="EAP619" s="9"/>
      <c r="EAQ619" s="9"/>
      <c r="EAR619" s="9"/>
      <c r="EAS619" s="9"/>
      <c r="EAT619" s="9"/>
      <c r="EAU619" s="9"/>
      <c r="EAV619" s="9"/>
      <c r="EAW619" s="9"/>
      <c r="EAX619" s="9"/>
      <c r="EAY619" s="9"/>
      <c r="EAZ619" s="9"/>
      <c r="EBA619" s="9"/>
      <c r="EBB619" s="9"/>
      <c r="EBC619" s="9"/>
      <c r="EBD619" s="9"/>
      <c r="EBE619" s="9"/>
      <c r="EBF619" s="9"/>
      <c r="EBG619" s="9"/>
      <c r="EBH619" s="9"/>
      <c r="EBI619" s="9"/>
      <c r="EBJ619" s="9"/>
      <c r="EBK619" s="9"/>
      <c r="EBL619" s="9"/>
      <c r="EBM619" s="9"/>
      <c r="EBN619" s="9"/>
      <c r="EBO619" s="9"/>
      <c r="EBP619" s="9"/>
      <c r="EBQ619" s="9"/>
      <c r="EBR619" s="9"/>
      <c r="EBS619" s="9"/>
      <c r="EBT619" s="9"/>
      <c r="EBU619" s="9"/>
      <c r="EBV619" s="9"/>
      <c r="EBW619" s="9"/>
      <c r="EBX619" s="9"/>
      <c r="EBY619" s="9"/>
      <c r="EBZ619" s="9"/>
      <c r="ECA619" s="9"/>
      <c r="ECB619" s="9"/>
      <c r="ECC619" s="9"/>
      <c r="ECD619" s="9"/>
      <c r="ECE619" s="9"/>
      <c r="ECF619" s="9"/>
      <c r="ECG619" s="9"/>
      <c r="ECH619" s="9"/>
      <c r="ECI619" s="9"/>
      <c r="ECJ619" s="9"/>
      <c r="ECK619" s="9"/>
      <c r="ECL619" s="9"/>
      <c r="ECM619" s="9"/>
      <c r="ECN619" s="9"/>
      <c r="ECO619" s="9"/>
      <c r="ECP619" s="9"/>
      <c r="ECQ619" s="9"/>
      <c r="ECR619" s="9"/>
      <c r="ECS619" s="9"/>
      <c r="ECT619" s="9"/>
      <c r="ECU619" s="9"/>
      <c r="ECV619" s="9"/>
      <c r="ECW619" s="9"/>
      <c r="ECX619" s="9"/>
      <c r="ECY619" s="9"/>
      <c r="ECZ619" s="9"/>
      <c r="EDA619" s="9"/>
      <c r="EDB619" s="9"/>
      <c r="EDC619" s="9"/>
      <c r="EDD619" s="9"/>
      <c r="EDE619" s="9"/>
      <c r="EDF619" s="9"/>
      <c r="EDG619" s="9"/>
      <c r="EDH619" s="9"/>
      <c r="EDI619" s="9"/>
      <c r="EDJ619" s="9"/>
      <c r="EDK619" s="9"/>
      <c r="EDL619" s="9"/>
      <c r="EDM619" s="9"/>
      <c r="EDN619" s="9"/>
      <c r="EDO619" s="9"/>
      <c r="EDP619" s="9"/>
      <c r="EDQ619" s="9"/>
      <c r="EDR619" s="9"/>
      <c r="EDS619" s="9"/>
      <c r="EDT619" s="9"/>
      <c r="EDU619" s="9"/>
      <c r="EDV619" s="9"/>
      <c r="EDW619" s="9"/>
      <c r="EDX619" s="9"/>
      <c r="EDY619" s="9"/>
      <c r="EDZ619" s="9"/>
      <c r="EEA619" s="9"/>
      <c r="EEB619" s="9"/>
      <c r="EEC619" s="9"/>
      <c r="EED619" s="9"/>
      <c r="EEE619" s="9"/>
      <c r="EEF619" s="9"/>
      <c r="EEG619" s="9"/>
      <c r="EEH619" s="9"/>
      <c r="EEI619" s="9"/>
      <c r="EEJ619" s="9"/>
      <c r="EEK619" s="9"/>
      <c r="EEL619" s="9"/>
      <c r="EEM619" s="9"/>
      <c r="EEN619" s="9"/>
      <c r="EEO619" s="9"/>
      <c r="EEP619" s="9"/>
      <c r="EEQ619" s="9"/>
      <c r="EER619" s="9"/>
      <c r="EES619" s="9"/>
      <c r="EET619" s="9"/>
      <c r="EEU619" s="9"/>
      <c r="EEV619" s="9"/>
      <c r="EEW619" s="9"/>
      <c r="EEX619" s="9"/>
      <c r="EEY619" s="9"/>
      <c r="EEZ619" s="9"/>
      <c r="EFA619" s="9"/>
      <c r="EFB619" s="9"/>
      <c r="EFC619" s="9"/>
      <c r="EFD619" s="9"/>
      <c r="EFE619" s="9"/>
      <c r="EFF619" s="9"/>
      <c r="EFG619" s="9"/>
      <c r="EFH619" s="9"/>
      <c r="EFI619" s="9"/>
      <c r="EFJ619" s="9"/>
      <c r="EFK619" s="9"/>
      <c r="EFL619" s="9"/>
      <c r="EFM619" s="9"/>
      <c r="EFN619" s="9"/>
      <c r="EFO619" s="9"/>
      <c r="EFP619" s="9"/>
      <c r="EFQ619" s="9"/>
      <c r="EFR619" s="9"/>
      <c r="EFS619" s="9"/>
      <c r="EFT619" s="9"/>
      <c r="EFU619" s="9"/>
      <c r="EFV619" s="9"/>
      <c r="EFW619" s="9"/>
      <c r="EFX619" s="9"/>
      <c r="EFY619" s="9"/>
      <c r="EFZ619" s="9"/>
      <c r="EGA619" s="9"/>
      <c r="EGB619" s="9"/>
      <c r="EGC619" s="9"/>
      <c r="EGD619" s="9"/>
      <c r="EGE619" s="9"/>
      <c r="EGF619" s="9"/>
      <c r="EGG619" s="9"/>
      <c r="EGH619" s="9"/>
      <c r="EGI619" s="9"/>
      <c r="EGJ619" s="9"/>
      <c r="EGK619" s="9"/>
      <c r="EGL619" s="9"/>
      <c r="EGM619" s="9"/>
      <c r="EGN619" s="9"/>
      <c r="EGO619" s="9"/>
      <c r="EGP619" s="9"/>
      <c r="EGQ619" s="9"/>
      <c r="EGR619" s="9"/>
      <c r="EGS619" s="9"/>
      <c r="EGT619" s="9"/>
      <c r="EGU619" s="9"/>
      <c r="EGV619" s="9"/>
      <c r="EGW619" s="9"/>
      <c r="EGX619" s="9"/>
      <c r="EGY619" s="9"/>
      <c r="EGZ619" s="9"/>
      <c r="EHA619" s="9"/>
      <c r="EHB619" s="9"/>
      <c r="EHC619" s="9"/>
      <c r="EHD619" s="9"/>
      <c r="EHE619" s="9"/>
      <c r="EHF619" s="9"/>
      <c r="EHG619" s="9"/>
      <c r="EHH619" s="9"/>
      <c r="EHI619" s="9"/>
      <c r="EHJ619" s="9"/>
      <c r="EHK619" s="9"/>
      <c r="EHL619" s="9"/>
      <c r="EHM619" s="9"/>
      <c r="EHN619" s="9"/>
      <c r="EHO619" s="9"/>
      <c r="EHP619" s="9"/>
      <c r="EHQ619" s="9"/>
      <c r="EHR619" s="9"/>
      <c r="EHS619" s="9"/>
      <c r="EHT619" s="9"/>
      <c r="EHU619" s="9"/>
      <c r="EHV619" s="9"/>
      <c r="EHW619" s="9"/>
      <c r="EHX619" s="9"/>
      <c r="EHY619" s="9"/>
      <c r="EHZ619" s="9"/>
      <c r="EIA619" s="9"/>
      <c r="EIB619" s="9"/>
      <c r="EIC619" s="9"/>
      <c r="EID619" s="9"/>
      <c r="EIE619" s="9"/>
      <c r="EIF619" s="9"/>
      <c r="EIG619" s="9"/>
      <c r="EIH619" s="9"/>
      <c r="EII619" s="9"/>
      <c r="EIJ619" s="9"/>
      <c r="EIK619" s="9"/>
      <c r="EIL619" s="9"/>
      <c r="EIM619" s="9"/>
      <c r="EIN619" s="9"/>
      <c r="EIO619" s="9"/>
      <c r="EIP619" s="9"/>
      <c r="EIQ619" s="9"/>
      <c r="EIR619" s="9"/>
      <c r="EIS619" s="9"/>
      <c r="EIT619" s="9"/>
      <c r="EIU619" s="9"/>
      <c r="EIV619" s="9"/>
      <c r="EIW619" s="9"/>
      <c r="EIX619" s="9"/>
      <c r="EIY619" s="9"/>
      <c r="EIZ619" s="9"/>
      <c r="EJA619" s="9"/>
      <c r="EJB619" s="9"/>
      <c r="EJC619" s="9"/>
      <c r="EJD619" s="9"/>
      <c r="EJE619" s="9"/>
      <c r="EJF619" s="9"/>
      <c r="EJG619" s="9"/>
      <c r="EJH619" s="9"/>
      <c r="EJI619" s="9"/>
      <c r="EJJ619" s="9"/>
      <c r="EJK619" s="9"/>
      <c r="EJL619" s="9"/>
      <c r="EJM619" s="9"/>
      <c r="EJN619" s="9"/>
      <c r="EJO619" s="9"/>
      <c r="EJP619" s="9"/>
      <c r="EJQ619" s="9"/>
      <c r="EJR619" s="9"/>
      <c r="EJS619" s="9"/>
      <c r="EJT619" s="9"/>
      <c r="EJU619" s="9"/>
      <c r="EJV619" s="9"/>
      <c r="EJW619" s="9"/>
      <c r="EJX619" s="9"/>
      <c r="EJY619" s="9"/>
      <c r="EJZ619" s="9"/>
      <c r="EKA619" s="9"/>
      <c r="EKB619" s="9"/>
      <c r="EKC619" s="9"/>
      <c r="EKD619" s="9"/>
      <c r="EKE619" s="9"/>
      <c r="EKF619" s="9"/>
      <c r="EKG619" s="9"/>
      <c r="EKH619" s="9"/>
      <c r="EKI619" s="9"/>
      <c r="EKJ619" s="9"/>
      <c r="EKK619" s="9"/>
      <c r="EKL619" s="9"/>
      <c r="EKM619" s="9"/>
      <c r="EKN619" s="9"/>
      <c r="EKO619" s="9"/>
      <c r="EKP619" s="9"/>
      <c r="EKQ619" s="9"/>
      <c r="EKR619" s="9"/>
      <c r="EKS619" s="9"/>
      <c r="EKT619" s="9"/>
      <c r="EKU619" s="9"/>
      <c r="EKV619" s="9"/>
      <c r="EKW619" s="9"/>
      <c r="EKX619" s="9"/>
      <c r="EKY619" s="9"/>
      <c r="EKZ619" s="9"/>
      <c r="ELA619" s="9"/>
      <c r="ELB619" s="9"/>
      <c r="ELC619" s="9"/>
      <c r="ELD619" s="9"/>
      <c r="ELE619" s="9"/>
      <c r="ELF619" s="9"/>
      <c r="ELG619" s="9"/>
      <c r="ELH619" s="9"/>
      <c r="ELI619" s="9"/>
      <c r="ELJ619" s="9"/>
      <c r="ELK619" s="9"/>
      <c r="ELL619" s="9"/>
      <c r="ELM619" s="9"/>
      <c r="ELN619" s="9"/>
      <c r="ELO619" s="9"/>
      <c r="ELP619" s="9"/>
      <c r="ELQ619" s="9"/>
      <c r="ELR619" s="9"/>
      <c r="ELS619" s="9"/>
      <c r="ELT619" s="9"/>
      <c r="ELU619" s="9"/>
      <c r="ELV619" s="9"/>
      <c r="ELW619" s="9"/>
      <c r="ELX619" s="9"/>
      <c r="ELY619" s="9"/>
      <c r="ELZ619" s="9"/>
      <c r="EMA619" s="9"/>
      <c r="EMB619" s="9"/>
      <c r="EMC619" s="9"/>
      <c r="EMD619" s="9"/>
      <c r="EME619" s="9"/>
      <c r="EMF619" s="9"/>
      <c r="EMG619" s="9"/>
      <c r="EMH619" s="9"/>
      <c r="EMI619" s="9"/>
      <c r="EMJ619" s="9"/>
      <c r="EMK619" s="9"/>
      <c r="EML619" s="9"/>
      <c r="EMM619" s="9"/>
      <c r="EMN619" s="9"/>
      <c r="EMO619" s="9"/>
      <c r="EMP619" s="9"/>
      <c r="EMQ619" s="9"/>
      <c r="EMR619" s="9"/>
      <c r="EMS619" s="9"/>
      <c r="EMT619" s="9"/>
      <c r="EMU619" s="9"/>
      <c r="EMV619" s="9"/>
      <c r="EMW619" s="9"/>
      <c r="EMX619" s="9"/>
      <c r="EMY619" s="9"/>
      <c r="EMZ619" s="9"/>
      <c r="ENA619" s="9"/>
      <c r="ENB619" s="9"/>
      <c r="ENC619" s="9"/>
      <c r="END619" s="9"/>
      <c r="ENE619" s="9"/>
      <c r="ENF619" s="9"/>
      <c r="ENG619" s="9"/>
      <c r="ENH619" s="9"/>
      <c r="ENI619" s="9"/>
      <c r="ENJ619" s="9"/>
      <c r="ENK619" s="9"/>
      <c r="ENL619" s="9"/>
      <c r="ENM619" s="9"/>
      <c r="ENN619" s="9"/>
      <c r="ENO619" s="9"/>
      <c r="ENP619" s="9"/>
      <c r="ENQ619" s="9"/>
      <c r="ENR619" s="9"/>
      <c r="ENS619" s="9"/>
      <c r="ENT619" s="9"/>
      <c r="ENU619" s="9"/>
      <c r="ENV619" s="9"/>
      <c r="ENW619" s="9"/>
      <c r="ENX619" s="9"/>
      <c r="ENY619" s="9"/>
      <c r="ENZ619" s="9"/>
      <c r="EOA619" s="9"/>
      <c r="EOB619" s="9"/>
      <c r="EOC619" s="9"/>
      <c r="EOD619" s="9"/>
      <c r="EOE619" s="9"/>
      <c r="EOF619" s="9"/>
      <c r="EOG619" s="9"/>
      <c r="EOH619" s="9"/>
      <c r="EOI619" s="9"/>
      <c r="EOJ619" s="9"/>
      <c r="EOK619" s="9"/>
      <c r="EOL619" s="9"/>
      <c r="EOM619" s="9"/>
      <c r="EON619" s="9"/>
      <c r="EOO619" s="9"/>
      <c r="EOP619" s="9"/>
      <c r="EOQ619" s="9"/>
      <c r="EOR619" s="9"/>
      <c r="EOS619" s="9"/>
      <c r="EOT619" s="9"/>
      <c r="EOU619" s="9"/>
      <c r="EOV619" s="9"/>
      <c r="EOW619" s="9"/>
      <c r="EOX619" s="9"/>
      <c r="EOY619" s="9"/>
      <c r="EOZ619" s="9"/>
      <c r="EPA619" s="9"/>
      <c r="EPB619" s="9"/>
      <c r="EPC619" s="9"/>
      <c r="EPD619" s="9"/>
      <c r="EPE619" s="9"/>
      <c r="EPF619" s="9"/>
      <c r="EPG619" s="9"/>
      <c r="EPH619" s="9"/>
      <c r="EPI619" s="9"/>
      <c r="EPJ619" s="9"/>
      <c r="EPK619" s="9"/>
      <c r="EPL619" s="9"/>
      <c r="EPM619" s="9"/>
      <c r="EPN619" s="9"/>
      <c r="EPO619" s="9"/>
      <c r="EPP619" s="9"/>
      <c r="EPQ619" s="9"/>
      <c r="EPR619" s="9"/>
      <c r="EPS619" s="9"/>
      <c r="EPT619" s="9"/>
      <c r="EPU619" s="9"/>
      <c r="EPV619" s="9"/>
      <c r="EPW619" s="9"/>
      <c r="EPX619" s="9"/>
      <c r="EPY619" s="9"/>
      <c r="EPZ619" s="9"/>
      <c r="EQA619" s="9"/>
      <c r="EQB619" s="9"/>
      <c r="EQC619" s="9"/>
      <c r="EQD619" s="9"/>
      <c r="EQE619" s="9"/>
      <c r="EQF619" s="9"/>
      <c r="EQG619" s="9"/>
      <c r="EQH619" s="9"/>
      <c r="EQI619" s="9"/>
      <c r="EQJ619" s="9"/>
      <c r="EQK619" s="9"/>
      <c r="EQL619" s="9"/>
      <c r="EQM619" s="9"/>
      <c r="EQN619" s="9"/>
      <c r="EQO619" s="9"/>
      <c r="EQP619" s="9"/>
      <c r="EQQ619" s="9"/>
      <c r="EQR619" s="9"/>
      <c r="EQS619" s="9"/>
      <c r="EQT619" s="9"/>
      <c r="EQU619" s="9"/>
      <c r="EQV619" s="9"/>
      <c r="EQW619" s="9"/>
      <c r="EQX619" s="9"/>
      <c r="EQY619" s="9"/>
      <c r="EQZ619" s="9"/>
      <c r="ERA619" s="9"/>
      <c r="ERB619" s="9"/>
      <c r="ERC619" s="9"/>
      <c r="ERD619" s="9"/>
      <c r="ERE619" s="9"/>
      <c r="ERF619" s="9"/>
      <c r="ERG619" s="9"/>
      <c r="ERH619" s="9"/>
      <c r="ERI619" s="9"/>
      <c r="ERJ619" s="9"/>
      <c r="ERK619" s="9"/>
      <c r="ERL619" s="9"/>
      <c r="ERM619" s="9"/>
      <c r="ERN619" s="9"/>
      <c r="ERO619" s="9"/>
      <c r="ERP619" s="9"/>
      <c r="ERQ619" s="9"/>
      <c r="ERR619" s="9"/>
      <c r="ERS619" s="9"/>
      <c r="ERT619" s="9"/>
      <c r="ERU619" s="9"/>
      <c r="ERV619" s="9"/>
      <c r="ERW619" s="9"/>
      <c r="ERX619" s="9"/>
      <c r="ERY619" s="9"/>
      <c r="ERZ619" s="9"/>
      <c r="ESA619" s="9"/>
      <c r="ESB619" s="9"/>
      <c r="ESC619" s="9"/>
      <c r="ESD619" s="9"/>
      <c r="ESE619" s="9"/>
      <c r="ESF619" s="9"/>
      <c r="ESG619" s="9"/>
      <c r="ESH619" s="9"/>
      <c r="ESI619" s="9"/>
      <c r="ESJ619" s="9"/>
      <c r="ESK619" s="9"/>
      <c r="ESL619" s="9"/>
      <c r="ESM619" s="9"/>
      <c r="ESN619" s="9"/>
      <c r="ESO619" s="9"/>
      <c r="ESP619" s="9"/>
      <c r="ESQ619" s="9"/>
      <c r="ESR619" s="9"/>
      <c r="ESS619" s="9"/>
      <c r="EST619" s="9"/>
      <c r="ESU619" s="9"/>
      <c r="ESV619" s="9"/>
      <c r="ESW619" s="9"/>
      <c r="ESX619" s="9"/>
      <c r="ESY619" s="9"/>
      <c r="ESZ619" s="9"/>
      <c r="ETA619" s="9"/>
      <c r="ETB619" s="9"/>
      <c r="ETC619" s="9"/>
      <c r="ETD619" s="9"/>
      <c r="ETE619" s="9"/>
      <c r="ETF619" s="9"/>
      <c r="ETG619" s="9"/>
      <c r="ETH619" s="9"/>
      <c r="ETI619" s="9"/>
      <c r="ETJ619" s="9"/>
      <c r="ETK619" s="9"/>
      <c r="ETL619" s="9"/>
      <c r="ETM619" s="9"/>
      <c r="ETN619" s="9"/>
      <c r="ETO619" s="9"/>
      <c r="ETP619" s="9"/>
      <c r="ETQ619" s="9"/>
      <c r="ETR619" s="9"/>
      <c r="ETS619" s="9"/>
      <c r="ETT619" s="9"/>
      <c r="ETU619" s="9"/>
      <c r="ETV619" s="9"/>
      <c r="ETW619" s="9"/>
      <c r="ETX619" s="9"/>
      <c r="ETY619" s="9"/>
      <c r="ETZ619" s="9"/>
      <c r="EUA619" s="9"/>
      <c r="EUB619" s="9"/>
      <c r="EUC619" s="9"/>
      <c r="EUD619" s="9"/>
      <c r="EUE619" s="9"/>
      <c r="EUF619" s="9"/>
      <c r="EUG619" s="9"/>
      <c r="EUH619" s="9"/>
      <c r="EUI619" s="9"/>
      <c r="EUJ619" s="9"/>
      <c r="EUK619" s="9"/>
      <c r="EUL619" s="9"/>
      <c r="EUM619" s="9"/>
      <c r="EUN619" s="9"/>
      <c r="EUO619" s="9"/>
      <c r="EUP619" s="9"/>
      <c r="EUQ619" s="9"/>
      <c r="EUR619" s="9"/>
      <c r="EUS619" s="9"/>
      <c r="EUT619" s="9"/>
      <c r="EUU619" s="9"/>
      <c r="EUV619" s="9"/>
      <c r="EUW619" s="9"/>
      <c r="EUX619" s="9"/>
      <c r="EUY619" s="9"/>
      <c r="EUZ619" s="9"/>
      <c r="EVA619" s="9"/>
      <c r="EVB619" s="9"/>
      <c r="EVC619" s="9"/>
      <c r="EVD619" s="9"/>
      <c r="EVE619" s="9"/>
      <c r="EVF619" s="9"/>
      <c r="EVG619" s="9"/>
      <c r="EVH619" s="9"/>
      <c r="EVI619" s="9"/>
      <c r="EVJ619" s="9"/>
      <c r="EVK619" s="9"/>
      <c r="EVL619" s="9"/>
      <c r="EVM619" s="9"/>
      <c r="EVN619" s="9"/>
      <c r="EVO619" s="9"/>
      <c r="EVP619" s="9"/>
      <c r="EVQ619" s="9"/>
      <c r="EVR619" s="9"/>
      <c r="EVS619" s="9"/>
      <c r="EVT619" s="9"/>
      <c r="EVU619" s="9"/>
      <c r="EVV619" s="9"/>
      <c r="EVW619" s="9"/>
      <c r="EVX619" s="9"/>
      <c r="EVY619" s="9"/>
      <c r="EVZ619" s="9"/>
      <c r="EWA619" s="9"/>
      <c r="EWB619" s="9"/>
      <c r="EWC619" s="9"/>
      <c r="EWD619" s="9"/>
      <c r="EWE619" s="9"/>
      <c r="EWF619" s="9"/>
      <c r="EWG619" s="9"/>
      <c r="EWH619" s="9"/>
      <c r="EWI619" s="9"/>
      <c r="EWJ619" s="9"/>
      <c r="EWK619" s="9"/>
      <c r="EWL619" s="9"/>
      <c r="EWM619" s="9"/>
      <c r="EWN619" s="9"/>
      <c r="EWO619" s="9"/>
      <c r="EWP619" s="9"/>
      <c r="EWQ619" s="9"/>
      <c r="EWR619" s="9"/>
      <c r="EWS619" s="9"/>
      <c r="EWT619" s="9"/>
      <c r="EWU619" s="9"/>
      <c r="EWV619" s="9"/>
      <c r="EWW619" s="9"/>
      <c r="EWX619" s="9"/>
      <c r="EWY619" s="9"/>
      <c r="EWZ619" s="9"/>
      <c r="EXA619" s="9"/>
      <c r="EXB619" s="9"/>
      <c r="EXC619" s="9"/>
      <c r="EXD619" s="9"/>
      <c r="EXE619" s="9"/>
      <c r="EXF619" s="9"/>
      <c r="EXG619" s="9"/>
      <c r="EXH619" s="9"/>
      <c r="EXI619" s="9"/>
      <c r="EXJ619" s="9"/>
      <c r="EXK619" s="9"/>
      <c r="EXL619" s="9"/>
      <c r="EXM619" s="9"/>
      <c r="EXN619" s="9"/>
      <c r="EXO619" s="9"/>
      <c r="EXP619" s="9"/>
      <c r="EXQ619" s="9"/>
      <c r="EXR619" s="9"/>
      <c r="EXS619" s="9"/>
      <c r="EXT619" s="9"/>
      <c r="EXU619" s="9"/>
      <c r="EXV619" s="9"/>
      <c r="EXW619" s="9"/>
      <c r="EXX619" s="9"/>
      <c r="EXY619" s="9"/>
      <c r="EXZ619" s="9"/>
      <c r="EYA619" s="9"/>
      <c r="EYB619" s="9"/>
      <c r="EYC619" s="9"/>
      <c r="EYD619" s="9"/>
      <c r="EYE619" s="9"/>
      <c r="EYF619" s="9"/>
      <c r="EYG619" s="9"/>
      <c r="EYH619" s="9"/>
      <c r="EYI619" s="9"/>
      <c r="EYJ619" s="9"/>
      <c r="EYK619" s="9"/>
      <c r="EYL619" s="9"/>
      <c r="EYM619" s="9"/>
      <c r="EYN619" s="9"/>
      <c r="EYO619" s="9"/>
      <c r="EYP619" s="9"/>
      <c r="EYQ619" s="9"/>
      <c r="EYR619" s="9"/>
      <c r="EYS619" s="9"/>
      <c r="EYT619" s="9"/>
      <c r="EYU619" s="9"/>
      <c r="EYV619" s="9"/>
      <c r="EYW619" s="9"/>
      <c r="EYX619" s="9"/>
      <c r="EYY619" s="9"/>
      <c r="EYZ619" s="9"/>
      <c r="EZA619" s="9"/>
      <c r="EZB619" s="9"/>
      <c r="EZC619" s="9"/>
      <c r="EZD619" s="9"/>
      <c r="EZE619" s="9"/>
      <c r="EZF619" s="9"/>
      <c r="EZG619" s="9"/>
      <c r="EZH619" s="9"/>
      <c r="EZI619" s="9"/>
      <c r="EZJ619" s="9"/>
      <c r="EZK619" s="9"/>
      <c r="EZL619" s="9"/>
      <c r="EZM619" s="9"/>
      <c r="EZN619" s="9"/>
      <c r="EZO619" s="9"/>
      <c r="EZP619" s="9"/>
      <c r="EZQ619" s="9"/>
      <c r="EZR619" s="9"/>
      <c r="EZS619" s="9"/>
      <c r="EZT619" s="9"/>
      <c r="EZU619" s="9"/>
      <c r="EZV619" s="9"/>
      <c r="EZW619" s="9"/>
      <c r="EZX619" s="9"/>
      <c r="EZY619" s="9"/>
      <c r="EZZ619" s="9"/>
      <c r="FAA619" s="9"/>
      <c r="FAB619" s="9"/>
      <c r="FAC619" s="9"/>
      <c r="FAD619" s="9"/>
      <c r="FAE619" s="9"/>
      <c r="FAF619" s="9"/>
      <c r="FAG619" s="9"/>
      <c r="FAH619" s="9"/>
      <c r="FAI619" s="9"/>
      <c r="FAJ619" s="9"/>
      <c r="FAK619" s="9"/>
      <c r="FAL619" s="9"/>
      <c r="FAM619" s="9"/>
      <c r="FAN619" s="9"/>
      <c r="FAO619" s="9"/>
      <c r="FAP619" s="9"/>
      <c r="FAQ619" s="9"/>
      <c r="FAR619" s="9"/>
      <c r="FAS619" s="9"/>
      <c r="FAT619" s="9"/>
      <c r="FAU619" s="9"/>
      <c r="FAV619" s="9"/>
      <c r="FAW619" s="9"/>
      <c r="FAX619" s="9"/>
      <c r="FAY619" s="9"/>
      <c r="FAZ619" s="9"/>
      <c r="FBA619" s="9"/>
      <c r="FBB619" s="9"/>
      <c r="FBC619" s="9"/>
      <c r="FBD619" s="9"/>
      <c r="FBE619" s="9"/>
      <c r="FBF619" s="9"/>
      <c r="FBG619" s="9"/>
      <c r="FBH619" s="9"/>
      <c r="FBI619" s="9"/>
      <c r="FBJ619" s="9"/>
      <c r="FBK619" s="9"/>
      <c r="FBL619" s="9"/>
      <c r="FBM619" s="9"/>
      <c r="FBN619" s="9"/>
      <c r="FBO619" s="9"/>
      <c r="FBP619" s="9"/>
      <c r="FBQ619" s="9"/>
      <c r="FBR619" s="9"/>
      <c r="FBS619" s="9"/>
      <c r="FBT619" s="9"/>
      <c r="FBU619" s="9"/>
      <c r="FBV619" s="9"/>
      <c r="FBW619" s="9"/>
      <c r="FBX619" s="9"/>
      <c r="FBY619" s="9"/>
      <c r="FBZ619" s="9"/>
      <c r="FCA619" s="9"/>
      <c r="FCB619" s="9"/>
      <c r="FCC619" s="9"/>
      <c r="FCD619" s="9"/>
      <c r="FCE619" s="9"/>
      <c r="FCF619" s="9"/>
      <c r="FCG619" s="9"/>
      <c r="FCH619" s="9"/>
      <c r="FCI619" s="9"/>
      <c r="FCJ619" s="9"/>
      <c r="FCK619" s="9"/>
      <c r="FCL619" s="9"/>
      <c r="FCM619" s="9"/>
      <c r="FCN619" s="9"/>
      <c r="FCO619" s="9"/>
      <c r="FCP619" s="9"/>
      <c r="FCQ619" s="9"/>
      <c r="FCR619" s="9"/>
      <c r="FCS619" s="9"/>
      <c r="FCT619" s="9"/>
      <c r="FCU619" s="9"/>
      <c r="FCV619" s="9"/>
      <c r="FCW619" s="9"/>
      <c r="FCX619" s="9"/>
      <c r="FCY619" s="9"/>
      <c r="FCZ619" s="9"/>
      <c r="FDA619" s="9"/>
      <c r="FDB619" s="9"/>
      <c r="FDC619" s="9"/>
      <c r="FDD619" s="9"/>
      <c r="FDE619" s="9"/>
      <c r="FDF619" s="9"/>
      <c r="FDG619" s="9"/>
      <c r="FDH619" s="9"/>
      <c r="FDI619" s="9"/>
      <c r="FDJ619" s="9"/>
      <c r="FDK619" s="9"/>
      <c r="FDL619" s="9"/>
      <c r="FDM619" s="9"/>
      <c r="FDN619" s="9"/>
      <c r="FDO619" s="9"/>
      <c r="FDP619" s="9"/>
      <c r="FDQ619" s="9"/>
      <c r="FDR619" s="9"/>
      <c r="FDS619" s="9"/>
      <c r="FDT619" s="9"/>
      <c r="FDU619" s="9"/>
      <c r="FDV619" s="9"/>
      <c r="FDW619" s="9"/>
      <c r="FDX619" s="9"/>
      <c r="FDY619" s="9"/>
      <c r="FDZ619" s="9"/>
      <c r="FEA619" s="9"/>
      <c r="FEB619" s="9"/>
      <c r="FEC619" s="9"/>
      <c r="FED619" s="9"/>
      <c r="FEE619" s="9"/>
      <c r="FEF619" s="9"/>
      <c r="FEG619" s="9"/>
      <c r="FEH619" s="9"/>
      <c r="FEI619" s="9"/>
      <c r="FEJ619" s="9"/>
      <c r="FEK619" s="9"/>
      <c r="FEL619" s="9"/>
      <c r="FEM619" s="9"/>
      <c r="FEN619" s="9"/>
      <c r="FEO619" s="9"/>
      <c r="FEP619" s="9"/>
      <c r="FEQ619" s="9"/>
      <c r="FER619" s="9"/>
      <c r="FES619" s="9"/>
      <c r="FET619" s="9"/>
      <c r="FEU619" s="9"/>
      <c r="FEV619" s="9"/>
      <c r="FEW619" s="9"/>
      <c r="FEX619" s="9"/>
      <c r="FEY619" s="9"/>
      <c r="FEZ619" s="9"/>
      <c r="FFA619" s="9"/>
      <c r="FFB619" s="9"/>
      <c r="FFC619" s="9"/>
      <c r="FFD619" s="9"/>
      <c r="FFE619" s="9"/>
      <c r="FFF619" s="9"/>
      <c r="FFG619" s="9"/>
      <c r="FFH619" s="9"/>
      <c r="FFI619" s="9"/>
      <c r="FFJ619" s="9"/>
      <c r="FFK619" s="9"/>
      <c r="FFL619" s="9"/>
      <c r="FFM619" s="9"/>
      <c r="FFN619" s="9"/>
      <c r="FFO619" s="9"/>
      <c r="FFP619" s="9"/>
      <c r="FFQ619" s="9"/>
      <c r="FFR619" s="9"/>
      <c r="FFS619" s="9"/>
      <c r="FFT619" s="9"/>
      <c r="FFU619" s="9"/>
      <c r="FFV619" s="9"/>
      <c r="FFW619" s="9"/>
      <c r="FFX619" s="9"/>
      <c r="FFY619" s="9"/>
      <c r="FFZ619" s="9"/>
      <c r="FGA619" s="9"/>
      <c r="FGB619" s="9"/>
      <c r="FGC619" s="9"/>
      <c r="FGD619" s="9"/>
      <c r="FGE619" s="9"/>
      <c r="FGF619" s="9"/>
      <c r="FGG619" s="9"/>
      <c r="FGH619" s="9"/>
      <c r="FGI619" s="9"/>
      <c r="FGJ619" s="9"/>
      <c r="FGK619" s="9"/>
      <c r="FGL619" s="9"/>
      <c r="FGM619" s="9"/>
      <c r="FGN619" s="9"/>
      <c r="FGO619" s="9"/>
      <c r="FGP619" s="9"/>
      <c r="FGQ619" s="9"/>
      <c r="FGR619" s="9"/>
      <c r="FGS619" s="9"/>
      <c r="FGT619" s="9"/>
      <c r="FGU619" s="9"/>
      <c r="FGV619" s="9"/>
      <c r="FGW619" s="9"/>
      <c r="FGX619" s="9"/>
      <c r="FGY619" s="9"/>
      <c r="FGZ619" s="9"/>
      <c r="FHA619" s="9"/>
      <c r="FHB619" s="9"/>
      <c r="FHC619" s="9"/>
      <c r="FHD619" s="9"/>
      <c r="FHE619" s="9"/>
      <c r="FHF619" s="9"/>
      <c r="FHG619" s="9"/>
      <c r="FHH619" s="9"/>
      <c r="FHI619" s="9"/>
      <c r="FHJ619" s="9"/>
      <c r="FHK619" s="9"/>
      <c r="FHL619" s="9"/>
      <c r="FHM619" s="9"/>
      <c r="FHN619" s="9"/>
      <c r="FHO619" s="9"/>
      <c r="FHP619" s="9"/>
      <c r="FHQ619" s="9"/>
      <c r="FHR619" s="9"/>
      <c r="FHS619" s="9"/>
      <c r="FHT619" s="9"/>
      <c r="FHU619" s="9"/>
      <c r="FHV619" s="9"/>
      <c r="FHW619" s="9"/>
      <c r="FHX619" s="9"/>
      <c r="FHY619" s="9"/>
      <c r="FHZ619" s="9"/>
      <c r="FIA619" s="9"/>
      <c r="FIB619" s="9"/>
      <c r="FIC619" s="9"/>
      <c r="FID619" s="9"/>
      <c r="FIE619" s="9"/>
      <c r="FIF619" s="9"/>
      <c r="FIG619" s="9"/>
      <c r="FIH619" s="9"/>
      <c r="FII619" s="9"/>
      <c r="FIJ619" s="9"/>
      <c r="FIK619" s="9"/>
      <c r="FIL619" s="9"/>
      <c r="FIM619" s="9"/>
      <c r="FIN619" s="9"/>
      <c r="FIO619" s="9"/>
      <c r="FIP619" s="9"/>
      <c r="FIQ619" s="9"/>
      <c r="FIR619" s="9"/>
      <c r="FIS619" s="9"/>
      <c r="FIT619" s="9"/>
      <c r="FIU619" s="9"/>
      <c r="FIV619" s="9"/>
      <c r="FIW619" s="9"/>
      <c r="FIX619" s="9"/>
      <c r="FIY619" s="9"/>
      <c r="FIZ619" s="9"/>
      <c r="FJA619" s="9"/>
      <c r="FJB619" s="9"/>
      <c r="FJC619" s="9"/>
      <c r="FJD619" s="9"/>
      <c r="FJE619" s="9"/>
      <c r="FJF619" s="9"/>
      <c r="FJG619" s="9"/>
      <c r="FJH619" s="9"/>
      <c r="FJI619" s="9"/>
      <c r="FJJ619" s="9"/>
      <c r="FJK619" s="9"/>
      <c r="FJL619" s="9"/>
      <c r="FJM619" s="9"/>
      <c r="FJN619" s="9"/>
      <c r="FJO619" s="9"/>
      <c r="FJP619" s="9"/>
      <c r="FJQ619" s="9"/>
      <c r="FJR619" s="9"/>
      <c r="FJS619" s="9"/>
      <c r="FJT619" s="9"/>
      <c r="FJU619" s="9"/>
      <c r="FJV619" s="9"/>
      <c r="FJW619" s="9"/>
      <c r="FJX619" s="9"/>
      <c r="FJY619" s="9"/>
      <c r="FJZ619" s="9"/>
      <c r="FKA619" s="9"/>
      <c r="FKB619" s="9"/>
      <c r="FKC619" s="9"/>
      <c r="FKD619" s="9"/>
      <c r="FKE619" s="9"/>
      <c r="FKF619" s="9"/>
      <c r="FKG619" s="9"/>
      <c r="FKH619" s="9"/>
      <c r="FKI619" s="9"/>
      <c r="FKJ619" s="9"/>
      <c r="FKK619" s="9"/>
      <c r="FKL619" s="9"/>
      <c r="FKM619" s="9"/>
      <c r="FKN619" s="9"/>
      <c r="FKO619" s="9"/>
      <c r="FKP619" s="9"/>
      <c r="FKQ619" s="9"/>
      <c r="FKR619" s="9"/>
      <c r="FKS619" s="9"/>
      <c r="FKT619" s="9"/>
      <c r="FKU619" s="9"/>
      <c r="FKV619" s="9"/>
      <c r="FKW619" s="9"/>
      <c r="FKX619" s="9"/>
      <c r="FKY619" s="9"/>
      <c r="FKZ619" s="9"/>
      <c r="FLA619" s="9"/>
      <c r="FLB619" s="9"/>
      <c r="FLC619" s="9"/>
      <c r="FLD619" s="9"/>
      <c r="FLE619" s="9"/>
      <c r="FLF619" s="9"/>
      <c r="FLG619" s="9"/>
      <c r="FLH619" s="9"/>
      <c r="FLI619" s="9"/>
      <c r="FLJ619" s="9"/>
      <c r="FLK619" s="9"/>
      <c r="FLL619" s="9"/>
      <c r="FLM619" s="9"/>
      <c r="FLN619" s="9"/>
      <c r="FLO619" s="9"/>
      <c r="FLP619" s="9"/>
      <c r="FLQ619" s="9"/>
      <c r="FLR619" s="9"/>
      <c r="FLS619" s="9"/>
      <c r="FLT619" s="9"/>
      <c r="FLU619" s="9"/>
      <c r="FLV619" s="9"/>
      <c r="FLW619" s="9"/>
      <c r="FLX619" s="9"/>
      <c r="FLY619" s="9"/>
      <c r="FLZ619" s="9"/>
      <c r="FMA619" s="9"/>
      <c r="FMB619" s="9"/>
      <c r="FMC619" s="9"/>
      <c r="FMD619" s="9"/>
      <c r="FME619" s="9"/>
      <c r="FMF619" s="9"/>
      <c r="FMG619" s="9"/>
      <c r="FMH619" s="9"/>
      <c r="FMI619" s="9"/>
      <c r="FMJ619" s="9"/>
      <c r="FMK619" s="9"/>
      <c r="FML619" s="9"/>
      <c r="FMM619" s="9"/>
      <c r="FMN619" s="9"/>
      <c r="FMO619" s="9"/>
      <c r="FMP619" s="9"/>
      <c r="FMQ619" s="9"/>
      <c r="FMR619" s="9"/>
      <c r="FMS619" s="9"/>
      <c r="FMT619" s="9"/>
      <c r="FMU619" s="9"/>
      <c r="FMV619" s="9"/>
      <c r="FMW619" s="9"/>
      <c r="FMX619" s="9"/>
      <c r="FMY619" s="9"/>
      <c r="FMZ619" s="9"/>
      <c r="FNA619" s="9"/>
      <c r="FNB619" s="9"/>
      <c r="FNC619" s="9"/>
      <c r="FND619" s="9"/>
      <c r="FNE619" s="9"/>
      <c r="FNF619" s="9"/>
      <c r="FNG619" s="9"/>
      <c r="FNH619" s="9"/>
      <c r="FNI619" s="9"/>
      <c r="FNJ619" s="9"/>
      <c r="FNK619" s="9"/>
      <c r="FNL619" s="9"/>
      <c r="FNM619" s="9"/>
      <c r="FNN619" s="9"/>
      <c r="FNO619" s="9"/>
      <c r="FNP619" s="9"/>
      <c r="FNQ619" s="9"/>
      <c r="FNR619" s="9"/>
      <c r="FNS619" s="9"/>
      <c r="FNT619" s="9"/>
      <c r="FNU619" s="9"/>
      <c r="FNV619" s="9"/>
      <c r="FNW619" s="9"/>
      <c r="FNX619" s="9"/>
      <c r="FNY619" s="9"/>
      <c r="FNZ619" s="9"/>
      <c r="FOA619" s="9"/>
      <c r="FOB619" s="9"/>
      <c r="FOC619" s="9"/>
      <c r="FOD619" s="9"/>
      <c r="FOE619" s="9"/>
      <c r="FOF619" s="9"/>
      <c r="FOG619" s="9"/>
      <c r="FOH619" s="9"/>
      <c r="FOI619" s="9"/>
      <c r="FOJ619" s="9"/>
      <c r="FOK619" s="9"/>
      <c r="FOL619" s="9"/>
      <c r="FOM619" s="9"/>
      <c r="FON619" s="9"/>
      <c r="FOO619" s="9"/>
      <c r="FOP619" s="9"/>
      <c r="FOQ619" s="9"/>
      <c r="FOR619" s="9"/>
      <c r="FOS619" s="9"/>
      <c r="FOT619" s="9"/>
      <c r="FOU619" s="9"/>
      <c r="FOV619" s="9"/>
      <c r="FOW619" s="9"/>
      <c r="FOX619" s="9"/>
      <c r="FOY619" s="9"/>
      <c r="FOZ619" s="9"/>
      <c r="FPA619" s="9"/>
      <c r="FPB619" s="9"/>
      <c r="FPC619" s="9"/>
      <c r="FPD619" s="9"/>
      <c r="FPE619" s="9"/>
      <c r="FPF619" s="9"/>
      <c r="FPG619" s="9"/>
      <c r="FPH619" s="9"/>
      <c r="FPI619" s="9"/>
      <c r="FPJ619" s="9"/>
      <c r="FPK619" s="9"/>
      <c r="FPL619" s="9"/>
      <c r="FPM619" s="9"/>
      <c r="FPN619" s="9"/>
      <c r="FPO619" s="9"/>
      <c r="FPP619" s="9"/>
      <c r="FPQ619" s="9"/>
      <c r="FPR619" s="9"/>
      <c r="FPS619" s="9"/>
      <c r="FPT619" s="9"/>
      <c r="FPU619" s="9"/>
      <c r="FPV619" s="9"/>
      <c r="FPW619" s="9"/>
      <c r="FPX619" s="9"/>
      <c r="FPY619" s="9"/>
      <c r="FPZ619" s="9"/>
      <c r="FQA619" s="9"/>
      <c r="FQB619" s="9"/>
      <c r="FQC619" s="9"/>
      <c r="FQD619" s="9"/>
      <c r="FQE619" s="9"/>
      <c r="FQF619" s="9"/>
      <c r="FQG619" s="9"/>
      <c r="FQH619" s="9"/>
      <c r="FQI619" s="9"/>
      <c r="FQJ619" s="9"/>
      <c r="FQK619" s="9"/>
      <c r="FQL619" s="9"/>
      <c r="FQM619" s="9"/>
      <c r="FQN619" s="9"/>
      <c r="FQO619" s="9"/>
      <c r="FQP619" s="9"/>
      <c r="FQQ619" s="9"/>
      <c r="FQR619" s="9"/>
      <c r="FQS619" s="9"/>
      <c r="FQT619" s="9"/>
      <c r="FQU619" s="9"/>
      <c r="FQV619" s="9"/>
      <c r="FQW619" s="9"/>
      <c r="FQX619" s="9"/>
      <c r="FQY619" s="9"/>
      <c r="FQZ619" s="9"/>
      <c r="FRA619" s="9"/>
      <c r="FRB619" s="9"/>
      <c r="FRC619" s="9"/>
      <c r="FRD619" s="9"/>
      <c r="FRE619" s="9"/>
      <c r="FRF619" s="9"/>
      <c r="FRG619" s="9"/>
      <c r="FRH619" s="9"/>
      <c r="FRI619" s="9"/>
      <c r="FRJ619" s="9"/>
      <c r="FRK619" s="9"/>
      <c r="FRL619" s="9"/>
      <c r="FRM619" s="9"/>
      <c r="FRN619" s="9"/>
      <c r="FRO619" s="9"/>
      <c r="FRP619" s="9"/>
      <c r="FRQ619" s="9"/>
      <c r="FRR619" s="9"/>
      <c r="FRS619" s="9"/>
      <c r="FRT619" s="9"/>
      <c r="FRU619" s="9"/>
      <c r="FRV619" s="9"/>
      <c r="FRW619" s="9"/>
      <c r="FRX619" s="9"/>
      <c r="FRY619" s="9"/>
      <c r="FRZ619" s="9"/>
      <c r="FSA619" s="9"/>
      <c r="FSB619" s="9"/>
      <c r="FSC619" s="9"/>
      <c r="FSD619" s="9"/>
      <c r="FSE619" s="9"/>
      <c r="FSF619" s="9"/>
      <c r="FSG619" s="9"/>
      <c r="FSH619" s="9"/>
      <c r="FSI619" s="9"/>
      <c r="FSJ619" s="9"/>
      <c r="FSK619" s="9"/>
      <c r="FSL619" s="9"/>
      <c r="FSM619" s="9"/>
      <c r="FSN619" s="9"/>
      <c r="FSO619" s="9"/>
      <c r="FSP619" s="9"/>
      <c r="FSQ619" s="9"/>
      <c r="FSR619" s="9"/>
      <c r="FSS619" s="9"/>
      <c r="FST619" s="9"/>
      <c r="FSU619" s="9"/>
      <c r="FSV619" s="9"/>
      <c r="FSW619" s="9"/>
      <c r="FSX619" s="9"/>
      <c r="FSY619" s="9"/>
      <c r="FSZ619" s="9"/>
      <c r="FTA619" s="9"/>
      <c r="FTB619" s="9"/>
      <c r="FTC619" s="9"/>
      <c r="FTD619" s="9"/>
      <c r="FTE619" s="9"/>
      <c r="FTF619" s="9"/>
      <c r="FTG619" s="9"/>
      <c r="FTH619" s="9"/>
      <c r="FTI619" s="9"/>
      <c r="FTJ619" s="9"/>
      <c r="FTK619" s="9"/>
      <c r="FTL619" s="9"/>
      <c r="FTM619" s="9"/>
      <c r="FTN619" s="9"/>
      <c r="FTO619" s="9"/>
      <c r="FTP619" s="9"/>
      <c r="FTQ619" s="9"/>
      <c r="FTR619" s="9"/>
      <c r="FTS619" s="9"/>
      <c r="FTT619" s="9"/>
      <c r="FTU619" s="9"/>
      <c r="FTV619" s="9"/>
      <c r="FTW619" s="9"/>
      <c r="FTX619" s="9"/>
      <c r="FTY619" s="9"/>
      <c r="FTZ619" s="9"/>
      <c r="FUA619" s="9"/>
      <c r="FUB619" s="9"/>
      <c r="FUC619" s="9"/>
      <c r="FUD619" s="9"/>
      <c r="FUE619" s="9"/>
      <c r="FUF619" s="9"/>
      <c r="FUG619" s="9"/>
      <c r="FUH619" s="9"/>
      <c r="FUI619" s="9"/>
      <c r="FUJ619" s="9"/>
      <c r="FUK619" s="9"/>
      <c r="FUL619" s="9"/>
      <c r="FUM619" s="9"/>
      <c r="FUN619" s="9"/>
      <c r="FUO619" s="9"/>
      <c r="FUP619" s="9"/>
      <c r="FUQ619" s="9"/>
      <c r="FUR619" s="9"/>
      <c r="FUS619" s="9"/>
      <c r="FUT619" s="9"/>
      <c r="FUU619" s="9"/>
      <c r="FUV619" s="9"/>
      <c r="FUW619" s="9"/>
      <c r="FUX619" s="9"/>
      <c r="FUY619" s="9"/>
      <c r="FUZ619" s="9"/>
      <c r="FVA619" s="9"/>
      <c r="FVB619" s="9"/>
      <c r="FVC619" s="9"/>
      <c r="FVD619" s="9"/>
      <c r="FVE619" s="9"/>
      <c r="FVF619" s="9"/>
      <c r="FVG619" s="9"/>
      <c r="FVH619" s="9"/>
      <c r="FVI619" s="9"/>
      <c r="FVJ619" s="9"/>
      <c r="FVK619" s="9"/>
      <c r="FVL619" s="9"/>
      <c r="FVM619" s="9"/>
      <c r="FVN619" s="9"/>
      <c r="FVO619" s="9"/>
      <c r="FVP619" s="9"/>
      <c r="FVQ619" s="9"/>
      <c r="FVR619" s="9"/>
      <c r="FVS619" s="9"/>
      <c r="FVT619" s="9"/>
      <c r="FVU619" s="9"/>
      <c r="FVV619" s="9"/>
      <c r="FVW619" s="9"/>
      <c r="FVX619" s="9"/>
      <c r="FVY619" s="9"/>
      <c r="FVZ619" s="9"/>
      <c r="FWA619" s="9"/>
      <c r="FWB619" s="9"/>
      <c r="FWC619" s="9"/>
      <c r="FWD619" s="9"/>
      <c r="FWE619" s="9"/>
      <c r="FWF619" s="9"/>
      <c r="FWG619" s="9"/>
      <c r="FWH619" s="9"/>
      <c r="FWI619" s="9"/>
      <c r="FWJ619" s="9"/>
      <c r="FWK619" s="9"/>
      <c r="FWL619" s="9"/>
      <c r="FWM619" s="9"/>
      <c r="FWN619" s="9"/>
      <c r="FWO619" s="9"/>
      <c r="FWP619" s="9"/>
      <c r="FWQ619" s="9"/>
      <c r="FWR619" s="9"/>
      <c r="FWS619" s="9"/>
      <c r="FWT619" s="9"/>
      <c r="FWU619" s="9"/>
      <c r="FWV619" s="9"/>
      <c r="FWW619" s="9"/>
      <c r="FWX619" s="9"/>
      <c r="FWY619" s="9"/>
      <c r="FWZ619" s="9"/>
      <c r="FXA619" s="9"/>
      <c r="FXB619" s="9"/>
      <c r="FXC619" s="9"/>
      <c r="FXD619" s="9"/>
      <c r="FXE619" s="9"/>
      <c r="FXF619" s="9"/>
      <c r="FXG619" s="9"/>
      <c r="FXH619" s="9"/>
      <c r="FXI619" s="9"/>
      <c r="FXJ619" s="9"/>
      <c r="FXK619" s="9"/>
      <c r="FXL619" s="9"/>
      <c r="FXM619" s="9"/>
      <c r="FXN619" s="9"/>
      <c r="FXO619" s="9"/>
      <c r="FXP619" s="9"/>
      <c r="FXQ619" s="9"/>
      <c r="FXR619" s="9"/>
      <c r="FXS619" s="9"/>
      <c r="FXT619" s="9"/>
      <c r="FXU619" s="9"/>
      <c r="FXV619" s="9"/>
      <c r="FXW619" s="9"/>
      <c r="FXX619" s="9"/>
      <c r="FXY619" s="9"/>
      <c r="FXZ619" s="9"/>
      <c r="FYA619" s="9"/>
      <c r="FYB619" s="9"/>
      <c r="FYC619" s="9"/>
      <c r="FYD619" s="9"/>
      <c r="FYE619" s="9"/>
      <c r="FYF619" s="9"/>
      <c r="FYG619" s="9"/>
      <c r="FYH619" s="9"/>
      <c r="FYI619" s="9"/>
      <c r="FYJ619" s="9"/>
      <c r="FYK619" s="9"/>
      <c r="FYL619" s="9"/>
      <c r="FYM619" s="9"/>
      <c r="FYN619" s="9"/>
      <c r="FYO619" s="9"/>
      <c r="FYP619" s="9"/>
      <c r="FYQ619" s="9"/>
      <c r="FYR619" s="9"/>
      <c r="FYS619" s="9"/>
      <c r="FYT619" s="9"/>
      <c r="FYU619" s="9"/>
      <c r="FYV619" s="9"/>
      <c r="FYW619" s="9"/>
      <c r="FYX619" s="9"/>
      <c r="FYY619" s="9"/>
      <c r="FYZ619" s="9"/>
      <c r="FZA619" s="9"/>
      <c r="FZB619" s="9"/>
      <c r="FZC619" s="9"/>
      <c r="FZD619" s="9"/>
      <c r="FZE619" s="9"/>
      <c r="FZF619" s="9"/>
      <c r="FZG619" s="9"/>
      <c r="FZH619" s="9"/>
      <c r="FZI619" s="9"/>
      <c r="FZJ619" s="9"/>
      <c r="FZK619" s="9"/>
      <c r="FZL619" s="9"/>
      <c r="FZM619" s="9"/>
      <c r="FZN619" s="9"/>
      <c r="FZO619" s="9"/>
      <c r="FZP619" s="9"/>
      <c r="FZQ619" s="9"/>
      <c r="FZR619" s="9"/>
      <c r="FZS619" s="9"/>
      <c r="FZT619" s="9"/>
      <c r="FZU619" s="9"/>
      <c r="FZV619" s="9"/>
      <c r="FZW619" s="9"/>
      <c r="FZX619" s="9"/>
      <c r="FZY619" s="9"/>
      <c r="FZZ619" s="9"/>
      <c r="GAA619" s="9"/>
      <c r="GAB619" s="9"/>
      <c r="GAC619" s="9"/>
      <c r="GAD619" s="9"/>
      <c r="GAE619" s="9"/>
      <c r="GAF619" s="9"/>
      <c r="GAG619" s="9"/>
      <c r="GAH619" s="9"/>
      <c r="GAI619" s="9"/>
      <c r="GAJ619" s="9"/>
      <c r="GAK619" s="9"/>
      <c r="GAL619" s="9"/>
      <c r="GAM619" s="9"/>
      <c r="GAN619" s="9"/>
      <c r="GAO619" s="9"/>
      <c r="GAP619" s="9"/>
      <c r="GAQ619" s="9"/>
      <c r="GAR619" s="9"/>
      <c r="GAS619" s="9"/>
      <c r="GAT619" s="9"/>
      <c r="GAU619" s="9"/>
      <c r="GAV619" s="9"/>
      <c r="GAW619" s="9"/>
      <c r="GAX619" s="9"/>
      <c r="GAY619" s="9"/>
      <c r="GAZ619" s="9"/>
      <c r="GBA619" s="9"/>
      <c r="GBB619" s="9"/>
      <c r="GBC619" s="9"/>
      <c r="GBD619" s="9"/>
      <c r="GBE619" s="9"/>
      <c r="GBF619" s="9"/>
      <c r="GBG619" s="9"/>
      <c r="GBH619" s="9"/>
      <c r="GBI619" s="9"/>
      <c r="GBJ619" s="9"/>
      <c r="GBK619" s="9"/>
      <c r="GBL619" s="9"/>
      <c r="GBM619" s="9"/>
      <c r="GBN619" s="9"/>
      <c r="GBO619" s="9"/>
      <c r="GBP619" s="9"/>
      <c r="GBQ619" s="9"/>
      <c r="GBR619" s="9"/>
      <c r="GBS619" s="9"/>
      <c r="GBT619" s="9"/>
      <c r="GBU619" s="9"/>
      <c r="GBV619" s="9"/>
      <c r="GBW619" s="9"/>
      <c r="GBX619" s="9"/>
      <c r="GBY619" s="9"/>
      <c r="GBZ619" s="9"/>
      <c r="GCA619" s="9"/>
      <c r="GCB619" s="9"/>
      <c r="GCC619" s="9"/>
      <c r="GCD619" s="9"/>
      <c r="GCE619" s="9"/>
      <c r="GCF619" s="9"/>
      <c r="GCG619" s="9"/>
      <c r="GCH619" s="9"/>
      <c r="GCI619" s="9"/>
      <c r="GCJ619" s="9"/>
      <c r="GCK619" s="9"/>
      <c r="GCL619" s="9"/>
      <c r="GCM619" s="9"/>
      <c r="GCN619" s="9"/>
      <c r="GCO619" s="9"/>
      <c r="GCP619" s="9"/>
      <c r="GCQ619" s="9"/>
      <c r="GCR619" s="9"/>
      <c r="GCS619" s="9"/>
      <c r="GCT619" s="9"/>
      <c r="GCU619" s="9"/>
      <c r="GCV619" s="9"/>
      <c r="GCW619" s="9"/>
      <c r="GCX619" s="9"/>
      <c r="GCY619" s="9"/>
      <c r="GCZ619" s="9"/>
      <c r="GDA619" s="9"/>
      <c r="GDB619" s="9"/>
      <c r="GDC619" s="9"/>
      <c r="GDD619" s="9"/>
      <c r="GDE619" s="9"/>
      <c r="GDF619" s="9"/>
      <c r="GDG619" s="9"/>
      <c r="GDH619" s="9"/>
      <c r="GDI619" s="9"/>
      <c r="GDJ619" s="9"/>
      <c r="GDK619" s="9"/>
      <c r="GDL619" s="9"/>
      <c r="GDM619" s="9"/>
      <c r="GDN619" s="9"/>
      <c r="GDO619" s="9"/>
      <c r="GDP619" s="9"/>
      <c r="GDQ619" s="9"/>
      <c r="GDR619" s="9"/>
      <c r="GDS619" s="9"/>
      <c r="GDT619" s="9"/>
      <c r="GDU619" s="9"/>
      <c r="GDV619" s="9"/>
      <c r="GDW619" s="9"/>
      <c r="GDX619" s="9"/>
      <c r="GDY619" s="9"/>
      <c r="GDZ619" s="9"/>
      <c r="GEA619" s="9"/>
      <c r="GEB619" s="9"/>
      <c r="GEC619" s="9"/>
      <c r="GED619" s="9"/>
      <c r="GEE619" s="9"/>
      <c r="GEF619" s="9"/>
      <c r="GEG619" s="9"/>
      <c r="GEH619" s="9"/>
      <c r="GEI619" s="9"/>
      <c r="GEJ619" s="9"/>
      <c r="GEK619" s="9"/>
      <c r="GEL619" s="9"/>
      <c r="GEM619" s="9"/>
      <c r="GEN619" s="9"/>
      <c r="GEO619" s="9"/>
      <c r="GEP619" s="9"/>
      <c r="GEQ619" s="9"/>
      <c r="GER619" s="9"/>
      <c r="GES619" s="9"/>
      <c r="GET619" s="9"/>
      <c r="GEU619" s="9"/>
      <c r="GEV619" s="9"/>
      <c r="GEW619" s="9"/>
      <c r="GEX619" s="9"/>
      <c r="GEY619" s="9"/>
      <c r="GEZ619" s="9"/>
      <c r="GFA619" s="9"/>
      <c r="GFB619" s="9"/>
      <c r="GFC619" s="9"/>
      <c r="GFD619" s="9"/>
      <c r="GFE619" s="9"/>
      <c r="GFF619" s="9"/>
      <c r="GFG619" s="9"/>
      <c r="GFH619" s="9"/>
      <c r="GFI619" s="9"/>
      <c r="GFJ619" s="9"/>
      <c r="GFK619" s="9"/>
      <c r="GFL619" s="9"/>
      <c r="GFM619" s="9"/>
      <c r="GFN619" s="9"/>
      <c r="GFO619" s="9"/>
      <c r="GFP619" s="9"/>
      <c r="GFQ619" s="9"/>
      <c r="GFR619" s="9"/>
      <c r="GFS619" s="9"/>
      <c r="GFT619" s="9"/>
      <c r="GFU619" s="9"/>
      <c r="GFV619" s="9"/>
      <c r="GFW619" s="9"/>
      <c r="GFX619" s="9"/>
      <c r="GFY619" s="9"/>
      <c r="GFZ619" s="9"/>
      <c r="GGA619" s="9"/>
      <c r="GGB619" s="9"/>
      <c r="GGC619" s="9"/>
      <c r="GGD619" s="9"/>
      <c r="GGE619" s="9"/>
      <c r="GGF619" s="9"/>
      <c r="GGG619" s="9"/>
      <c r="GGH619" s="9"/>
      <c r="GGI619" s="9"/>
      <c r="GGJ619" s="9"/>
      <c r="GGK619" s="9"/>
      <c r="GGL619" s="9"/>
      <c r="GGM619" s="9"/>
      <c r="GGN619" s="9"/>
      <c r="GGO619" s="9"/>
      <c r="GGP619" s="9"/>
      <c r="GGQ619" s="9"/>
      <c r="GGR619" s="9"/>
      <c r="GGS619" s="9"/>
      <c r="GGT619" s="9"/>
      <c r="GGU619" s="9"/>
      <c r="GGV619" s="9"/>
      <c r="GGW619" s="9"/>
      <c r="GGX619" s="9"/>
      <c r="GGY619" s="9"/>
      <c r="GGZ619" s="9"/>
      <c r="GHA619" s="9"/>
      <c r="GHB619" s="9"/>
      <c r="GHC619" s="9"/>
      <c r="GHD619" s="9"/>
      <c r="GHE619" s="9"/>
      <c r="GHF619" s="9"/>
      <c r="GHG619" s="9"/>
      <c r="GHH619" s="9"/>
      <c r="GHI619" s="9"/>
      <c r="GHJ619" s="9"/>
      <c r="GHK619" s="9"/>
      <c r="GHL619" s="9"/>
      <c r="GHM619" s="9"/>
      <c r="GHN619" s="9"/>
      <c r="GHO619" s="9"/>
      <c r="GHP619" s="9"/>
      <c r="GHQ619" s="9"/>
      <c r="GHR619" s="9"/>
      <c r="GHS619" s="9"/>
      <c r="GHT619" s="9"/>
      <c r="GHU619" s="9"/>
      <c r="GHV619" s="9"/>
      <c r="GHW619" s="9"/>
      <c r="GHX619" s="9"/>
      <c r="GHY619" s="9"/>
      <c r="GHZ619" s="9"/>
      <c r="GIA619" s="9"/>
      <c r="GIB619" s="9"/>
      <c r="GIC619" s="9"/>
      <c r="GID619" s="9"/>
      <c r="GIE619" s="9"/>
      <c r="GIF619" s="9"/>
      <c r="GIG619" s="9"/>
      <c r="GIH619" s="9"/>
      <c r="GII619" s="9"/>
      <c r="GIJ619" s="9"/>
      <c r="GIK619" s="9"/>
      <c r="GIL619" s="9"/>
      <c r="GIM619" s="9"/>
      <c r="GIN619" s="9"/>
      <c r="GIO619" s="9"/>
      <c r="GIP619" s="9"/>
      <c r="GIQ619" s="9"/>
      <c r="GIR619" s="9"/>
      <c r="GIS619" s="9"/>
      <c r="GIT619" s="9"/>
      <c r="GIU619" s="9"/>
      <c r="GIV619" s="9"/>
      <c r="GIW619" s="9"/>
      <c r="GIX619" s="9"/>
      <c r="GIY619" s="9"/>
      <c r="GIZ619" s="9"/>
      <c r="GJA619" s="9"/>
      <c r="GJB619" s="9"/>
      <c r="GJC619" s="9"/>
      <c r="GJD619" s="9"/>
      <c r="GJE619" s="9"/>
      <c r="GJF619" s="9"/>
      <c r="GJG619" s="9"/>
      <c r="GJH619" s="9"/>
      <c r="GJI619" s="9"/>
      <c r="GJJ619" s="9"/>
      <c r="GJK619" s="9"/>
      <c r="GJL619" s="9"/>
      <c r="GJM619" s="9"/>
      <c r="GJN619" s="9"/>
      <c r="GJO619" s="9"/>
      <c r="GJP619" s="9"/>
      <c r="GJQ619" s="9"/>
      <c r="GJR619" s="9"/>
      <c r="GJS619" s="9"/>
      <c r="GJT619" s="9"/>
      <c r="GJU619" s="9"/>
      <c r="GJV619" s="9"/>
      <c r="GJW619" s="9"/>
      <c r="GJX619" s="9"/>
      <c r="GJY619" s="9"/>
      <c r="GJZ619" s="9"/>
      <c r="GKA619" s="9"/>
      <c r="GKB619" s="9"/>
      <c r="GKC619" s="9"/>
      <c r="GKD619" s="9"/>
      <c r="GKE619" s="9"/>
      <c r="GKF619" s="9"/>
      <c r="GKG619" s="9"/>
      <c r="GKH619" s="9"/>
      <c r="GKI619" s="9"/>
      <c r="GKJ619" s="9"/>
      <c r="GKK619" s="9"/>
      <c r="GKL619" s="9"/>
      <c r="GKM619" s="9"/>
      <c r="GKN619" s="9"/>
      <c r="GKO619" s="9"/>
      <c r="GKP619" s="9"/>
      <c r="GKQ619" s="9"/>
      <c r="GKR619" s="9"/>
      <c r="GKS619" s="9"/>
      <c r="GKT619" s="9"/>
      <c r="GKU619" s="9"/>
      <c r="GKV619" s="9"/>
      <c r="GKW619" s="9"/>
      <c r="GKX619" s="9"/>
      <c r="GKY619" s="9"/>
      <c r="GKZ619" s="9"/>
      <c r="GLA619" s="9"/>
      <c r="GLB619" s="9"/>
      <c r="GLC619" s="9"/>
      <c r="GLD619" s="9"/>
      <c r="GLE619" s="9"/>
      <c r="GLF619" s="9"/>
      <c r="GLG619" s="9"/>
      <c r="GLH619" s="9"/>
      <c r="GLI619" s="9"/>
      <c r="GLJ619" s="9"/>
      <c r="GLK619" s="9"/>
      <c r="GLL619" s="9"/>
      <c r="GLM619" s="9"/>
      <c r="GLN619" s="9"/>
      <c r="GLO619" s="9"/>
      <c r="GLP619" s="9"/>
      <c r="GLQ619" s="9"/>
      <c r="GLR619" s="9"/>
      <c r="GLS619" s="9"/>
      <c r="GLT619" s="9"/>
      <c r="GLU619" s="9"/>
      <c r="GLV619" s="9"/>
      <c r="GLW619" s="9"/>
      <c r="GLX619" s="9"/>
      <c r="GLY619" s="9"/>
      <c r="GLZ619" s="9"/>
      <c r="GMA619" s="9"/>
      <c r="GMB619" s="9"/>
      <c r="GMC619" s="9"/>
      <c r="GMD619" s="9"/>
      <c r="GME619" s="9"/>
      <c r="GMF619" s="9"/>
      <c r="GMG619" s="9"/>
      <c r="GMH619" s="9"/>
      <c r="GMI619" s="9"/>
      <c r="GMJ619" s="9"/>
      <c r="GMK619" s="9"/>
      <c r="GML619" s="9"/>
      <c r="GMM619" s="9"/>
      <c r="GMN619" s="9"/>
      <c r="GMO619" s="9"/>
      <c r="GMP619" s="9"/>
      <c r="GMQ619" s="9"/>
      <c r="GMR619" s="9"/>
      <c r="GMS619" s="9"/>
      <c r="GMT619" s="9"/>
      <c r="GMU619" s="9"/>
      <c r="GMV619" s="9"/>
      <c r="GMW619" s="9"/>
      <c r="GMX619" s="9"/>
      <c r="GMY619" s="9"/>
      <c r="GMZ619" s="9"/>
      <c r="GNA619" s="9"/>
      <c r="GNB619" s="9"/>
      <c r="GNC619" s="9"/>
      <c r="GND619" s="9"/>
      <c r="GNE619" s="9"/>
      <c r="GNF619" s="9"/>
      <c r="GNG619" s="9"/>
      <c r="GNH619" s="9"/>
      <c r="GNI619" s="9"/>
      <c r="GNJ619" s="9"/>
      <c r="GNK619" s="9"/>
      <c r="GNL619" s="9"/>
      <c r="GNM619" s="9"/>
      <c r="GNN619" s="9"/>
      <c r="GNO619" s="9"/>
      <c r="GNP619" s="9"/>
      <c r="GNQ619" s="9"/>
      <c r="GNR619" s="9"/>
      <c r="GNS619" s="9"/>
      <c r="GNT619" s="9"/>
      <c r="GNU619" s="9"/>
      <c r="GNV619" s="9"/>
      <c r="GNW619" s="9"/>
      <c r="GNX619" s="9"/>
      <c r="GNY619" s="9"/>
      <c r="GNZ619" s="9"/>
      <c r="GOA619" s="9"/>
      <c r="GOB619" s="9"/>
      <c r="GOC619" s="9"/>
      <c r="GOD619" s="9"/>
      <c r="GOE619" s="9"/>
      <c r="GOF619" s="9"/>
      <c r="GOG619" s="9"/>
      <c r="GOH619" s="9"/>
      <c r="GOI619" s="9"/>
      <c r="GOJ619" s="9"/>
      <c r="GOK619" s="9"/>
      <c r="GOL619" s="9"/>
      <c r="GOM619" s="9"/>
      <c r="GON619" s="9"/>
      <c r="GOO619" s="9"/>
      <c r="GOP619" s="9"/>
      <c r="GOQ619" s="9"/>
      <c r="GOR619" s="9"/>
      <c r="GOS619" s="9"/>
      <c r="GOT619" s="9"/>
      <c r="GOU619" s="9"/>
      <c r="GOV619" s="9"/>
      <c r="GOW619" s="9"/>
      <c r="GOX619" s="9"/>
      <c r="GOY619" s="9"/>
      <c r="GOZ619" s="9"/>
      <c r="GPA619" s="9"/>
      <c r="GPB619" s="9"/>
      <c r="GPC619" s="9"/>
      <c r="GPD619" s="9"/>
      <c r="GPE619" s="9"/>
      <c r="GPF619" s="9"/>
      <c r="GPG619" s="9"/>
      <c r="GPH619" s="9"/>
      <c r="GPI619" s="9"/>
      <c r="GPJ619" s="9"/>
      <c r="GPK619" s="9"/>
      <c r="GPL619" s="9"/>
      <c r="GPM619" s="9"/>
      <c r="GPN619" s="9"/>
      <c r="GPO619" s="9"/>
      <c r="GPP619" s="9"/>
      <c r="GPQ619" s="9"/>
      <c r="GPR619" s="9"/>
      <c r="GPS619" s="9"/>
      <c r="GPT619" s="9"/>
      <c r="GPU619" s="9"/>
      <c r="GPV619" s="9"/>
      <c r="GPW619" s="9"/>
      <c r="GPX619" s="9"/>
      <c r="GPY619" s="9"/>
      <c r="GPZ619" s="9"/>
      <c r="GQA619" s="9"/>
      <c r="GQB619" s="9"/>
      <c r="GQC619" s="9"/>
      <c r="GQD619" s="9"/>
      <c r="GQE619" s="9"/>
      <c r="GQF619" s="9"/>
      <c r="GQG619" s="9"/>
      <c r="GQH619" s="9"/>
      <c r="GQI619" s="9"/>
      <c r="GQJ619" s="9"/>
      <c r="GQK619" s="9"/>
      <c r="GQL619" s="9"/>
      <c r="GQM619" s="9"/>
      <c r="GQN619" s="9"/>
      <c r="GQO619" s="9"/>
      <c r="GQP619" s="9"/>
      <c r="GQQ619" s="9"/>
      <c r="GQR619" s="9"/>
      <c r="GQS619" s="9"/>
      <c r="GQT619" s="9"/>
      <c r="GQU619" s="9"/>
      <c r="GQV619" s="9"/>
      <c r="GQW619" s="9"/>
      <c r="GQX619" s="9"/>
      <c r="GQY619" s="9"/>
      <c r="GQZ619" s="9"/>
      <c r="GRA619" s="9"/>
      <c r="GRB619" s="9"/>
      <c r="GRC619" s="9"/>
      <c r="GRD619" s="9"/>
      <c r="GRE619" s="9"/>
      <c r="GRF619" s="9"/>
      <c r="GRG619" s="9"/>
      <c r="GRH619" s="9"/>
      <c r="GRI619" s="9"/>
      <c r="GRJ619" s="9"/>
      <c r="GRK619" s="9"/>
      <c r="GRL619" s="9"/>
      <c r="GRM619" s="9"/>
      <c r="GRN619" s="9"/>
      <c r="GRO619" s="9"/>
      <c r="GRP619" s="9"/>
      <c r="GRQ619" s="9"/>
      <c r="GRR619" s="9"/>
      <c r="GRS619" s="9"/>
      <c r="GRT619" s="9"/>
      <c r="GRU619" s="9"/>
      <c r="GRV619" s="9"/>
      <c r="GRW619" s="9"/>
      <c r="GRX619" s="9"/>
      <c r="GRY619" s="9"/>
      <c r="GRZ619" s="9"/>
      <c r="GSA619" s="9"/>
      <c r="GSB619" s="9"/>
      <c r="GSC619" s="9"/>
      <c r="GSD619" s="9"/>
      <c r="GSE619" s="9"/>
      <c r="GSF619" s="9"/>
      <c r="GSG619" s="9"/>
      <c r="GSH619" s="9"/>
      <c r="GSI619" s="9"/>
      <c r="GSJ619" s="9"/>
      <c r="GSK619" s="9"/>
      <c r="GSL619" s="9"/>
      <c r="GSM619" s="9"/>
      <c r="GSN619" s="9"/>
      <c r="GSO619" s="9"/>
      <c r="GSP619" s="9"/>
      <c r="GSQ619" s="9"/>
      <c r="GSR619" s="9"/>
      <c r="GSS619" s="9"/>
      <c r="GST619" s="9"/>
      <c r="GSU619" s="9"/>
      <c r="GSV619" s="9"/>
      <c r="GSW619" s="9"/>
      <c r="GSX619" s="9"/>
      <c r="GSY619" s="9"/>
      <c r="GSZ619" s="9"/>
      <c r="GTA619" s="9"/>
      <c r="GTB619" s="9"/>
      <c r="GTC619" s="9"/>
      <c r="GTD619" s="9"/>
      <c r="GTE619" s="9"/>
      <c r="GTF619" s="9"/>
      <c r="GTG619" s="9"/>
      <c r="GTH619" s="9"/>
      <c r="GTI619" s="9"/>
      <c r="GTJ619" s="9"/>
      <c r="GTK619" s="9"/>
      <c r="GTL619" s="9"/>
      <c r="GTM619" s="9"/>
      <c r="GTN619" s="9"/>
      <c r="GTO619" s="9"/>
      <c r="GTP619" s="9"/>
      <c r="GTQ619" s="9"/>
      <c r="GTR619" s="9"/>
      <c r="GTS619" s="9"/>
      <c r="GTT619" s="9"/>
      <c r="GTU619" s="9"/>
      <c r="GTV619" s="9"/>
      <c r="GTW619" s="9"/>
      <c r="GTX619" s="9"/>
      <c r="GTY619" s="9"/>
      <c r="GTZ619" s="9"/>
      <c r="GUA619" s="9"/>
      <c r="GUB619" s="9"/>
      <c r="GUC619" s="9"/>
      <c r="GUD619" s="9"/>
      <c r="GUE619" s="9"/>
      <c r="GUF619" s="9"/>
      <c r="GUG619" s="9"/>
      <c r="GUH619" s="9"/>
      <c r="GUI619" s="9"/>
      <c r="GUJ619" s="9"/>
      <c r="GUK619" s="9"/>
      <c r="GUL619" s="9"/>
      <c r="GUM619" s="9"/>
      <c r="GUN619" s="9"/>
      <c r="GUO619" s="9"/>
      <c r="GUP619" s="9"/>
      <c r="GUQ619" s="9"/>
      <c r="GUR619" s="9"/>
      <c r="GUS619" s="9"/>
      <c r="GUT619" s="9"/>
      <c r="GUU619" s="9"/>
      <c r="GUV619" s="9"/>
      <c r="GUW619" s="9"/>
      <c r="GUX619" s="9"/>
      <c r="GUY619" s="9"/>
      <c r="GUZ619" s="9"/>
      <c r="GVA619" s="9"/>
      <c r="GVB619" s="9"/>
      <c r="GVC619" s="9"/>
      <c r="GVD619" s="9"/>
      <c r="GVE619" s="9"/>
      <c r="GVF619" s="9"/>
      <c r="GVG619" s="9"/>
      <c r="GVH619" s="9"/>
      <c r="GVI619" s="9"/>
      <c r="GVJ619" s="9"/>
      <c r="GVK619" s="9"/>
      <c r="GVL619" s="9"/>
      <c r="GVM619" s="9"/>
      <c r="GVN619" s="9"/>
      <c r="GVO619" s="9"/>
      <c r="GVP619" s="9"/>
      <c r="GVQ619" s="9"/>
      <c r="GVR619" s="9"/>
      <c r="GVS619" s="9"/>
      <c r="GVT619" s="9"/>
      <c r="GVU619" s="9"/>
      <c r="GVV619" s="9"/>
      <c r="GVW619" s="9"/>
      <c r="GVX619" s="9"/>
      <c r="GVY619" s="9"/>
      <c r="GVZ619" s="9"/>
      <c r="GWA619" s="9"/>
      <c r="GWB619" s="9"/>
      <c r="GWC619" s="9"/>
      <c r="GWD619" s="9"/>
      <c r="GWE619" s="9"/>
      <c r="GWF619" s="9"/>
      <c r="GWG619" s="9"/>
      <c r="GWH619" s="9"/>
      <c r="GWI619" s="9"/>
      <c r="GWJ619" s="9"/>
      <c r="GWK619" s="9"/>
      <c r="GWL619" s="9"/>
      <c r="GWM619" s="9"/>
      <c r="GWN619" s="9"/>
      <c r="GWO619" s="9"/>
      <c r="GWP619" s="9"/>
      <c r="GWQ619" s="9"/>
      <c r="GWR619" s="9"/>
      <c r="GWS619" s="9"/>
      <c r="GWT619" s="9"/>
      <c r="GWU619" s="9"/>
      <c r="GWV619" s="9"/>
      <c r="GWW619" s="9"/>
      <c r="GWX619" s="9"/>
      <c r="GWY619" s="9"/>
      <c r="GWZ619" s="9"/>
      <c r="GXA619" s="9"/>
      <c r="GXB619" s="9"/>
      <c r="GXC619" s="9"/>
      <c r="GXD619" s="9"/>
      <c r="GXE619" s="9"/>
      <c r="GXF619" s="9"/>
      <c r="GXG619" s="9"/>
      <c r="GXH619" s="9"/>
      <c r="GXI619" s="9"/>
      <c r="GXJ619" s="9"/>
      <c r="GXK619" s="9"/>
      <c r="GXL619" s="9"/>
      <c r="GXM619" s="9"/>
      <c r="GXN619" s="9"/>
      <c r="GXO619" s="9"/>
      <c r="GXP619" s="9"/>
      <c r="GXQ619" s="9"/>
      <c r="GXR619" s="9"/>
      <c r="GXS619" s="9"/>
      <c r="GXT619" s="9"/>
      <c r="GXU619" s="9"/>
      <c r="GXV619" s="9"/>
      <c r="GXW619" s="9"/>
      <c r="GXX619" s="9"/>
      <c r="GXY619" s="9"/>
      <c r="GXZ619" s="9"/>
      <c r="GYA619" s="9"/>
      <c r="GYB619" s="9"/>
      <c r="GYC619" s="9"/>
      <c r="GYD619" s="9"/>
      <c r="GYE619" s="9"/>
      <c r="GYF619" s="9"/>
      <c r="GYG619" s="9"/>
      <c r="GYH619" s="9"/>
      <c r="GYI619" s="9"/>
      <c r="GYJ619" s="9"/>
      <c r="GYK619" s="9"/>
      <c r="GYL619" s="9"/>
      <c r="GYM619" s="9"/>
      <c r="GYN619" s="9"/>
      <c r="GYO619" s="9"/>
      <c r="GYP619" s="9"/>
      <c r="GYQ619" s="9"/>
      <c r="GYR619" s="9"/>
      <c r="GYS619" s="9"/>
      <c r="GYT619" s="9"/>
      <c r="GYU619" s="9"/>
      <c r="GYV619" s="9"/>
      <c r="GYW619" s="9"/>
      <c r="GYX619" s="9"/>
      <c r="GYY619" s="9"/>
      <c r="GYZ619" s="9"/>
      <c r="GZA619" s="9"/>
      <c r="GZB619" s="9"/>
      <c r="GZC619" s="9"/>
      <c r="GZD619" s="9"/>
      <c r="GZE619" s="9"/>
      <c r="GZF619" s="9"/>
      <c r="GZG619" s="9"/>
      <c r="GZH619" s="9"/>
      <c r="GZI619" s="9"/>
      <c r="GZJ619" s="9"/>
      <c r="GZK619" s="9"/>
      <c r="GZL619" s="9"/>
      <c r="GZM619" s="9"/>
      <c r="GZN619" s="9"/>
      <c r="GZO619" s="9"/>
      <c r="GZP619" s="9"/>
      <c r="GZQ619" s="9"/>
      <c r="GZR619" s="9"/>
      <c r="GZS619" s="9"/>
      <c r="GZT619" s="9"/>
      <c r="GZU619" s="9"/>
      <c r="GZV619" s="9"/>
      <c r="GZW619" s="9"/>
      <c r="GZX619" s="9"/>
      <c r="GZY619" s="9"/>
      <c r="GZZ619" s="9"/>
      <c r="HAA619" s="9"/>
      <c r="HAB619" s="9"/>
      <c r="HAC619" s="9"/>
      <c r="HAD619" s="9"/>
      <c r="HAE619" s="9"/>
      <c r="HAF619" s="9"/>
      <c r="HAG619" s="9"/>
      <c r="HAH619" s="9"/>
      <c r="HAI619" s="9"/>
      <c r="HAJ619" s="9"/>
      <c r="HAK619" s="9"/>
      <c r="HAL619" s="9"/>
      <c r="HAM619" s="9"/>
      <c r="HAN619" s="9"/>
      <c r="HAO619" s="9"/>
      <c r="HAP619" s="9"/>
      <c r="HAQ619" s="9"/>
      <c r="HAR619" s="9"/>
      <c r="HAS619" s="9"/>
      <c r="HAT619" s="9"/>
      <c r="HAU619" s="9"/>
      <c r="HAV619" s="9"/>
      <c r="HAW619" s="9"/>
      <c r="HAX619" s="9"/>
      <c r="HAY619" s="9"/>
      <c r="HAZ619" s="9"/>
      <c r="HBA619" s="9"/>
      <c r="HBB619" s="9"/>
      <c r="HBC619" s="9"/>
      <c r="HBD619" s="9"/>
      <c r="HBE619" s="9"/>
      <c r="HBF619" s="9"/>
      <c r="HBG619" s="9"/>
      <c r="HBH619" s="9"/>
      <c r="HBI619" s="9"/>
      <c r="HBJ619" s="9"/>
      <c r="HBK619" s="9"/>
      <c r="HBL619" s="9"/>
      <c r="HBM619" s="9"/>
      <c r="HBN619" s="9"/>
      <c r="HBO619" s="9"/>
      <c r="HBP619" s="9"/>
      <c r="HBQ619" s="9"/>
      <c r="HBR619" s="9"/>
      <c r="HBS619" s="9"/>
      <c r="HBT619" s="9"/>
      <c r="HBU619" s="9"/>
      <c r="HBV619" s="9"/>
      <c r="HBW619" s="9"/>
      <c r="HBX619" s="9"/>
      <c r="HBY619" s="9"/>
      <c r="HBZ619" s="9"/>
      <c r="HCA619" s="9"/>
      <c r="HCB619" s="9"/>
      <c r="HCC619" s="9"/>
      <c r="HCD619" s="9"/>
      <c r="HCE619" s="9"/>
      <c r="HCF619" s="9"/>
      <c r="HCG619" s="9"/>
      <c r="HCH619" s="9"/>
      <c r="HCI619" s="9"/>
      <c r="HCJ619" s="9"/>
      <c r="HCK619" s="9"/>
      <c r="HCL619" s="9"/>
      <c r="HCM619" s="9"/>
      <c r="HCN619" s="9"/>
      <c r="HCO619" s="9"/>
      <c r="HCP619" s="9"/>
      <c r="HCQ619" s="9"/>
      <c r="HCR619" s="9"/>
      <c r="HCS619" s="9"/>
      <c r="HCT619" s="9"/>
      <c r="HCU619" s="9"/>
      <c r="HCV619" s="9"/>
      <c r="HCW619" s="9"/>
      <c r="HCX619" s="9"/>
      <c r="HCY619" s="9"/>
      <c r="HCZ619" s="9"/>
      <c r="HDA619" s="9"/>
      <c r="HDB619" s="9"/>
      <c r="HDC619" s="9"/>
      <c r="HDD619" s="9"/>
      <c r="HDE619" s="9"/>
      <c r="HDF619" s="9"/>
      <c r="HDG619" s="9"/>
      <c r="HDH619" s="9"/>
      <c r="HDI619" s="9"/>
      <c r="HDJ619" s="9"/>
      <c r="HDK619" s="9"/>
      <c r="HDL619" s="9"/>
      <c r="HDM619" s="9"/>
      <c r="HDN619" s="9"/>
      <c r="HDO619" s="9"/>
      <c r="HDP619" s="9"/>
      <c r="HDQ619" s="9"/>
      <c r="HDR619" s="9"/>
      <c r="HDS619" s="9"/>
      <c r="HDT619" s="9"/>
      <c r="HDU619" s="9"/>
      <c r="HDV619" s="9"/>
      <c r="HDW619" s="9"/>
      <c r="HDX619" s="9"/>
      <c r="HDY619" s="9"/>
      <c r="HDZ619" s="9"/>
      <c r="HEA619" s="9"/>
      <c r="HEB619" s="9"/>
      <c r="HEC619" s="9"/>
      <c r="HED619" s="9"/>
      <c r="HEE619" s="9"/>
      <c r="HEF619" s="9"/>
      <c r="HEG619" s="9"/>
      <c r="HEH619" s="9"/>
      <c r="HEI619" s="9"/>
      <c r="HEJ619" s="9"/>
      <c r="HEK619" s="9"/>
      <c r="HEL619" s="9"/>
      <c r="HEM619" s="9"/>
      <c r="HEN619" s="9"/>
      <c r="HEO619" s="9"/>
      <c r="HEP619" s="9"/>
      <c r="HEQ619" s="9"/>
      <c r="HER619" s="9"/>
      <c r="HES619" s="9"/>
      <c r="HET619" s="9"/>
      <c r="HEU619" s="9"/>
      <c r="HEV619" s="9"/>
      <c r="HEW619" s="9"/>
      <c r="HEX619" s="9"/>
      <c r="HEY619" s="9"/>
      <c r="HEZ619" s="9"/>
      <c r="HFA619" s="9"/>
      <c r="HFB619" s="9"/>
      <c r="HFC619" s="9"/>
      <c r="HFD619" s="9"/>
      <c r="HFE619" s="9"/>
      <c r="HFF619" s="9"/>
      <c r="HFG619" s="9"/>
      <c r="HFH619" s="9"/>
      <c r="HFI619" s="9"/>
      <c r="HFJ619" s="9"/>
      <c r="HFK619" s="9"/>
      <c r="HFL619" s="9"/>
      <c r="HFM619" s="9"/>
      <c r="HFN619" s="9"/>
      <c r="HFO619" s="9"/>
      <c r="HFP619" s="9"/>
      <c r="HFQ619" s="9"/>
      <c r="HFR619" s="9"/>
      <c r="HFS619" s="9"/>
      <c r="HFT619" s="9"/>
      <c r="HFU619" s="9"/>
      <c r="HFV619" s="9"/>
      <c r="HFW619" s="9"/>
      <c r="HFX619" s="9"/>
      <c r="HFY619" s="9"/>
      <c r="HFZ619" s="9"/>
      <c r="HGA619" s="9"/>
      <c r="HGB619" s="9"/>
      <c r="HGC619" s="9"/>
      <c r="HGD619" s="9"/>
      <c r="HGE619" s="9"/>
      <c r="HGF619" s="9"/>
      <c r="HGG619" s="9"/>
      <c r="HGH619" s="9"/>
      <c r="HGI619" s="9"/>
      <c r="HGJ619" s="9"/>
      <c r="HGK619" s="9"/>
      <c r="HGL619" s="9"/>
      <c r="HGM619" s="9"/>
      <c r="HGN619" s="9"/>
      <c r="HGO619" s="9"/>
      <c r="HGP619" s="9"/>
      <c r="HGQ619" s="9"/>
      <c r="HGR619" s="9"/>
      <c r="HGS619" s="9"/>
      <c r="HGT619" s="9"/>
      <c r="HGU619" s="9"/>
      <c r="HGV619" s="9"/>
      <c r="HGW619" s="9"/>
      <c r="HGX619" s="9"/>
      <c r="HGY619" s="9"/>
      <c r="HGZ619" s="9"/>
      <c r="HHA619" s="9"/>
      <c r="HHB619" s="9"/>
      <c r="HHC619" s="9"/>
      <c r="HHD619" s="9"/>
      <c r="HHE619" s="9"/>
      <c r="HHF619" s="9"/>
      <c r="HHG619" s="9"/>
      <c r="HHH619" s="9"/>
      <c r="HHI619" s="9"/>
      <c r="HHJ619" s="9"/>
      <c r="HHK619" s="9"/>
      <c r="HHL619" s="9"/>
      <c r="HHM619" s="9"/>
      <c r="HHN619" s="9"/>
      <c r="HHO619" s="9"/>
      <c r="HHP619" s="9"/>
      <c r="HHQ619" s="9"/>
      <c r="HHR619" s="9"/>
      <c r="HHS619" s="9"/>
      <c r="HHT619" s="9"/>
      <c r="HHU619" s="9"/>
      <c r="HHV619" s="9"/>
      <c r="HHW619" s="9"/>
      <c r="HHX619" s="9"/>
      <c r="HHY619" s="9"/>
      <c r="HHZ619" s="9"/>
      <c r="HIA619" s="9"/>
      <c r="HIB619" s="9"/>
      <c r="HIC619" s="9"/>
      <c r="HID619" s="9"/>
      <c r="HIE619" s="9"/>
      <c r="HIF619" s="9"/>
      <c r="HIG619" s="9"/>
      <c r="HIH619" s="9"/>
      <c r="HII619" s="9"/>
      <c r="HIJ619" s="9"/>
      <c r="HIK619" s="9"/>
      <c r="HIL619" s="9"/>
      <c r="HIM619" s="9"/>
      <c r="HIN619" s="9"/>
      <c r="HIO619" s="9"/>
      <c r="HIP619" s="9"/>
      <c r="HIQ619" s="9"/>
      <c r="HIR619" s="9"/>
      <c r="HIS619" s="9"/>
      <c r="HIT619" s="9"/>
      <c r="HIU619" s="9"/>
      <c r="HIV619" s="9"/>
      <c r="HIW619" s="9"/>
      <c r="HIX619" s="9"/>
      <c r="HIY619" s="9"/>
      <c r="HIZ619" s="9"/>
      <c r="HJA619" s="9"/>
      <c r="HJB619" s="9"/>
      <c r="HJC619" s="9"/>
      <c r="HJD619" s="9"/>
      <c r="HJE619" s="9"/>
      <c r="HJF619" s="9"/>
      <c r="HJG619" s="9"/>
      <c r="HJH619" s="9"/>
      <c r="HJI619" s="9"/>
      <c r="HJJ619" s="9"/>
      <c r="HJK619" s="9"/>
      <c r="HJL619" s="9"/>
      <c r="HJM619" s="9"/>
      <c r="HJN619" s="9"/>
      <c r="HJO619" s="9"/>
      <c r="HJP619" s="9"/>
      <c r="HJQ619" s="9"/>
      <c r="HJR619" s="9"/>
      <c r="HJS619" s="9"/>
      <c r="HJT619" s="9"/>
      <c r="HJU619" s="9"/>
      <c r="HJV619" s="9"/>
      <c r="HJW619" s="9"/>
      <c r="HJX619" s="9"/>
      <c r="HJY619" s="9"/>
      <c r="HJZ619" s="9"/>
      <c r="HKA619" s="9"/>
      <c r="HKB619" s="9"/>
      <c r="HKC619" s="9"/>
      <c r="HKD619" s="9"/>
      <c r="HKE619" s="9"/>
      <c r="HKF619" s="9"/>
      <c r="HKG619" s="9"/>
      <c r="HKH619" s="9"/>
      <c r="HKI619" s="9"/>
      <c r="HKJ619" s="9"/>
      <c r="HKK619" s="9"/>
      <c r="HKL619" s="9"/>
      <c r="HKM619" s="9"/>
      <c r="HKN619" s="9"/>
      <c r="HKO619" s="9"/>
      <c r="HKP619" s="9"/>
      <c r="HKQ619" s="9"/>
      <c r="HKR619" s="9"/>
      <c r="HKS619" s="9"/>
      <c r="HKT619" s="9"/>
      <c r="HKU619" s="9"/>
      <c r="HKV619" s="9"/>
      <c r="HKW619" s="9"/>
      <c r="HKX619" s="9"/>
      <c r="HKY619" s="9"/>
      <c r="HKZ619" s="9"/>
      <c r="HLA619" s="9"/>
      <c r="HLB619" s="9"/>
      <c r="HLC619" s="9"/>
      <c r="HLD619" s="9"/>
      <c r="HLE619" s="9"/>
      <c r="HLF619" s="9"/>
      <c r="HLG619" s="9"/>
      <c r="HLH619" s="9"/>
      <c r="HLI619" s="9"/>
      <c r="HLJ619" s="9"/>
      <c r="HLK619" s="9"/>
      <c r="HLL619" s="9"/>
      <c r="HLM619" s="9"/>
      <c r="HLN619" s="9"/>
      <c r="HLO619" s="9"/>
      <c r="HLP619" s="9"/>
      <c r="HLQ619" s="9"/>
      <c r="HLR619" s="9"/>
      <c r="HLS619" s="9"/>
      <c r="HLT619" s="9"/>
      <c r="HLU619" s="9"/>
      <c r="HLV619" s="9"/>
      <c r="HLW619" s="9"/>
      <c r="HLX619" s="9"/>
      <c r="HLY619" s="9"/>
      <c r="HLZ619" s="9"/>
      <c r="HMA619" s="9"/>
      <c r="HMB619" s="9"/>
      <c r="HMC619" s="9"/>
      <c r="HMD619" s="9"/>
      <c r="HME619" s="9"/>
      <c r="HMF619" s="9"/>
      <c r="HMG619" s="9"/>
      <c r="HMH619" s="9"/>
      <c r="HMI619" s="9"/>
      <c r="HMJ619" s="9"/>
      <c r="HMK619" s="9"/>
      <c r="HML619" s="9"/>
      <c r="HMM619" s="9"/>
      <c r="HMN619" s="9"/>
      <c r="HMO619" s="9"/>
      <c r="HMP619" s="9"/>
      <c r="HMQ619" s="9"/>
      <c r="HMR619" s="9"/>
      <c r="HMS619" s="9"/>
      <c r="HMT619" s="9"/>
      <c r="HMU619" s="9"/>
      <c r="HMV619" s="9"/>
      <c r="HMW619" s="9"/>
      <c r="HMX619" s="9"/>
      <c r="HMY619" s="9"/>
      <c r="HMZ619" s="9"/>
      <c r="HNA619" s="9"/>
      <c r="HNB619" s="9"/>
      <c r="HNC619" s="9"/>
      <c r="HND619" s="9"/>
      <c r="HNE619" s="9"/>
      <c r="HNF619" s="9"/>
      <c r="HNG619" s="9"/>
      <c r="HNH619" s="9"/>
      <c r="HNI619" s="9"/>
      <c r="HNJ619" s="9"/>
      <c r="HNK619" s="9"/>
      <c r="HNL619" s="9"/>
      <c r="HNM619" s="9"/>
      <c r="HNN619" s="9"/>
      <c r="HNO619" s="9"/>
      <c r="HNP619" s="9"/>
      <c r="HNQ619" s="9"/>
      <c r="HNR619" s="9"/>
      <c r="HNS619" s="9"/>
      <c r="HNT619" s="9"/>
      <c r="HNU619" s="9"/>
      <c r="HNV619" s="9"/>
      <c r="HNW619" s="9"/>
      <c r="HNX619" s="9"/>
      <c r="HNY619" s="9"/>
      <c r="HNZ619" s="9"/>
      <c r="HOA619" s="9"/>
      <c r="HOB619" s="9"/>
      <c r="HOC619" s="9"/>
      <c r="HOD619" s="9"/>
      <c r="HOE619" s="9"/>
      <c r="HOF619" s="9"/>
      <c r="HOG619" s="9"/>
      <c r="HOH619" s="9"/>
      <c r="HOI619" s="9"/>
      <c r="HOJ619" s="9"/>
      <c r="HOK619" s="9"/>
      <c r="HOL619" s="9"/>
      <c r="HOM619" s="9"/>
      <c r="HON619" s="9"/>
      <c r="HOO619" s="9"/>
      <c r="HOP619" s="9"/>
      <c r="HOQ619" s="9"/>
      <c r="HOR619" s="9"/>
      <c r="HOS619" s="9"/>
      <c r="HOT619" s="9"/>
      <c r="HOU619" s="9"/>
      <c r="HOV619" s="9"/>
      <c r="HOW619" s="9"/>
      <c r="HOX619" s="9"/>
      <c r="HOY619" s="9"/>
      <c r="HOZ619" s="9"/>
      <c r="HPA619" s="9"/>
      <c r="HPB619" s="9"/>
      <c r="HPC619" s="9"/>
      <c r="HPD619" s="9"/>
      <c r="HPE619" s="9"/>
      <c r="HPF619" s="9"/>
      <c r="HPG619" s="9"/>
      <c r="HPH619" s="9"/>
      <c r="HPI619" s="9"/>
      <c r="HPJ619" s="9"/>
      <c r="HPK619" s="9"/>
      <c r="HPL619" s="9"/>
      <c r="HPM619" s="9"/>
      <c r="HPN619" s="9"/>
      <c r="HPO619" s="9"/>
      <c r="HPP619" s="9"/>
      <c r="HPQ619" s="9"/>
      <c r="HPR619" s="9"/>
      <c r="HPS619" s="9"/>
      <c r="HPT619" s="9"/>
      <c r="HPU619" s="9"/>
      <c r="HPV619" s="9"/>
      <c r="HPW619" s="9"/>
      <c r="HPX619" s="9"/>
      <c r="HPY619" s="9"/>
      <c r="HPZ619" s="9"/>
      <c r="HQA619" s="9"/>
      <c r="HQB619" s="9"/>
      <c r="HQC619" s="9"/>
      <c r="HQD619" s="9"/>
      <c r="HQE619" s="9"/>
      <c r="HQF619" s="9"/>
      <c r="HQG619" s="9"/>
      <c r="HQH619" s="9"/>
      <c r="HQI619" s="9"/>
      <c r="HQJ619" s="9"/>
      <c r="HQK619" s="9"/>
      <c r="HQL619" s="9"/>
      <c r="HQM619" s="9"/>
      <c r="HQN619" s="9"/>
      <c r="HQO619" s="9"/>
      <c r="HQP619" s="9"/>
      <c r="HQQ619" s="9"/>
      <c r="HQR619" s="9"/>
      <c r="HQS619" s="9"/>
      <c r="HQT619" s="9"/>
      <c r="HQU619" s="9"/>
      <c r="HQV619" s="9"/>
      <c r="HQW619" s="9"/>
      <c r="HQX619" s="9"/>
      <c r="HQY619" s="9"/>
      <c r="HQZ619" s="9"/>
      <c r="HRA619" s="9"/>
      <c r="HRB619" s="9"/>
      <c r="HRC619" s="9"/>
      <c r="HRD619" s="9"/>
      <c r="HRE619" s="9"/>
      <c r="HRF619" s="9"/>
      <c r="HRG619" s="9"/>
      <c r="HRH619" s="9"/>
      <c r="HRI619" s="9"/>
      <c r="HRJ619" s="9"/>
      <c r="HRK619" s="9"/>
      <c r="HRL619" s="9"/>
      <c r="HRM619" s="9"/>
      <c r="HRN619" s="9"/>
      <c r="HRO619" s="9"/>
      <c r="HRP619" s="9"/>
      <c r="HRQ619" s="9"/>
      <c r="HRR619" s="9"/>
      <c r="HRS619" s="9"/>
      <c r="HRT619" s="9"/>
      <c r="HRU619" s="9"/>
      <c r="HRV619" s="9"/>
      <c r="HRW619" s="9"/>
      <c r="HRX619" s="9"/>
      <c r="HRY619" s="9"/>
      <c r="HRZ619" s="9"/>
      <c r="HSA619" s="9"/>
      <c r="HSB619" s="9"/>
      <c r="HSC619" s="9"/>
      <c r="HSD619" s="9"/>
      <c r="HSE619" s="9"/>
      <c r="HSF619" s="9"/>
      <c r="HSG619" s="9"/>
      <c r="HSH619" s="9"/>
      <c r="HSI619" s="9"/>
      <c r="HSJ619" s="9"/>
      <c r="HSK619" s="9"/>
      <c r="HSL619" s="9"/>
      <c r="HSM619" s="9"/>
      <c r="HSN619" s="9"/>
      <c r="HSO619" s="9"/>
      <c r="HSP619" s="9"/>
      <c r="HSQ619" s="9"/>
      <c r="HSR619" s="9"/>
      <c r="HSS619" s="9"/>
      <c r="HST619" s="9"/>
      <c r="HSU619" s="9"/>
      <c r="HSV619" s="9"/>
      <c r="HSW619" s="9"/>
      <c r="HSX619" s="9"/>
      <c r="HSY619" s="9"/>
      <c r="HSZ619" s="9"/>
      <c r="HTA619" s="9"/>
      <c r="HTB619" s="9"/>
      <c r="HTC619" s="9"/>
      <c r="HTD619" s="9"/>
      <c r="HTE619" s="9"/>
      <c r="HTF619" s="9"/>
      <c r="HTG619" s="9"/>
      <c r="HTH619" s="9"/>
      <c r="HTI619" s="9"/>
      <c r="HTJ619" s="9"/>
      <c r="HTK619" s="9"/>
      <c r="HTL619" s="9"/>
      <c r="HTM619" s="9"/>
      <c r="HTN619" s="9"/>
      <c r="HTO619" s="9"/>
      <c r="HTP619" s="9"/>
      <c r="HTQ619" s="9"/>
      <c r="HTR619" s="9"/>
      <c r="HTS619" s="9"/>
      <c r="HTT619" s="9"/>
      <c r="HTU619" s="9"/>
      <c r="HTV619" s="9"/>
      <c r="HTW619" s="9"/>
      <c r="HTX619" s="9"/>
      <c r="HTY619" s="9"/>
      <c r="HTZ619" s="9"/>
      <c r="HUA619" s="9"/>
      <c r="HUB619" s="9"/>
      <c r="HUC619" s="9"/>
      <c r="HUD619" s="9"/>
      <c r="HUE619" s="9"/>
      <c r="HUF619" s="9"/>
      <c r="HUG619" s="9"/>
      <c r="HUH619" s="9"/>
      <c r="HUI619" s="9"/>
      <c r="HUJ619" s="9"/>
      <c r="HUK619" s="9"/>
      <c r="HUL619" s="9"/>
      <c r="HUM619" s="9"/>
      <c r="HUN619" s="9"/>
      <c r="HUO619" s="9"/>
      <c r="HUP619" s="9"/>
      <c r="HUQ619" s="9"/>
      <c r="HUR619" s="9"/>
      <c r="HUS619" s="9"/>
      <c r="HUT619" s="9"/>
      <c r="HUU619" s="9"/>
      <c r="HUV619" s="9"/>
      <c r="HUW619" s="9"/>
      <c r="HUX619" s="9"/>
      <c r="HUY619" s="9"/>
      <c r="HUZ619" s="9"/>
      <c r="HVA619" s="9"/>
      <c r="HVB619" s="9"/>
      <c r="HVC619" s="9"/>
      <c r="HVD619" s="9"/>
      <c r="HVE619" s="9"/>
      <c r="HVF619" s="9"/>
      <c r="HVG619" s="9"/>
      <c r="HVH619" s="9"/>
      <c r="HVI619" s="9"/>
      <c r="HVJ619" s="9"/>
      <c r="HVK619" s="9"/>
      <c r="HVL619" s="9"/>
      <c r="HVM619" s="9"/>
      <c r="HVN619" s="9"/>
      <c r="HVO619" s="9"/>
      <c r="HVP619" s="9"/>
      <c r="HVQ619" s="9"/>
      <c r="HVR619" s="9"/>
      <c r="HVS619" s="9"/>
      <c r="HVT619" s="9"/>
      <c r="HVU619" s="9"/>
      <c r="HVV619" s="9"/>
      <c r="HVW619" s="9"/>
      <c r="HVX619" s="9"/>
      <c r="HVY619" s="9"/>
      <c r="HVZ619" s="9"/>
      <c r="HWA619" s="9"/>
      <c r="HWB619" s="9"/>
      <c r="HWC619" s="9"/>
      <c r="HWD619" s="9"/>
      <c r="HWE619" s="9"/>
      <c r="HWF619" s="9"/>
      <c r="HWG619" s="9"/>
      <c r="HWH619" s="9"/>
      <c r="HWI619" s="9"/>
      <c r="HWJ619" s="9"/>
      <c r="HWK619" s="9"/>
      <c r="HWL619" s="9"/>
      <c r="HWM619" s="9"/>
      <c r="HWN619" s="9"/>
      <c r="HWO619" s="9"/>
      <c r="HWP619" s="9"/>
      <c r="HWQ619" s="9"/>
      <c r="HWR619" s="9"/>
      <c r="HWS619" s="9"/>
      <c r="HWT619" s="9"/>
      <c r="HWU619" s="9"/>
      <c r="HWV619" s="9"/>
      <c r="HWW619" s="9"/>
      <c r="HWX619" s="9"/>
      <c r="HWY619" s="9"/>
      <c r="HWZ619" s="9"/>
      <c r="HXA619" s="9"/>
      <c r="HXB619" s="9"/>
      <c r="HXC619" s="9"/>
      <c r="HXD619" s="9"/>
      <c r="HXE619" s="9"/>
      <c r="HXF619" s="9"/>
      <c r="HXG619" s="9"/>
      <c r="HXH619" s="9"/>
      <c r="HXI619" s="9"/>
      <c r="HXJ619" s="9"/>
      <c r="HXK619" s="9"/>
      <c r="HXL619" s="9"/>
      <c r="HXM619" s="9"/>
      <c r="HXN619" s="9"/>
      <c r="HXO619" s="9"/>
      <c r="HXP619" s="9"/>
      <c r="HXQ619" s="9"/>
      <c r="HXR619" s="9"/>
      <c r="HXS619" s="9"/>
      <c r="HXT619" s="9"/>
      <c r="HXU619" s="9"/>
      <c r="HXV619" s="9"/>
      <c r="HXW619" s="9"/>
      <c r="HXX619" s="9"/>
      <c r="HXY619" s="9"/>
      <c r="HXZ619" s="9"/>
      <c r="HYA619" s="9"/>
      <c r="HYB619" s="9"/>
      <c r="HYC619" s="9"/>
      <c r="HYD619" s="9"/>
      <c r="HYE619" s="9"/>
      <c r="HYF619" s="9"/>
      <c r="HYG619" s="9"/>
      <c r="HYH619" s="9"/>
      <c r="HYI619" s="9"/>
      <c r="HYJ619" s="9"/>
      <c r="HYK619" s="9"/>
      <c r="HYL619" s="9"/>
      <c r="HYM619" s="9"/>
      <c r="HYN619" s="9"/>
      <c r="HYO619" s="9"/>
      <c r="HYP619" s="9"/>
      <c r="HYQ619" s="9"/>
      <c r="HYR619" s="9"/>
      <c r="HYS619" s="9"/>
      <c r="HYT619" s="9"/>
      <c r="HYU619" s="9"/>
      <c r="HYV619" s="9"/>
      <c r="HYW619" s="9"/>
      <c r="HYX619" s="9"/>
      <c r="HYY619" s="9"/>
      <c r="HYZ619" s="9"/>
      <c r="HZA619" s="9"/>
      <c r="HZB619" s="9"/>
      <c r="HZC619" s="9"/>
      <c r="HZD619" s="9"/>
      <c r="HZE619" s="9"/>
      <c r="HZF619" s="9"/>
      <c r="HZG619" s="9"/>
      <c r="HZH619" s="9"/>
      <c r="HZI619" s="9"/>
      <c r="HZJ619" s="9"/>
      <c r="HZK619" s="9"/>
      <c r="HZL619" s="9"/>
      <c r="HZM619" s="9"/>
      <c r="HZN619" s="9"/>
      <c r="HZO619" s="9"/>
      <c r="HZP619" s="9"/>
      <c r="HZQ619" s="9"/>
      <c r="HZR619" s="9"/>
      <c r="HZS619" s="9"/>
      <c r="HZT619" s="9"/>
      <c r="HZU619" s="9"/>
      <c r="HZV619" s="9"/>
      <c r="HZW619" s="9"/>
      <c r="HZX619" s="9"/>
      <c r="HZY619" s="9"/>
      <c r="HZZ619" s="9"/>
      <c r="IAA619" s="9"/>
      <c r="IAB619" s="9"/>
      <c r="IAC619" s="9"/>
      <c r="IAD619" s="9"/>
      <c r="IAE619" s="9"/>
      <c r="IAF619" s="9"/>
      <c r="IAG619" s="9"/>
      <c r="IAH619" s="9"/>
      <c r="IAI619" s="9"/>
      <c r="IAJ619" s="9"/>
      <c r="IAK619" s="9"/>
      <c r="IAL619" s="9"/>
      <c r="IAM619" s="9"/>
      <c r="IAN619" s="9"/>
      <c r="IAO619" s="9"/>
      <c r="IAP619" s="9"/>
      <c r="IAQ619" s="9"/>
      <c r="IAR619" s="9"/>
      <c r="IAS619" s="9"/>
      <c r="IAT619" s="9"/>
      <c r="IAU619" s="9"/>
      <c r="IAV619" s="9"/>
      <c r="IAW619" s="9"/>
      <c r="IAX619" s="9"/>
      <c r="IAY619" s="9"/>
      <c r="IAZ619" s="9"/>
      <c r="IBA619" s="9"/>
      <c r="IBB619" s="9"/>
      <c r="IBC619" s="9"/>
      <c r="IBD619" s="9"/>
      <c r="IBE619" s="9"/>
      <c r="IBF619" s="9"/>
      <c r="IBG619" s="9"/>
      <c r="IBH619" s="9"/>
      <c r="IBI619" s="9"/>
      <c r="IBJ619" s="9"/>
      <c r="IBK619" s="9"/>
      <c r="IBL619" s="9"/>
      <c r="IBM619" s="9"/>
      <c r="IBN619" s="9"/>
      <c r="IBO619" s="9"/>
      <c r="IBP619" s="9"/>
      <c r="IBQ619" s="9"/>
      <c r="IBR619" s="9"/>
      <c r="IBS619" s="9"/>
      <c r="IBT619" s="9"/>
      <c r="IBU619" s="9"/>
      <c r="IBV619" s="9"/>
      <c r="IBW619" s="9"/>
      <c r="IBX619" s="9"/>
      <c r="IBY619" s="9"/>
      <c r="IBZ619" s="9"/>
      <c r="ICA619" s="9"/>
      <c r="ICB619" s="9"/>
      <c r="ICC619" s="9"/>
      <c r="ICD619" s="9"/>
      <c r="ICE619" s="9"/>
      <c r="ICF619" s="9"/>
      <c r="ICG619" s="9"/>
      <c r="ICH619" s="9"/>
      <c r="ICI619" s="9"/>
      <c r="ICJ619" s="9"/>
      <c r="ICK619" s="9"/>
      <c r="ICL619" s="9"/>
      <c r="ICM619" s="9"/>
      <c r="ICN619" s="9"/>
      <c r="ICO619" s="9"/>
      <c r="ICP619" s="9"/>
      <c r="ICQ619" s="9"/>
      <c r="ICR619" s="9"/>
      <c r="ICS619" s="9"/>
      <c r="ICT619" s="9"/>
      <c r="ICU619" s="9"/>
      <c r="ICV619" s="9"/>
      <c r="ICW619" s="9"/>
      <c r="ICX619" s="9"/>
      <c r="ICY619" s="9"/>
      <c r="ICZ619" s="9"/>
      <c r="IDA619" s="9"/>
      <c r="IDB619" s="9"/>
      <c r="IDC619" s="9"/>
      <c r="IDD619" s="9"/>
      <c r="IDE619" s="9"/>
      <c r="IDF619" s="9"/>
      <c r="IDG619" s="9"/>
      <c r="IDH619" s="9"/>
      <c r="IDI619" s="9"/>
      <c r="IDJ619" s="9"/>
      <c r="IDK619" s="9"/>
      <c r="IDL619" s="9"/>
      <c r="IDM619" s="9"/>
      <c r="IDN619" s="9"/>
      <c r="IDO619" s="9"/>
      <c r="IDP619" s="9"/>
      <c r="IDQ619" s="9"/>
      <c r="IDR619" s="9"/>
      <c r="IDS619" s="9"/>
      <c r="IDT619" s="9"/>
      <c r="IDU619" s="9"/>
      <c r="IDV619" s="9"/>
      <c r="IDW619" s="9"/>
      <c r="IDX619" s="9"/>
      <c r="IDY619" s="9"/>
      <c r="IDZ619" s="9"/>
      <c r="IEA619" s="9"/>
      <c r="IEB619" s="9"/>
      <c r="IEC619" s="9"/>
      <c r="IED619" s="9"/>
      <c r="IEE619" s="9"/>
      <c r="IEF619" s="9"/>
      <c r="IEG619" s="9"/>
      <c r="IEH619" s="9"/>
      <c r="IEI619" s="9"/>
      <c r="IEJ619" s="9"/>
      <c r="IEK619" s="9"/>
      <c r="IEL619" s="9"/>
      <c r="IEM619" s="9"/>
      <c r="IEN619" s="9"/>
      <c r="IEO619" s="9"/>
      <c r="IEP619" s="9"/>
      <c r="IEQ619" s="9"/>
      <c r="IER619" s="9"/>
      <c r="IES619" s="9"/>
      <c r="IET619" s="9"/>
      <c r="IEU619" s="9"/>
      <c r="IEV619" s="9"/>
      <c r="IEW619" s="9"/>
      <c r="IEX619" s="9"/>
      <c r="IEY619" s="9"/>
      <c r="IEZ619" s="9"/>
      <c r="IFA619" s="9"/>
      <c r="IFB619" s="9"/>
      <c r="IFC619" s="9"/>
      <c r="IFD619" s="9"/>
      <c r="IFE619" s="9"/>
      <c r="IFF619" s="9"/>
      <c r="IFG619" s="9"/>
      <c r="IFH619" s="9"/>
      <c r="IFI619" s="9"/>
      <c r="IFJ619" s="9"/>
      <c r="IFK619" s="9"/>
      <c r="IFL619" s="9"/>
      <c r="IFM619" s="9"/>
      <c r="IFN619" s="9"/>
      <c r="IFO619" s="9"/>
      <c r="IFP619" s="9"/>
      <c r="IFQ619" s="9"/>
      <c r="IFR619" s="9"/>
      <c r="IFS619" s="9"/>
      <c r="IFT619" s="9"/>
      <c r="IFU619" s="9"/>
      <c r="IFV619" s="9"/>
      <c r="IFW619" s="9"/>
      <c r="IFX619" s="9"/>
      <c r="IFY619" s="9"/>
      <c r="IFZ619" s="9"/>
      <c r="IGA619" s="9"/>
      <c r="IGB619" s="9"/>
      <c r="IGC619" s="9"/>
      <c r="IGD619" s="9"/>
      <c r="IGE619" s="9"/>
      <c r="IGF619" s="9"/>
      <c r="IGG619" s="9"/>
      <c r="IGH619" s="9"/>
      <c r="IGI619" s="9"/>
      <c r="IGJ619" s="9"/>
      <c r="IGK619" s="9"/>
      <c r="IGL619" s="9"/>
      <c r="IGM619" s="9"/>
      <c r="IGN619" s="9"/>
      <c r="IGO619" s="9"/>
      <c r="IGP619" s="9"/>
      <c r="IGQ619" s="9"/>
      <c r="IGR619" s="9"/>
      <c r="IGS619" s="9"/>
      <c r="IGT619" s="9"/>
      <c r="IGU619" s="9"/>
      <c r="IGV619" s="9"/>
      <c r="IGW619" s="9"/>
      <c r="IGX619" s="9"/>
      <c r="IGY619" s="9"/>
      <c r="IGZ619" s="9"/>
      <c r="IHA619" s="9"/>
      <c r="IHB619" s="9"/>
      <c r="IHC619" s="9"/>
      <c r="IHD619" s="9"/>
      <c r="IHE619" s="9"/>
      <c r="IHF619" s="9"/>
      <c r="IHG619" s="9"/>
      <c r="IHH619" s="9"/>
      <c r="IHI619" s="9"/>
      <c r="IHJ619" s="9"/>
      <c r="IHK619" s="9"/>
      <c r="IHL619" s="9"/>
      <c r="IHM619" s="9"/>
      <c r="IHN619" s="9"/>
      <c r="IHO619" s="9"/>
      <c r="IHP619" s="9"/>
      <c r="IHQ619" s="9"/>
      <c r="IHR619" s="9"/>
      <c r="IHS619" s="9"/>
      <c r="IHT619" s="9"/>
      <c r="IHU619" s="9"/>
      <c r="IHV619" s="9"/>
      <c r="IHW619" s="9"/>
      <c r="IHX619" s="9"/>
      <c r="IHY619" s="9"/>
      <c r="IHZ619" s="9"/>
      <c r="IIA619" s="9"/>
      <c r="IIB619" s="9"/>
      <c r="IIC619" s="9"/>
      <c r="IID619" s="9"/>
      <c r="IIE619" s="9"/>
      <c r="IIF619" s="9"/>
      <c r="IIG619" s="9"/>
      <c r="IIH619" s="9"/>
      <c r="III619" s="9"/>
      <c r="IIJ619" s="9"/>
      <c r="IIK619" s="9"/>
      <c r="IIL619" s="9"/>
      <c r="IIM619" s="9"/>
      <c r="IIN619" s="9"/>
      <c r="IIO619" s="9"/>
      <c r="IIP619" s="9"/>
      <c r="IIQ619" s="9"/>
      <c r="IIR619" s="9"/>
      <c r="IIS619" s="9"/>
      <c r="IIT619" s="9"/>
      <c r="IIU619" s="9"/>
      <c r="IIV619" s="9"/>
      <c r="IIW619" s="9"/>
      <c r="IIX619" s="9"/>
      <c r="IIY619" s="9"/>
      <c r="IIZ619" s="9"/>
      <c r="IJA619" s="9"/>
      <c r="IJB619" s="9"/>
      <c r="IJC619" s="9"/>
      <c r="IJD619" s="9"/>
      <c r="IJE619" s="9"/>
      <c r="IJF619" s="9"/>
      <c r="IJG619" s="9"/>
      <c r="IJH619" s="9"/>
      <c r="IJI619" s="9"/>
      <c r="IJJ619" s="9"/>
      <c r="IJK619" s="9"/>
      <c r="IJL619" s="9"/>
      <c r="IJM619" s="9"/>
      <c r="IJN619" s="9"/>
      <c r="IJO619" s="9"/>
      <c r="IJP619" s="9"/>
      <c r="IJQ619" s="9"/>
      <c r="IJR619" s="9"/>
      <c r="IJS619" s="9"/>
      <c r="IJT619" s="9"/>
      <c r="IJU619" s="9"/>
      <c r="IJV619" s="9"/>
      <c r="IJW619" s="9"/>
      <c r="IJX619" s="9"/>
      <c r="IJY619" s="9"/>
      <c r="IJZ619" s="9"/>
      <c r="IKA619" s="9"/>
      <c r="IKB619" s="9"/>
      <c r="IKC619" s="9"/>
      <c r="IKD619" s="9"/>
      <c r="IKE619" s="9"/>
      <c r="IKF619" s="9"/>
      <c r="IKG619" s="9"/>
      <c r="IKH619" s="9"/>
      <c r="IKI619" s="9"/>
      <c r="IKJ619" s="9"/>
      <c r="IKK619" s="9"/>
      <c r="IKL619" s="9"/>
      <c r="IKM619" s="9"/>
      <c r="IKN619" s="9"/>
      <c r="IKO619" s="9"/>
      <c r="IKP619" s="9"/>
      <c r="IKQ619" s="9"/>
      <c r="IKR619" s="9"/>
      <c r="IKS619" s="9"/>
      <c r="IKT619" s="9"/>
      <c r="IKU619" s="9"/>
      <c r="IKV619" s="9"/>
      <c r="IKW619" s="9"/>
      <c r="IKX619" s="9"/>
      <c r="IKY619" s="9"/>
      <c r="IKZ619" s="9"/>
      <c r="ILA619" s="9"/>
      <c r="ILB619" s="9"/>
      <c r="ILC619" s="9"/>
      <c r="ILD619" s="9"/>
      <c r="ILE619" s="9"/>
      <c r="ILF619" s="9"/>
      <c r="ILG619" s="9"/>
      <c r="ILH619" s="9"/>
      <c r="ILI619" s="9"/>
      <c r="ILJ619" s="9"/>
      <c r="ILK619" s="9"/>
      <c r="ILL619" s="9"/>
      <c r="ILM619" s="9"/>
      <c r="ILN619" s="9"/>
      <c r="ILO619" s="9"/>
      <c r="ILP619" s="9"/>
      <c r="ILQ619" s="9"/>
      <c r="ILR619" s="9"/>
      <c r="ILS619" s="9"/>
      <c r="ILT619" s="9"/>
      <c r="ILU619" s="9"/>
      <c r="ILV619" s="9"/>
      <c r="ILW619" s="9"/>
      <c r="ILX619" s="9"/>
      <c r="ILY619" s="9"/>
      <c r="ILZ619" s="9"/>
      <c r="IMA619" s="9"/>
      <c r="IMB619" s="9"/>
      <c r="IMC619" s="9"/>
      <c r="IMD619" s="9"/>
      <c r="IME619" s="9"/>
      <c r="IMF619" s="9"/>
      <c r="IMG619" s="9"/>
      <c r="IMH619" s="9"/>
      <c r="IMI619" s="9"/>
      <c r="IMJ619" s="9"/>
      <c r="IMK619" s="9"/>
      <c r="IML619" s="9"/>
      <c r="IMM619" s="9"/>
      <c r="IMN619" s="9"/>
      <c r="IMO619" s="9"/>
      <c r="IMP619" s="9"/>
      <c r="IMQ619" s="9"/>
      <c r="IMR619" s="9"/>
      <c r="IMS619" s="9"/>
      <c r="IMT619" s="9"/>
      <c r="IMU619" s="9"/>
      <c r="IMV619" s="9"/>
      <c r="IMW619" s="9"/>
      <c r="IMX619" s="9"/>
      <c r="IMY619" s="9"/>
      <c r="IMZ619" s="9"/>
      <c r="INA619" s="9"/>
      <c r="INB619" s="9"/>
      <c r="INC619" s="9"/>
      <c r="IND619" s="9"/>
      <c r="INE619" s="9"/>
      <c r="INF619" s="9"/>
      <c r="ING619" s="9"/>
      <c r="INH619" s="9"/>
      <c r="INI619" s="9"/>
      <c r="INJ619" s="9"/>
      <c r="INK619" s="9"/>
      <c r="INL619" s="9"/>
      <c r="INM619" s="9"/>
      <c r="INN619" s="9"/>
      <c r="INO619" s="9"/>
      <c r="INP619" s="9"/>
      <c r="INQ619" s="9"/>
      <c r="INR619" s="9"/>
      <c r="INS619" s="9"/>
      <c r="INT619" s="9"/>
      <c r="INU619" s="9"/>
      <c r="INV619" s="9"/>
      <c r="INW619" s="9"/>
      <c r="INX619" s="9"/>
      <c r="INY619" s="9"/>
      <c r="INZ619" s="9"/>
      <c r="IOA619" s="9"/>
      <c r="IOB619" s="9"/>
      <c r="IOC619" s="9"/>
      <c r="IOD619" s="9"/>
      <c r="IOE619" s="9"/>
      <c r="IOF619" s="9"/>
      <c r="IOG619" s="9"/>
      <c r="IOH619" s="9"/>
      <c r="IOI619" s="9"/>
      <c r="IOJ619" s="9"/>
      <c r="IOK619" s="9"/>
      <c r="IOL619" s="9"/>
      <c r="IOM619" s="9"/>
      <c r="ION619" s="9"/>
      <c r="IOO619" s="9"/>
      <c r="IOP619" s="9"/>
      <c r="IOQ619" s="9"/>
      <c r="IOR619" s="9"/>
      <c r="IOS619" s="9"/>
      <c r="IOT619" s="9"/>
      <c r="IOU619" s="9"/>
      <c r="IOV619" s="9"/>
      <c r="IOW619" s="9"/>
      <c r="IOX619" s="9"/>
      <c r="IOY619" s="9"/>
      <c r="IOZ619" s="9"/>
      <c r="IPA619" s="9"/>
      <c r="IPB619" s="9"/>
      <c r="IPC619" s="9"/>
      <c r="IPD619" s="9"/>
      <c r="IPE619" s="9"/>
      <c r="IPF619" s="9"/>
      <c r="IPG619" s="9"/>
      <c r="IPH619" s="9"/>
      <c r="IPI619" s="9"/>
      <c r="IPJ619" s="9"/>
      <c r="IPK619" s="9"/>
      <c r="IPL619" s="9"/>
      <c r="IPM619" s="9"/>
      <c r="IPN619" s="9"/>
      <c r="IPO619" s="9"/>
      <c r="IPP619" s="9"/>
      <c r="IPQ619" s="9"/>
      <c r="IPR619" s="9"/>
      <c r="IPS619" s="9"/>
      <c r="IPT619" s="9"/>
      <c r="IPU619" s="9"/>
      <c r="IPV619" s="9"/>
      <c r="IPW619" s="9"/>
      <c r="IPX619" s="9"/>
      <c r="IPY619" s="9"/>
      <c r="IPZ619" s="9"/>
      <c r="IQA619" s="9"/>
      <c r="IQB619" s="9"/>
      <c r="IQC619" s="9"/>
      <c r="IQD619" s="9"/>
      <c r="IQE619" s="9"/>
      <c r="IQF619" s="9"/>
      <c r="IQG619" s="9"/>
      <c r="IQH619" s="9"/>
      <c r="IQI619" s="9"/>
      <c r="IQJ619" s="9"/>
      <c r="IQK619" s="9"/>
      <c r="IQL619" s="9"/>
      <c r="IQM619" s="9"/>
      <c r="IQN619" s="9"/>
      <c r="IQO619" s="9"/>
      <c r="IQP619" s="9"/>
      <c r="IQQ619" s="9"/>
      <c r="IQR619" s="9"/>
      <c r="IQS619" s="9"/>
      <c r="IQT619" s="9"/>
      <c r="IQU619" s="9"/>
      <c r="IQV619" s="9"/>
      <c r="IQW619" s="9"/>
      <c r="IQX619" s="9"/>
      <c r="IQY619" s="9"/>
      <c r="IQZ619" s="9"/>
      <c r="IRA619" s="9"/>
      <c r="IRB619" s="9"/>
      <c r="IRC619" s="9"/>
      <c r="IRD619" s="9"/>
      <c r="IRE619" s="9"/>
      <c r="IRF619" s="9"/>
      <c r="IRG619" s="9"/>
      <c r="IRH619" s="9"/>
      <c r="IRI619" s="9"/>
      <c r="IRJ619" s="9"/>
      <c r="IRK619" s="9"/>
      <c r="IRL619" s="9"/>
      <c r="IRM619" s="9"/>
      <c r="IRN619" s="9"/>
      <c r="IRO619" s="9"/>
      <c r="IRP619" s="9"/>
      <c r="IRQ619" s="9"/>
      <c r="IRR619" s="9"/>
      <c r="IRS619" s="9"/>
      <c r="IRT619" s="9"/>
      <c r="IRU619" s="9"/>
      <c r="IRV619" s="9"/>
      <c r="IRW619" s="9"/>
      <c r="IRX619" s="9"/>
      <c r="IRY619" s="9"/>
      <c r="IRZ619" s="9"/>
      <c r="ISA619" s="9"/>
      <c r="ISB619" s="9"/>
      <c r="ISC619" s="9"/>
      <c r="ISD619" s="9"/>
      <c r="ISE619" s="9"/>
      <c r="ISF619" s="9"/>
      <c r="ISG619" s="9"/>
      <c r="ISH619" s="9"/>
      <c r="ISI619" s="9"/>
      <c r="ISJ619" s="9"/>
      <c r="ISK619" s="9"/>
      <c r="ISL619" s="9"/>
      <c r="ISM619" s="9"/>
      <c r="ISN619" s="9"/>
      <c r="ISO619" s="9"/>
      <c r="ISP619" s="9"/>
      <c r="ISQ619" s="9"/>
      <c r="ISR619" s="9"/>
      <c r="ISS619" s="9"/>
      <c r="IST619" s="9"/>
      <c r="ISU619" s="9"/>
      <c r="ISV619" s="9"/>
      <c r="ISW619" s="9"/>
      <c r="ISX619" s="9"/>
      <c r="ISY619" s="9"/>
      <c r="ISZ619" s="9"/>
      <c r="ITA619" s="9"/>
      <c r="ITB619" s="9"/>
      <c r="ITC619" s="9"/>
      <c r="ITD619" s="9"/>
      <c r="ITE619" s="9"/>
      <c r="ITF619" s="9"/>
      <c r="ITG619" s="9"/>
      <c r="ITH619" s="9"/>
      <c r="ITI619" s="9"/>
      <c r="ITJ619" s="9"/>
      <c r="ITK619" s="9"/>
      <c r="ITL619" s="9"/>
      <c r="ITM619" s="9"/>
      <c r="ITN619" s="9"/>
      <c r="ITO619" s="9"/>
      <c r="ITP619" s="9"/>
      <c r="ITQ619" s="9"/>
      <c r="ITR619" s="9"/>
      <c r="ITS619" s="9"/>
      <c r="ITT619" s="9"/>
      <c r="ITU619" s="9"/>
      <c r="ITV619" s="9"/>
      <c r="ITW619" s="9"/>
      <c r="ITX619" s="9"/>
      <c r="ITY619" s="9"/>
      <c r="ITZ619" s="9"/>
      <c r="IUA619" s="9"/>
      <c r="IUB619" s="9"/>
      <c r="IUC619" s="9"/>
      <c r="IUD619" s="9"/>
      <c r="IUE619" s="9"/>
      <c r="IUF619" s="9"/>
      <c r="IUG619" s="9"/>
      <c r="IUH619" s="9"/>
      <c r="IUI619" s="9"/>
      <c r="IUJ619" s="9"/>
      <c r="IUK619" s="9"/>
      <c r="IUL619" s="9"/>
      <c r="IUM619" s="9"/>
      <c r="IUN619" s="9"/>
      <c r="IUO619" s="9"/>
      <c r="IUP619" s="9"/>
      <c r="IUQ619" s="9"/>
      <c r="IUR619" s="9"/>
      <c r="IUS619" s="9"/>
      <c r="IUT619" s="9"/>
      <c r="IUU619" s="9"/>
      <c r="IUV619" s="9"/>
      <c r="IUW619" s="9"/>
      <c r="IUX619" s="9"/>
      <c r="IUY619" s="9"/>
      <c r="IUZ619" s="9"/>
      <c r="IVA619" s="9"/>
      <c r="IVB619" s="9"/>
      <c r="IVC619" s="9"/>
      <c r="IVD619" s="9"/>
      <c r="IVE619" s="9"/>
      <c r="IVF619" s="9"/>
      <c r="IVG619" s="9"/>
      <c r="IVH619" s="9"/>
      <c r="IVI619" s="9"/>
      <c r="IVJ619" s="9"/>
      <c r="IVK619" s="9"/>
      <c r="IVL619" s="9"/>
      <c r="IVM619" s="9"/>
      <c r="IVN619" s="9"/>
      <c r="IVO619" s="9"/>
      <c r="IVP619" s="9"/>
      <c r="IVQ619" s="9"/>
      <c r="IVR619" s="9"/>
      <c r="IVS619" s="9"/>
      <c r="IVT619" s="9"/>
      <c r="IVU619" s="9"/>
      <c r="IVV619" s="9"/>
      <c r="IVW619" s="9"/>
      <c r="IVX619" s="9"/>
      <c r="IVY619" s="9"/>
      <c r="IVZ619" s="9"/>
      <c r="IWA619" s="9"/>
      <c r="IWB619" s="9"/>
      <c r="IWC619" s="9"/>
      <c r="IWD619" s="9"/>
      <c r="IWE619" s="9"/>
      <c r="IWF619" s="9"/>
      <c r="IWG619" s="9"/>
      <c r="IWH619" s="9"/>
      <c r="IWI619" s="9"/>
      <c r="IWJ619" s="9"/>
      <c r="IWK619" s="9"/>
      <c r="IWL619" s="9"/>
      <c r="IWM619" s="9"/>
      <c r="IWN619" s="9"/>
      <c r="IWO619" s="9"/>
      <c r="IWP619" s="9"/>
      <c r="IWQ619" s="9"/>
      <c r="IWR619" s="9"/>
      <c r="IWS619" s="9"/>
      <c r="IWT619" s="9"/>
      <c r="IWU619" s="9"/>
      <c r="IWV619" s="9"/>
      <c r="IWW619" s="9"/>
      <c r="IWX619" s="9"/>
      <c r="IWY619" s="9"/>
      <c r="IWZ619" s="9"/>
      <c r="IXA619" s="9"/>
      <c r="IXB619" s="9"/>
      <c r="IXC619" s="9"/>
      <c r="IXD619" s="9"/>
      <c r="IXE619" s="9"/>
      <c r="IXF619" s="9"/>
      <c r="IXG619" s="9"/>
      <c r="IXH619" s="9"/>
      <c r="IXI619" s="9"/>
      <c r="IXJ619" s="9"/>
      <c r="IXK619" s="9"/>
      <c r="IXL619" s="9"/>
      <c r="IXM619" s="9"/>
      <c r="IXN619" s="9"/>
      <c r="IXO619" s="9"/>
      <c r="IXP619" s="9"/>
      <c r="IXQ619" s="9"/>
      <c r="IXR619" s="9"/>
      <c r="IXS619" s="9"/>
      <c r="IXT619" s="9"/>
      <c r="IXU619" s="9"/>
      <c r="IXV619" s="9"/>
      <c r="IXW619" s="9"/>
      <c r="IXX619" s="9"/>
      <c r="IXY619" s="9"/>
      <c r="IXZ619" s="9"/>
      <c r="IYA619" s="9"/>
      <c r="IYB619" s="9"/>
      <c r="IYC619" s="9"/>
      <c r="IYD619" s="9"/>
      <c r="IYE619" s="9"/>
      <c r="IYF619" s="9"/>
      <c r="IYG619" s="9"/>
      <c r="IYH619" s="9"/>
      <c r="IYI619" s="9"/>
      <c r="IYJ619" s="9"/>
      <c r="IYK619" s="9"/>
      <c r="IYL619" s="9"/>
      <c r="IYM619" s="9"/>
      <c r="IYN619" s="9"/>
      <c r="IYO619" s="9"/>
      <c r="IYP619" s="9"/>
      <c r="IYQ619" s="9"/>
      <c r="IYR619" s="9"/>
      <c r="IYS619" s="9"/>
      <c r="IYT619" s="9"/>
      <c r="IYU619" s="9"/>
      <c r="IYV619" s="9"/>
      <c r="IYW619" s="9"/>
      <c r="IYX619" s="9"/>
      <c r="IYY619" s="9"/>
      <c r="IYZ619" s="9"/>
      <c r="IZA619" s="9"/>
      <c r="IZB619" s="9"/>
      <c r="IZC619" s="9"/>
      <c r="IZD619" s="9"/>
      <c r="IZE619" s="9"/>
      <c r="IZF619" s="9"/>
      <c r="IZG619" s="9"/>
      <c r="IZH619" s="9"/>
      <c r="IZI619" s="9"/>
      <c r="IZJ619" s="9"/>
      <c r="IZK619" s="9"/>
      <c r="IZL619" s="9"/>
      <c r="IZM619" s="9"/>
      <c r="IZN619" s="9"/>
      <c r="IZO619" s="9"/>
      <c r="IZP619" s="9"/>
      <c r="IZQ619" s="9"/>
      <c r="IZR619" s="9"/>
      <c r="IZS619" s="9"/>
      <c r="IZT619" s="9"/>
      <c r="IZU619" s="9"/>
      <c r="IZV619" s="9"/>
      <c r="IZW619" s="9"/>
      <c r="IZX619" s="9"/>
      <c r="IZY619" s="9"/>
      <c r="IZZ619" s="9"/>
      <c r="JAA619" s="9"/>
      <c r="JAB619" s="9"/>
      <c r="JAC619" s="9"/>
      <c r="JAD619" s="9"/>
      <c r="JAE619" s="9"/>
      <c r="JAF619" s="9"/>
      <c r="JAG619" s="9"/>
      <c r="JAH619" s="9"/>
      <c r="JAI619" s="9"/>
      <c r="JAJ619" s="9"/>
      <c r="JAK619" s="9"/>
      <c r="JAL619" s="9"/>
      <c r="JAM619" s="9"/>
      <c r="JAN619" s="9"/>
      <c r="JAO619" s="9"/>
      <c r="JAP619" s="9"/>
      <c r="JAQ619" s="9"/>
      <c r="JAR619" s="9"/>
      <c r="JAS619" s="9"/>
      <c r="JAT619" s="9"/>
      <c r="JAU619" s="9"/>
      <c r="JAV619" s="9"/>
      <c r="JAW619" s="9"/>
      <c r="JAX619" s="9"/>
      <c r="JAY619" s="9"/>
      <c r="JAZ619" s="9"/>
      <c r="JBA619" s="9"/>
      <c r="JBB619" s="9"/>
      <c r="JBC619" s="9"/>
      <c r="JBD619" s="9"/>
      <c r="JBE619" s="9"/>
      <c r="JBF619" s="9"/>
      <c r="JBG619" s="9"/>
      <c r="JBH619" s="9"/>
      <c r="JBI619" s="9"/>
      <c r="JBJ619" s="9"/>
      <c r="JBK619" s="9"/>
      <c r="JBL619" s="9"/>
      <c r="JBM619" s="9"/>
      <c r="JBN619" s="9"/>
      <c r="JBO619" s="9"/>
      <c r="JBP619" s="9"/>
      <c r="JBQ619" s="9"/>
      <c r="JBR619" s="9"/>
      <c r="JBS619" s="9"/>
      <c r="JBT619" s="9"/>
      <c r="JBU619" s="9"/>
      <c r="JBV619" s="9"/>
      <c r="JBW619" s="9"/>
      <c r="JBX619" s="9"/>
      <c r="JBY619" s="9"/>
      <c r="JBZ619" s="9"/>
      <c r="JCA619" s="9"/>
      <c r="JCB619" s="9"/>
      <c r="JCC619" s="9"/>
      <c r="JCD619" s="9"/>
      <c r="JCE619" s="9"/>
      <c r="JCF619" s="9"/>
      <c r="JCG619" s="9"/>
      <c r="JCH619" s="9"/>
      <c r="JCI619" s="9"/>
      <c r="JCJ619" s="9"/>
      <c r="JCK619" s="9"/>
      <c r="JCL619" s="9"/>
      <c r="JCM619" s="9"/>
      <c r="JCN619" s="9"/>
      <c r="JCO619" s="9"/>
      <c r="JCP619" s="9"/>
      <c r="JCQ619" s="9"/>
      <c r="JCR619" s="9"/>
      <c r="JCS619" s="9"/>
      <c r="JCT619" s="9"/>
      <c r="JCU619" s="9"/>
      <c r="JCV619" s="9"/>
      <c r="JCW619" s="9"/>
      <c r="JCX619" s="9"/>
      <c r="JCY619" s="9"/>
      <c r="JCZ619" s="9"/>
      <c r="JDA619" s="9"/>
      <c r="JDB619" s="9"/>
      <c r="JDC619" s="9"/>
      <c r="JDD619" s="9"/>
      <c r="JDE619" s="9"/>
      <c r="JDF619" s="9"/>
      <c r="JDG619" s="9"/>
      <c r="JDH619" s="9"/>
      <c r="JDI619" s="9"/>
      <c r="JDJ619" s="9"/>
      <c r="JDK619" s="9"/>
      <c r="JDL619" s="9"/>
      <c r="JDM619" s="9"/>
      <c r="JDN619" s="9"/>
      <c r="JDO619" s="9"/>
      <c r="JDP619" s="9"/>
      <c r="JDQ619" s="9"/>
      <c r="JDR619" s="9"/>
      <c r="JDS619" s="9"/>
      <c r="JDT619" s="9"/>
      <c r="JDU619" s="9"/>
      <c r="JDV619" s="9"/>
      <c r="JDW619" s="9"/>
      <c r="JDX619" s="9"/>
      <c r="JDY619" s="9"/>
      <c r="JDZ619" s="9"/>
      <c r="JEA619" s="9"/>
      <c r="JEB619" s="9"/>
      <c r="JEC619" s="9"/>
      <c r="JED619" s="9"/>
      <c r="JEE619" s="9"/>
      <c r="JEF619" s="9"/>
      <c r="JEG619" s="9"/>
      <c r="JEH619" s="9"/>
      <c r="JEI619" s="9"/>
      <c r="JEJ619" s="9"/>
      <c r="JEK619" s="9"/>
      <c r="JEL619" s="9"/>
      <c r="JEM619" s="9"/>
      <c r="JEN619" s="9"/>
      <c r="JEO619" s="9"/>
      <c r="JEP619" s="9"/>
      <c r="JEQ619" s="9"/>
      <c r="JER619" s="9"/>
      <c r="JES619" s="9"/>
      <c r="JET619" s="9"/>
      <c r="JEU619" s="9"/>
      <c r="JEV619" s="9"/>
      <c r="JEW619" s="9"/>
      <c r="JEX619" s="9"/>
      <c r="JEY619" s="9"/>
      <c r="JEZ619" s="9"/>
      <c r="JFA619" s="9"/>
      <c r="JFB619" s="9"/>
      <c r="JFC619" s="9"/>
      <c r="JFD619" s="9"/>
      <c r="JFE619" s="9"/>
      <c r="JFF619" s="9"/>
      <c r="JFG619" s="9"/>
      <c r="JFH619" s="9"/>
      <c r="JFI619" s="9"/>
      <c r="JFJ619" s="9"/>
      <c r="JFK619" s="9"/>
      <c r="JFL619" s="9"/>
      <c r="JFM619" s="9"/>
      <c r="JFN619" s="9"/>
      <c r="JFO619" s="9"/>
      <c r="JFP619" s="9"/>
      <c r="JFQ619" s="9"/>
      <c r="JFR619" s="9"/>
      <c r="JFS619" s="9"/>
      <c r="JFT619" s="9"/>
      <c r="JFU619" s="9"/>
      <c r="JFV619" s="9"/>
      <c r="JFW619" s="9"/>
      <c r="JFX619" s="9"/>
      <c r="JFY619" s="9"/>
      <c r="JFZ619" s="9"/>
      <c r="JGA619" s="9"/>
      <c r="JGB619" s="9"/>
      <c r="JGC619" s="9"/>
      <c r="JGD619" s="9"/>
      <c r="JGE619" s="9"/>
      <c r="JGF619" s="9"/>
      <c r="JGG619" s="9"/>
      <c r="JGH619" s="9"/>
      <c r="JGI619" s="9"/>
      <c r="JGJ619" s="9"/>
      <c r="JGK619" s="9"/>
      <c r="JGL619" s="9"/>
      <c r="JGM619" s="9"/>
      <c r="JGN619" s="9"/>
      <c r="JGO619" s="9"/>
      <c r="JGP619" s="9"/>
      <c r="JGQ619" s="9"/>
      <c r="JGR619" s="9"/>
      <c r="JGS619" s="9"/>
      <c r="JGT619" s="9"/>
      <c r="JGU619" s="9"/>
      <c r="JGV619" s="9"/>
      <c r="JGW619" s="9"/>
      <c r="JGX619" s="9"/>
      <c r="JGY619" s="9"/>
      <c r="JGZ619" s="9"/>
      <c r="JHA619" s="9"/>
      <c r="JHB619" s="9"/>
      <c r="JHC619" s="9"/>
      <c r="JHD619" s="9"/>
      <c r="JHE619" s="9"/>
      <c r="JHF619" s="9"/>
      <c r="JHG619" s="9"/>
      <c r="JHH619" s="9"/>
      <c r="JHI619" s="9"/>
      <c r="JHJ619" s="9"/>
      <c r="JHK619" s="9"/>
      <c r="JHL619" s="9"/>
      <c r="JHM619" s="9"/>
      <c r="JHN619" s="9"/>
      <c r="JHO619" s="9"/>
      <c r="JHP619" s="9"/>
      <c r="JHQ619" s="9"/>
      <c r="JHR619" s="9"/>
      <c r="JHS619" s="9"/>
      <c r="JHT619" s="9"/>
      <c r="JHU619" s="9"/>
      <c r="JHV619" s="9"/>
      <c r="JHW619" s="9"/>
      <c r="JHX619" s="9"/>
      <c r="JHY619" s="9"/>
      <c r="JHZ619" s="9"/>
      <c r="JIA619" s="9"/>
      <c r="JIB619" s="9"/>
      <c r="JIC619" s="9"/>
      <c r="JID619" s="9"/>
      <c r="JIE619" s="9"/>
      <c r="JIF619" s="9"/>
      <c r="JIG619" s="9"/>
      <c r="JIH619" s="9"/>
      <c r="JII619" s="9"/>
      <c r="JIJ619" s="9"/>
      <c r="JIK619" s="9"/>
      <c r="JIL619" s="9"/>
      <c r="JIM619" s="9"/>
      <c r="JIN619" s="9"/>
      <c r="JIO619" s="9"/>
      <c r="JIP619" s="9"/>
      <c r="JIQ619" s="9"/>
      <c r="JIR619" s="9"/>
      <c r="JIS619" s="9"/>
      <c r="JIT619" s="9"/>
      <c r="JIU619" s="9"/>
      <c r="JIV619" s="9"/>
      <c r="JIW619" s="9"/>
      <c r="JIX619" s="9"/>
      <c r="JIY619" s="9"/>
      <c r="JIZ619" s="9"/>
      <c r="JJA619" s="9"/>
      <c r="JJB619" s="9"/>
      <c r="JJC619" s="9"/>
      <c r="JJD619" s="9"/>
      <c r="JJE619" s="9"/>
      <c r="JJF619" s="9"/>
      <c r="JJG619" s="9"/>
      <c r="JJH619" s="9"/>
      <c r="JJI619" s="9"/>
      <c r="JJJ619" s="9"/>
      <c r="JJK619" s="9"/>
      <c r="JJL619" s="9"/>
      <c r="JJM619" s="9"/>
      <c r="JJN619" s="9"/>
      <c r="JJO619" s="9"/>
      <c r="JJP619" s="9"/>
      <c r="JJQ619" s="9"/>
      <c r="JJR619" s="9"/>
      <c r="JJS619" s="9"/>
      <c r="JJT619" s="9"/>
      <c r="JJU619" s="9"/>
      <c r="JJV619" s="9"/>
      <c r="JJW619" s="9"/>
      <c r="JJX619" s="9"/>
      <c r="JJY619" s="9"/>
      <c r="JJZ619" s="9"/>
      <c r="JKA619" s="9"/>
      <c r="JKB619" s="9"/>
      <c r="JKC619" s="9"/>
      <c r="JKD619" s="9"/>
      <c r="JKE619" s="9"/>
      <c r="JKF619" s="9"/>
      <c r="JKG619" s="9"/>
      <c r="JKH619" s="9"/>
      <c r="JKI619" s="9"/>
      <c r="JKJ619" s="9"/>
      <c r="JKK619" s="9"/>
      <c r="JKL619" s="9"/>
      <c r="JKM619" s="9"/>
      <c r="JKN619" s="9"/>
      <c r="JKO619" s="9"/>
      <c r="JKP619" s="9"/>
      <c r="JKQ619" s="9"/>
      <c r="JKR619" s="9"/>
      <c r="JKS619" s="9"/>
      <c r="JKT619" s="9"/>
      <c r="JKU619" s="9"/>
      <c r="JKV619" s="9"/>
      <c r="JKW619" s="9"/>
      <c r="JKX619" s="9"/>
      <c r="JKY619" s="9"/>
      <c r="JKZ619" s="9"/>
      <c r="JLA619" s="9"/>
      <c r="JLB619" s="9"/>
      <c r="JLC619" s="9"/>
      <c r="JLD619" s="9"/>
      <c r="JLE619" s="9"/>
      <c r="JLF619" s="9"/>
      <c r="JLG619" s="9"/>
      <c r="JLH619" s="9"/>
      <c r="JLI619" s="9"/>
      <c r="JLJ619" s="9"/>
      <c r="JLK619" s="9"/>
      <c r="JLL619" s="9"/>
      <c r="JLM619" s="9"/>
      <c r="JLN619" s="9"/>
      <c r="JLO619" s="9"/>
      <c r="JLP619" s="9"/>
      <c r="JLQ619" s="9"/>
      <c r="JLR619" s="9"/>
      <c r="JLS619" s="9"/>
      <c r="JLT619" s="9"/>
      <c r="JLU619" s="9"/>
      <c r="JLV619" s="9"/>
      <c r="JLW619" s="9"/>
      <c r="JLX619" s="9"/>
      <c r="JLY619" s="9"/>
      <c r="JLZ619" s="9"/>
      <c r="JMA619" s="9"/>
      <c r="JMB619" s="9"/>
      <c r="JMC619" s="9"/>
      <c r="JMD619" s="9"/>
      <c r="JME619" s="9"/>
      <c r="JMF619" s="9"/>
      <c r="JMG619" s="9"/>
      <c r="JMH619" s="9"/>
      <c r="JMI619" s="9"/>
      <c r="JMJ619" s="9"/>
      <c r="JMK619" s="9"/>
      <c r="JML619" s="9"/>
      <c r="JMM619" s="9"/>
      <c r="JMN619" s="9"/>
      <c r="JMO619" s="9"/>
      <c r="JMP619" s="9"/>
      <c r="JMQ619" s="9"/>
      <c r="JMR619" s="9"/>
      <c r="JMS619" s="9"/>
      <c r="JMT619" s="9"/>
      <c r="JMU619" s="9"/>
      <c r="JMV619" s="9"/>
      <c r="JMW619" s="9"/>
      <c r="JMX619" s="9"/>
      <c r="JMY619" s="9"/>
      <c r="JMZ619" s="9"/>
      <c r="JNA619" s="9"/>
      <c r="JNB619" s="9"/>
      <c r="JNC619" s="9"/>
      <c r="JND619" s="9"/>
      <c r="JNE619" s="9"/>
      <c r="JNF619" s="9"/>
      <c r="JNG619" s="9"/>
      <c r="JNH619" s="9"/>
      <c r="JNI619" s="9"/>
      <c r="JNJ619" s="9"/>
      <c r="JNK619" s="9"/>
      <c r="JNL619" s="9"/>
      <c r="JNM619" s="9"/>
      <c r="JNN619" s="9"/>
      <c r="JNO619" s="9"/>
      <c r="JNP619" s="9"/>
      <c r="JNQ619" s="9"/>
      <c r="JNR619" s="9"/>
      <c r="JNS619" s="9"/>
      <c r="JNT619" s="9"/>
      <c r="JNU619" s="9"/>
      <c r="JNV619" s="9"/>
      <c r="JNW619" s="9"/>
      <c r="JNX619" s="9"/>
      <c r="JNY619" s="9"/>
      <c r="JNZ619" s="9"/>
      <c r="JOA619" s="9"/>
      <c r="JOB619" s="9"/>
      <c r="JOC619" s="9"/>
      <c r="JOD619" s="9"/>
      <c r="JOE619" s="9"/>
      <c r="JOF619" s="9"/>
      <c r="JOG619" s="9"/>
      <c r="JOH619" s="9"/>
      <c r="JOI619" s="9"/>
      <c r="JOJ619" s="9"/>
      <c r="JOK619" s="9"/>
      <c r="JOL619" s="9"/>
      <c r="JOM619" s="9"/>
      <c r="JON619" s="9"/>
      <c r="JOO619" s="9"/>
      <c r="JOP619" s="9"/>
      <c r="JOQ619" s="9"/>
      <c r="JOR619" s="9"/>
      <c r="JOS619" s="9"/>
      <c r="JOT619" s="9"/>
      <c r="JOU619" s="9"/>
      <c r="JOV619" s="9"/>
      <c r="JOW619" s="9"/>
      <c r="JOX619" s="9"/>
      <c r="JOY619" s="9"/>
      <c r="JOZ619" s="9"/>
      <c r="JPA619" s="9"/>
      <c r="JPB619" s="9"/>
      <c r="JPC619" s="9"/>
      <c r="JPD619" s="9"/>
      <c r="JPE619" s="9"/>
      <c r="JPF619" s="9"/>
      <c r="JPG619" s="9"/>
      <c r="JPH619" s="9"/>
      <c r="JPI619" s="9"/>
      <c r="JPJ619" s="9"/>
      <c r="JPK619" s="9"/>
      <c r="JPL619" s="9"/>
      <c r="JPM619" s="9"/>
      <c r="JPN619" s="9"/>
      <c r="JPO619" s="9"/>
      <c r="JPP619" s="9"/>
      <c r="JPQ619" s="9"/>
      <c r="JPR619" s="9"/>
      <c r="JPS619" s="9"/>
      <c r="JPT619" s="9"/>
      <c r="JPU619" s="9"/>
      <c r="JPV619" s="9"/>
      <c r="JPW619" s="9"/>
      <c r="JPX619" s="9"/>
      <c r="JPY619" s="9"/>
      <c r="JPZ619" s="9"/>
      <c r="JQA619" s="9"/>
      <c r="JQB619" s="9"/>
      <c r="JQC619" s="9"/>
      <c r="JQD619" s="9"/>
      <c r="JQE619" s="9"/>
      <c r="JQF619" s="9"/>
      <c r="JQG619" s="9"/>
      <c r="JQH619" s="9"/>
      <c r="JQI619" s="9"/>
      <c r="JQJ619" s="9"/>
      <c r="JQK619" s="9"/>
      <c r="JQL619" s="9"/>
      <c r="JQM619" s="9"/>
      <c r="JQN619" s="9"/>
      <c r="JQO619" s="9"/>
      <c r="JQP619" s="9"/>
      <c r="JQQ619" s="9"/>
      <c r="JQR619" s="9"/>
      <c r="JQS619" s="9"/>
      <c r="JQT619" s="9"/>
      <c r="JQU619" s="9"/>
      <c r="JQV619" s="9"/>
      <c r="JQW619" s="9"/>
      <c r="JQX619" s="9"/>
      <c r="JQY619" s="9"/>
      <c r="JQZ619" s="9"/>
      <c r="JRA619" s="9"/>
      <c r="JRB619" s="9"/>
      <c r="JRC619" s="9"/>
      <c r="JRD619" s="9"/>
      <c r="JRE619" s="9"/>
      <c r="JRF619" s="9"/>
      <c r="JRG619" s="9"/>
      <c r="JRH619" s="9"/>
      <c r="JRI619" s="9"/>
      <c r="JRJ619" s="9"/>
      <c r="JRK619" s="9"/>
      <c r="JRL619" s="9"/>
      <c r="JRM619" s="9"/>
      <c r="JRN619" s="9"/>
      <c r="JRO619" s="9"/>
      <c r="JRP619" s="9"/>
      <c r="JRQ619" s="9"/>
      <c r="JRR619" s="9"/>
      <c r="JRS619" s="9"/>
      <c r="JRT619" s="9"/>
      <c r="JRU619" s="9"/>
      <c r="JRV619" s="9"/>
      <c r="JRW619" s="9"/>
      <c r="JRX619" s="9"/>
      <c r="JRY619" s="9"/>
      <c r="JRZ619" s="9"/>
      <c r="JSA619" s="9"/>
      <c r="JSB619" s="9"/>
      <c r="JSC619" s="9"/>
      <c r="JSD619" s="9"/>
      <c r="JSE619" s="9"/>
      <c r="JSF619" s="9"/>
      <c r="JSG619" s="9"/>
      <c r="JSH619" s="9"/>
      <c r="JSI619" s="9"/>
      <c r="JSJ619" s="9"/>
      <c r="JSK619" s="9"/>
      <c r="JSL619" s="9"/>
      <c r="JSM619" s="9"/>
      <c r="JSN619" s="9"/>
      <c r="JSO619" s="9"/>
      <c r="JSP619" s="9"/>
      <c r="JSQ619" s="9"/>
      <c r="JSR619" s="9"/>
      <c r="JSS619" s="9"/>
      <c r="JST619" s="9"/>
      <c r="JSU619" s="9"/>
      <c r="JSV619" s="9"/>
      <c r="JSW619" s="9"/>
      <c r="JSX619" s="9"/>
      <c r="JSY619" s="9"/>
      <c r="JSZ619" s="9"/>
      <c r="JTA619" s="9"/>
      <c r="JTB619" s="9"/>
      <c r="JTC619" s="9"/>
      <c r="JTD619" s="9"/>
      <c r="JTE619" s="9"/>
      <c r="JTF619" s="9"/>
      <c r="JTG619" s="9"/>
      <c r="JTH619" s="9"/>
      <c r="JTI619" s="9"/>
      <c r="JTJ619" s="9"/>
      <c r="JTK619" s="9"/>
      <c r="JTL619" s="9"/>
      <c r="JTM619" s="9"/>
      <c r="JTN619" s="9"/>
      <c r="JTO619" s="9"/>
      <c r="JTP619" s="9"/>
      <c r="JTQ619" s="9"/>
      <c r="JTR619" s="9"/>
      <c r="JTS619" s="9"/>
      <c r="JTT619" s="9"/>
      <c r="JTU619" s="9"/>
      <c r="JTV619" s="9"/>
      <c r="JTW619" s="9"/>
      <c r="JTX619" s="9"/>
      <c r="JTY619" s="9"/>
      <c r="JTZ619" s="9"/>
      <c r="JUA619" s="9"/>
      <c r="JUB619" s="9"/>
      <c r="JUC619" s="9"/>
      <c r="JUD619" s="9"/>
      <c r="JUE619" s="9"/>
      <c r="JUF619" s="9"/>
      <c r="JUG619" s="9"/>
      <c r="JUH619" s="9"/>
      <c r="JUI619" s="9"/>
      <c r="JUJ619" s="9"/>
      <c r="JUK619" s="9"/>
      <c r="JUL619" s="9"/>
      <c r="JUM619" s="9"/>
      <c r="JUN619" s="9"/>
      <c r="JUO619" s="9"/>
      <c r="JUP619" s="9"/>
      <c r="JUQ619" s="9"/>
      <c r="JUR619" s="9"/>
      <c r="JUS619" s="9"/>
      <c r="JUT619" s="9"/>
      <c r="JUU619" s="9"/>
      <c r="JUV619" s="9"/>
      <c r="JUW619" s="9"/>
      <c r="JUX619" s="9"/>
      <c r="JUY619" s="9"/>
      <c r="JUZ619" s="9"/>
      <c r="JVA619" s="9"/>
      <c r="JVB619" s="9"/>
      <c r="JVC619" s="9"/>
      <c r="JVD619" s="9"/>
      <c r="JVE619" s="9"/>
      <c r="JVF619" s="9"/>
      <c r="JVG619" s="9"/>
      <c r="JVH619" s="9"/>
      <c r="JVI619" s="9"/>
      <c r="JVJ619" s="9"/>
      <c r="JVK619" s="9"/>
      <c r="JVL619" s="9"/>
      <c r="JVM619" s="9"/>
      <c r="JVN619" s="9"/>
      <c r="JVO619" s="9"/>
      <c r="JVP619" s="9"/>
      <c r="JVQ619" s="9"/>
      <c r="JVR619" s="9"/>
      <c r="JVS619" s="9"/>
      <c r="JVT619" s="9"/>
      <c r="JVU619" s="9"/>
      <c r="JVV619" s="9"/>
      <c r="JVW619" s="9"/>
      <c r="JVX619" s="9"/>
      <c r="JVY619" s="9"/>
      <c r="JVZ619" s="9"/>
      <c r="JWA619" s="9"/>
      <c r="JWB619" s="9"/>
      <c r="JWC619" s="9"/>
      <c r="JWD619" s="9"/>
      <c r="JWE619" s="9"/>
      <c r="JWF619" s="9"/>
      <c r="JWG619" s="9"/>
      <c r="JWH619" s="9"/>
      <c r="JWI619" s="9"/>
      <c r="JWJ619" s="9"/>
      <c r="JWK619" s="9"/>
      <c r="JWL619" s="9"/>
      <c r="JWM619" s="9"/>
      <c r="JWN619" s="9"/>
      <c r="JWO619" s="9"/>
      <c r="JWP619" s="9"/>
      <c r="JWQ619" s="9"/>
      <c r="JWR619" s="9"/>
      <c r="JWS619" s="9"/>
      <c r="JWT619" s="9"/>
      <c r="JWU619" s="9"/>
      <c r="JWV619" s="9"/>
      <c r="JWW619" s="9"/>
      <c r="JWX619" s="9"/>
      <c r="JWY619" s="9"/>
      <c r="JWZ619" s="9"/>
      <c r="JXA619" s="9"/>
      <c r="JXB619" s="9"/>
      <c r="JXC619" s="9"/>
      <c r="JXD619" s="9"/>
      <c r="JXE619" s="9"/>
      <c r="JXF619" s="9"/>
      <c r="JXG619" s="9"/>
      <c r="JXH619" s="9"/>
      <c r="JXI619" s="9"/>
      <c r="JXJ619" s="9"/>
      <c r="JXK619" s="9"/>
      <c r="JXL619" s="9"/>
      <c r="JXM619" s="9"/>
      <c r="JXN619" s="9"/>
      <c r="JXO619" s="9"/>
      <c r="JXP619" s="9"/>
      <c r="JXQ619" s="9"/>
      <c r="JXR619" s="9"/>
      <c r="JXS619" s="9"/>
      <c r="JXT619" s="9"/>
      <c r="JXU619" s="9"/>
      <c r="JXV619" s="9"/>
      <c r="JXW619" s="9"/>
      <c r="JXX619" s="9"/>
      <c r="JXY619" s="9"/>
      <c r="JXZ619" s="9"/>
      <c r="JYA619" s="9"/>
      <c r="JYB619" s="9"/>
      <c r="JYC619" s="9"/>
      <c r="JYD619" s="9"/>
      <c r="JYE619" s="9"/>
      <c r="JYF619" s="9"/>
      <c r="JYG619" s="9"/>
      <c r="JYH619" s="9"/>
      <c r="JYI619" s="9"/>
      <c r="JYJ619" s="9"/>
      <c r="JYK619" s="9"/>
      <c r="JYL619" s="9"/>
      <c r="JYM619" s="9"/>
      <c r="JYN619" s="9"/>
      <c r="JYO619" s="9"/>
      <c r="JYP619" s="9"/>
      <c r="JYQ619" s="9"/>
      <c r="JYR619" s="9"/>
      <c r="JYS619" s="9"/>
      <c r="JYT619" s="9"/>
      <c r="JYU619" s="9"/>
      <c r="JYV619" s="9"/>
      <c r="JYW619" s="9"/>
      <c r="JYX619" s="9"/>
      <c r="JYY619" s="9"/>
      <c r="JYZ619" s="9"/>
      <c r="JZA619" s="9"/>
      <c r="JZB619" s="9"/>
      <c r="JZC619" s="9"/>
      <c r="JZD619" s="9"/>
      <c r="JZE619" s="9"/>
      <c r="JZF619" s="9"/>
      <c r="JZG619" s="9"/>
      <c r="JZH619" s="9"/>
      <c r="JZI619" s="9"/>
      <c r="JZJ619" s="9"/>
      <c r="JZK619" s="9"/>
      <c r="JZL619" s="9"/>
      <c r="JZM619" s="9"/>
      <c r="JZN619" s="9"/>
      <c r="JZO619" s="9"/>
      <c r="JZP619" s="9"/>
      <c r="JZQ619" s="9"/>
      <c r="JZR619" s="9"/>
      <c r="JZS619" s="9"/>
      <c r="JZT619" s="9"/>
      <c r="JZU619" s="9"/>
      <c r="JZV619" s="9"/>
      <c r="JZW619" s="9"/>
      <c r="JZX619" s="9"/>
      <c r="JZY619" s="9"/>
      <c r="JZZ619" s="9"/>
      <c r="KAA619" s="9"/>
      <c r="KAB619" s="9"/>
      <c r="KAC619" s="9"/>
      <c r="KAD619" s="9"/>
      <c r="KAE619" s="9"/>
      <c r="KAF619" s="9"/>
      <c r="KAG619" s="9"/>
      <c r="KAH619" s="9"/>
      <c r="KAI619" s="9"/>
      <c r="KAJ619" s="9"/>
      <c r="KAK619" s="9"/>
      <c r="KAL619" s="9"/>
      <c r="KAM619" s="9"/>
      <c r="KAN619" s="9"/>
      <c r="KAO619" s="9"/>
      <c r="KAP619" s="9"/>
      <c r="KAQ619" s="9"/>
      <c r="KAR619" s="9"/>
      <c r="KAS619" s="9"/>
      <c r="KAT619" s="9"/>
      <c r="KAU619" s="9"/>
      <c r="KAV619" s="9"/>
      <c r="KAW619" s="9"/>
      <c r="KAX619" s="9"/>
      <c r="KAY619" s="9"/>
      <c r="KAZ619" s="9"/>
      <c r="KBA619" s="9"/>
      <c r="KBB619" s="9"/>
      <c r="KBC619" s="9"/>
      <c r="KBD619" s="9"/>
      <c r="KBE619" s="9"/>
      <c r="KBF619" s="9"/>
      <c r="KBG619" s="9"/>
      <c r="KBH619" s="9"/>
      <c r="KBI619" s="9"/>
      <c r="KBJ619" s="9"/>
      <c r="KBK619" s="9"/>
      <c r="KBL619" s="9"/>
      <c r="KBM619" s="9"/>
      <c r="KBN619" s="9"/>
      <c r="KBO619" s="9"/>
      <c r="KBP619" s="9"/>
      <c r="KBQ619" s="9"/>
      <c r="KBR619" s="9"/>
      <c r="KBS619" s="9"/>
      <c r="KBT619" s="9"/>
      <c r="KBU619" s="9"/>
      <c r="KBV619" s="9"/>
      <c r="KBW619" s="9"/>
      <c r="KBX619" s="9"/>
      <c r="KBY619" s="9"/>
      <c r="KBZ619" s="9"/>
      <c r="KCA619" s="9"/>
      <c r="KCB619" s="9"/>
      <c r="KCC619" s="9"/>
      <c r="KCD619" s="9"/>
      <c r="KCE619" s="9"/>
      <c r="KCF619" s="9"/>
      <c r="KCG619" s="9"/>
      <c r="KCH619" s="9"/>
      <c r="KCI619" s="9"/>
      <c r="KCJ619" s="9"/>
      <c r="KCK619" s="9"/>
      <c r="KCL619" s="9"/>
      <c r="KCM619" s="9"/>
      <c r="KCN619" s="9"/>
      <c r="KCO619" s="9"/>
      <c r="KCP619" s="9"/>
      <c r="KCQ619" s="9"/>
      <c r="KCR619" s="9"/>
      <c r="KCS619" s="9"/>
      <c r="KCT619" s="9"/>
      <c r="KCU619" s="9"/>
      <c r="KCV619" s="9"/>
      <c r="KCW619" s="9"/>
      <c r="KCX619" s="9"/>
      <c r="KCY619" s="9"/>
      <c r="KCZ619" s="9"/>
      <c r="KDA619" s="9"/>
      <c r="KDB619" s="9"/>
      <c r="KDC619" s="9"/>
      <c r="KDD619" s="9"/>
      <c r="KDE619" s="9"/>
      <c r="KDF619" s="9"/>
      <c r="KDG619" s="9"/>
      <c r="KDH619" s="9"/>
      <c r="KDI619" s="9"/>
      <c r="KDJ619" s="9"/>
      <c r="KDK619" s="9"/>
      <c r="KDL619" s="9"/>
      <c r="KDM619" s="9"/>
      <c r="KDN619" s="9"/>
      <c r="KDO619" s="9"/>
      <c r="KDP619" s="9"/>
      <c r="KDQ619" s="9"/>
      <c r="KDR619" s="9"/>
      <c r="KDS619" s="9"/>
      <c r="KDT619" s="9"/>
      <c r="KDU619" s="9"/>
      <c r="KDV619" s="9"/>
      <c r="KDW619" s="9"/>
      <c r="KDX619" s="9"/>
      <c r="KDY619" s="9"/>
      <c r="KDZ619" s="9"/>
      <c r="KEA619" s="9"/>
      <c r="KEB619" s="9"/>
      <c r="KEC619" s="9"/>
      <c r="KED619" s="9"/>
      <c r="KEE619" s="9"/>
      <c r="KEF619" s="9"/>
      <c r="KEG619" s="9"/>
      <c r="KEH619" s="9"/>
      <c r="KEI619" s="9"/>
      <c r="KEJ619" s="9"/>
      <c r="KEK619" s="9"/>
      <c r="KEL619" s="9"/>
      <c r="KEM619" s="9"/>
      <c r="KEN619" s="9"/>
      <c r="KEO619" s="9"/>
      <c r="KEP619" s="9"/>
      <c r="KEQ619" s="9"/>
      <c r="KER619" s="9"/>
      <c r="KES619" s="9"/>
      <c r="KET619" s="9"/>
      <c r="KEU619" s="9"/>
      <c r="KEV619" s="9"/>
      <c r="KEW619" s="9"/>
      <c r="KEX619" s="9"/>
      <c r="KEY619" s="9"/>
      <c r="KEZ619" s="9"/>
      <c r="KFA619" s="9"/>
      <c r="KFB619" s="9"/>
      <c r="KFC619" s="9"/>
      <c r="KFD619" s="9"/>
      <c r="KFE619" s="9"/>
      <c r="KFF619" s="9"/>
      <c r="KFG619" s="9"/>
      <c r="KFH619" s="9"/>
      <c r="KFI619" s="9"/>
      <c r="KFJ619" s="9"/>
      <c r="KFK619" s="9"/>
      <c r="KFL619" s="9"/>
      <c r="KFM619" s="9"/>
      <c r="KFN619" s="9"/>
      <c r="KFO619" s="9"/>
      <c r="KFP619" s="9"/>
      <c r="KFQ619" s="9"/>
      <c r="KFR619" s="9"/>
      <c r="KFS619" s="9"/>
      <c r="KFT619" s="9"/>
      <c r="KFU619" s="9"/>
      <c r="KFV619" s="9"/>
      <c r="KFW619" s="9"/>
      <c r="KFX619" s="9"/>
      <c r="KFY619" s="9"/>
      <c r="KFZ619" s="9"/>
      <c r="KGA619" s="9"/>
      <c r="KGB619" s="9"/>
      <c r="KGC619" s="9"/>
      <c r="KGD619" s="9"/>
      <c r="KGE619" s="9"/>
      <c r="KGF619" s="9"/>
      <c r="KGG619" s="9"/>
      <c r="KGH619" s="9"/>
      <c r="KGI619" s="9"/>
      <c r="KGJ619" s="9"/>
      <c r="KGK619" s="9"/>
      <c r="KGL619" s="9"/>
      <c r="KGM619" s="9"/>
      <c r="KGN619" s="9"/>
      <c r="KGO619" s="9"/>
      <c r="KGP619" s="9"/>
      <c r="KGQ619" s="9"/>
      <c r="KGR619" s="9"/>
      <c r="KGS619" s="9"/>
      <c r="KGT619" s="9"/>
      <c r="KGU619" s="9"/>
      <c r="KGV619" s="9"/>
      <c r="KGW619" s="9"/>
      <c r="KGX619" s="9"/>
      <c r="KGY619" s="9"/>
      <c r="KGZ619" s="9"/>
      <c r="KHA619" s="9"/>
      <c r="KHB619" s="9"/>
      <c r="KHC619" s="9"/>
      <c r="KHD619" s="9"/>
      <c r="KHE619" s="9"/>
      <c r="KHF619" s="9"/>
      <c r="KHG619" s="9"/>
      <c r="KHH619" s="9"/>
      <c r="KHI619" s="9"/>
      <c r="KHJ619" s="9"/>
      <c r="KHK619" s="9"/>
      <c r="KHL619" s="9"/>
      <c r="KHM619" s="9"/>
      <c r="KHN619" s="9"/>
      <c r="KHO619" s="9"/>
      <c r="KHP619" s="9"/>
      <c r="KHQ619" s="9"/>
      <c r="KHR619" s="9"/>
      <c r="KHS619" s="9"/>
      <c r="KHT619" s="9"/>
      <c r="KHU619" s="9"/>
      <c r="KHV619" s="9"/>
      <c r="KHW619" s="9"/>
      <c r="KHX619" s="9"/>
      <c r="KHY619" s="9"/>
      <c r="KHZ619" s="9"/>
      <c r="KIA619" s="9"/>
      <c r="KIB619" s="9"/>
      <c r="KIC619" s="9"/>
      <c r="KID619" s="9"/>
      <c r="KIE619" s="9"/>
      <c r="KIF619" s="9"/>
      <c r="KIG619" s="9"/>
      <c r="KIH619" s="9"/>
      <c r="KII619" s="9"/>
      <c r="KIJ619" s="9"/>
      <c r="KIK619" s="9"/>
      <c r="KIL619" s="9"/>
      <c r="KIM619" s="9"/>
      <c r="KIN619" s="9"/>
      <c r="KIO619" s="9"/>
      <c r="KIP619" s="9"/>
      <c r="KIQ619" s="9"/>
      <c r="KIR619" s="9"/>
      <c r="KIS619" s="9"/>
      <c r="KIT619" s="9"/>
      <c r="KIU619" s="9"/>
      <c r="KIV619" s="9"/>
      <c r="KIW619" s="9"/>
      <c r="KIX619" s="9"/>
      <c r="KIY619" s="9"/>
      <c r="KIZ619" s="9"/>
      <c r="KJA619" s="9"/>
      <c r="KJB619" s="9"/>
      <c r="KJC619" s="9"/>
      <c r="KJD619" s="9"/>
      <c r="KJE619" s="9"/>
      <c r="KJF619" s="9"/>
      <c r="KJG619" s="9"/>
      <c r="KJH619" s="9"/>
      <c r="KJI619" s="9"/>
      <c r="KJJ619" s="9"/>
      <c r="KJK619" s="9"/>
      <c r="KJL619" s="9"/>
      <c r="KJM619" s="9"/>
      <c r="KJN619" s="9"/>
      <c r="KJO619" s="9"/>
      <c r="KJP619" s="9"/>
      <c r="KJQ619" s="9"/>
      <c r="KJR619" s="9"/>
      <c r="KJS619" s="9"/>
      <c r="KJT619" s="9"/>
      <c r="KJU619" s="9"/>
      <c r="KJV619" s="9"/>
      <c r="KJW619" s="9"/>
      <c r="KJX619" s="9"/>
      <c r="KJY619" s="9"/>
      <c r="KJZ619" s="9"/>
      <c r="KKA619" s="9"/>
      <c r="KKB619" s="9"/>
      <c r="KKC619" s="9"/>
      <c r="KKD619" s="9"/>
      <c r="KKE619" s="9"/>
      <c r="KKF619" s="9"/>
      <c r="KKG619" s="9"/>
      <c r="KKH619" s="9"/>
      <c r="KKI619" s="9"/>
      <c r="KKJ619" s="9"/>
      <c r="KKK619" s="9"/>
      <c r="KKL619" s="9"/>
      <c r="KKM619" s="9"/>
      <c r="KKN619" s="9"/>
      <c r="KKO619" s="9"/>
      <c r="KKP619" s="9"/>
      <c r="KKQ619" s="9"/>
      <c r="KKR619" s="9"/>
      <c r="KKS619" s="9"/>
      <c r="KKT619" s="9"/>
      <c r="KKU619" s="9"/>
      <c r="KKV619" s="9"/>
      <c r="KKW619" s="9"/>
      <c r="KKX619" s="9"/>
      <c r="KKY619" s="9"/>
      <c r="KKZ619" s="9"/>
      <c r="KLA619" s="9"/>
      <c r="KLB619" s="9"/>
      <c r="KLC619" s="9"/>
      <c r="KLD619" s="9"/>
      <c r="KLE619" s="9"/>
      <c r="KLF619" s="9"/>
      <c r="KLG619" s="9"/>
      <c r="KLH619" s="9"/>
      <c r="KLI619" s="9"/>
      <c r="KLJ619" s="9"/>
      <c r="KLK619" s="9"/>
      <c r="KLL619" s="9"/>
      <c r="KLM619" s="9"/>
      <c r="KLN619" s="9"/>
      <c r="KLO619" s="9"/>
      <c r="KLP619" s="9"/>
      <c r="KLQ619" s="9"/>
      <c r="KLR619" s="9"/>
      <c r="KLS619" s="9"/>
      <c r="KLT619" s="9"/>
      <c r="KLU619" s="9"/>
      <c r="KLV619" s="9"/>
      <c r="KLW619" s="9"/>
      <c r="KLX619" s="9"/>
      <c r="KLY619" s="9"/>
      <c r="KLZ619" s="9"/>
      <c r="KMA619" s="9"/>
      <c r="KMB619" s="9"/>
      <c r="KMC619" s="9"/>
      <c r="KMD619" s="9"/>
      <c r="KME619" s="9"/>
      <c r="KMF619" s="9"/>
      <c r="KMG619" s="9"/>
      <c r="KMH619" s="9"/>
      <c r="KMI619" s="9"/>
      <c r="KMJ619" s="9"/>
      <c r="KMK619" s="9"/>
      <c r="KML619" s="9"/>
      <c r="KMM619" s="9"/>
      <c r="KMN619" s="9"/>
      <c r="KMO619" s="9"/>
      <c r="KMP619" s="9"/>
      <c r="KMQ619" s="9"/>
      <c r="KMR619" s="9"/>
      <c r="KMS619" s="9"/>
      <c r="KMT619" s="9"/>
      <c r="KMU619" s="9"/>
      <c r="KMV619" s="9"/>
      <c r="KMW619" s="9"/>
      <c r="KMX619" s="9"/>
      <c r="KMY619" s="9"/>
      <c r="KMZ619" s="9"/>
      <c r="KNA619" s="9"/>
      <c r="KNB619" s="9"/>
      <c r="KNC619" s="9"/>
      <c r="KND619" s="9"/>
      <c r="KNE619" s="9"/>
      <c r="KNF619" s="9"/>
      <c r="KNG619" s="9"/>
      <c r="KNH619" s="9"/>
      <c r="KNI619" s="9"/>
      <c r="KNJ619" s="9"/>
      <c r="KNK619" s="9"/>
      <c r="KNL619" s="9"/>
      <c r="KNM619" s="9"/>
      <c r="KNN619" s="9"/>
      <c r="KNO619" s="9"/>
      <c r="KNP619" s="9"/>
      <c r="KNQ619" s="9"/>
      <c r="KNR619" s="9"/>
      <c r="KNS619" s="9"/>
      <c r="KNT619" s="9"/>
      <c r="KNU619" s="9"/>
      <c r="KNV619" s="9"/>
      <c r="KNW619" s="9"/>
      <c r="KNX619" s="9"/>
      <c r="KNY619" s="9"/>
      <c r="KNZ619" s="9"/>
      <c r="KOA619" s="9"/>
      <c r="KOB619" s="9"/>
      <c r="KOC619" s="9"/>
      <c r="KOD619" s="9"/>
      <c r="KOE619" s="9"/>
      <c r="KOF619" s="9"/>
      <c r="KOG619" s="9"/>
      <c r="KOH619" s="9"/>
      <c r="KOI619" s="9"/>
      <c r="KOJ619" s="9"/>
      <c r="KOK619" s="9"/>
      <c r="KOL619" s="9"/>
      <c r="KOM619" s="9"/>
      <c r="KON619" s="9"/>
      <c r="KOO619" s="9"/>
      <c r="KOP619" s="9"/>
      <c r="KOQ619" s="9"/>
      <c r="KOR619" s="9"/>
      <c r="KOS619" s="9"/>
      <c r="KOT619" s="9"/>
      <c r="KOU619" s="9"/>
      <c r="KOV619" s="9"/>
      <c r="KOW619" s="9"/>
      <c r="KOX619" s="9"/>
      <c r="KOY619" s="9"/>
      <c r="KOZ619" s="9"/>
      <c r="KPA619" s="9"/>
      <c r="KPB619" s="9"/>
      <c r="KPC619" s="9"/>
      <c r="KPD619" s="9"/>
      <c r="KPE619" s="9"/>
      <c r="KPF619" s="9"/>
      <c r="KPG619" s="9"/>
      <c r="KPH619" s="9"/>
      <c r="KPI619" s="9"/>
      <c r="KPJ619" s="9"/>
      <c r="KPK619" s="9"/>
      <c r="KPL619" s="9"/>
      <c r="KPM619" s="9"/>
      <c r="KPN619" s="9"/>
      <c r="KPO619" s="9"/>
      <c r="KPP619" s="9"/>
      <c r="KPQ619" s="9"/>
      <c r="KPR619" s="9"/>
      <c r="KPS619" s="9"/>
      <c r="KPT619" s="9"/>
      <c r="KPU619" s="9"/>
      <c r="KPV619" s="9"/>
      <c r="KPW619" s="9"/>
      <c r="KPX619" s="9"/>
      <c r="KPY619" s="9"/>
      <c r="KPZ619" s="9"/>
      <c r="KQA619" s="9"/>
      <c r="KQB619" s="9"/>
      <c r="KQC619" s="9"/>
      <c r="KQD619" s="9"/>
      <c r="KQE619" s="9"/>
      <c r="KQF619" s="9"/>
      <c r="KQG619" s="9"/>
      <c r="KQH619" s="9"/>
      <c r="KQI619" s="9"/>
      <c r="KQJ619" s="9"/>
      <c r="KQK619" s="9"/>
      <c r="KQL619" s="9"/>
      <c r="KQM619" s="9"/>
      <c r="KQN619" s="9"/>
      <c r="KQO619" s="9"/>
      <c r="KQP619" s="9"/>
      <c r="KQQ619" s="9"/>
      <c r="KQR619" s="9"/>
      <c r="KQS619" s="9"/>
      <c r="KQT619" s="9"/>
      <c r="KQU619" s="9"/>
      <c r="KQV619" s="9"/>
      <c r="KQW619" s="9"/>
      <c r="KQX619" s="9"/>
      <c r="KQY619" s="9"/>
      <c r="KQZ619" s="9"/>
      <c r="KRA619" s="9"/>
      <c r="KRB619" s="9"/>
      <c r="KRC619" s="9"/>
      <c r="KRD619" s="9"/>
      <c r="KRE619" s="9"/>
      <c r="KRF619" s="9"/>
      <c r="KRG619" s="9"/>
      <c r="KRH619" s="9"/>
      <c r="KRI619" s="9"/>
      <c r="KRJ619" s="9"/>
      <c r="KRK619" s="9"/>
      <c r="KRL619" s="9"/>
      <c r="KRM619" s="9"/>
      <c r="KRN619" s="9"/>
      <c r="KRO619" s="9"/>
      <c r="KRP619" s="9"/>
      <c r="KRQ619" s="9"/>
      <c r="KRR619" s="9"/>
      <c r="KRS619" s="9"/>
      <c r="KRT619" s="9"/>
      <c r="KRU619" s="9"/>
      <c r="KRV619" s="9"/>
      <c r="KRW619" s="9"/>
      <c r="KRX619" s="9"/>
      <c r="KRY619" s="9"/>
      <c r="KRZ619" s="9"/>
      <c r="KSA619" s="9"/>
      <c r="KSB619" s="9"/>
      <c r="KSC619" s="9"/>
      <c r="KSD619" s="9"/>
      <c r="KSE619" s="9"/>
      <c r="KSF619" s="9"/>
      <c r="KSG619" s="9"/>
      <c r="KSH619" s="9"/>
      <c r="KSI619" s="9"/>
      <c r="KSJ619" s="9"/>
      <c r="KSK619" s="9"/>
      <c r="KSL619" s="9"/>
      <c r="KSM619" s="9"/>
      <c r="KSN619" s="9"/>
      <c r="KSO619" s="9"/>
      <c r="KSP619" s="9"/>
      <c r="KSQ619" s="9"/>
      <c r="KSR619" s="9"/>
      <c r="KSS619" s="9"/>
      <c r="KST619" s="9"/>
      <c r="KSU619" s="9"/>
      <c r="KSV619" s="9"/>
      <c r="KSW619" s="9"/>
      <c r="KSX619" s="9"/>
      <c r="KSY619" s="9"/>
      <c r="KSZ619" s="9"/>
      <c r="KTA619" s="9"/>
      <c r="KTB619" s="9"/>
      <c r="KTC619" s="9"/>
      <c r="KTD619" s="9"/>
      <c r="KTE619" s="9"/>
      <c r="KTF619" s="9"/>
      <c r="KTG619" s="9"/>
      <c r="KTH619" s="9"/>
      <c r="KTI619" s="9"/>
      <c r="KTJ619" s="9"/>
      <c r="KTK619" s="9"/>
      <c r="KTL619" s="9"/>
      <c r="KTM619" s="9"/>
      <c r="KTN619" s="9"/>
      <c r="KTO619" s="9"/>
      <c r="KTP619" s="9"/>
      <c r="KTQ619" s="9"/>
      <c r="KTR619" s="9"/>
      <c r="KTS619" s="9"/>
      <c r="KTT619" s="9"/>
      <c r="KTU619" s="9"/>
      <c r="KTV619" s="9"/>
      <c r="KTW619" s="9"/>
      <c r="KTX619" s="9"/>
      <c r="KTY619" s="9"/>
      <c r="KTZ619" s="9"/>
      <c r="KUA619" s="9"/>
      <c r="KUB619" s="9"/>
      <c r="KUC619" s="9"/>
      <c r="KUD619" s="9"/>
      <c r="KUE619" s="9"/>
      <c r="KUF619" s="9"/>
      <c r="KUG619" s="9"/>
      <c r="KUH619" s="9"/>
      <c r="KUI619" s="9"/>
      <c r="KUJ619" s="9"/>
      <c r="KUK619" s="9"/>
      <c r="KUL619" s="9"/>
      <c r="KUM619" s="9"/>
      <c r="KUN619" s="9"/>
      <c r="KUO619" s="9"/>
      <c r="KUP619" s="9"/>
      <c r="KUQ619" s="9"/>
      <c r="KUR619" s="9"/>
      <c r="KUS619" s="9"/>
      <c r="KUT619" s="9"/>
      <c r="KUU619" s="9"/>
      <c r="KUV619" s="9"/>
      <c r="KUW619" s="9"/>
      <c r="KUX619" s="9"/>
      <c r="KUY619" s="9"/>
      <c r="KUZ619" s="9"/>
      <c r="KVA619" s="9"/>
      <c r="KVB619" s="9"/>
      <c r="KVC619" s="9"/>
      <c r="KVD619" s="9"/>
      <c r="KVE619" s="9"/>
      <c r="KVF619" s="9"/>
      <c r="KVG619" s="9"/>
      <c r="KVH619" s="9"/>
      <c r="KVI619" s="9"/>
      <c r="KVJ619" s="9"/>
      <c r="KVK619" s="9"/>
      <c r="KVL619" s="9"/>
      <c r="KVM619" s="9"/>
      <c r="KVN619" s="9"/>
      <c r="KVO619" s="9"/>
      <c r="KVP619" s="9"/>
      <c r="KVQ619" s="9"/>
      <c r="KVR619" s="9"/>
      <c r="KVS619" s="9"/>
      <c r="KVT619" s="9"/>
      <c r="KVU619" s="9"/>
      <c r="KVV619" s="9"/>
      <c r="KVW619" s="9"/>
      <c r="KVX619" s="9"/>
      <c r="KVY619" s="9"/>
      <c r="KVZ619" s="9"/>
      <c r="KWA619" s="9"/>
      <c r="KWB619" s="9"/>
      <c r="KWC619" s="9"/>
      <c r="KWD619" s="9"/>
      <c r="KWE619" s="9"/>
      <c r="KWF619" s="9"/>
      <c r="KWG619" s="9"/>
      <c r="KWH619" s="9"/>
      <c r="KWI619" s="9"/>
      <c r="KWJ619" s="9"/>
      <c r="KWK619" s="9"/>
      <c r="KWL619" s="9"/>
      <c r="KWM619" s="9"/>
      <c r="KWN619" s="9"/>
      <c r="KWO619" s="9"/>
      <c r="KWP619" s="9"/>
      <c r="KWQ619" s="9"/>
      <c r="KWR619" s="9"/>
      <c r="KWS619" s="9"/>
      <c r="KWT619" s="9"/>
      <c r="KWU619" s="9"/>
      <c r="KWV619" s="9"/>
      <c r="KWW619" s="9"/>
      <c r="KWX619" s="9"/>
      <c r="KWY619" s="9"/>
      <c r="KWZ619" s="9"/>
      <c r="KXA619" s="9"/>
      <c r="KXB619" s="9"/>
      <c r="KXC619" s="9"/>
      <c r="KXD619" s="9"/>
      <c r="KXE619" s="9"/>
      <c r="KXF619" s="9"/>
      <c r="KXG619" s="9"/>
      <c r="KXH619" s="9"/>
      <c r="KXI619" s="9"/>
      <c r="KXJ619" s="9"/>
      <c r="KXK619" s="9"/>
      <c r="KXL619" s="9"/>
      <c r="KXM619" s="9"/>
      <c r="KXN619" s="9"/>
      <c r="KXO619" s="9"/>
      <c r="KXP619" s="9"/>
      <c r="KXQ619" s="9"/>
      <c r="KXR619" s="9"/>
      <c r="KXS619" s="9"/>
      <c r="KXT619" s="9"/>
      <c r="KXU619" s="9"/>
      <c r="KXV619" s="9"/>
      <c r="KXW619" s="9"/>
      <c r="KXX619" s="9"/>
      <c r="KXY619" s="9"/>
      <c r="KXZ619" s="9"/>
      <c r="KYA619" s="9"/>
      <c r="KYB619" s="9"/>
      <c r="KYC619" s="9"/>
      <c r="KYD619" s="9"/>
      <c r="KYE619" s="9"/>
      <c r="KYF619" s="9"/>
      <c r="KYG619" s="9"/>
      <c r="KYH619" s="9"/>
      <c r="KYI619" s="9"/>
      <c r="KYJ619" s="9"/>
      <c r="KYK619" s="9"/>
      <c r="KYL619" s="9"/>
      <c r="KYM619" s="9"/>
      <c r="KYN619" s="9"/>
      <c r="KYO619" s="9"/>
      <c r="KYP619" s="9"/>
      <c r="KYQ619" s="9"/>
      <c r="KYR619" s="9"/>
      <c r="KYS619" s="9"/>
      <c r="KYT619" s="9"/>
      <c r="KYU619" s="9"/>
      <c r="KYV619" s="9"/>
      <c r="KYW619" s="9"/>
      <c r="KYX619" s="9"/>
      <c r="KYY619" s="9"/>
      <c r="KYZ619" s="9"/>
      <c r="KZA619" s="9"/>
      <c r="KZB619" s="9"/>
      <c r="KZC619" s="9"/>
      <c r="KZD619" s="9"/>
      <c r="KZE619" s="9"/>
      <c r="KZF619" s="9"/>
      <c r="KZG619" s="9"/>
      <c r="KZH619" s="9"/>
      <c r="KZI619" s="9"/>
      <c r="KZJ619" s="9"/>
      <c r="KZK619" s="9"/>
      <c r="KZL619" s="9"/>
      <c r="KZM619" s="9"/>
      <c r="KZN619" s="9"/>
      <c r="KZO619" s="9"/>
      <c r="KZP619" s="9"/>
      <c r="KZQ619" s="9"/>
      <c r="KZR619" s="9"/>
      <c r="KZS619" s="9"/>
      <c r="KZT619" s="9"/>
      <c r="KZU619" s="9"/>
      <c r="KZV619" s="9"/>
      <c r="KZW619" s="9"/>
      <c r="KZX619" s="9"/>
      <c r="KZY619" s="9"/>
      <c r="KZZ619" s="9"/>
      <c r="LAA619" s="9"/>
      <c r="LAB619" s="9"/>
      <c r="LAC619" s="9"/>
      <c r="LAD619" s="9"/>
      <c r="LAE619" s="9"/>
      <c r="LAF619" s="9"/>
      <c r="LAG619" s="9"/>
      <c r="LAH619" s="9"/>
      <c r="LAI619" s="9"/>
      <c r="LAJ619" s="9"/>
      <c r="LAK619" s="9"/>
      <c r="LAL619" s="9"/>
      <c r="LAM619" s="9"/>
      <c r="LAN619" s="9"/>
      <c r="LAO619" s="9"/>
      <c r="LAP619" s="9"/>
      <c r="LAQ619" s="9"/>
      <c r="LAR619" s="9"/>
      <c r="LAS619" s="9"/>
      <c r="LAT619" s="9"/>
      <c r="LAU619" s="9"/>
      <c r="LAV619" s="9"/>
      <c r="LAW619" s="9"/>
      <c r="LAX619" s="9"/>
      <c r="LAY619" s="9"/>
      <c r="LAZ619" s="9"/>
      <c r="LBA619" s="9"/>
      <c r="LBB619" s="9"/>
      <c r="LBC619" s="9"/>
      <c r="LBD619" s="9"/>
      <c r="LBE619" s="9"/>
      <c r="LBF619" s="9"/>
      <c r="LBG619" s="9"/>
      <c r="LBH619" s="9"/>
      <c r="LBI619" s="9"/>
      <c r="LBJ619" s="9"/>
      <c r="LBK619" s="9"/>
      <c r="LBL619" s="9"/>
      <c r="LBM619" s="9"/>
      <c r="LBN619" s="9"/>
      <c r="LBO619" s="9"/>
      <c r="LBP619" s="9"/>
      <c r="LBQ619" s="9"/>
      <c r="LBR619" s="9"/>
      <c r="LBS619" s="9"/>
      <c r="LBT619" s="9"/>
      <c r="LBU619" s="9"/>
      <c r="LBV619" s="9"/>
      <c r="LBW619" s="9"/>
      <c r="LBX619" s="9"/>
      <c r="LBY619" s="9"/>
      <c r="LBZ619" s="9"/>
      <c r="LCA619" s="9"/>
      <c r="LCB619" s="9"/>
      <c r="LCC619" s="9"/>
      <c r="LCD619" s="9"/>
      <c r="LCE619" s="9"/>
      <c r="LCF619" s="9"/>
      <c r="LCG619" s="9"/>
      <c r="LCH619" s="9"/>
      <c r="LCI619" s="9"/>
      <c r="LCJ619" s="9"/>
      <c r="LCK619" s="9"/>
      <c r="LCL619" s="9"/>
      <c r="LCM619" s="9"/>
      <c r="LCN619" s="9"/>
      <c r="LCO619" s="9"/>
      <c r="LCP619" s="9"/>
      <c r="LCQ619" s="9"/>
      <c r="LCR619" s="9"/>
      <c r="LCS619" s="9"/>
      <c r="LCT619" s="9"/>
      <c r="LCU619" s="9"/>
      <c r="LCV619" s="9"/>
      <c r="LCW619" s="9"/>
      <c r="LCX619" s="9"/>
      <c r="LCY619" s="9"/>
      <c r="LCZ619" s="9"/>
      <c r="LDA619" s="9"/>
      <c r="LDB619" s="9"/>
      <c r="LDC619" s="9"/>
      <c r="LDD619" s="9"/>
      <c r="LDE619" s="9"/>
      <c r="LDF619" s="9"/>
      <c r="LDG619" s="9"/>
      <c r="LDH619" s="9"/>
      <c r="LDI619" s="9"/>
      <c r="LDJ619" s="9"/>
      <c r="LDK619" s="9"/>
      <c r="LDL619" s="9"/>
      <c r="LDM619" s="9"/>
      <c r="LDN619" s="9"/>
      <c r="LDO619" s="9"/>
      <c r="LDP619" s="9"/>
      <c r="LDQ619" s="9"/>
      <c r="LDR619" s="9"/>
      <c r="LDS619" s="9"/>
      <c r="LDT619" s="9"/>
      <c r="LDU619" s="9"/>
      <c r="LDV619" s="9"/>
      <c r="LDW619" s="9"/>
      <c r="LDX619" s="9"/>
      <c r="LDY619" s="9"/>
      <c r="LDZ619" s="9"/>
      <c r="LEA619" s="9"/>
      <c r="LEB619" s="9"/>
      <c r="LEC619" s="9"/>
      <c r="LED619" s="9"/>
      <c r="LEE619" s="9"/>
      <c r="LEF619" s="9"/>
      <c r="LEG619" s="9"/>
      <c r="LEH619" s="9"/>
      <c r="LEI619" s="9"/>
      <c r="LEJ619" s="9"/>
      <c r="LEK619" s="9"/>
      <c r="LEL619" s="9"/>
      <c r="LEM619" s="9"/>
      <c r="LEN619" s="9"/>
      <c r="LEO619" s="9"/>
      <c r="LEP619" s="9"/>
      <c r="LEQ619" s="9"/>
      <c r="LER619" s="9"/>
      <c r="LES619" s="9"/>
      <c r="LET619" s="9"/>
      <c r="LEU619" s="9"/>
      <c r="LEV619" s="9"/>
      <c r="LEW619" s="9"/>
      <c r="LEX619" s="9"/>
      <c r="LEY619" s="9"/>
      <c r="LEZ619" s="9"/>
      <c r="LFA619" s="9"/>
      <c r="LFB619" s="9"/>
      <c r="LFC619" s="9"/>
      <c r="LFD619" s="9"/>
      <c r="LFE619" s="9"/>
      <c r="LFF619" s="9"/>
      <c r="LFG619" s="9"/>
      <c r="LFH619" s="9"/>
      <c r="LFI619" s="9"/>
      <c r="LFJ619" s="9"/>
      <c r="LFK619" s="9"/>
      <c r="LFL619" s="9"/>
      <c r="LFM619" s="9"/>
      <c r="LFN619" s="9"/>
      <c r="LFO619" s="9"/>
      <c r="LFP619" s="9"/>
      <c r="LFQ619" s="9"/>
      <c r="LFR619" s="9"/>
      <c r="LFS619" s="9"/>
      <c r="LFT619" s="9"/>
      <c r="LFU619" s="9"/>
      <c r="LFV619" s="9"/>
      <c r="LFW619" s="9"/>
      <c r="LFX619" s="9"/>
      <c r="LFY619" s="9"/>
      <c r="LFZ619" s="9"/>
      <c r="LGA619" s="9"/>
      <c r="LGB619" s="9"/>
      <c r="LGC619" s="9"/>
      <c r="LGD619" s="9"/>
      <c r="LGE619" s="9"/>
      <c r="LGF619" s="9"/>
      <c r="LGG619" s="9"/>
      <c r="LGH619" s="9"/>
      <c r="LGI619" s="9"/>
      <c r="LGJ619" s="9"/>
      <c r="LGK619" s="9"/>
      <c r="LGL619" s="9"/>
      <c r="LGM619" s="9"/>
      <c r="LGN619" s="9"/>
      <c r="LGO619" s="9"/>
      <c r="LGP619" s="9"/>
      <c r="LGQ619" s="9"/>
      <c r="LGR619" s="9"/>
      <c r="LGS619" s="9"/>
      <c r="LGT619" s="9"/>
      <c r="LGU619" s="9"/>
      <c r="LGV619" s="9"/>
      <c r="LGW619" s="9"/>
      <c r="LGX619" s="9"/>
      <c r="LGY619" s="9"/>
      <c r="LGZ619" s="9"/>
      <c r="LHA619" s="9"/>
      <c r="LHB619" s="9"/>
      <c r="LHC619" s="9"/>
      <c r="LHD619" s="9"/>
      <c r="LHE619" s="9"/>
      <c r="LHF619" s="9"/>
      <c r="LHG619" s="9"/>
      <c r="LHH619" s="9"/>
      <c r="LHI619" s="9"/>
      <c r="LHJ619" s="9"/>
      <c r="LHK619" s="9"/>
      <c r="LHL619" s="9"/>
      <c r="LHM619" s="9"/>
      <c r="LHN619" s="9"/>
      <c r="LHO619" s="9"/>
      <c r="LHP619" s="9"/>
      <c r="LHQ619" s="9"/>
      <c r="LHR619" s="9"/>
      <c r="LHS619" s="9"/>
      <c r="LHT619" s="9"/>
      <c r="LHU619" s="9"/>
      <c r="LHV619" s="9"/>
      <c r="LHW619" s="9"/>
      <c r="LHX619" s="9"/>
      <c r="LHY619" s="9"/>
      <c r="LHZ619" s="9"/>
      <c r="LIA619" s="9"/>
      <c r="LIB619" s="9"/>
      <c r="LIC619" s="9"/>
      <c r="LID619" s="9"/>
      <c r="LIE619" s="9"/>
      <c r="LIF619" s="9"/>
      <c r="LIG619" s="9"/>
      <c r="LIH619" s="9"/>
      <c r="LII619" s="9"/>
      <c r="LIJ619" s="9"/>
      <c r="LIK619" s="9"/>
      <c r="LIL619" s="9"/>
      <c r="LIM619" s="9"/>
      <c r="LIN619" s="9"/>
      <c r="LIO619" s="9"/>
      <c r="LIP619" s="9"/>
      <c r="LIQ619" s="9"/>
      <c r="LIR619" s="9"/>
      <c r="LIS619" s="9"/>
      <c r="LIT619" s="9"/>
      <c r="LIU619" s="9"/>
      <c r="LIV619" s="9"/>
      <c r="LIW619" s="9"/>
      <c r="LIX619" s="9"/>
      <c r="LIY619" s="9"/>
      <c r="LIZ619" s="9"/>
      <c r="LJA619" s="9"/>
      <c r="LJB619" s="9"/>
      <c r="LJC619" s="9"/>
      <c r="LJD619" s="9"/>
      <c r="LJE619" s="9"/>
      <c r="LJF619" s="9"/>
      <c r="LJG619" s="9"/>
      <c r="LJH619" s="9"/>
      <c r="LJI619" s="9"/>
      <c r="LJJ619" s="9"/>
      <c r="LJK619" s="9"/>
      <c r="LJL619" s="9"/>
      <c r="LJM619" s="9"/>
      <c r="LJN619" s="9"/>
      <c r="LJO619" s="9"/>
      <c r="LJP619" s="9"/>
      <c r="LJQ619" s="9"/>
      <c r="LJR619" s="9"/>
      <c r="LJS619" s="9"/>
      <c r="LJT619" s="9"/>
      <c r="LJU619" s="9"/>
      <c r="LJV619" s="9"/>
      <c r="LJW619" s="9"/>
      <c r="LJX619" s="9"/>
      <c r="LJY619" s="9"/>
      <c r="LJZ619" s="9"/>
      <c r="LKA619" s="9"/>
      <c r="LKB619" s="9"/>
      <c r="LKC619" s="9"/>
      <c r="LKD619" s="9"/>
      <c r="LKE619" s="9"/>
      <c r="LKF619" s="9"/>
      <c r="LKG619" s="9"/>
      <c r="LKH619" s="9"/>
      <c r="LKI619" s="9"/>
      <c r="LKJ619" s="9"/>
      <c r="LKK619" s="9"/>
      <c r="LKL619" s="9"/>
      <c r="LKM619" s="9"/>
      <c r="LKN619" s="9"/>
      <c r="LKO619" s="9"/>
      <c r="LKP619" s="9"/>
      <c r="LKQ619" s="9"/>
      <c r="LKR619" s="9"/>
      <c r="LKS619" s="9"/>
      <c r="LKT619" s="9"/>
      <c r="LKU619" s="9"/>
      <c r="LKV619" s="9"/>
      <c r="LKW619" s="9"/>
      <c r="LKX619" s="9"/>
      <c r="LKY619" s="9"/>
      <c r="LKZ619" s="9"/>
      <c r="LLA619" s="9"/>
      <c r="LLB619" s="9"/>
      <c r="LLC619" s="9"/>
      <c r="LLD619" s="9"/>
      <c r="LLE619" s="9"/>
      <c r="LLF619" s="9"/>
      <c r="LLG619" s="9"/>
      <c r="LLH619" s="9"/>
      <c r="LLI619" s="9"/>
      <c r="LLJ619" s="9"/>
      <c r="LLK619" s="9"/>
      <c r="LLL619" s="9"/>
      <c r="LLM619" s="9"/>
      <c r="LLN619" s="9"/>
      <c r="LLO619" s="9"/>
      <c r="LLP619" s="9"/>
      <c r="LLQ619" s="9"/>
      <c r="LLR619" s="9"/>
      <c r="LLS619" s="9"/>
      <c r="LLT619" s="9"/>
      <c r="LLU619" s="9"/>
      <c r="LLV619" s="9"/>
      <c r="LLW619" s="9"/>
      <c r="LLX619" s="9"/>
      <c r="LLY619" s="9"/>
      <c r="LLZ619" s="9"/>
      <c r="LMA619" s="9"/>
      <c r="LMB619" s="9"/>
      <c r="LMC619" s="9"/>
      <c r="LMD619" s="9"/>
      <c r="LME619" s="9"/>
      <c r="LMF619" s="9"/>
      <c r="LMG619" s="9"/>
      <c r="LMH619" s="9"/>
      <c r="LMI619" s="9"/>
      <c r="LMJ619" s="9"/>
      <c r="LMK619" s="9"/>
      <c r="LML619" s="9"/>
      <c r="LMM619" s="9"/>
      <c r="LMN619" s="9"/>
      <c r="LMO619" s="9"/>
      <c r="LMP619" s="9"/>
      <c r="LMQ619" s="9"/>
      <c r="LMR619" s="9"/>
      <c r="LMS619" s="9"/>
      <c r="LMT619" s="9"/>
      <c r="LMU619" s="9"/>
      <c r="LMV619" s="9"/>
      <c r="LMW619" s="9"/>
      <c r="LMX619" s="9"/>
      <c r="LMY619" s="9"/>
      <c r="LMZ619" s="9"/>
      <c r="LNA619" s="9"/>
      <c r="LNB619" s="9"/>
      <c r="LNC619" s="9"/>
      <c r="LND619" s="9"/>
      <c r="LNE619" s="9"/>
      <c r="LNF619" s="9"/>
      <c r="LNG619" s="9"/>
      <c r="LNH619" s="9"/>
      <c r="LNI619" s="9"/>
      <c r="LNJ619" s="9"/>
      <c r="LNK619" s="9"/>
      <c r="LNL619" s="9"/>
      <c r="LNM619" s="9"/>
      <c r="LNN619" s="9"/>
      <c r="LNO619" s="9"/>
      <c r="LNP619" s="9"/>
      <c r="LNQ619" s="9"/>
      <c r="LNR619" s="9"/>
      <c r="LNS619" s="9"/>
      <c r="LNT619" s="9"/>
      <c r="LNU619" s="9"/>
      <c r="LNV619" s="9"/>
      <c r="LNW619" s="9"/>
      <c r="LNX619" s="9"/>
      <c r="LNY619" s="9"/>
      <c r="LNZ619" s="9"/>
      <c r="LOA619" s="9"/>
      <c r="LOB619" s="9"/>
      <c r="LOC619" s="9"/>
      <c r="LOD619" s="9"/>
      <c r="LOE619" s="9"/>
      <c r="LOF619" s="9"/>
      <c r="LOG619" s="9"/>
      <c r="LOH619" s="9"/>
      <c r="LOI619" s="9"/>
      <c r="LOJ619" s="9"/>
      <c r="LOK619" s="9"/>
      <c r="LOL619" s="9"/>
      <c r="LOM619" s="9"/>
      <c r="LON619" s="9"/>
      <c r="LOO619" s="9"/>
      <c r="LOP619" s="9"/>
      <c r="LOQ619" s="9"/>
      <c r="LOR619" s="9"/>
      <c r="LOS619" s="9"/>
      <c r="LOT619" s="9"/>
      <c r="LOU619" s="9"/>
      <c r="LOV619" s="9"/>
      <c r="LOW619" s="9"/>
      <c r="LOX619" s="9"/>
      <c r="LOY619" s="9"/>
      <c r="LOZ619" s="9"/>
      <c r="LPA619" s="9"/>
      <c r="LPB619" s="9"/>
      <c r="LPC619" s="9"/>
      <c r="LPD619" s="9"/>
      <c r="LPE619" s="9"/>
      <c r="LPF619" s="9"/>
      <c r="LPG619" s="9"/>
      <c r="LPH619" s="9"/>
      <c r="LPI619" s="9"/>
      <c r="LPJ619" s="9"/>
      <c r="LPK619" s="9"/>
      <c r="LPL619" s="9"/>
      <c r="LPM619" s="9"/>
      <c r="LPN619" s="9"/>
      <c r="LPO619" s="9"/>
      <c r="LPP619" s="9"/>
      <c r="LPQ619" s="9"/>
      <c r="LPR619" s="9"/>
      <c r="LPS619" s="9"/>
      <c r="LPT619" s="9"/>
      <c r="LPU619" s="9"/>
      <c r="LPV619" s="9"/>
      <c r="LPW619" s="9"/>
      <c r="LPX619" s="9"/>
      <c r="LPY619" s="9"/>
      <c r="LPZ619" s="9"/>
      <c r="LQA619" s="9"/>
      <c r="LQB619" s="9"/>
      <c r="LQC619" s="9"/>
      <c r="LQD619" s="9"/>
      <c r="LQE619" s="9"/>
      <c r="LQF619" s="9"/>
      <c r="LQG619" s="9"/>
      <c r="LQH619" s="9"/>
      <c r="LQI619" s="9"/>
      <c r="LQJ619" s="9"/>
      <c r="LQK619" s="9"/>
      <c r="LQL619" s="9"/>
      <c r="LQM619" s="9"/>
      <c r="LQN619" s="9"/>
      <c r="LQO619" s="9"/>
      <c r="LQP619" s="9"/>
      <c r="LQQ619" s="9"/>
      <c r="LQR619" s="9"/>
      <c r="LQS619" s="9"/>
      <c r="LQT619" s="9"/>
      <c r="LQU619" s="9"/>
      <c r="LQV619" s="9"/>
      <c r="LQW619" s="9"/>
      <c r="LQX619" s="9"/>
      <c r="LQY619" s="9"/>
      <c r="LQZ619" s="9"/>
      <c r="LRA619" s="9"/>
      <c r="LRB619" s="9"/>
      <c r="LRC619" s="9"/>
      <c r="LRD619" s="9"/>
      <c r="LRE619" s="9"/>
      <c r="LRF619" s="9"/>
      <c r="LRG619" s="9"/>
      <c r="LRH619" s="9"/>
      <c r="LRI619" s="9"/>
      <c r="LRJ619" s="9"/>
      <c r="LRK619" s="9"/>
      <c r="LRL619" s="9"/>
      <c r="LRM619" s="9"/>
      <c r="LRN619" s="9"/>
      <c r="LRO619" s="9"/>
      <c r="LRP619" s="9"/>
      <c r="LRQ619" s="9"/>
      <c r="LRR619" s="9"/>
      <c r="LRS619" s="9"/>
      <c r="LRT619" s="9"/>
      <c r="LRU619" s="9"/>
      <c r="LRV619" s="9"/>
      <c r="LRW619" s="9"/>
      <c r="LRX619" s="9"/>
      <c r="LRY619" s="9"/>
      <c r="LRZ619" s="9"/>
      <c r="LSA619" s="9"/>
      <c r="LSB619" s="9"/>
      <c r="LSC619" s="9"/>
      <c r="LSD619" s="9"/>
      <c r="LSE619" s="9"/>
      <c r="LSF619" s="9"/>
      <c r="LSG619" s="9"/>
      <c r="LSH619" s="9"/>
      <c r="LSI619" s="9"/>
      <c r="LSJ619" s="9"/>
      <c r="LSK619" s="9"/>
      <c r="LSL619" s="9"/>
      <c r="LSM619" s="9"/>
      <c r="LSN619" s="9"/>
      <c r="LSO619" s="9"/>
      <c r="LSP619" s="9"/>
      <c r="LSQ619" s="9"/>
      <c r="LSR619" s="9"/>
      <c r="LSS619" s="9"/>
      <c r="LST619" s="9"/>
      <c r="LSU619" s="9"/>
      <c r="LSV619" s="9"/>
      <c r="LSW619" s="9"/>
      <c r="LSX619" s="9"/>
      <c r="LSY619" s="9"/>
      <c r="LSZ619" s="9"/>
      <c r="LTA619" s="9"/>
      <c r="LTB619" s="9"/>
      <c r="LTC619" s="9"/>
      <c r="LTD619" s="9"/>
      <c r="LTE619" s="9"/>
      <c r="LTF619" s="9"/>
      <c r="LTG619" s="9"/>
      <c r="LTH619" s="9"/>
      <c r="LTI619" s="9"/>
      <c r="LTJ619" s="9"/>
      <c r="LTK619" s="9"/>
      <c r="LTL619" s="9"/>
      <c r="LTM619" s="9"/>
      <c r="LTN619" s="9"/>
      <c r="LTO619" s="9"/>
      <c r="LTP619" s="9"/>
      <c r="LTQ619" s="9"/>
      <c r="LTR619" s="9"/>
      <c r="LTS619" s="9"/>
      <c r="LTT619" s="9"/>
      <c r="LTU619" s="9"/>
      <c r="LTV619" s="9"/>
      <c r="LTW619" s="9"/>
      <c r="LTX619" s="9"/>
      <c r="LTY619" s="9"/>
      <c r="LTZ619" s="9"/>
      <c r="LUA619" s="9"/>
      <c r="LUB619" s="9"/>
      <c r="LUC619" s="9"/>
      <c r="LUD619" s="9"/>
      <c r="LUE619" s="9"/>
      <c r="LUF619" s="9"/>
      <c r="LUG619" s="9"/>
      <c r="LUH619" s="9"/>
      <c r="LUI619" s="9"/>
      <c r="LUJ619" s="9"/>
      <c r="LUK619" s="9"/>
      <c r="LUL619" s="9"/>
      <c r="LUM619" s="9"/>
      <c r="LUN619" s="9"/>
      <c r="LUO619" s="9"/>
      <c r="LUP619" s="9"/>
      <c r="LUQ619" s="9"/>
      <c r="LUR619" s="9"/>
      <c r="LUS619" s="9"/>
      <c r="LUT619" s="9"/>
      <c r="LUU619" s="9"/>
      <c r="LUV619" s="9"/>
      <c r="LUW619" s="9"/>
      <c r="LUX619" s="9"/>
      <c r="LUY619" s="9"/>
      <c r="LUZ619" s="9"/>
      <c r="LVA619" s="9"/>
      <c r="LVB619" s="9"/>
      <c r="LVC619" s="9"/>
      <c r="LVD619" s="9"/>
      <c r="LVE619" s="9"/>
      <c r="LVF619" s="9"/>
      <c r="LVG619" s="9"/>
      <c r="LVH619" s="9"/>
      <c r="LVI619" s="9"/>
      <c r="LVJ619" s="9"/>
      <c r="LVK619" s="9"/>
      <c r="LVL619" s="9"/>
      <c r="LVM619" s="9"/>
      <c r="LVN619" s="9"/>
      <c r="LVO619" s="9"/>
      <c r="LVP619" s="9"/>
      <c r="LVQ619" s="9"/>
      <c r="LVR619" s="9"/>
      <c r="LVS619" s="9"/>
      <c r="LVT619" s="9"/>
      <c r="LVU619" s="9"/>
      <c r="LVV619" s="9"/>
      <c r="LVW619" s="9"/>
      <c r="LVX619" s="9"/>
      <c r="LVY619" s="9"/>
      <c r="LVZ619" s="9"/>
      <c r="LWA619" s="9"/>
      <c r="LWB619" s="9"/>
      <c r="LWC619" s="9"/>
      <c r="LWD619" s="9"/>
      <c r="LWE619" s="9"/>
      <c r="LWF619" s="9"/>
      <c r="LWG619" s="9"/>
      <c r="LWH619" s="9"/>
      <c r="LWI619" s="9"/>
      <c r="LWJ619" s="9"/>
      <c r="LWK619" s="9"/>
      <c r="LWL619" s="9"/>
      <c r="LWM619" s="9"/>
      <c r="LWN619" s="9"/>
      <c r="LWO619" s="9"/>
      <c r="LWP619" s="9"/>
      <c r="LWQ619" s="9"/>
      <c r="LWR619" s="9"/>
      <c r="LWS619" s="9"/>
      <c r="LWT619" s="9"/>
      <c r="LWU619" s="9"/>
      <c r="LWV619" s="9"/>
      <c r="LWW619" s="9"/>
      <c r="LWX619" s="9"/>
      <c r="LWY619" s="9"/>
      <c r="LWZ619" s="9"/>
      <c r="LXA619" s="9"/>
      <c r="LXB619" s="9"/>
      <c r="LXC619" s="9"/>
      <c r="LXD619" s="9"/>
      <c r="LXE619" s="9"/>
      <c r="LXF619" s="9"/>
      <c r="LXG619" s="9"/>
      <c r="LXH619" s="9"/>
      <c r="LXI619" s="9"/>
      <c r="LXJ619" s="9"/>
      <c r="LXK619" s="9"/>
      <c r="LXL619" s="9"/>
      <c r="LXM619" s="9"/>
      <c r="LXN619" s="9"/>
      <c r="LXO619" s="9"/>
      <c r="LXP619" s="9"/>
      <c r="LXQ619" s="9"/>
      <c r="LXR619" s="9"/>
      <c r="LXS619" s="9"/>
      <c r="LXT619" s="9"/>
      <c r="LXU619" s="9"/>
      <c r="LXV619" s="9"/>
      <c r="LXW619" s="9"/>
      <c r="LXX619" s="9"/>
      <c r="LXY619" s="9"/>
      <c r="LXZ619" s="9"/>
      <c r="LYA619" s="9"/>
      <c r="LYB619" s="9"/>
      <c r="LYC619" s="9"/>
      <c r="LYD619" s="9"/>
      <c r="LYE619" s="9"/>
      <c r="LYF619" s="9"/>
      <c r="LYG619" s="9"/>
      <c r="LYH619" s="9"/>
      <c r="LYI619" s="9"/>
      <c r="LYJ619" s="9"/>
      <c r="LYK619" s="9"/>
      <c r="LYL619" s="9"/>
      <c r="LYM619" s="9"/>
      <c r="LYN619" s="9"/>
      <c r="LYO619" s="9"/>
      <c r="LYP619" s="9"/>
      <c r="LYQ619" s="9"/>
      <c r="LYR619" s="9"/>
      <c r="LYS619" s="9"/>
      <c r="LYT619" s="9"/>
      <c r="LYU619" s="9"/>
      <c r="LYV619" s="9"/>
      <c r="LYW619" s="9"/>
      <c r="LYX619" s="9"/>
      <c r="LYY619" s="9"/>
      <c r="LYZ619" s="9"/>
      <c r="LZA619" s="9"/>
      <c r="LZB619" s="9"/>
      <c r="LZC619" s="9"/>
      <c r="LZD619" s="9"/>
      <c r="LZE619" s="9"/>
      <c r="LZF619" s="9"/>
      <c r="LZG619" s="9"/>
      <c r="LZH619" s="9"/>
      <c r="LZI619" s="9"/>
      <c r="LZJ619" s="9"/>
      <c r="LZK619" s="9"/>
      <c r="LZL619" s="9"/>
      <c r="LZM619" s="9"/>
      <c r="LZN619" s="9"/>
      <c r="LZO619" s="9"/>
      <c r="LZP619" s="9"/>
      <c r="LZQ619" s="9"/>
      <c r="LZR619" s="9"/>
      <c r="LZS619" s="9"/>
      <c r="LZT619" s="9"/>
      <c r="LZU619" s="9"/>
      <c r="LZV619" s="9"/>
      <c r="LZW619" s="9"/>
      <c r="LZX619" s="9"/>
      <c r="LZY619" s="9"/>
      <c r="LZZ619" s="9"/>
      <c r="MAA619" s="9"/>
      <c r="MAB619" s="9"/>
      <c r="MAC619" s="9"/>
      <c r="MAD619" s="9"/>
      <c r="MAE619" s="9"/>
      <c r="MAF619" s="9"/>
      <c r="MAG619" s="9"/>
      <c r="MAH619" s="9"/>
      <c r="MAI619" s="9"/>
      <c r="MAJ619" s="9"/>
      <c r="MAK619" s="9"/>
      <c r="MAL619" s="9"/>
      <c r="MAM619" s="9"/>
      <c r="MAN619" s="9"/>
      <c r="MAO619" s="9"/>
      <c r="MAP619" s="9"/>
      <c r="MAQ619" s="9"/>
      <c r="MAR619" s="9"/>
      <c r="MAS619" s="9"/>
      <c r="MAT619" s="9"/>
      <c r="MAU619" s="9"/>
      <c r="MAV619" s="9"/>
      <c r="MAW619" s="9"/>
      <c r="MAX619" s="9"/>
      <c r="MAY619" s="9"/>
      <c r="MAZ619" s="9"/>
      <c r="MBA619" s="9"/>
      <c r="MBB619" s="9"/>
      <c r="MBC619" s="9"/>
      <c r="MBD619" s="9"/>
      <c r="MBE619" s="9"/>
      <c r="MBF619" s="9"/>
      <c r="MBG619" s="9"/>
      <c r="MBH619" s="9"/>
      <c r="MBI619" s="9"/>
      <c r="MBJ619" s="9"/>
      <c r="MBK619" s="9"/>
      <c r="MBL619" s="9"/>
      <c r="MBM619" s="9"/>
      <c r="MBN619" s="9"/>
      <c r="MBO619" s="9"/>
      <c r="MBP619" s="9"/>
      <c r="MBQ619" s="9"/>
      <c r="MBR619" s="9"/>
      <c r="MBS619" s="9"/>
      <c r="MBT619" s="9"/>
      <c r="MBU619" s="9"/>
      <c r="MBV619" s="9"/>
      <c r="MBW619" s="9"/>
      <c r="MBX619" s="9"/>
      <c r="MBY619" s="9"/>
      <c r="MBZ619" s="9"/>
      <c r="MCA619" s="9"/>
      <c r="MCB619" s="9"/>
      <c r="MCC619" s="9"/>
      <c r="MCD619" s="9"/>
      <c r="MCE619" s="9"/>
      <c r="MCF619" s="9"/>
      <c r="MCG619" s="9"/>
      <c r="MCH619" s="9"/>
      <c r="MCI619" s="9"/>
      <c r="MCJ619" s="9"/>
      <c r="MCK619" s="9"/>
      <c r="MCL619" s="9"/>
      <c r="MCM619" s="9"/>
      <c r="MCN619" s="9"/>
      <c r="MCO619" s="9"/>
      <c r="MCP619" s="9"/>
      <c r="MCQ619" s="9"/>
      <c r="MCR619" s="9"/>
      <c r="MCS619" s="9"/>
      <c r="MCT619" s="9"/>
      <c r="MCU619" s="9"/>
      <c r="MCV619" s="9"/>
      <c r="MCW619" s="9"/>
      <c r="MCX619" s="9"/>
      <c r="MCY619" s="9"/>
      <c r="MCZ619" s="9"/>
      <c r="MDA619" s="9"/>
      <c r="MDB619" s="9"/>
      <c r="MDC619" s="9"/>
      <c r="MDD619" s="9"/>
      <c r="MDE619" s="9"/>
      <c r="MDF619" s="9"/>
      <c r="MDG619" s="9"/>
      <c r="MDH619" s="9"/>
      <c r="MDI619" s="9"/>
      <c r="MDJ619" s="9"/>
      <c r="MDK619" s="9"/>
      <c r="MDL619" s="9"/>
      <c r="MDM619" s="9"/>
      <c r="MDN619" s="9"/>
      <c r="MDO619" s="9"/>
      <c r="MDP619" s="9"/>
      <c r="MDQ619" s="9"/>
      <c r="MDR619" s="9"/>
      <c r="MDS619" s="9"/>
      <c r="MDT619" s="9"/>
      <c r="MDU619" s="9"/>
      <c r="MDV619" s="9"/>
      <c r="MDW619" s="9"/>
      <c r="MDX619" s="9"/>
      <c r="MDY619" s="9"/>
      <c r="MDZ619" s="9"/>
      <c r="MEA619" s="9"/>
      <c r="MEB619" s="9"/>
      <c r="MEC619" s="9"/>
      <c r="MED619" s="9"/>
      <c r="MEE619" s="9"/>
      <c r="MEF619" s="9"/>
      <c r="MEG619" s="9"/>
      <c r="MEH619" s="9"/>
      <c r="MEI619" s="9"/>
      <c r="MEJ619" s="9"/>
      <c r="MEK619" s="9"/>
      <c r="MEL619" s="9"/>
      <c r="MEM619" s="9"/>
      <c r="MEN619" s="9"/>
      <c r="MEO619" s="9"/>
      <c r="MEP619" s="9"/>
      <c r="MEQ619" s="9"/>
      <c r="MER619" s="9"/>
      <c r="MES619" s="9"/>
      <c r="MET619" s="9"/>
      <c r="MEU619" s="9"/>
      <c r="MEV619" s="9"/>
      <c r="MEW619" s="9"/>
      <c r="MEX619" s="9"/>
      <c r="MEY619" s="9"/>
      <c r="MEZ619" s="9"/>
      <c r="MFA619" s="9"/>
      <c r="MFB619" s="9"/>
      <c r="MFC619" s="9"/>
      <c r="MFD619" s="9"/>
      <c r="MFE619" s="9"/>
      <c r="MFF619" s="9"/>
      <c r="MFG619" s="9"/>
      <c r="MFH619" s="9"/>
      <c r="MFI619" s="9"/>
      <c r="MFJ619" s="9"/>
      <c r="MFK619" s="9"/>
      <c r="MFL619" s="9"/>
      <c r="MFM619" s="9"/>
      <c r="MFN619" s="9"/>
      <c r="MFO619" s="9"/>
      <c r="MFP619" s="9"/>
      <c r="MFQ619" s="9"/>
      <c r="MFR619" s="9"/>
      <c r="MFS619" s="9"/>
      <c r="MFT619" s="9"/>
      <c r="MFU619" s="9"/>
      <c r="MFV619" s="9"/>
      <c r="MFW619" s="9"/>
      <c r="MFX619" s="9"/>
      <c r="MFY619" s="9"/>
      <c r="MFZ619" s="9"/>
      <c r="MGA619" s="9"/>
      <c r="MGB619" s="9"/>
      <c r="MGC619" s="9"/>
      <c r="MGD619" s="9"/>
      <c r="MGE619" s="9"/>
      <c r="MGF619" s="9"/>
      <c r="MGG619" s="9"/>
      <c r="MGH619" s="9"/>
      <c r="MGI619" s="9"/>
      <c r="MGJ619" s="9"/>
      <c r="MGK619" s="9"/>
      <c r="MGL619" s="9"/>
      <c r="MGM619" s="9"/>
      <c r="MGN619" s="9"/>
      <c r="MGO619" s="9"/>
      <c r="MGP619" s="9"/>
      <c r="MGQ619" s="9"/>
      <c r="MGR619" s="9"/>
      <c r="MGS619" s="9"/>
      <c r="MGT619" s="9"/>
      <c r="MGU619" s="9"/>
      <c r="MGV619" s="9"/>
      <c r="MGW619" s="9"/>
      <c r="MGX619" s="9"/>
      <c r="MGY619" s="9"/>
      <c r="MGZ619" s="9"/>
      <c r="MHA619" s="9"/>
      <c r="MHB619" s="9"/>
      <c r="MHC619" s="9"/>
      <c r="MHD619" s="9"/>
      <c r="MHE619" s="9"/>
      <c r="MHF619" s="9"/>
      <c r="MHG619" s="9"/>
      <c r="MHH619" s="9"/>
      <c r="MHI619" s="9"/>
      <c r="MHJ619" s="9"/>
      <c r="MHK619" s="9"/>
      <c r="MHL619" s="9"/>
      <c r="MHM619" s="9"/>
      <c r="MHN619" s="9"/>
      <c r="MHO619" s="9"/>
      <c r="MHP619" s="9"/>
      <c r="MHQ619" s="9"/>
      <c r="MHR619" s="9"/>
      <c r="MHS619" s="9"/>
      <c r="MHT619" s="9"/>
      <c r="MHU619" s="9"/>
      <c r="MHV619" s="9"/>
      <c r="MHW619" s="9"/>
      <c r="MHX619" s="9"/>
      <c r="MHY619" s="9"/>
      <c r="MHZ619" s="9"/>
      <c r="MIA619" s="9"/>
      <c r="MIB619" s="9"/>
      <c r="MIC619" s="9"/>
      <c r="MID619" s="9"/>
      <c r="MIE619" s="9"/>
      <c r="MIF619" s="9"/>
      <c r="MIG619" s="9"/>
      <c r="MIH619" s="9"/>
      <c r="MII619" s="9"/>
      <c r="MIJ619" s="9"/>
      <c r="MIK619" s="9"/>
      <c r="MIL619" s="9"/>
      <c r="MIM619" s="9"/>
      <c r="MIN619" s="9"/>
      <c r="MIO619" s="9"/>
      <c r="MIP619" s="9"/>
      <c r="MIQ619" s="9"/>
      <c r="MIR619" s="9"/>
      <c r="MIS619" s="9"/>
      <c r="MIT619" s="9"/>
      <c r="MIU619" s="9"/>
      <c r="MIV619" s="9"/>
      <c r="MIW619" s="9"/>
      <c r="MIX619" s="9"/>
      <c r="MIY619" s="9"/>
      <c r="MIZ619" s="9"/>
      <c r="MJA619" s="9"/>
      <c r="MJB619" s="9"/>
      <c r="MJC619" s="9"/>
      <c r="MJD619" s="9"/>
      <c r="MJE619" s="9"/>
      <c r="MJF619" s="9"/>
      <c r="MJG619" s="9"/>
      <c r="MJH619" s="9"/>
      <c r="MJI619" s="9"/>
      <c r="MJJ619" s="9"/>
      <c r="MJK619" s="9"/>
      <c r="MJL619" s="9"/>
      <c r="MJM619" s="9"/>
      <c r="MJN619" s="9"/>
      <c r="MJO619" s="9"/>
      <c r="MJP619" s="9"/>
      <c r="MJQ619" s="9"/>
      <c r="MJR619" s="9"/>
      <c r="MJS619" s="9"/>
      <c r="MJT619" s="9"/>
      <c r="MJU619" s="9"/>
      <c r="MJV619" s="9"/>
      <c r="MJW619" s="9"/>
      <c r="MJX619" s="9"/>
      <c r="MJY619" s="9"/>
      <c r="MJZ619" s="9"/>
      <c r="MKA619" s="9"/>
      <c r="MKB619" s="9"/>
      <c r="MKC619" s="9"/>
      <c r="MKD619" s="9"/>
      <c r="MKE619" s="9"/>
      <c r="MKF619" s="9"/>
      <c r="MKG619" s="9"/>
      <c r="MKH619" s="9"/>
      <c r="MKI619" s="9"/>
      <c r="MKJ619" s="9"/>
      <c r="MKK619" s="9"/>
      <c r="MKL619" s="9"/>
      <c r="MKM619" s="9"/>
      <c r="MKN619" s="9"/>
      <c r="MKO619" s="9"/>
      <c r="MKP619" s="9"/>
      <c r="MKQ619" s="9"/>
      <c r="MKR619" s="9"/>
      <c r="MKS619" s="9"/>
      <c r="MKT619" s="9"/>
      <c r="MKU619" s="9"/>
      <c r="MKV619" s="9"/>
      <c r="MKW619" s="9"/>
      <c r="MKX619" s="9"/>
      <c r="MKY619" s="9"/>
      <c r="MKZ619" s="9"/>
      <c r="MLA619" s="9"/>
      <c r="MLB619" s="9"/>
      <c r="MLC619" s="9"/>
      <c r="MLD619" s="9"/>
      <c r="MLE619" s="9"/>
      <c r="MLF619" s="9"/>
      <c r="MLG619" s="9"/>
      <c r="MLH619" s="9"/>
      <c r="MLI619" s="9"/>
      <c r="MLJ619" s="9"/>
      <c r="MLK619" s="9"/>
      <c r="MLL619" s="9"/>
      <c r="MLM619" s="9"/>
      <c r="MLN619" s="9"/>
      <c r="MLO619" s="9"/>
      <c r="MLP619" s="9"/>
      <c r="MLQ619" s="9"/>
      <c r="MLR619" s="9"/>
      <c r="MLS619" s="9"/>
      <c r="MLT619" s="9"/>
      <c r="MLU619" s="9"/>
      <c r="MLV619" s="9"/>
      <c r="MLW619" s="9"/>
      <c r="MLX619" s="9"/>
      <c r="MLY619" s="9"/>
      <c r="MLZ619" s="9"/>
      <c r="MMA619" s="9"/>
      <c r="MMB619" s="9"/>
      <c r="MMC619" s="9"/>
      <c r="MMD619" s="9"/>
      <c r="MME619" s="9"/>
      <c r="MMF619" s="9"/>
      <c r="MMG619" s="9"/>
      <c r="MMH619" s="9"/>
      <c r="MMI619" s="9"/>
      <c r="MMJ619" s="9"/>
      <c r="MMK619" s="9"/>
      <c r="MML619" s="9"/>
      <c r="MMM619" s="9"/>
      <c r="MMN619" s="9"/>
      <c r="MMO619" s="9"/>
      <c r="MMP619" s="9"/>
      <c r="MMQ619" s="9"/>
      <c r="MMR619" s="9"/>
      <c r="MMS619" s="9"/>
      <c r="MMT619" s="9"/>
      <c r="MMU619" s="9"/>
      <c r="MMV619" s="9"/>
      <c r="MMW619" s="9"/>
      <c r="MMX619" s="9"/>
      <c r="MMY619" s="9"/>
      <c r="MMZ619" s="9"/>
      <c r="MNA619" s="9"/>
      <c r="MNB619" s="9"/>
      <c r="MNC619" s="9"/>
      <c r="MND619" s="9"/>
      <c r="MNE619" s="9"/>
      <c r="MNF619" s="9"/>
      <c r="MNG619" s="9"/>
      <c r="MNH619" s="9"/>
      <c r="MNI619" s="9"/>
      <c r="MNJ619" s="9"/>
      <c r="MNK619" s="9"/>
      <c r="MNL619" s="9"/>
      <c r="MNM619" s="9"/>
      <c r="MNN619" s="9"/>
      <c r="MNO619" s="9"/>
      <c r="MNP619" s="9"/>
      <c r="MNQ619" s="9"/>
      <c r="MNR619" s="9"/>
      <c r="MNS619" s="9"/>
      <c r="MNT619" s="9"/>
      <c r="MNU619" s="9"/>
      <c r="MNV619" s="9"/>
      <c r="MNW619" s="9"/>
      <c r="MNX619" s="9"/>
      <c r="MNY619" s="9"/>
      <c r="MNZ619" s="9"/>
      <c r="MOA619" s="9"/>
      <c r="MOB619" s="9"/>
      <c r="MOC619" s="9"/>
      <c r="MOD619" s="9"/>
      <c r="MOE619" s="9"/>
      <c r="MOF619" s="9"/>
      <c r="MOG619" s="9"/>
      <c r="MOH619" s="9"/>
      <c r="MOI619" s="9"/>
      <c r="MOJ619" s="9"/>
      <c r="MOK619" s="9"/>
      <c r="MOL619" s="9"/>
      <c r="MOM619" s="9"/>
      <c r="MON619" s="9"/>
      <c r="MOO619" s="9"/>
      <c r="MOP619" s="9"/>
      <c r="MOQ619" s="9"/>
      <c r="MOR619" s="9"/>
      <c r="MOS619" s="9"/>
      <c r="MOT619" s="9"/>
      <c r="MOU619" s="9"/>
      <c r="MOV619" s="9"/>
      <c r="MOW619" s="9"/>
      <c r="MOX619" s="9"/>
      <c r="MOY619" s="9"/>
      <c r="MOZ619" s="9"/>
      <c r="MPA619" s="9"/>
      <c r="MPB619" s="9"/>
      <c r="MPC619" s="9"/>
      <c r="MPD619" s="9"/>
      <c r="MPE619" s="9"/>
      <c r="MPF619" s="9"/>
      <c r="MPG619" s="9"/>
      <c r="MPH619" s="9"/>
      <c r="MPI619" s="9"/>
      <c r="MPJ619" s="9"/>
      <c r="MPK619" s="9"/>
      <c r="MPL619" s="9"/>
      <c r="MPM619" s="9"/>
      <c r="MPN619" s="9"/>
      <c r="MPO619" s="9"/>
      <c r="MPP619" s="9"/>
      <c r="MPQ619" s="9"/>
      <c r="MPR619" s="9"/>
      <c r="MPS619" s="9"/>
      <c r="MPT619" s="9"/>
      <c r="MPU619" s="9"/>
      <c r="MPV619" s="9"/>
      <c r="MPW619" s="9"/>
      <c r="MPX619" s="9"/>
      <c r="MPY619" s="9"/>
      <c r="MPZ619" s="9"/>
      <c r="MQA619" s="9"/>
      <c r="MQB619" s="9"/>
      <c r="MQC619" s="9"/>
      <c r="MQD619" s="9"/>
      <c r="MQE619" s="9"/>
      <c r="MQF619" s="9"/>
      <c r="MQG619" s="9"/>
      <c r="MQH619" s="9"/>
      <c r="MQI619" s="9"/>
      <c r="MQJ619" s="9"/>
      <c r="MQK619" s="9"/>
      <c r="MQL619" s="9"/>
      <c r="MQM619" s="9"/>
      <c r="MQN619" s="9"/>
      <c r="MQO619" s="9"/>
      <c r="MQP619" s="9"/>
      <c r="MQQ619" s="9"/>
      <c r="MQR619" s="9"/>
      <c r="MQS619" s="9"/>
      <c r="MQT619" s="9"/>
      <c r="MQU619" s="9"/>
      <c r="MQV619" s="9"/>
      <c r="MQW619" s="9"/>
      <c r="MQX619" s="9"/>
      <c r="MQY619" s="9"/>
      <c r="MQZ619" s="9"/>
      <c r="MRA619" s="9"/>
      <c r="MRB619" s="9"/>
      <c r="MRC619" s="9"/>
      <c r="MRD619" s="9"/>
      <c r="MRE619" s="9"/>
      <c r="MRF619" s="9"/>
      <c r="MRG619" s="9"/>
      <c r="MRH619" s="9"/>
      <c r="MRI619" s="9"/>
      <c r="MRJ619" s="9"/>
      <c r="MRK619" s="9"/>
      <c r="MRL619" s="9"/>
      <c r="MRM619" s="9"/>
      <c r="MRN619" s="9"/>
      <c r="MRO619" s="9"/>
      <c r="MRP619" s="9"/>
      <c r="MRQ619" s="9"/>
      <c r="MRR619" s="9"/>
      <c r="MRS619" s="9"/>
      <c r="MRT619" s="9"/>
      <c r="MRU619" s="9"/>
      <c r="MRV619" s="9"/>
      <c r="MRW619" s="9"/>
      <c r="MRX619" s="9"/>
      <c r="MRY619" s="9"/>
      <c r="MRZ619" s="9"/>
      <c r="MSA619" s="9"/>
      <c r="MSB619" s="9"/>
      <c r="MSC619" s="9"/>
      <c r="MSD619" s="9"/>
      <c r="MSE619" s="9"/>
      <c r="MSF619" s="9"/>
      <c r="MSG619" s="9"/>
      <c r="MSH619" s="9"/>
      <c r="MSI619" s="9"/>
      <c r="MSJ619" s="9"/>
      <c r="MSK619" s="9"/>
      <c r="MSL619" s="9"/>
      <c r="MSM619" s="9"/>
      <c r="MSN619" s="9"/>
      <c r="MSO619" s="9"/>
      <c r="MSP619" s="9"/>
      <c r="MSQ619" s="9"/>
      <c r="MSR619" s="9"/>
      <c r="MSS619" s="9"/>
      <c r="MST619" s="9"/>
      <c r="MSU619" s="9"/>
      <c r="MSV619" s="9"/>
      <c r="MSW619" s="9"/>
      <c r="MSX619" s="9"/>
      <c r="MSY619" s="9"/>
      <c r="MSZ619" s="9"/>
      <c r="MTA619" s="9"/>
      <c r="MTB619" s="9"/>
      <c r="MTC619" s="9"/>
      <c r="MTD619" s="9"/>
      <c r="MTE619" s="9"/>
      <c r="MTF619" s="9"/>
      <c r="MTG619" s="9"/>
      <c r="MTH619" s="9"/>
      <c r="MTI619" s="9"/>
      <c r="MTJ619" s="9"/>
      <c r="MTK619" s="9"/>
      <c r="MTL619" s="9"/>
      <c r="MTM619" s="9"/>
      <c r="MTN619" s="9"/>
      <c r="MTO619" s="9"/>
      <c r="MTP619" s="9"/>
      <c r="MTQ619" s="9"/>
      <c r="MTR619" s="9"/>
      <c r="MTS619" s="9"/>
      <c r="MTT619" s="9"/>
      <c r="MTU619" s="9"/>
      <c r="MTV619" s="9"/>
      <c r="MTW619" s="9"/>
      <c r="MTX619" s="9"/>
      <c r="MTY619" s="9"/>
      <c r="MTZ619" s="9"/>
      <c r="MUA619" s="9"/>
      <c r="MUB619" s="9"/>
      <c r="MUC619" s="9"/>
      <c r="MUD619" s="9"/>
      <c r="MUE619" s="9"/>
      <c r="MUF619" s="9"/>
      <c r="MUG619" s="9"/>
      <c r="MUH619" s="9"/>
      <c r="MUI619" s="9"/>
      <c r="MUJ619" s="9"/>
      <c r="MUK619" s="9"/>
      <c r="MUL619" s="9"/>
      <c r="MUM619" s="9"/>
      <c r="MUN619" s="9"/>
      <c r="MUO619" s="9"/>
      <c r="MUP619" s="9"/>
      <c r="MUQ619" s="9"/>
      <c r="MUR619" s="9"/>
      <c r="MUS619" s="9"/>
      <c r="MUT619" s="9"/>
      <c r="MUU619" s="9"/>
      <c r="MUV619" s="9"/>
      <c r="MUW619" s="9"/>
      <c r="MUX619" s="9"/>
      <c r="MUY619" s="9"/>
      <c r="MUZ619" s="9"/>
      <c r="MVA619" s="9"/>
      <c r="MVB619" s="9"/>
      <c r="MVC619" s="9"/>
      <c r="MVD619" s="9"/>
      <c r="MVE619" s="9"/>
      <c r="MVF619" s="9"/>
      <c r="MVG619" s="9"/>
      <c r="MVH619" s="9"/>
      <c r="MVI619" s="9"/>
      <c r="MVJ619" s="9"/>
      <c r="MVK619" s="9"/>
      <c r="MVL619" s="9"/>
      <c r="MVM619" s="9"/>
      <c r="MVN619" s="9"/>
      <c r="MVO619" s="9"/>
      <c r="MVP619" s="9"/>
      <c r="MVQ619" s="9"/>
      <c r="MVR619" s="9"/>
      <c r="MVS619" s="9"/>
      <c r="MVT619" s="9"/>
      <c r="MVU619" s="9"/>
      <c r="MVV619" s="9"/>
      <c r="MVW619" s="9"/>
      <c r="MVX619" s="9"/>
      <c r="MVY619" s="9"/>
      <c r="MVZ619" s="9"/>
      <c r="MWA619" s="9"/>
      <c r="MWB619" s="9"/>
      <c r="MWC619" s="9"/>
      <c r="MWD619" s="9"/>
      <c r="MWE619" s="9"/>
      <c r="MWF619" s="9"/>
      <c r="MWG619" s="9"/>
      <c r="MWH619" s="9"/>
      <c r="MWI619" s="9"/>
      <c r="MWJ619" s="9"/>
      <c r="MWK619" s="9"/>
      <c r="MWL619" s="9"/>
      <c r="MWM619" s="9"/>
      <c r="MWN619" s="9"/>
      <c r="MWO619" s="9"/>
      <c r="MWP619" s="9"/>
      <c r="MWQ619" s="9"/>
      <c r="MWR619" s="9"/>
      <c r="MWS619" s="9"/>
      <c r="MWT619" s="9"/>
      <c r="MWU619" s="9"/>
      <c r="MWV619" s="9"/>
      <c r="MWW619" s="9"/>
      <c r="MWX619" s="9"/>
      <c r="MWY619" s="9"/>
      <c r="MWZ619" s="9"/>
      <c r="MXA619" s="9"/>
      <c r="MXB619" s="9"/>
      <c r="MXC619" s="9"/>
      <c r="MXD619" s="9"/>
      <c r="MXE619" s="9"/>
      <c r="MXF619" s="9"/>
      <c r="MXG619" s="9"/>
      <c r="MXH619" s="9"/>
      <c r="MXI619" s="9"/>
      <c r="MXJ619" s="9"/>
      <c r="MXK619" s="9"/>
      <c r="MXL619" s="9"/>
      <c r="MXM619" s="9"/>
      <c r="MXN619" s="9"/>
      <c r="MXO619" s="9"/>
      <c r="MXP619" s="9"/>
      <c r="MXQ619" s="9"/>
      <c r="MXR619" s="9"/>
      <c r="MXS619" s="9"/>
      <c r="MXT619" s="9"/>
      <c r="MXU619" s="9"/>
      <c r="MXV619" s="9"/>
      <c r="MXW619" s="9"/>
      <c r="MXX619" s="9"/>
      <c r="MXY619" s="9"/>
      <c r="MXZ619" s="9"/>
      <c r="MYA619" s="9"/>
      <c r="MYB619" s="9"/>
      <c r="MYC619" s="9"/>
      <c r="MYD619" s="9"/>
      <c r="MYE619" s="9"/>
      <c r="MYF619" s="9"/>
      <c r="MYG619" s="9"/>
      <c r="MYH619" s="9"/>
      <c r="MYI619" s="9"/>
      <c r="MYJ619" s="9"/>
      <c r="MYK619" s="9"/>
      <c r="MYL619" s="9"/>
      <c r="MYM619" s="9"/>
      <c r="MYN619" s="9"/>
      <c r="MYO619" s="9"/>
      <c r="MYP619" s="9"/>
      <c r="MYQ619" s="9"/>
      <c r="MYR619" s="9"/>
      <c r="MYS619" s="9"/>
      <c r="MYT619" s="9"/>
      <c r="MYU619" s="9"/>
      <c r="MYV619" s="9"/>
      <c r="MYW619" s="9"/>
      <c r="MYX619" s="9"/>
      <c r="MYY619" s="9"/>
      <c r="MYZ619" s="9"/>
      <c r="MZA619" s="9"/>
      <c r="MZB619" s="9"/>
      <c r="MZC619" s="9"/>
      <c r="MZD619" s="9"/>
      <c r="MZE619" s="9"/>
      <c r="MZF619" s="9"/>
      <c r="MZG619" s="9"/>
      <c r="MZH619" s="9"/>
      <c r="MZI619" s="9"/>
      <c r="MZJ619" s="9"/>
      <c r="MZK619" s="9"/>
      <c r="MZL619" s="9"/>
      <c r="MZM619" s="9"/>
      <c r="MZN619" s="9"/>
      <c r="MZO619" s="9"/>
      <c r="MZP619" s="9"/>
      <c r="MZQ619" s="9"/>
      <c r="MZR619" s="9"/>
      <c r="MZS619" s="9"/>
      <c r="MZT619" s="9"/>
      <c r="MZU619" s="9"/>
      <c r="MZV619" s="9"/>
      <c r="MZW619" s="9"/>
      <c r="MZX619" s="9"/>
      <c r="MZY619" s="9"/>
      <c r="MZZ619" s="9"/>
      <c r="NAA619" s="9"/>
      <c r="NAB619" s="9"/>
      <c r="NAC619" s="9"/>
      <c r="NAD619" s="9"/>
      <c r="NAE619" s="9"/>
      <c r="NAF619" s="9"/>
      <c r="NAG619" s="9"/>
      <c r="NAH619" s="9"/>
      <c r="NAI619" s="9"/>
      <c r="NAJ619" s="9"/>
      <c r="NAK619" s="9"/>
      <c r="NAL619" s="9"/>
      <c r="NAM619" s="9"/>
      <c r="NAN619" s="9"/>
      <c r="NAO619" s="9"/>
      <c r="NAP619" s="9"/>
      <c r="NAQ619" s="9"/>
      <c r="NAR619" s="9"/>
      <c r="NAS619" s="9"/>
      <c r="NAT619" s="9"/>
      <c r="NAU619" s="9"/>
      <c r="NAV619" s="9"/>
      <c r="NAW619" s="9"/>
      <c r="NAX619" s="9"/>
      <c r="NAY619" s="9"/>
      <c r="NAZ619" s="9"/>
      <c r="NBA619" s="9"/>
      <c r="NBB619" s="9"/>
      <c r="NBC619" s="9"/>
      <c r="NBD619" s="9"/>
      <c r="NBE619" s="9"/>
      <c r="NBF619" s="9"/>
      <c r="NBG619" s="9"/>
      <c r="NBH619" s="9"/>
      <c r="NBI619" s="9"/>
      <c r="NBJ619" s="9"/>
      <c r="NBK619" s="9"/>
      <c r="NBL619" s="9"/>
      <c r="NBM619" s="9"/>
      <c r="NBN619" s="9"/>
      <c r="NBO619" s="9"/>
      <c r="NBP619" s="9"/>
      <c r="NBQ619" s="9"/>
      <c r="NBR619" s="9"/>
      <c r="NBS619" s="9"/>
      <c r="NBT619" s="9"/>
      <c r="NBU619" s="9"/>
      <c r="NBV619" s="9"/>
      <c r="NBW619" s="9"/>
      <c r="NBX619" s="9"/>
      <c r="NBY619" s="9"/>
      <c r="NBZ619" s="9"/>
      <c r="NCA619" s="9"/>
      <c r="NCB619" s="9"/>
      <c r="NCC619" s="9"/>
      <c r="NCD619" s="9"/>
      <c r="NCE619" s="9"/>
      <c r="NCF619" s="9"/>
      <c r="NCG619" s="9"/>
      <c r="NCH619" s="9"/>
      <c r="NCI619" s="9"/>
      <c r="NCJ619" s="9"/>
      <c r="NCK619" s="9"/>
      <c r="NCL619" s="9"/>
      <c r="NCM619" s="9"/>
      <c r="NCN619" s="9"/>
      <c r="NCO619" s="9"/>
      <c r="NCP619" s="9"/>
      <c r="NCQ619" s="9"/>
      <c r="NCR619" s="9"/>
      <c r="NCS619" s="9"/>
      <c r="NCT619" s="9"/>
      <c r="NCU619" s="9"/>
      <c r="NCV619" s="9"/>
      <c r="NCW619" s="9"/>
      <c r="NCX619" s="9"/>
      <c r="NCY619" s="9"/>
      <c r="NCZ619" s="9"/>
      <c r="NDA619" s="9"/>
      <c r="NDB619" s="9"/>
      <c r="NDC619" s="9"/>
      <c r="NDD619" s="9"/>
      <c r="NDE619" s="9"/>
      <c r="NDF619" s="9"/>
      <c r="NDG619" s="9"/>
      <c r="NDH619" s="9"/>
      <c r="NDI619" s="9"/>
      <c r="NDJ619" s="9"/>
      <c r="NDK619" s="9"/>
      <c r="NDL619" s="9"/>
      <c r="NDM619" s="9"/>
      <c r="NDN619" s="9"/>
      <c r="NDO619" s="9"/>
      <c r="NDP619" s="9"/>
      <c r="NDQ619" s="9"/>
      <c r="NDR619" s="9"/>
      <c r="NDS619" s="9"/>
      <c r="NDT619" s="9"/>
      <c r="NDU619" s="9"/>
      <c r="NDV619" s="9"/>
      <c r="NDW619" s="9"/>
      <c r="NDX619" s="9"/>
      <c r="NDY619" s="9"/>
      <c r="NDZ619" s="9"/>
      <c r="NEA619" s="9"/>
      <c r="NEB619" s="9"/>
      <c r="NEC619" s="9"/>
      <c r="NED619" s="9"/>
      <c r="NEE619" s="9"/>
      <c r="NEF619" s="9"/>
      <c r="NEG619" s="9"/>
      <c r="NEH619" s="9"/>
      <c r="NEI619" s="9"/>
      <c r="NEJ619" s="9"/>
      <c r="NEK619" s="9"/>
      <c r="NEL619" s="9"/>
      <c r="NEM619" s="9"/>
      <c r="NEN619" s="9"/>
      <c r="NEO619" s="9"/>
      <c r="NEP619" s="9"/>
      <c r="NEQ619" s="9"/>
      <c r="NER619" s="9"/>
      <c r="NES619" s="9"/>
      <c r="NET619" s="9"/>
      <c r="NEU619" s="9"/>
      <c r="NEV619" s="9"/>
      <c r="NEW619" s="9"/>
      <c r="NEX619" s="9"/>
      <c r="NEY619" s="9"/>
      <c r="NEZ619" s="9"/>
      <c r="NFA619" s="9"/>
      <c r="NFB619" s="9"/>
      <c r="NFC619" s="9"/>
      <c r="NFD619" s="9"/>
      <c r="NFE619" s="9"/>
      <c r="NFF619" s="9"/>
      <c r="NFG619" s="9"/>
      <c r="NFH619" s="9"/>
      <c r="NFI619" s="9"/>
      <c r="NFJ619" s="9"/>
      <c r="NFK619" s="9"/>
      <c r="NFL619" s="9"/>
      <c r="NFM619" s="9"/>
      <c r="NFN619" s="9"/>
      <c r="NFO619" s="9"/>
      <c r="NFP619" s="9"/>
      <c r="NFQ619" s="9"/>
      <c r="NFR619" s="9"/>
      <c r="NFS619" s="9"/>
      <c r="NFT619" s="9"/>
      <c r="NFU619" s="9"/>
      <c r="NFV619" s="9"/>
      <c r="NFW619" s="9"/>
      <c r="NFX619" s="9"/>
      <c r="NFY619" s="9"/>
      <c r="NFZ619" s="9"/>
      <c r="NGA619" s="9"/>
      <c r="NGB619" s="9"/>
      <c r="NGC619" s="9"/>
      <c r="NGD619" s="9"/>
      <c r="NGE619" s="9"/>
      <c r="NGF619" s="9"/>
      <c r="NGG619" s="9"/>
      <c r="NGH619" s="9"/>
      <c r="NGI619" s="9"/>
      <c r="NGJ619" s="9"/>
      <c r="NGK619" s="9"/>
      <c r="NGL619" s="9"/>
      <c r="NGM619" s="9"/>
      <c r="NGN619" s="9"/>
      <c r="NGO619" s="9"/>
      <c r="NGP619" s="9"/>
      <c r="NGQ619" s="9"/>
      <c r="NGR619" s="9"/>
      <c r="NGS619" s="9"/>
      <c r="NGT619" s="9"/>
      <c r="NGU619" s="9"/>
      <c r="NGV619" s="9"/>
      <c r="NGW619" s="9"/>
      <c r="NGX619" s="9"/>
      <c r="NGY619" s="9"/>
      <c r="NGZ619" s="9"/>
      <c r="NHA619" s="9"/>
      <c r="NHB619" s="9"/>
      <c r="NHC619" s="9"/>
      <c r="NHD619" s="9"/>
      <c r="NHE619" s="9"/>
      <c r="NHF619" s="9"/>
      <c r="NHG619" s="9"/>
      <c r="NHH619" s="9"/>
      <c r="NHI619" s="9"/>
      <c r="NHJ619" s="9"/>
      <c r="NHK619" s="9"/>
      <c r="NHL619" s="9"/>
      <c r="NHM619" s="9"/>
      <c r="NHN619" s="9"/>
      <c r="NHO619" s="9"/>
      <c r="NHP619" s="9"/>
      <c r="NHQ619" s="9"/>
      <c r="NHR619" s="9"/>
      <c r="NHS619" s="9"/>
      <c r="NHT619" s="9"/>
      <c r="NHU619" s="9"/>
      <c r="NHV619" s="9"/>
      <c r="NHW619" s="9"/>
      <c r="NHX619" s="9"/>
      <c r="NHY619" s="9"/>
      <c r="NHZ619" s="9"/>
      <c r="NIA619" s="9"/>
      <c r="NIB619" s="9"/>
      <c r="NIC619" s="9"/>
      <c r="NID619" s="9"/>
      <c r="NIE619" s="9"/>
      <c r="NIF619" s="9"/>
      <c r="NIG619" s="9"/>
      <c r="NIH619" s="9"/>
      <c r="NII619" s="9"/>
      <c r="NIJ619" s="9"/>
      <c r="NIK619" s="9"/>
      <c r="NIL619" s="9"/>
      <c r="NIM619" s="9"/>
      <c r="NIN619" s="9"/>
      <c r="NIO619" s="9"/>
      <c r="NIP619" s="9"/>
      <c r="NIQ619" s="9"/>
      <c r="NIR619" s="9"/>
      <c r="NIS619" s="9"/>
      <c r="NIT619" s="9"/>
      <c r="NIU619" s="9"/>
      <c r="NIV619" s="9"/>
      <c r="NIW619" s="9"/>
      <c r="NIX619" s="9"/>
      <c r="NIY619" s="9"/>
      <c r="NIZ619" s="9"/>
      <c r="NJA619" s="9"/>
      <c r="NJB619" s="9"/>
      <c r="NJC619" s="9"/>
      <c r="NJD619" s="9"/>
      <c r="NJE619" s="9"/>
      <c r="NJF619" s="9"/>
      <c r="NJG619" s="9"/>
      <c r="NJH619" s="9"/>
      <c r="NJI619" s="9"/>
      <c r="NJJ619" s="9"/>
      <c r="NJK619" s="9"/>
      <c r="NJL619" s="9"/>
      <c r="NJM619" s="9"/>
      <c r="NJN619" s="9"/>
      <c r="NJO619" s="9"/>
      <c r="NJP619" s="9"/>
      <c r="NJQ619" s="9"/>
      <c r="NJR619" s="9"/>
      <c r="NJS619" s="9"/>
      <c r="NJT619" s="9"/>
      <c r="NJU619" s="9"/>
      <c r="NJV619" s="9"/>
      <c r="NJW619" s="9"/>
      <c r="NJX619" s="9"/>
      <c r="NJY619" s="9"/>
      <c r="NJZ619" s="9"/>
      <c r="NKA619" s="9"/>
      <c r="NKB619" s="9"/>
      <c r="NKC619" s="9"/>
      <c r="NKD619" s="9"/>
      <c r="NKE619" s="9"/>
      <c r="NKF619" s="9"/>
      <c r="NKG619" s="9"/>
      <c r="NKH619" s="9"/>
      <c r="NKI619" s="9"/>
      <c r="NKJ619" s="9"/>
      <c r="NKK619" s="9"/>
      <c r="NKL619" s="9"/>
      <c r="NKM619" s="9"/>
      <c r="NKN619" s="9"/>
      <c r="NKO619" s="9"/>
      <c r="NKP619" s="9"/>
      <c r="NKQ619" s="9"/>
      <c r="NKR619" s="9"/>
      <c r="NKS619" s="9"/>
      <c r="NKT619" s="9"/>
      <c r="NKU619" s="9"/>
      <c r="NKV619" s="9"/>
      <c r="NKW619" s="9"/>
      <c r="NKX619" s="9"/>
      <c r="NKY619" s="9"/>
      <c r="NKZ619" s="9"/>
      <c r="NLA619" s="9"/>
      <c r="NLB619" s="9"/>
      <c r="NLC619" s="9"/>
      <c r="NLD619" s="9"/>
      <c r="NLE619" s="9"/>
      <c r="NLF619" s="9"/>
      <c r="NLG619" s="9"/>
      <c r="NLH619" s="9"/>
      <c r="NLI619" s="9"/>
      <c r="NLJ619" s="9"/>
      <c r="NLK619" s="9"/>
      <c r="NLL619" s="9"/>
      <c r="NLM619" s="9"/>
      <c r="NLN619" s="9"/>
      <c r="NLO619" s="9"/>
      <c r="NLP619" s="9"/>
      <c r="NLQ619" s="9"/>
      <c r="NLR619" s="9"/>
      <c r="NLS619" s="9"/>
      <c r="NLT619" s="9"/>
      <c r="NLU619" s="9"/>
      <c r="NLV619" s="9"/>
      <c r="NLW619" s="9"/>
      <c r="NLX619" s="9"/>
      <c r="NLY619" s="9"/>
      <c r="NLZ619" s="9"/>
      <c r="NMA619" s="9"/>
      <c r="NMB619" s="9"/>
      <c r="NMC619" s="9"/>
      <c r="NMD619" s="9"/>
      <c r="NME619" s="9"/>
      <c r="NMF619" s="9"/>
      <c r="NMG619" s="9"/>
      <c r="NMH619" s="9"/>
      <c r="NMI619" s="9"/>
      <c r="NMJ619" s="9"/>
      <c r="NMK619" s="9"/>
      <c r="NML619" s="9"/>
      <c r="NMM619" s="9"/>
      <c r="NMN619" s="9"/>
      <c r="NMO619" s="9"/>
      <c r="NMP619" s="9"/>
      <c r="NMQ619" s="9"/>
      <c r="NMR619" s="9"/>
      <c r="NMS619" s="9"/>
      <c r="NMT619" s="9"/>
      <c r="NMU619" s="9"/>
      <c r="NMV619" s="9"/>
      <c r="NMW619" s="9"/>
      <c r="NMX619" s="9"/>
      <c r="NMY619" s="9"/>
      <c r="NMZ619" s="9"/>
      <c r="NNA619" s="9"/>
      <c r="NNB619" s="9"/>
      <c r="NNC619" s="9"/>
      <c r="NND619" s="9"/>
      <c r="NNE619" s="9"/>
      <c r="NNF619" s="9"/>
      <c r="NNG619" s="9"/>
      <c r="NNH619" s="9"/>
      <c r="NNI619" s="9"/>
      <c r="NNJ619" s="9"/>
      <c r="NNK619" s="9"/>
      <c r="NNL619" s="9"/>
      <c r="NNM619" s="9"/>
      <c r="NNN619" s="9"/>
      <c r="NNO619" s="9"/>
      <c r="NNP619" s="9"/>
      <c r="NNQ619" s="9"/>
      <c r="NNR619" s="9"/>
      <c r="NNS619" s="9"/>
      <c r="NNT619" s="9"/>
      <c r="NNU619" s="9"/>
      <c r="NNV619" s="9"/>
      <c r="NNW619" s="9"/>
      <c r="NNX619" s="9"/>
      <c r="NNY619" s="9"/>
      <c r="NNZ619" s="9"/>
      <c r="NOA619" s="9"/>
      <c r="NOB619" s="9"/>
      <c r="NOC619" s="9"/>
      <c r="NOD619" s="9"/>
      <c r="NOE619" s="9"/>
      <c r="NOF619" s="9"/>
      <c r="NOG619" s="9"/>
      <c r="NOH619" s="9"/>
      <c r="NOI619" s="9"/>
      <c r="NOJ619" s="9"/>
      <c r="NOK619" s="9"/>
      <c r="NOL619" s="9"/>
      <c r="NOM619" s="9"/>
      <c r="NON619" s="9"/>
      <c r="NOO619" s="9"/>
      <c r="NOP619" s="9"/>
      <c r="NOQ619" s="9"/>
      <c r="NOR619" s="9"/>
      <c r="NOS619" s="9"/>
      <c r="NOT619" s="9"/>
      <c r="NOU619" s="9"/>
      <c r="NOV619" s="9"/>
      <c r="NOW619" s="9"/>
      <c r="NOX619" s="9"/>
      <c r="NOY619" s="9"/>
      <c r="NOZ619" s="9"/>
      <c r="NPA619" s="9"/>
      <c r="NPB619" s="9"/>
      <c r="NPC619" s="9"/>
      <c r="NPD619" s="9"/>
      <c r="NPE619" s="9"/>
      <c r="NPF619" s="9"/>
      <c r="NPG619" s="9"/>
      <c r="NPH619" s="9"/>
      <c r="NPI619" s="9"/>
      <c r="NPJ619" s="9"/>
      <c r="NPK619" s="9"/>
      <c r="NPL619" s="9"/>
      <c r="NPM619" s="9"/>
      <c r="NPN619" s="9"/>
      <c r="NPO619" s="9"/>
      <c r="NPP619" s="9"/>
      <c r="NPQ619" s="9"/>
      <c r="NPR619" s="9"/>
      <c r="NPS619" s="9"/>
      <c r="NPT619" s="9"/>
      <c r="NPU619" s="9"/>
      <c r="NPV619" s="9"/>
      <c r="NPW619" s="9"/>
      <c r="NPX619" s="9"/>
      <c r="NPY619" s="9"/>
      <c r="NPZ619" s="9"/>
      <c r="NQA619" s="9"/>
      <c r="NQB619" s="9"/>
      <c r="NQC619" s="9"/>
      <c r="NQD619" s="9"/>
      <c r="NQE619" s="9"/>
      <c r="NQF619" s="9"/>
      <c r="NQG619" s="9"/>
      <c r="NQH619" s="9"/>
      <c r="NQI619" s="9"/>
      <c r="NQJ619" s="9"/>
      <c r="NQK619" s="9"/>
      <c r="NQL619" s="9"/>
      <c r="NQM619" s="9"/>
      <c r="NQN619" s="9"/>
      <c r="NQO619" s="9"/>
      <c r="NQP619" s="9"/>
      <c r="NQQ619" s="9"/>
      <c r="NQR619" s="9"/>
      <c r="NQS619" s="9"/>
      <c r="NQT619" s="9"/>
      <c r="NQU619" s="9"/>
      <c r="NQV619" s="9"/>
      <c r="NQW619" s="9"/>
      <c r="NQX619" s="9"/>
      <c r="NQY619" s="9"/>
      <c r="NQZ619" s="9"/>
      <c r="NRA619" s="9"/>
      <c r="NRB619" s="9"/>
      <c r="NRC619" s="9"/>
      <c r="NRD619" s="9"/>
      <c r="NRE619" s="9"/>
      <c r="NRF619" s="9"/>
      <c r="NRG619" s="9"/>
      <c r="NRH619" s="9"/>
      <c r="NRI619" s="9"/>
      <c r="NRJ619" s="9"/>
      <c r="NRK619" s="9"/>
      <c r="NRL619" s="9"/>
      <c r="NRM619" s="9"/>
      <c r="NRN619" s="9"/>
      <c r="NRO619" s="9"/>
      <c r="NRP619" s="9"/>
      <c r="NRQ619" s="9"/>
      <c r="NRR619" s="9"/>
      <c r="NRS619" s="9"/>
      <c r="NRT619" s="9"/>
      <c r="NRU619" s="9"/>
      <c r="NRV619" s="9"/>
      <c r="NRW619" s="9"/>
      <c r="NRX619" s="9"/>
      <c r="NRY619" s="9"/>
      <c r="NRZ619" s="9"/>
      <c r="NSA619" s="9"/>
      <c r="NSB619" s="9"/>
      <c r="NSC619" s="9"/>
      <c r="NSD619" s="9"/>
      <c r="NSE619" s="9"/>
      <c r="NSF619" s="9"/>
      <c r="NSG619" s="9"/>
      <c r="NSH619" s="9"/>
      <c r="NSI619" s="9"/>
      <c r="NSJ619" s="9"/>
      <c r="NSK619" s="9"/>
      <c r="NSL619" s="9"/>
      <c r="NSM619" s="9"/>
      <c r="NSN619" s="9"/>
      <c r="NSO619" s="9"/>
      <c r="NSP619" s="9"/>
      <c r="NSQ619" s="9"/>
      <c r="NSR619" s="9"/>
      <c r="NSS619" s="9"/>
      <c r="NST619" s="9"/>
      <c r="NSU619" s="9"/>
      <c r="NSV619" s="9"/>
      <c r="NSW619" s="9"/>
      <c r="NSX619" s="9"/>
      <c r="NSY619" s="9"/>
      <c r="NSZ619" s="9"/>
      <c r="NTA619" s="9"/>
      <c r="NTB619" s="9"/>
      <c r="NTC619" s="9"/>
      <c r="NTD619" s="9"/>
      <c r="NTE619" s="9"/>
      <c r="NTF619" s="9"/>
      <c r="NTG619" s="9"/>
      <c r="NTH619" s="9"/>
      <c r="NTI619" s="9"/>
      <c r="NTJ619" s="9"/>
      <c r="NTK619" s="9"/>
      <c r="NTL619" s="9"/>
      <c r="NTM619" s="9"/>
      <c r="NTN619" s="9"/>
      <c r="NTO619" s="9"/>
      <c r="NTP619" s="9"/>
      <c r="NTQ619" s="9"/>
      <c r="NTR619" s="9"/>
      <c r="NTS619" s="9"/>
      <c r="NTT619" s="9"/>
      <c r="NTU619" s="9"/>
      <c r="NTV619" s="9"/>
      <c r="NTW619" s="9"/>
      <c r="NTX619" s="9"/>
      <c r="NTY619" s="9"/>
      <c r="NTZ619" s="9"/>
      <c r="NUA619" s="9"/>
      <c r="NUB619" s="9"/>
      <c r="NUC619" s="9"/>
      <c r="NUD619" s="9"/>
      <c r="NUE619" s="9"/>
      <c r="NUF619" s="9"/>
      <c r="NUG619" s="9"/>
      <c r="NUH619" s="9"/>
      <c r="NUI619" s="9"/>
      <c r="NUJ619" s="9"/>
      <c r="NUK619" s="9"/>
      <c r="NUL619" s="9"/>
      <c r="NUM619" s="9"/>
      <c r="NUN619" s="9"/>
      <c r="NUO619" s="9"/>
      <c r="NUP619" s="9"/>
      <c r="NUQ619" s="9"/>
      <c r="NUR619" s="9"/>
      <c r="NUS619" s="9"/>
      <c r="NUT619" s="9"/>
      <c r="NUU619" s="9"/>
      <c r="NUV619" s="9"/>
      <c r="NUW619" s="9"/>
      <c r="NUX619" s="9"/>
      <c r="NUY619" s="9"/>
      <c r="NUZ619" s="9"/>
      <c r="NVA619" s="9"/>
      <c r="NVB619" s="9"/>
      <c r="NVC619" s="9"/>
      <c r="NVD619" s="9"/>
      <c r="NVE619" s="9"/>
      <c r="NVF619" s="9"/>
      <c r="NVG619" s="9"/>
      <c r="NVH619" s="9"/>
      <c r="NVI619" s="9"/>
      <c r="NVJ619" s="9"/>
      <c r="NVK619" s="9"/>
      <c r="NVL619" s="9"/>
      <c r="NVM619" s="9"/>
      <c r="NVN619" s="9"/>
      <c r="NVO619" s="9"/>
      <c r="NVP619" s="9"/>
      <c r="NVQ619" s="9"/>
      <c r="NVR619" s="9"/>
      <c r="NVS619" s="9"/>
      <c r="NVT619" s="9"/>
      <c r="NVU619" s="9"/>
      <c r="NVV619" s="9"/>
      <c r="NVW619" s="9"/>
      <c r="NVX619" s="9"/>
      <c r="NVY619" s="9"/>
      <c r="NVZ619" s="9"/>
      <c r="NWA619" s="9"/>
      <c r="NWB619" s="9"/>
      <c r="NWC619" s="9"/>
      <c r="NWD619" s="9"/>
      <c r="NWE619" s="9"/>
      <c r="NWF619" s="9"/>
      <c r="NWG619" s="9"/>
      <c r="NWH619" s="9"/>
      <c r="NWI619" s="9"/>
      <c r="NWJ619" s="9"/>
      <c r="NWK619" s="9"/>
      <c r="NWL619" s="9"/>
      <c r="NWM619" s="9"/>
      <c r="NWN619" s="9"/>
      <c r="NWO619" s="9"/>
      <c r="NWP619" s="9"/>
      <c r="NWQ619" s="9"/>
      <c r="NWR619" s="9"/>
      <c r="NWS619" s="9"/>
      <c r="NWT619" s="9"/>
      <c r="NWU619" s="9"/>
      <c r="NWV619" s="9"/>
      <c r="NWW619" s="9"/>
      <c r="NWX619" s="9"/>
      <c r="NWY619" s="9"/>
      <c r="NWZ619" s="9"/>
      <c r="NXA619" s="9"/>
      <c r="NXB619" s="9"/>
      <c r="NXC619" s="9"/>
      <c r="NXD619" s="9"/>
      <c r="NXE619" s="9"/>
      <c r="NXF619" s="9"/>
      <c r="NXG619" s="9"/>
      <c r="NXH619" s="9"/>
      <c r="NXI619" s="9"/>
      <c r="NXJ619" s="9"/>
      <c r="NXK619" s="9"/>
      <c r="NXL619" s="9"/>
      <c r="NXM619" s="9"/>
      <c r="NXN619" s="9"/>
      <c r="NXO619" s="9"/>
      <c r="NXP619" s="9"/>
      <c r="NXQ619" s="9"/>
      <c r="NXR619" s="9"/>
      <c r="NXS619" s="9"/>
      <c r="NXT619" s="9"/>
      <c r="NXU619" s="9"/>
      <c r="NXV619" s="9"/>
      <c r="NXW619" s="9"/>
      <c r="NXX619" s="9"/>
      <c r="NXY619" s="9"/>
      <c r="NXZ619" s="9"/>
      <c r="NYA619" s="9"/>
      <c r="NYB619" s="9"/>
      <c r="NYC619" s="9"/>
      <c r="NYD619" s="9"/>
      <c r="NYE619" s="9"/>
      <c r="NYF619" s="9"/>
      <c r="NYG619" s="9"/>
      <c r="NYH619" s="9"/>
      <c r="NYI619" s="9"/>
      <c r="NYJ619" s="9"/>
      <c r="NYK619" s="9"/>
      <c r="NYL619" s="9"/>
      <c r="NYM619" s="9"/>
      <c r="NYN619" s="9"/>
      <c r="NYO619" s="9"/>
      <c r="NYP619" s="9"/>
      <c r="NYQ619" s="9"/>
      <c r="NYR619" s="9"/>
      <c r="NYS619" s="9"/>
      <c r="NYT619" s="9"/>
      <c r="NYU619" s="9"/>
      <c r="NYV619" s="9"/>
      <c r="NYW619" s="9"/>
      <c r="NYX619" s="9"/>
      <c r="NYY619" s="9"/>
      <c r="NYZ619" s="9"/>
      <c r="NZA619" s="9"/>
      <c r="NZB619" s="9"/>
      <c r="NZC619" s="9"/>
      <c r="NZD619" s="9"/>
      <c r="NZE619" s="9"/>
      <c r="NZF619" s="9"/>
      <c r="NZG619" s="9"/>
      <c r="NZH619" s="9"/>
      <c r="NZI619" s="9"/>
      <c r="NZJ619" s="9"/>
      <c r="NZK619" s="9"/>
      <c r="NZL619" s="9"/>
      <c r="NZM619" s="9"/>
      <c r="NZN619" s="9"/>
      <c r="NZO619" s="9"/>
      <c r="NZP619" s="9"/>
      <c r="NZQ619" s="9"/>
      <c r="NZR619" s="9"/>
      <c r="NZS619" s="9"/>
      <c r="NZT619" s="9"/>
      <c r="NZU619" s="9"/>
      <c r="NZV619" s="9"/>
      <c r="NZW619" s="9"/>
      <c r="NZX619" s="9"/>
      <c r="NZY619" s="9"/>
      <c r="NZZ619" s="9"/>
      <c r="OAA619" s="9"/>
      <c r="OAB619" s="9"/>
      <c r="OAC619" s="9"/>
      <c r="OAD619" s="9"/>
      <c r="OAE619" s="9"/>
      <c r="OAF619" s="9"/>
      <c r="OAG619" s="9"/>
      <c r="OAH619" s="9"/>
      <c r="OAI619" s="9"/>
      <c r="OAJ619" s="9"/>
      <c r="OAK619" s="9"/>
      <c r="OAL619" s="9"/>
      <c r="OAM619" s="9"/>
      <c r="OAN619" s="9"/>
      <c r="OAO619" s="9"/>
      <c r="OAP619" s="9"/>
      <c r="OAQ619" s="9"/>
      <c r="OAR619" s="9"/>
      <c r="OAS619" s="9"/>
      <c r="OAT619" s="9"/>
      <c r="OAU619" s="9"/>
      <c r="OAV619" s="9"/>
      <c r="OAW619" s="9"/>
      <c r="OAX619" s="9"/>
      <c r="OAY619" s="9"/>
      <c r="OAZ619" s="9"/>
      <c r="OBA619" s="9"/>
      <c r="OBB619" s="9"/>
      <c r="OBC619" s="9"/>
      <c r="OBD619" s="9"/>
      <c r="OBE619" s="9"/>
      <c r="OBF619" s="9"/>
      <c r="OBG619" s="9"/>
      <c r="OBH619" s="9"/>
      <c r="OBI619" s="9"/>
      <c r="OBJ619" s="9"/>
      <c r="OBK619" s="9"/>
      <c r="OBL619" s="9"/>
      <c r="OBM619" s="9"/>
      <c r="OBN619" s="9"/>
      <c r="OBO619" s="9"/>
      <c r="OBP619" s="9"/>
      <c r="OBQ619" s="9"/>
      <c r="OBR619" s="9"/>
      <c r="OBS619" s="9"/>
      <c r="OBT619" s="9"/>
      <c r="OBU619" s="9"/>
      <c r="OBV619" s="9"/>
      <c r="OBW619" s="9"/>
      <c r="OBX619" s="9"/>
      <c r="OBY619" s="9"/>
      <c r="OBZ619" s="9"/>
      <c r="OCA619" s="9"/>
      <c r="OCB619" s="9"/>
      <c r="OCC619" s="9"/>
      <c r="OCD619" s="9"/>
      <c r="OCE619" s="9"/>
      <c r="OCF619" s="9"/>
      <c r="OCG619" s="9"/>
      <c r="OCH619" s="9"/>
      <c r="OCI619" s="9"/>
      <c r="OCJ619" s="9"/>
      <c r="OCK619" s="9"/>
      <c r="OCL619" s="9"/>
      <c r="OCM619" s="9"/>
      <c r="OCN619" s="9"/>
      <c r="OCO619" s="9"/>
      <c r="OCP619" s="9"/>
      <c r="OCQ619" s="9"/>
      <c r="OCR619" s="9"/>
      <c r="OCS619" s="9"/>
      <c r="OCT619" s="9"/>
      <c r="OCU619" s="9"/>
      <c r="OCV619" s="9"/>
      <c r="OCW619" s="9"/>
      <c r="OCX619" s="9"/>
      <c r="OCY619" s="9"/>
      <c r="OCZ619" s="9"/>
      <c r="ODA619" s="9"/>
      <c r="ODB619" s="9"/>
      <c r="ODC619" s="9"/>
      <c r="ODD619" s="9"/>
      <c r="ODE619" s="9"/>
      <c r="ODF619" s="9"/>
      <c r="ODG619" s="9"/>
      <c r="ODH619" s="9"/>
      <c r="ODI619" s="9"/>
      <c r="ODJ619" s="9"/>
      <c r="ODK619" s="9"/>
      <c r="ODL619" s="9"/>
      <c r="ODM619" s="9"/>
      <c r="ODN619" s="9"/>
      <c r="ODO619" s="9"/>
      <c r="ODP619" s="9"/>
      <c r="ODQ619" s="9"/>
      <c r="ODR619" s="9"/>
      <c r="ODS619" s="9"/>
      <c r="ODT619" s="9"/>
      <c r="ODU619" s="9"/>
      <c r="ODV619" s="9"/>
      <c r="ODW619" s="9"/>
      <c r="ODX619" s="9"/>
      <c r="ODY619" s="9"/>
      <c r="ODZ619" s="9"/>
      <c r="OEA619" s="9"/>
      <c r="OEB619" s="9"/>
      <c r="OEC619" s="9"/>
      <c r="OED619" s="9"/>
      <c r="OEE619" s="9"/>
      <c r="OEF619" s="9"/>
      <c r="OEG619" s="9"/>
      <c r="OEH619" s="9"/>
      <c r="OEI619" s="9"/>
      <c r="OEJ619" s="9"/>
      <c r="OEK619" s="9"/>
      <c r="OEL619" s="9"/>
      <c r="OEM619" s="9"/>
      <c r="OEN619" s="9"/>
      <c r="OEO619" s="9"/>
      <c r="OEP619" s="9"/>
      <c r="OEQ619" s="9"/>
      <c r="OER619" s="9"/>
      <c r="OES619" s="9"/>
      <c r="OET619" s="9"/>
      <c r="OEU619" s="9"/>
      <c r="OEV619" s="9"/>
      <c r="OEW619" s="9"/>
      <c r="OEX619" s="9"/>
      <c r="OEY619" s="9"/>
      <c r="OEZ619" s="9"/>
      <c r="OFA619" s="9"/>
      <c r="OFB619" s="9"/>
      <c r="OFC619" s="9"/>
      <c r="OFD619" s="9"/>
      <c r="OFE619" s="9"/>
      <c r="OFF619" s="9"/>
      <c r="OFG619" s="9"/>
      <c r="OFH619" s="9"/>
      <c r="OFI619" s="9"/>
      <c r="OFJ619" s="9"/>
      <c r="OFK619" s="9"/>
      <c r="OFL619" s="9"/>
      <c r="OFM619" s="9"/>
      <c r="OFN619" s="9"/>
      <c r="OFO619" s="9"/>
      <c r="OFP619" s="9"/>
      <c r="OFQ619" s="9"/>
      <c r="OFR619" s="9"/>
      <c r="OFS619" s="9"/>
      <c r="OFT619" s="9"/>
      <c r="OFU619" s="9"/>
      <c r="OFV619" s="9"/>
      <c r="OFW619" s="9"/>
      <c r="OFX619" s="9"/>
      <c r="OFY619" s="9"/>
      <c r="OFZ619" s="9"/>
      <c r="OGA619" s="9"/>
      <c r="OGB619" s="9"/>
      <c r="OGC619" s="9"/>
      <c r="OGD619" s="9"/>
      <c r="OGE619" s="9"/>
      <c r="OGF619" s="9"/>
      <c r="OGG619" s="9"/>
      <c r="OGH619" s="9"/>
      <c r="OGI619" s="9"/>
      <c r="OGJ619" s="9"/>
      <c r="OGK619" s="9"/>
      <c r="OGL619" s="9"/>
      <c r="OGM619" s="9"/>
      <c r="OGN619" s="9"/>
      <c r="OGO619" s="9"/>
      <c r="OGP619" s="9"/>
      <c r="OGQ619" s="9"/>
      <c r="OGR619" s="9"/>
      <c r="OGS619" s="9"/>
      <c r="OGT619" s="9"/>
      <c r="OGU619" s="9"/>
      <c r="OGV619" s="9"/>
      <c r="OGW619" s="9"/>
      <c r="OGX619" s="9"/>
      <c r="OGY619" s="9"/>
      <c r="OGZ619" s="9"/>
      <c r="OHA619" s="9"/>
      <c r="OHB619" s="9"/>
      <c r="OHC619" s="9"/>
      <c r="OHD619" s="9"/>
      <c r="OHE619" s="9"/>
      <c r="OHF619" s="9"/>
      <c r="OHG619" s="9"/>
      <c r="OHH619" s="9"/>
      <c r="OHI619" s="9"/>
      <c r="OHJ619" s="9"/>
      <c r="OHK619" s="9"/>
      <c r="OHL619" s="9"/>
      <c r="OHM619" s="9"/>
      <c r="OHN619" s="9"/>
      <c r="OHO619" s="9"/>
      <c r="OHP619" s="9"/>
      <c r="OHQ619" s="9"/>
      <c r="OHR619" s="9"/>
      <c r="OHS619" s="9"/>
      <c r="OHT619" s="9"/>
      <c r="OHU619" s="9"/>
      <c r="OHV619" s="9"/>
      <c r="OHW619" s="9"/>
      <c r="OHX619" s="9"/>
      <c r="OHY619" s="9"/>
      <c r="OHZ619" s="9"/>
      <c r="OIA619" s="9"/>
      <c r="OIB619" s="9"/>
      <c r="OIC619" s="9"/>
      <c r="OID619" s="9"/>
      <c r="OIE619" s="9"/>
      <c r="OIF619" s="9"/>
      <c r="OIG619" s="9"/>
      <c r="OIH619" s="9"/>
      <c r="OII619" s="9"/>
      <c r="OIJ619" s="9"/>
      <c r="OIK619" s="9"/>
      <c r="OIL619" s="9"/>
      <c r="OIM619" s="9"/>
      <c r="OIN619" s="9"/>
      <c r="OIO619" s="9"/>
      <c r="OIP619" s="9"/>
      <c r="OIQ619" s="9"/>
      <c r="OIR619" s="9"/>
      <c r="OIS619" s="9"/>
      <c r="OIT619" s="9"/>
      <c r="OIU619" s="9"/>
      <c r="OIV619" s="9"/>
      <c r="OIW619" s="9"/>
      <c r="OIX619" s="9"/>
      <c r="OIY619" s="9"/>
      <c r="OIZ619" s="9"/>
      <c r="OJA619" s="9"/>
      <c r="OJB619" s="9"/>
      <c r="OJC619" s="9"/>
      <c r="OJD619" s="9"/>
      <c r="OJE619" s="9"/>
      <c r="OJF619" s="9"/>
      <c r="OJG619" s="9"/>
      <c r="OJH619" s="9"/>
      <c r="OJI619" s="9"/>
      <c r="OJJ619" s="9"/>
      <c r="OJK619" s="9"/>
      <c r="OJL619" s="9"/>
      <c r="OJM619" s="9"/>
      <c r="OJN619" s="9"/>
      <c r="OJO619" s="9"/>
      <c r="OJP619" s="9"/>
      <c r="OJQ619" s="9"/>
      <c r="OJR619" s="9"/>
      <c r="OJS619" s="9"/>
      <c r="OJT619" s="9"/>
      <c r="OJU619" s="9"/>
      <c r="OJV619" s="9"/>
      <c r="OJW619" s="9"/>
      <c r="OJX619" s="9"/>
      <c r="OJY619" s="9"/>
      <c r="OJZ619" s="9"/>
      <c r="OKA619" s="9"/>
      <c r="OKB619" s="9"/>
      <c r="OKC619" s="9"/>
      <c r="OKD619" s="9"/>
      <c r="OKE619" s="9"/>
      <c r="OKF619" s="9"/>
      <c r="OKG619" s="9"/>
      <c r="OKH619" s="9"/>
      <c r="OKI619" s="9"/>
      <c r="OKJ619" s="9"/>
      <c r="OKK619" s="9"/>
      <c r="OKL619" s="9"/>
      <c r="OKM619" s="9"/>
      <c r="OKN619" s="9"/>
      <c r="OKO619" s="9"/>
      <c r="OKP619" s="9"/>
      <c r="OKQ619" s="9"/>
      <c r="OKR619" s="9"/>
      <c r="OKS619" s="9"/>
      <c r="OKT619" s="9"/>
      <c r="OKU619" s="9"/>
      <c r="OKV619" s="9"/>
      <c r="OKW619" s="9"/>
      <c r="OKX619" s="9"/>
      <c r="OKY619" s="9"/>
      <c r="OKZ619" s="9"/>
      <c r="OLA619" s="9"/>
      <c r="OLB619" s="9"/>
      <c r="OLC619" s="9"/>
      <c r="OLD619" s="9"/>
      <c r="OLE619" s="9"/>
      <c r="OLF619" s="9"/>
      <c r="OLG619" s="9"/>
      <c r="OLH619" s="9"/>
      <c r="OLI619" s="9"/>
      <c r="OLJ619" s="9"/>
      <c r="OLK619" s="9"/>
      <c r="OLL619" s="9"/>
      <c r="OLM619" s="9"/>
      <c r="OLN619" s="9"/>
      <c r="OLO619" s="9"/>
      <c r="OLP619" s="9"/>
      <c r="OLQ619" s="9"/>
      <c r="OLR619" s="9"/>
      <c r="OLS619" s="9"/>
      <c r="OLT619" s="9"/>
      <c r="OLU619" s="9"/>
      <c r="OLV619" s="9"/>
      <c r="OLW619" s="9"/>
      <c r="OLX619" s="9"/>
      <c r="OLY619" s="9"/>
      <c r="OLZ619" s="9"/>
      <c r="OMA619" s="9"/>
      <c r="OMB619" s="9"/>
      <c r="OMC619" s="9"/>
      <c r="OMD619" s="9"/>
      <c r="OME619" s="9"/>
      <c r="OMF619" s="9"/>
      <c r="OMG619" s="9"/>
      <c r="OMH619" s="9"/>
      <c r="OMI619" s="9"/>
      <c r="OMJ619" s="9"/>
      <c r="OMK619" s="9"/>
      <c r="OML619" s="9"/>
      <c r="OMM619" s="9"/>
      <c r="OMN619" s="9"/>
      <c r="OMO619" s="9"/>
      <c r="OMP619" s="9"/>
      <c r="OMQ619" s="9"/>
      <c r="OMR619" s="9"/>
      <c r="OMS619" s="9"/>
      <c r="OMT619" s="9"/>
      <c r="OMU619" s="9"/>
      <c r="OMV619" s="9"/>
      <c r="OMW619" s="9"/>
      <c r="OMX619" s="9"/>
      <c r="OMY619" s="9"/>
      <c r="OMZ619" s="9"/>
      <c r="ONA619" s="9"/>
      <c r="ONB619" s="9"/>
      <c r="ONC619" s="9"/>
      <c r="OND619" s="9"/>
      <c r="ONE619" s="9"/>
      <c r="ONF619" s="9"/>
      <c r="ONG619" s="9"/>
      <c r="ONH619" s="9"/>
      <c r="ONI619" s="9"/>
      <c r="ONJ619" s="9"/>
      <c r="ONK619" s="9"/>
      <c r="ONL619" s="9"/>
      <c r="ONM619" s="9"/>
      <c r="ONN619" s="9"/>
      <c r="ONO619" s="9"/>
      <c r="ONP619" s="9"/>
      <c r="ONQ619" s="9"/>
      <c r="ONR619" s="9"/>
      <c r="ONS619" s="9"/>
      <c r="ONT619" s="9"/>
      <c r="ONU619" s="9"/>
      <c r="ONV619" s="9"/>
      <c r="ONW619" s="9"/>
      <c r="ONX619" s="9"/>
      <c r="ONY619" s="9"/>
      <c r="ONZ619" s="9"/>
      <c r="OOA619" s="9"/>
      <c r="OOB619" s="9"/>
      <c r="OOC619" s="9"/>
      <c r="OOD619" s="9"/>
      <c r="OOE619" s="9"/>
      <c r="OOF619" s="9"/>
      <c r="OOG619" s="9"/>
      <c r="OOH619" s="9"/>
      <c r="OOI619" s="9"/>
      <c r="OOJ619" s="9"/>
      <c r="OOK619" s="9"/>
      <c r="OOL619" s="9"/>
      <c r="OOM619" s="9"/>
      <c r="OON619" s="9"/>
      <c r="OOO619" s="9"/>
      <c r="OOP619" s="9"/>
      <c r="OOQ619" s="9"/>
      <c r="OOR619" s="9"/>
      <c r="OOS619" s="9"/>
      <c r="OOT619" s="9"/>
      <c r="OOU619" s="9"/>
      <c r="OOV619" s="9"/>
      <c r="OOW619" s="9"/>
      <c r="OOX619" s="9"/>
      <c r="OOY619" s="9"/>
      <c r="OOZ619" s="9"/>
      <c r="OPA619" s="9"/>
      <c r="OPB619" s="9"/>
      <c r="OPC619" s="9"/>
      <c r="OPD619" s="9"/>
      <c r="OPE619" s="9"/>
      <c r="OPF619" s="9"/>
      <c r="OPG619" s="9"/>
      <c r="OPH619" s="9"/>
      <c r="OPI619" s="9"/>
      <c r="OPJ619" s="9"/>
      <c r="OPK619" s="9"/>
      <c r="OPL619" s="9"/>
      <c r="OPM619" s="9"/>
      <c r="OPN619" s="9"/>
      <c r="OPO619" s="9"/>
      <c r="OPP619" s="9"/>
      <c r="OPQ619" s="9"/>
      <c r="OPR619" s="9"/>
      <c r="OPS619" s="9"/>
      <c r="OPT619" s="9"/>
      <c r="OPU619" s="9"/>
      <c r="OPV619" s="9"/>
      <c r="OPW619" s="9"/>
      <c r="OPX619" s="9"/>
      <c r="OPY619" s="9"/>
      <c r="OPZ619" s="9"/>
      <c r="OQA619" s="9"/>
      <c r="OQB619" s="9"/>
      <c r="OQC619" s="9"/>
      <c r="OQD619" s="9"/>
      <c r="OQE619" s="9"/>
      <c r="OQF619" s="9"/>
      <c r="OQG619" s="9"/>
      <c r="OQH619" s="9"/>
      <c r="OQI619" s="9"/>
      <c r="OQJ619" s="9"/>
      <c r="OQK619" s="9"/>
      <c r="OQL619" s="9"/>
      <c r="OQM619" s="9"/>
      <c r="OQN619" s="9"/>
      <c r="OQO619" s="9"/>
      <c r="OQP619" s="9"/>
      <c r="OQQ619" s="9"/>
      <c r="OQR619" s="9"/>
      <c r="OQS619" s="9"/>
      <c r="OQT619" s="9"/>
      <c r="OQU619" s="9"/>
      <c r="OQV619" s="9"/>
      <c r="OQW619" s="9"/>
      <c r="OQX619" s="9"/>
      <c r="OQY619" s="9"/>
      <c r="OQZ619" s="9"/>
      <c r="ORA619" s="9"/>
      <c r="ORB619" s="9"/>
      <c r="ORC619" s="9"/>
      <c r="ORD619" s="9"/>
      <c r="ORE619" s="9"/>
      <c r="ORF619" s="9"/>
      <c r="ORG619" s="9"/>
      <c r="ORH619" s="9"/>
      <c r="ORI619" s="9"/>
      <c r="ORJ619" s="9"/>
      <c r="ORK619" s="9"/>
      <c r="ORL619" s="9"/>
      <c r="ORM619" s="9"/>
      <c r="ORN619" s="9"/>
      <c r="ORO619" s="9"/>
      <c r="ORP619" s="9"/>
      <c r="ORQ619" s="9"/>
      <c r="ORR619" s="9"/>
      <c r="ORS619" s="9"/>
      <c r="ORT619" s="9"/>
      <c r="ORU619" s="9"/>
      <c r="ORV619" s="9"/>
      <c r="ORW619" s="9"/>
      <c r="ORX619" s="9"/>
      <c r="ORY619" s="9"/>
      <c r="ORZ619" s="9"/>
      <c r="OSA619" s="9"/>
      <c r="OSB619" s="9"/>
      <c r="OSC619" s="9"/>
      <c r="OSD619" s="9"/>
      <c r="OSE619" s="9"/>
      <c r="OSF619" s="9"/>
      <c r="OSG619" s="9"/>
      <c r="OSH619" s="9"/>
      <c r="OSI619" s="9"/>
      <c r="OSJ619" s="9"/>
      <c r="OSK619" s="9"/>
      <c r="OSL619" s="9"/>
      <c r="OSM619" s="9"/>
      <c r="OSN619" s="9"/>
      <c r="OSO619" s="9"/>
      <c r="OSP619" s="9"/>
      <c r="OSQ619" s="9"/>
      <c r="OSR619" s="9"/>
      <c r="OSS619" s="9"/>
      <c r="OST619" s="9"/>
      <c r="OSU619" s="9"/>
      <c r="OSV619" s="9"/>
      <c r="OSW619" s="9"/>
      <c r="OSX619" s="9"/>
      <c r="OSY619" s="9"/>
      <c r="OSZ619" s="9"/>
      <c r="OTA619" s="9"/>
      <c r="OTB619" s="9"/>
      <c r="OTC619" s="9"/>
      <c r="OTD619" s="9"/>
      <c r="OTE619" s="9"/>
      <c r="OTF619" s="9"/>
      <c r="OTG619" s="9"/>
      <c r="OTH619" s="9"/>
      <c r="OTI619" s="9"/>
      <c r="OTJ619" s="9"/>
      <c r="OTK619" s="9"/>
      <c r="OTL619" s="9"/>
      <c r="OTM619" s="9"/>
      <c r="OTN619" s="9"/>
      <c r="OTO619" s="9"/>
      <c r="OTP619" s="9"/>
      <c r="OTQ619" s="9"/>
      <c r="OTR619" s="9"/>
      <c r="OTS619" s="9"/>
      <c r="OTT619" s="9"/>
      <c r="OTU619" s="9"/>
      <c r="OTV619" s="9"/>
      <c r="OTW619" s="9"/>
      <c r="OTX619" s="9"/>
      <c r="OTY619" s="9"/>
      <c r="OTZ619" s="9"/>
      <c r="OUA619" s="9"/>
      <c r="OUB619" s="9"/>
      <c r="OUC619" s="9"/>
      <c r="OUD619" s="9"/>
      <c r="OUE619" s="9"/>
      <c r="OUF619" s="9"/>
      <c r="OUG619" s="9"/>
      <c r="OUH619" s="9"/>
      <c r="OUI619" s="9"/>
      <c r="OUJ619" s="9"/>
      <c r="OUK619" s="9"/>
      <c r="OUL619" s="9"/>
      <c r="OUM619" s="9"/>
      <c r="OUN619" s="9"/>
      <c r="OUO619" s="9"/>
      <c r="OUP619" s="9"/>
      <c r="OUQ619" s="9"/>
      <c r="OUR619" s="9"/>
      <c r="OUS619" s="9"/>
      <c r="OUT619" s="9"/>
      <c r="OUU619" s="9"/>
      <c r="OUV619" s="9"/>
      <c r="OUW619" s="9"/>
      <c r="OUX619" s="9"/>
      <c r="OUY619" s="9"/>
      <c r="OUZ619" s="9"/>
      <c r="OVA619" s="9"/>
      <c r="OVB619" s="9"/>
      <c r="OVC619" s="9"/>
      <c r="OVD619" s="9"/>
      <c r="OVE619" s="9"/>
      <c r="OVF619" s="9"/>
      <c r="OVG619" s="9"/>
      <c r="OVH619" s="9"/>
      <c r="OVI619" s="9"/>
      <c r="OVJ619" s="9"/>
      <c r="OVK619" s="9"/>
      <c r="OVL619" s="9"/>
      <c r="OVM619" s="9"/>
      <c r="OVN619" s="9"/>
      <c r="OVO619" s="9"/>
      <c r="OVP619" s="9"/>
      <c r="OVQ619" s="9"/>
      <c r="OVR619" s="9"/>
      <c r="OVS619" s="9"/>
      <c r="OVT619" s="9"/>
      <c r="OVU619" s="9"/>
      <c r="OVV619" s="9"/>
      <c r="OVW619" s="9"/>
      <c r="OVX619" s="9"/>
      <c r="OVY619" s="9"/>
      <c r="OVZ619" s="9"/>
      <c r="OWA619" s="9"/>
      <c r="OWB619" s="9"/>
      <c r="OWC619" s="9"/>
      <c r="OWD619" s="9"/>
      <c r="OWE619" s="9"/>
      <c r="OWF619" s="9"/>
      <c r="OWG619" s="9"/>
      <c r="OWH619" s="9"/>
      <c r="OWI619" s="9"/>
      <c r="OWJ619" s="9"/>
      <c r="OWK619" s="9"/>
      <c r="OWL619" s="9"/>
      <c r="OWM619" s="9"/>
      <c r="OWN619" s="9"/>
      <c r="OWO619" s="9"/>
      <c r="OWP619" s="9"/>
      <c r="OWQ619" s="9"/>
      <c r="OWR619" s="9"/>
      <c r="OWS619" s="9"/>
      <c r="OWT619" s="9"/>
      <c r="OWU619" s="9"/>
      <c r="OWV619" s="9"/>
      <c r="OWW619" s="9"/>
      <c r="OWX619" s="9"/>
      <c r="OWY619" s="9"/>
      <c r="OWZ619" s="9"/>
      <c r="OXA619" s="9"/>
      <c r="OXB619" s="9"/>
      <c r="OXC619" s="9"/>
      <c r="OXD619" s="9"/>
      <c r="OXE619" s="9"/>
      <c r="OXF619" s="9"/>
      <c r="OXG619" s="9"/>
      <c r="OXH619" s="9"/>
      <c r="OXI619" s="9"/>
      <c r="OXJ619" s="9"/>
      <c r="OXK619" s="9"/>
      <c r="OXL619" s="9"/>
      <c r="OXM619" s="9"/>
      <c r="OXN619" s="9"/>
      <c r="OXO619" s="9"/>
      <c r="OXP619" s="9"/>
      <c r="OXQ619" s="9"/>
      <c r="OXR619" s="9"/>
      <c r="OXS619" s="9"/>
      <c r="OXT619" s="9"/>
      <c r="OXU619" s="9"/>
      <c r="OXV619" s="9"/>
      <c r="OXW619" s="9"/>
      <c r="OXX619" s="9"/>
      <c r="OXY619" s="9"/>
      <c r="OXZ619" s="9"/>
      <c r="OYA619" s="9"/>
      <c r="OYB619" s="9"/>
      <c r="OYC619" s="9"/>
      <c r="OYD619" s="9"/>
      <c r="OYE619" s="9"/>
      <c r="OYF619" s="9"/>
      <c r="OYG619" s="9"/>
      <c r="OYH619" s="9"/>
      <c r="OYI619" s="9"/>
      <c r="OYJ619" s="9"/>
      <c r="OYK619" s="9"/>
      <c r="OYL619" s="9"/>
      <c r="OYM619" s="9"/>
      <c r="OYN619" s="9"/>
      <c r="OYO619" s="9"/>
      <c r="OYP619" s="9"/>
      <c r="OYQ619" s="9"/>
      <c r="OYR619" s="9"/>
      <c r="OYS619" s="9"/>
      <c r="OYT619" s="9"/>
      <c r="OYU619" s="9"/>
      <c r="OYV619" s="9"/>
      <c r="OYW619" s="9"/>
      <c r="OYX619" s="9"/>
      <c r="OYY619" s="9"/>
      <c r="OYZ619" s="9"/>
      <c r="OZA619" s="9"/>
      <c r="OZB619" s="9"/>
      <c r="OZC619" s="9"/>
      <c r="OZD619" s="9"/>
      <c r="OZE619" s="9"/>
      <c r="OZF619" s="9"/>
      <c r="OZG619" s="9"/>
      <c r="OZH619" s="9"/>
      <c r="OZI619" s="9"/>
      <c r="OZJ619" s="9"/>
      <c r="OZK619" s="9"/>
      <c r="OZL619" s="9"/>
      <c r="OZM619" s="9"/>
      <c r="OZN619" s="9"/>
      <c r="OZO619" s="9"/>
      <c r="OZP619" s="9"/>
      <c r="OZQ619" s="9"/>
      <c r="OZR619" s="9"/>
      <c r="OZS619" s="9"/>
      <c r="OZT619" s="9"/>
      <c r="OZU619" s="9"/>
      <c r="OZV619" s="9"/>
      <c r="OZW619" s="9"/>
      <c r="OZX619" s="9"/>
      <c r="OZY619" s="9"/>
      <c r="OZZ619" s="9"/>
      <c r="PAA619" s="9"/>
      <c r="PAB619" s="9"/>
      <c r="PAC619" s="9"/>
      <c r="PAD619" s="9"/>
      <c r="PAE619" s="9"/>
      <c r="PAF619" s="9"/>
      <c r="PAG619" s="9"/>
      <c r="PAH619" s="9"/>
      <c r="PAI619" s="9"/>
      <c r="PAJ619" s="9"/>
      <c r="PAK619" s="9"/>
      <c r="PAL619" s="9"/>
      <c r="PAM619" s="9"/>
      <c r="PAN619" s="9"/>
      <c r="PAO619" s="9"/>
      <c r="PAP619" s="9"/>
      <c r="PAQ619" s="9"/>
      <c r="PAR619" s="9"/>
      <c r="PAS619" s="9"/>
      <c r="PAT619" s="9"/>
      <c r="PAU619" s="9"/>
      <c r="PAV619" s="9"/>
      <c r="PAW619" s="9"/>
      <c r="PAX619" s="9"/>
      <c r="PAY619" s="9"/>
      <c r="PAZ619" s="9"/>
      <c r="PBA619" s="9"/>
      <c r="PBB619" s="9"/>
      <c r="PBC619" s="9"/>
      <c r="PBD619" s="9"/>
      <c r="PBE619" s="9"/>
      <c r="PBF619" s="9"/>
      <c r="PBG619" s="9"/>
      <c r="PBH619" s="9"/>
      <c r="PBI619" s="9"/>
      <c r="PBJ619" s="9"/>
      <c r="PBK619" s="9"/>
      <c r="PBL619" s="9"/>
      <c r="PBM619" s="9"/>
      <c r="PBN619" s="9"/>
      <c r="PBO619" s="9"/>
      <c r="PBP619" s="9"/>
      <c r="PBQ619" s="9"/>
      <c r="PBR619" s="9"/>
      <c r="PBS619" s="9"/>
      <c r="PBT619" s="9"/>
      <c r="PBU619" s="9"/>
      <c r="PBV619" s="9"/>
      <c r="PBW619" s="9"/>
      <c r="PBX619" s="9"/>
      <c r="PBY619" s="9"/>
      <c r="PBZ619" s="9"/>
      <c r="PCA619" s="9"/>
      <c r="PCB619" s="9"/>
      <c r="PCC619" s="9"/>
      <c r="PCD619" s="9"/>
      <c r="PCE619" s="9"/>
      <c r="PCF619" s="9"/>
      <c r="PCG619" s="9"/>
      <c r="PCH619" s="9"/>
      <c r="PCI619" s="9"/>
      <c r="PCJ619" s="9"/>
      <c r="PCK619" s="9"/>
      <c r="PCL619" s="9"/>
      <c r="PCM619" s="9"/>
      <c r="PCN619" s="9"/>
      <c r="PCO619" s="9"/>
      <c r="PCP619" s="9"/>
      <c r="PCQ619" s="9"/>
      <c r="PCR619" s="9"/>
      <c r="PCS619" s="9"/>
      <c r="PCT619" s="9"/>
      <c r="PCU619" s="9"/>
      <c r="PCV619" s="9"/>
      <c r="PCW619" s="9"/>
      <c r="PCX619" s="9"/>
      <c r="PCY619" s="9"/>
      <c r="PCZ619" s="9"/>
      <c r="PDA619" s="9"/>
      <c r="PDB619" s="9"/>
      <c r="PDC619" s="9"/>
      <c r="PDD619" s="9"/>
      <c r="PDE619" s="9"/>
      <c r="PDF619" s="9"/>
      <c r="PDG619" s="9"/>
      <c r="PDH619" s="9"/>
      <c r="PDI619" s="9"/>
      <c r="PDJ619" s="9"/>
      <c r="PDK619" s="9"/>
      <c r="PDL619" s="9"/>
      <c r="PDM619" s="9"/>
      <c r="PDN619" s="9"/>
      <c r="PDO619" s="9"/>
      <c r="PDP619" s="9"/>
      <c r="PDQ619" s="9"/>
      <c r="PDR619" s="9"/>
      <c r="PDS619" s="9"/>
      <c r="PDT619" s="9"/>
      <c r="PDU619" s="9"/>
      <c r="PDV619" s="9"/>
      <c r="PDW619" s="9"/>
      <c r="PDX619" s="9"/>
      <c r="PDY619" s="9"/>
      <c r="PDZ619" s="9"/>
      <c r="PEA619" s="9"/>
      <c r="PEB619" s="9"/>
      <c r="PEC619" s="9"/>
      <c r="PED619" s="9"/>
      <c r="PEE619" s="9"/>
      <c r="PEF619" s="9"/>
      <c r="PEG619" s="9"/>
      <c r="PEH619" s="9"/>
      <c r="PEI619" s="9"/>
      <c r="PEJ619" s="9"/>
      <c r="PEK619" s="9"/>
      <c r="PEL619" s="9"/>
      <c r="PEM619" s="9"/>
      <c r="PEN619" s="9"/>
      <c r="PEO619" s="9"/>
      <c r="PEP619" s="9"/>
      <c r="PEQ619" s="9"/>
      <c r="PER619" s="9"/>
      <c r="PES619" s="9"/>
      <c r="PET619" s="9"/>
      <c r="PEU619" s="9"/>
      <c r="PEV619" s="9"/>
      <c r="PEW619" s="9"/>
      <c r="PEX619" s="9"/>
      <c r="PEY619" s="9"/>
      <c r="PEZ619" s="9"/>
      <c r="PFA619" s="9"/>
      <c r="PFB619" s="9"/>
      <c r="PFC619" s="9"/>
      <c r="PFD619" s="9"/>
      <c r="PFE619" s="9"/>
      <c r="PFF619" s="9"/>
      <c r="PFG619" s="9"/>
      <c r="PFH619" s="9"/>
      <c r="PFI619" s="9"/>
      <c r="PFJ619" s="9"/>
      <c r="PFK619" s="9"/>
      <c r="PFL619" s="9"/>
      <c r="PFM619" s="9"/>
      <c r="PFN619" s="9"/>
      <c r="PFO619" s="9"/>
      <c r="PFP619" s="9"/>
      <c r="PFQ619" s="9"/>
      <c r="PFR619" s="9"/>
      <c r="PFS619" s="9"/>
      <c r="PFT619" s="9"/>
      <c r="PFU619" s="9"/>
      <c r="PFV619" s="9"/>
      <c r="PFW619" s="9"/>
      <c r="PFX619" s="9"/>
      <c r="PFY619" s="9"/>
      <c r="PFZ619" s="9"/>
      <c r="PGA619" s="9"/>
      <c r="PGB619" s="9"/>
      <c r="PGC619" s="9"/>
      <c r="PGD619" s="9"/>
      <c r="PGE619" s="9"/>
      <c r="PGF619" s="9"/>
      <c r="PGG619" s="9"/>
      <c r="PGH619" s="9"/>
      <c r="PGI619" s="9"/>
      <c r="PGJ619" s="9"/>
      <c r="PGK619" s="9"/>
      <c r="PGL619" s="9"/>
      <c r="PGM619" s="9"/>
      <c r="PGN619" s="9"/>
      <c r="PGO619" s="9"/>
      <c r="PGP619" s="9"/>
      <c r="PGQ619" s="9"/>
      <c r="PGR619" s="9"/>
      <c r="PGS619" s="9"/>
      <c r="PGT619" s="9"/>
      <c r="PGU619" s="9"/>
      <c r="PGV619" s="9"/>
      <c r="PGW619" s="9"/>
      <c r="PGX619" s="9"/>
      <c r="PGY619" s="9"/>
      <c r="PGZ619" s="9"/>
      <c r="PHA619" s="9"/>
      <c r="PHB619" s="9"/>
      <c r="PHC619" s="9"/>
      <c r="PHD619" s="9"/>
      <c r="PHE619" s="9"/>
      <c r="PHF619" s="9"/>
      <c r="PHG619" s="9"/>
      <c r="PHH619" s="9"/>
      <c r="PHI619" s="9"/>
      <c r="PHJ619" s="9"/>
      <c r="PHK619" s="9"/>
      <c r="PHL619" s="9"/>
      <c r="PHM619" s="9"/>
      <c r="PHN619" s="9"/>
      <c r="PHO619" s="9"/>
      <c r="PHP619" s="9"/>
      <c r="PHQ619" s="9"/>
      <c r="PHR619" s="9"/>
      <c r="PHS619" s="9"/>
      <c r="PHT619" s="9"/>
      <c r="PHU619" s="9"/>
      <c r="PHV619" s="9"/>
      <c r="PHW619" s="9"/>
      <c r="PHX619" s="9"/>
      <c r="PHY619" s="9"/>
      <c r="PHZ619" s="9"/>
      <c r="PIA619" s="9"/>
      <c r="PIB619" s="9"/>
      <c r="PIC619" s="9"/>
      <c r="PID619" s="9"/>
      <c r="PIE619" s="9"/>
      <c r="PIF619" s="9"/>
      <c r="PIG619" s="9"/>
      <c r="PIH619" s="9"/>
      <c r="PII619" s="9"/>
      <c r="PIJ619" s="9"/>
      <c r="PIK619" s="9"/>
      <c r="PIL619" s="9"/>
      <c r="PIM619" s="9"/>
      <c r="PIN619" s="9"/>
      <c r="PIO619" s="9"/>
      <c r="PIP619" s="9"/>
      <c r="PIQ619" s="9"/>
      <c r="PIR619" s="9"/>
      <c r="PIS619" s="9"/>
      <c r="PIT619" s="9"/>
      <c r="PIU619" s="9"/>
      <c r="PIV619" s="9"/>
      <c r="PIW619" s="9"/>
      <c r="PIX619" s="9"/>
      <c r="PIY619" s="9"/>
      <c r="PIZ619" s="9"/>
      <c r="PJA619" s="9"/>
      <c r="PJB619" s="9"/>
      <c r="PJC619" s="9"/>
      <c r="PJD619" s="9"/>
      <c r="PJE619" s="9"/>
      <c r="PJF619" s="9"/>
      <c r="PJG619" s="9"/>
      <c r="PJH619" s="9"/>
      <c r="PJI619" s="9"/>
      <c r="PJJ619" s="9"/>
      <c r="PJK619" s="9"/>
      <c r="PJL619" s="9"/>
      <c r="PJM619" s="9"/>
      <c r="PJN619" s="9"/>
      <c r="PJO619" s="9"/>
      <c r="PJP619" s="9"/>
      <c r="PJQ619" s="9"/>
      <c r="PJR619" s="9"/>
      <c r="PJS619" s="9"/>
      <c r="PJT619" s="9"/>
      <c r="PJU619" s="9"/>
      <c r="PJV619" s="9"/>
      <c r="PJW619" s="9"/>
      <c r="PJX619" s="9"/>
      <c r="PJY619" s="9"/>
      <c r="PJZ619" s="9"/>
      <c r="PKA619" s="9"/>
      <c r="PKB619" s="9"/>
      <c r="PKC619" s="9"/>
      <c r="PKD619" s="9"/>
      <c r="PKE619" s="9"/>
      <c r="PKF619" s="9"/>
      <c r="PKG619" s="9"/>
      <c r="PKH619" s="9"/>
      <c r="PKI619" s="9"/>
      <c r="PKJ619" s="9"/>
      <c r="PKK619" s="9"/>
      <c r="PKL619" s="9"/>
      <c r="PKM619" s="9"/>
      <c r="PKN619" s="9"/>
      <c r="PKO619" s="9"/>
      <c r="PKP619" s="9"/>
      <c r="PKQ619" s="9"/>
      <c r="PKR619" s="9"/>
      <c r="PKS619" s="9"/>
      <c r="PKT619" s="9"/>
      <c r="PKU619" s="9"/>
      <c r="PKV619" s="9"/>
      <c r="PKW619" s="9"/>
      <c r="PKX619" s="9"/>
      <c r="PKY619" s="9"/>
      <c r="PKZ619" s="9"/>
      <c r="PLA619" s="9"/>
      <c r="PLB619" s="9"/>
      <c r="PLC619" s="9"/>
      <c r="PLD619" s="9"/>
      <c r="PLE619" s="9"/>
      <c r="PLF619" s="9"/>
      <c r="PLG619" s="9"/>
      <c r="PLH619" s="9"/>
      <c r="PLI619" s="9"/>
      <c r="PLJ619" s="9"/>
      <c r="PLK619" s="9"/>
      <c r="PLL619" s="9"/>
      <c r="PLM619" s="9"/>
      <c r="PLN619" s="9"/>
      <c r="PLO619" s="9"/>
      <c r="PLP619" s="9"/>
      <c r="PLQ619" s="9"/>
      <c r="PLR619" s="9"/>
      <c r="PLS619" s="9"/>
      <c r="PLT619" s="9"/>
      <c r="PLU619" s="9"/>
      <c r="PLV619" s="9"/>
      <c r="PLW619" s="9"/>
      <c r="PLX619" s="9"/>
      <c r="PLY619" s="9"/>
      <c r="PLZ619" s="9"/>
      <c r="PMA619" s="9"/>
      <c r="PMB619" s="9"/>
      <c r="PMC619" s="9"/>
      <c r="PMD619" s="9"/>
      <c r="PME619" s="9"/>
      <c r="PMF619" s="9"/>
      <c r="PMG619" s="9"/>
      <c r="PMH619" s="9"/>
      <c r="PMI619" s="9"/>
      <c r="PMJ619" s="9"/>
      <c r="PMK619" s="9"/>
      <c r="PML619" s="9"/>
      <c r="PMM619" s="9"/>
      <c r="PMN619" s="9"/>
      <c r="PMO619" s="9"/>
      <c r="PMP619" s="9"/>
      <c r="PMQ619" s="9"/>
      <c r="PMR619" s="9"/>
      <c r="PMS619" s="9"/>
      <c r="PMT619" s="9"/>
      <c r="PMU619" s="9"/>
      <c r="PMV619" s="9"/>
      <c r="PMW619" s="9"/>
      <c r="PMX619" s="9"/>
      <c r="PMY619" s="9"/>
      <c r="PMZ619" s="9"/>
      <c r="PNA619" s="9"/>
      <c r="PNB619" s="9"/>
      <c r="PNC619" s="9"/>
      <c r="PND619" s="9"/>
      <c r="PNE619" s="9"/>
      <c r="PNF619" s="9"/>
      <c r="PNG619" s="9"/>
      <c r="PNH619" s="9"/>
      <c r="PNI619" s="9"/>
      <c r="PNJ619" s="9"/>
      <c r="PNK619" s="9"/>
      <c r="PNL619" s="9"/>
      <c r="PNM619" s="9"/>
      <c r="PNN619" s="9"/>
      <c r="PNO619" s="9"/>
      <c r="PNP619" s="9"/>
      <c r="PNQ619" s="9"/>
      <c r="PNR619" s="9"/>
      <c r="PNS619" s="9"/>
      <c r="PNT619" s="9"/>
      <c r="PNU619" s="9"/>
      <c r="PNV619" s="9"/>
      <c r="PNW619" s="9"/>
      <c r="PNX619" s="9"/>
      <c r="PNY619" s="9"/>
      <c r="PNZ619" s="9"/>
      <c r="POA619" s="9"/>
      <c r="POB619" s="9"/>
      <c r="POC619" s="9"/>
      <c r="POD619" s="9"/>
      <c r="POE619" s="9"/>
      <c r="POF619" s="9"/>
      <c r="POG619" s="9"/>
      <c r="POH619" s="9"/>
      <c r="POI619" s="9"/>
      <c r="POJ619" s="9"/>
      <c r="POK619" s="9"/>
      <c r="POL619" s="9"/>
      <c r="POM619" s="9"/>
      <c r="PON619" s="9"/>
      <c r="POO619" s="9"/>
      <c r="POP619" s="9"/>
      <c r="POQ619" s="9"/>
      <c r="POR619" s="9"/>
      <c r="POS619" s="9"/>
      <c r="POT619" s="9"/>
      <c r="POU619" s="9"/>
      <c r="POV619" s="9"/>
      <c r="POW619" s="9"/>
      <c r="POX619" s="9"/>
      <c r="POY619" s="9"/>
      <c r="POZ619" s="9"/>
      <c r="PPA619" s="9"/>
      <c r="PPB619" s="9"/>
      <c r="PPC619" s="9"/>
      <c r="PPD619" s="9"/>
      <c r="PPE619" s="9"/>
      <c r="PPF619" s="9"/>
      <c r="PPG619" s="9"/>
      <c r="PPH619" s="9"/>
      <c r="PPI619" s="9"/>
      <c r="PPJ619" s="9"/>
      <c r="PPK619" s="9"/>
      <c r="PPL619" s="9"/>
      <c r="PPM619" s="9"/>
      <c r="PPN619" s="9"/>
      <c r="PPO619" s="9"/>
      <c r="PPP619" s="9"/>
      <c r="PPQ619" s="9"/>
      <c r="PPR619" s="9"/>
      <c r="PPS619" s="9"/>
      <c r="PPT619" s="9"/>
      <c r="PPU619" s="9"/>
      <c r="PPV619" s="9"/>
      <c r="PPW619" s="9"/>
      <c r="PPX619" s="9"/>
      <c r="PPY619" s="9"/>
      <c r="PPZ619" s="9"/>
      <c r="PQA619" s="9"/>
      <c r="PQB619" s="9"/>
      <c r="PQC619" s="9"/>
      <c r="PQD619" s="9"/>
      <c r="PQE619" s="9"/>
      <c r="PQF619" s="9"/>
      <c r="PQG619" s="9"/>
      <c r="PQH619" s="9"/>
      <c r="PQI619" s="9"/>
      <c r="PQJ619" s="9"/>
      <c r="PQK619" s="9"/>
      <c r="PQL619" s="9"/>
      <c r="PQM619" s="9"/>
      <c r="PQN619" s="9"/>
      <c r="PQO619" s="9"/>
      <c r="PQP619" s="9"/>
      <c r="PQQ619" s="9"/>
      <c r="PQR619" s="9"/>
      <c r="PQS619" s="9"/>
      <c r="PQT619" s="9"/>
      <c r="PQU619" s="9"/>
      <c r="PQV619" s="9"/>
      <c r="PQW619" s="9"/>
      <c r="PQX619" s="9"/>
      <c r="PQY619" s="9"/>
      <c r="PQZ619" s="9"/>
      <c r="PRA619" s="9"/>
      <c r="PRB619" s="9"/>
      <c r="PRC619" s="9"/>
      <c r="PRD619" s="9"/>
      <c r="PRE619" s="9"/>
      <c r="PRF619" s="9"/>
      <c r="PRG619" s="9"/>
      <c r="PRH619" s="9"/>
      <c r="PRI619" s="9"/>
      <c r="PRJ619" s="9"/>
      <c r="PRK619" s="9"/>
      <c r="PRL619" s="9"/>
      <c r="PRM619" s="9"/>
      <c r="PRN619" s="9"/>
      <c r="PRO619" s="9"/>
      <c r="PRP619" s="9"/>
      <c r="PRQ619" s="9"/>
      <c r="PRR619" s="9"/>
      <c r="PRS619" s="9"/>
      <c r="PRT619" s="9"/>
      <c r="PRU619" s="9"/>
      <c r="PRV619" s="9"/>
      <c r="PRW619" s="9"/>
      <c r="PRX619" s="9"/>
      <c r="PRY619" s="9"/>
      <c r="PRZ619" s="9"/>
      <c r="PSA619" s="9"/>
      <c r="PSB619" s="9"/>
      <c r="PSC619" s="9"/>
      <c r="PSD619" s="9"/>
      <c r="PSE619" s="9"/>
      <c r="PSF619" s="9"/>
      <c r="PSG619" s="9"/>
      <c r="PSH619" s="9"/>
      <c r="PSI619" s="9"/>
      <c r="PSJ619" s="9"/>
      <c r="PSK619" s="9"/>
      <c r="PSL619" s="9"/>
      <c r="PSM619" s="9"/>
      <c r="PSN619" s="9"/>
      <c r="PSO619" s="9"/>
      <c r="PSP619" s="9"/>
      <c r="PSQ619" s="9"/>
      <c r="PSR619" s="9"/>
      <c r="PSS619" s="9"/>
      <c r="PST619" s="9"/>
      <c r="PSU619" s="9"/>
      <c r="PSV619" s="9"/>
      <c r="PSW619" s="9"/>
      <c r="PSX619" s="9"/>
      <c r="PSY619" s="9"/>
      <c r="PSZ619" s="9"/>
      <c r="PTA619" s="9"/>
      <c r="PTB619" s="9"/>
      <c r="PTC619" s="9"/>
      <c r="PTD619" s="9"/>
      <c r="PTE619" s="9"/>
      <c r="PTF619" s="9"/>
      <c r="PTG619" s="9"/>
      <c r="PTH619" s="9"/>
      <c r="PTI619" s="9"/>
      <c r="PTJ619" s="9"/>
      <c r="PTK619" s="9"/>
      <c r="PTL619" s="9"/>
      <c r="PTM619" s="9"/>
      <c r="PTN619" s="9"/>
      <c r="PTO619" s="9"/>
      <c r="PTP619" s="9"/>
      <c r="PTQ619" s="9"/>
      <c r="PTR619" s="9"/>
      <c r="PTS619" s="9"/>
      <c r="PTT619" s="9"/>
      <c r="PTU619" s="9"/>
      <c r="PTV619" s="9"/>
      <c r="PTW619" s="9"/>
      <c r="PTX619" s="9"/>
      <c r="PTY619" s="9"/>
      <c r="PTZ619" s="9"/>
      <c r="PUA619" s="9"/>
      <c r="PUB619" s="9"/>
      <c r="PUC619" s="9"/>
      <c r="PUD619" s="9"/>
      <c r="PUE619" s="9"/>
      <c r="PUF619" s="9"/>
      <c r="PUG619" s="9"/>
      <c r="PUH619" s="9"/>
      <c r="PUI619" s="9"/>
      <c r="PUJ619" s="9"/>
      <c r="PUK619" s="9"/>
      <c r="PUL619" s="9"/>
      <c r="PUM619" s="9"/>
      <c r="PUN619" s="9"/>
      <c r="PUO619" s="9"/>
      <c r="PUP619" s="9"/>
      <c r="PUQ619" s="9"/>
      <c r="PUR619" s="9"/>
      <c r="PUS619" s="9"/>
      <c r="PUT619" s="9"/>
      <c r="PUU619" s="9"/>
      <c r="PUV619" s="9"/>
      <c r="PUW619" s="9"/>
      <c r="PUX619" s="9"/>
      <c r="PUY619" s="9"/>
      <c r="PUZ619" s="9"/>
      <c r="PVA619" s="9"/>
      <c r="PVB619" s="9"/>
      <c r="PVC619" s="9"/>
      <c r="PVD619" s="9"/>
      <c r="PVE619" s="9"/>
      <c r="PVF619" s="9"/>
      <c r="PVG619" s="9"/>
      <c r="PVH619" s="9"/>
      <c r="PVI619" s="9"/>
      <c r="PVJ619" s="9"/>
      <c r="PVK619" s="9"/>
      <c r="PVL619" s="9"/>
      <c r="PVM619" s="9"/>
      <c r="PVN619" s="9"/>
      <c r="PVO619" s="9"/>
      <c r="PVP619" s="9"/>
      <c r="PVQ619" s="9"/>
      <c r="PVR619" s="9"/>
      <c r="PVS619" s="9"/>
      <c r="PVT619" s="9"/>
      <c r="PVU619" s="9"/>
      <c r="PVV619" s="9"/>
      <c r="PVW619" s="9"/>
      <c r="PVX619" s="9"/>
      <c r="PVY619" s="9"/>
      <c r="PVZ619" s="9"/>
      <c r="PWA619" s="9"/>
      <c r="PWB619" s="9"/>
      <c r="PWC619" s="9"/>
      <c r="PWD619" s="9"/>
      <c r="PWE619" s="9"/>
      <c r="PWF619" s="9"/>
      <c r="PWG619" s="9"/>
      <c r="PWH619" s="9"/>
      <c r="PWI619" s="9"/>
      <c r="PWJ619" s="9"/>
      <c r="PWK619" s="9"/>
      <c r="PWL619" s="9"/>
      <c r="PWM619" s="9"/>
      <c r="PWN619" s="9"/>
      <c r="PWO619" s="9"/>
      <c r="PWP619" s="9"/>
      <c r="PWQ619" s="9"/>
      <c r="PWR619" s="9"/>
      <c r="PWS619" s="9"/>
      <c r="PWT619" s="9"/>
      <c r="PWU619" s="9"/>
      <c r="PWV619" s="9"/>
      <c r="PWW619" s="9"/>
      <c r="PWX619" s="9"/>
      <c r="PWY619" s="9"/>
      <c r="PWZ619" s="9"/>
      <c r="PXA619" s="9"/>
      <c r="PXB619" s="9"/>
      <c r="PXC619" s="9"/>
      <c r="PXD619" s="9"/>
      <c r="PXE619" s="9"/>
      <c r="PXF619" s="9"/>
      <c r="PXG619" s="9"/>
      <c r="PXH619" s="9"/>
      <c r="PXI619" s="9"/>
      <c r="PXJ619" s="9"/>
      <c r="PXK619" s="9"/>
      <c r="PXL619" s="9"/>
      <c r="PXM619" s="9"/>
      <c r="PXN619" s="9"/>
      <c r="PXO619" s="9"/>
      <c r="PXP619" s="9"/>
      <c r="PXQ619" s="9"/>
      <c r="PXR619" s="9"/>
      <c r="PXS619" s="9"/>
      <c r="PXT619" s="9"/>
      <c r="PXU619" s="9"/>
      <c r="PXV619" s="9"/>
      <c r="PXW619" s="9"/>
      <c r="PXX619" s="9"/>
      <c r="PXY619" s="9"/>
      <c r="PXZ619" s="9"/>
      <c r="PYA619" s="9"/>
      <c r="PYB619" s="9"/>
      <c r="PYC619" s="9"/>
      <c r="PYD619" s="9"/>
      <c r="PYE619" s="9"/>
      <c r="PYF619" s="9"/>
      <c r="PYG619" s="9"/>
      <c r="PYH619" s="9"/>
      <c r="PYI619" s="9"/>
      <c r="PYJ619" s="9"/>
      <c r="PYK619" s="9"/>
      <c r="PYL619" s="9"/>
      <c r="PYM619" s="9"/>
      <c r="PYN619" s="9"/>
      <c r="PYO619" s="9"/>
      <c r="PYP619" s="9"/>
      <c r="PYQ619" s="9"/>
      <c r="PYR619" s="9"/>
      <c r="PYS619" s="9"/>
      <c r="PYT619" s="9"/>
      <c r="PYU619" s="9"/>
      <c r="PYV619" s="9"/>
      <c r="PYW619" s="9"/>
      <c r="PYX619" s="9"/>
      <c r="PYY619" s="9"/>
      <c r="PYZ619" s="9"/>
      <c r="PZA619" s="9"/>
      <c r="PZB619" s="9"/>
      <c r="PZC619" s="9"/>
      <c r="PZD619" s="9"/>
      <c r="PZE619" s="9"/>
      <c r="PZF619" s="9"/>
      <c r="PZG619" s="9"/>
      <c r="PZH619" s="9"/>
      <c r="PZI619" s="9"/>
      <c r="PZJ619" s="9"/>
      <c r="PZK619" s="9"/>
      <c r="PZL619" s="9"/>
      <c r="PZM619" s="9"/>
      <c r="PZN619" s="9"/>
      <c r="PZO619" s="9"/>
      <c r="PZP619" s="9"/>
      <c r="PZQ619" s="9"/>
      <c r="PZR619" s="9"/>
      <c r="PZS619" s="9"/>
      <c r="PZT619" s="9"/>
      <c r="PZU619" s="9"/>
      <c r="PZV619" s="9"/>
      <c r="PZW619" s="9"/>
      <c r="PZX619" s="9"/>
      <c r="PZY619" s="9"/>
      <c r="PZZ619" s="9"/>
      <c r="QAA619" s="9"/>
      <c r="QAB619" s="9"/>
      <c r="QAC619" s="9"/>
      <c r="QAD619" s="9"/>
      <c r="QAE619" s="9"/>
      <c r="QAF619" s="9"/>
      <c r="QAG619" s="9"/>
      <c r="QAH619" s="9"/>
      <c r="QAI619" s="9"/>
      <c r="QAJ619" s="9"/>
      <c r="QAK619" s="9"/>
      <c r="QAL619" s="9"/>
      <c r="QAM619" s="9"/>
      <c r="QAN619" s="9"/>
      <c r="QAO619" s="9"/>
      <c r="QAP619" s="9"/>
      <c r="QAQ619" s="9"/>
      <c r="QAR619" s="9"/>
      <c r="QAS619" s="9"/>
      <c r="QAT619" s="9"/>
      <c r="QAU619" s="9"/>
      <c r="QAV619" s="9"/>
      <c r="QAW619" s="9"/>
      <c r="QAX619" s="9"/>
      <c r="QAY619" s="9"/>
      <c r="QAZ619" s="9"/>
      <c r="QBA619" s="9"/>
      <c r="QBB619" s="9"/>
      <c r="QBC619" s="9"/>
      <c r="QBD619" s="9"/>
      <c r="QBE619" s="9"/>
      <c r="QBF619" s="9"/>
      <c r="QBG619" s="9"/>
      <c r="QBH619" s="9"/>
      <c r="QBI619" s="9"/>
      <c r="QBJ619" s="9"/>
      <c r="QBK619" s="9"/>
      <c r="QBL619" s="9"/>
      <c r="QBM619" s="9"/>
      <c r="QBN619" s="9"/>
      <c r="QBO619" s="9"/>
      <c r="QBP619" s="9"/>
      <c r="QBQ619" s="9"/>
      <c r="QBR619" s="9"/>
      <c r="QBS619" s="9"/>
      <c r="QBT619" s="9"/>
      <c r="QBU619" s="9"/>
      <c r="QBV619" s="9"/>
      <c r="QBW619" s="9"/>
      <c r="QBX619" s="9"/>
      <c r="QBY619" s="9"/>
      <c r="QBZ619" s="9"/>
      <c r="QCA619" s="9"/>
      <c r="QCB619" s="9"/>
      <c r="QCC619" s="9"/>
      <c r="QCD619" s="9"/>
      <c r="QCE619" s="9"/>
      <c r="QCF619" s="9"/>
      <c r="QCG619" s="9"/>
      <c r="QCH619" s="9"/>
      <c r="QCI619" s="9"/>
      <c r="QCJ619" s="9"/>
      <c r="QCK619" s="9"/>
      <c r="QCL619" s="9"/>
      <c r="QCM619" s="9"/>
      <c r="QCN619" s="9"/>
      <c r="QCO619" s="9"/>
      <c r="QCP619" s="9"/>
      <c r="QCQ619" s="9"/>
      <c r="QCR619" s="9"/>
      <c r="QCS619" s="9"/>
      <c r="QCT619" s="9"/>
      <c r="QCU619" s="9"/>
      <c r="QCV619" s="9"/>
      <c r="QCW619" s="9"/>
      <c r="QCX619" s="9"/>
      <c r="QCY619" s="9"/>
      <c r="QCZ619" s="9"/>
      <c r="QDA619" s="9"/>
      <c r="QDB619" s="9"/>
      <c r="QDC619" s="9"/>
      <c r="QDD619" s="9"/>
      <c r="QDE619" s="9"/>
      <c r="QDF619" s="9"/>
      <c r="QDG619" s="9"/>
      <c r="QDH619" s="9"/>
      <c r="QDI619" s="9"/>
      <c r="QDJ619" s="9"/>
      <c r="QDK619" s="9"/>
      <c r="QDL619" s="9"/>
      <c r="QDM619" s="9"/>
      <c r="QDN619" s="9"/>
      <c r="QDO619" s="9"/>
      <c r="QDP619" s="9"/>
      <c r="QDQ619" s="9"/>
      <c r="QDR619" s="9"/>
      <c r="QDS619" s="9"/>
      <c r="QDT619" s="9"/>
      <c r="QDU619" s="9"/>
      <c r="QDV619" s="9"/>
      <c r="QDW619" s="9"/>
      <c r="QDX619" s="9"/>
      <c r="QDY619" s="9"/>
      <c r="QDZ619" s="9"/>
      <c r="QEA619" s="9"/>
      <c r="QEB619" s="9"/>
      <c r="QEC619" s="9"/>
      <c r="QED619" s="9"/>
      <c r="QEE619" s="9"/>
      <c r="QEF619" s="9"/>
      <c r="QEG619" s="9"/>
      <c r="QEH619" s="9"/>
      <c r="QEI619" s="9"/>
      <c r="QEJ619" s="9"/>
      <c r="QEK619" s="9"/>
      <c r="QEL619" s="9"/>
      <c r="QEM619" s="9"/>
      <c r="QEN619" s="9"/>
      <c r="QEO619" s="9"/>
      <c r="QEP619" s="9"/>
      <c r="QEQ619" s="9"/>
      <c r="QER619" s="9"/>
      <c r="QES619" s="9"/>
      <c r="QET619" s="9"/>
      <c r="QEU619" s="9"/>
      <c r="QEV619" s="9"/>
      <c r="QEW619" s="9"/>
      <c r="QEX619" s="9"/>
      <c r="QEY619" s="9"/>
      <c r="QEZ619" s="9"/>
      <c r="QFA619" s="9"/>
      <c r="QFB619" s="9"/>
      <c r="QFC619" s="9"/>
      <c r="QFD619" s="9"/>
      <c r="QFE619" s="9"/>
      <c r="QFF619" s="9"/>
      <c r="QFG619" s="9"/>
      <c r="QFH619" s="9"/>
      <c r="QFI619" s="9"/>
      <c r="QFJ619" s="9"/>
      <c r="QFK619" s="9"/>
      <c r="QFL619" s="9"/>
      <c r="QFM619" s="9"/>
      <c r="QFN619" s="9"/>
      <c r="QFO619" s="9"/>
      <c r="QFP619" s="9"/>
      <c r="QFQ619" s="9"/>
      <c r="QFR619" s="9"/>
      <c r="QFS619" s="9"/>
      <c r="QFT619" s="9"/>
      <c r="QFU619" s="9"/>
      <c r="QFV619" s="9"/>
      <c r="QFW619" s="9"/>
      <c r="QFX619" s="9"/>
      <c r="QFY619" s="9"/>
      <c r="QFZ619" s="9"/>
      <c r="QGA619" s="9"/>
      <c r="QGB619" s="9"/>
      <c r="QGC619" s="9"/>
      <c r="QGD619" s="9"/>
      <c r="QGE619" s="9"/>
      <c r="QGF619" s="9"/>
      <c r="QGG619" s="9"/>
      <c r="QGH619" s="9"/>
      <c r="QGI619" s="9"/>
      <c r="QGJ619" s="9"/>
      <c r="QGK619" s="9"/>
      <c r="QGL619" s="9"/>
      <c r="QGM619" s="9"/>
      <c r="QGN619" s="9"/>
      <c r="QGO619" s="9"/>
      <c r="QGP619" s="9"/>
      <c r="QGQ619" s="9"/>
      <c r="QGR619" s="9"/>
      <c r="QGS619" s="9"/>
      <c r="QGT619" s="9"/>
      <c r="QGU619" s="9"/>
      <c r="QGV619" s="9"/>
      <c r="QGW619" s="9"/>
      <c r="QGX619" s="9"/>
      <c r="QGY619" s="9"/>
      <c r="QGZ619" s="9"/>
      <c r="QHA619" s="9"/>
      <c r="QHB619" s="9"/>
      <c r="QHC619" s="9"/>
      <c r="QHD619" s="9"/>
      <c r="QHE619" s="9"/>
      <c r="QHF619" s="9"/>
      <c r="QHG619" s="9"/>
      <c r="QHH619" s="9"/>
      <c r="QHI619" s="9"/>
      <c r="QHJ619" s="9"/>
      <c r="QHK619" s="9"/>
      <c r="QHL619" s="9"/>
      <c r="QHM619" s="9"/>
      <c r="QHN619" s="9"/>
      <c r="QHO619" s="9"/>
      <c r="QHP619" s="9"/>
      <c r="QHQ619" s="9"/>
      <c r="QHR619" s="9"/>
      <c r="QHS619" s="9"/>
      <c r="QHT619" s="9"/>
      <c r="QHU619" s="9"/>
      <c r="QHV619" s="9"/>
      <c r="QHW619" s="9"/>
      <c r="QHX619" s="9"/>
      <c r="QHY619" s="9"/>
      <c r="QHZ619" s="9"/>
      <c r="QIA619" s="9"/>
      <c r="QIB619" s="9"/>
      <c r="QIC619" s="9"/>
      <c r="QID619" s="9"/>
      <c r="QIE619" s="9"/>
      <c r="QIF619" s="9"/>
      <c r="QIG619" s="9"/>
      <c r="QIH619" s="9"/>
      <c r="QII619" s="9"/>
      <c r="QIJ619" s="9"/>
      <c r="QIK619" s="9"/>
      <c r="QIL619" s="9"/>
      <c r="QIM619" s="9"/>
      <c r="QIN619" s="9"/>
      <c r="QIO619" s="9"/>
      <c r="QIP619" s="9"/>
      <c r="QIQ619" s="9"/>
      <c r="QIR619" s="9"/>
      <c r="QIS619" s="9"/>
      <c r="QIT619" s="9"/>
      <c r="QIU619" s="9"/>
      <c r="QIV619" s="9"/>
      <c r="QIW619" s="9"/>
      <c r="QIX619" s="9"/>
      <c r="QIY619" s="9"/>
      <c r="QIZ619" s="9"/>
      <c r="QJA619" s="9"/>
      <c r="QJB619" s="9"/>
      <c r="QJC619" s="9"/>
      <c r="QJD619" s="9"/>
      <c r="QJE619" s="9"/>
      <c r="QJF619" s="9"/>
      <c r="QJG619" s="9"/>
      <c r="QJH619" s="9"/>
      <c r="QJI619" s="9"/>
      <c r="QJJ619" s="9"/>
      <c r="QJK619" s="9"/>
      <c r="QJL619" s="9"/>
      <c r="QJM619" s="9"/>
      <c r="QJN619" s="9"/>
      <c r="QJO619" s="9"/>
      <c r="QJP619" s="9"/>
      <c r="QJQ619" s="9"/>
      <c r="QJR619" s="9"/>
      <c r="QJS619" s="9"/>
      <c r="QJT619" s="9"/>
      <c r="QJU619" s="9"/>
      <c r="QJV619" s="9"/>
      <c r="QJW619" s="9"/>
      <c r="QJX619" s="9"/>
      <c r="QJY619" s="9"/>
      <c r="QJZ619" s="9"/>
      <c r="QKA619" s="9"/>
      <c r="QKB619" s="9"/>
      <c r="QKC619" s="9"/>
      <c r="QKD619" s="9"/>
      <c r="QKE619" s="9"/>
      <c r="QKF619" s="9"/>
      <c r="QKG619" s="9"/>
      <c r="QKH619" s="9"/>
      <c r="QKI619" s="9"/>
      <c r="QKJ619" s="9"/>
      <c r="QKK619" s="9"/>
      <c r="QKL619" s="9"/>
      <c r="QKM619" s="9"/>
      <c r="QKN619" s="9"/>
      <c r="QKO619" s="9"/>
      <c r="QKP619" s="9"/>
      <c r="QKQ619" s="9"/>
      <c r="QKR619" s="9"/>
      <c r="QKS619" s="9"/>
      <c r="QKT619" s="9"/>
      <c r="QKU619" s="9"/>
      <c r="QKV619" s="9"/>
      <c r="QKW619" s="9"/>
      <c r="QKX619" s="9"/>
      <c r="QKY619" s="9"/>
      <c r="QKZ619" s="9"/>
      <c r="QLA619" s="9"/>
      <c r="QLB619" s="9"/>
      <c r="QLC619" s="9"/>
      <c r="QLD619" s="9"/>
      <c r="QLE619" s="9"/>
      <c r="QLF619" s="9"/>
      <c r="QLG619" s="9"/>
      <c r="QLH619" s="9"/>
      <c r="QLI619" s="9"/>
      <c r="QLJ619" s="9"/>
      <c r="QLK619" s="9"/>
      <c r="QLL619" s="9"/>
      <c r="QLM619" s="9"/>
      <c r="QLN619" s="9"/>
      <c r="QLO619" s="9"/>
      <c r="QLP619" s="9"/>
      <c r="QLQ619" s="9"/>
      <c r="QLR619" s="9"/>
      <c r="QLS619" s="9"/>
      <c r="QLT619" s="9"/>
      <c r="QLU619" s="9"/>
      <c r="QLV619" s="9"/>
      <c r="QLW619" s="9"/>
      <c r="QLX619" s="9"/>
      <c r="QLY619" s="9"/>
      <c r="QLZ619" s="9"/>
      <c r="QMA619" s="9"/>
      <c r="QMB619" s="9"/>
      <c r="QMC619" s="9"/>
      <c r="QMD619" s="9"/>
      <c r="QME619" s="9"/>
      <c r="QMF619" s="9"/>
      <c r="QMG619" s="9"/>
      <c r="QMH619" s="9"/>
      <c r="QMI619" s="9"/>
      <c r="QMJ619" s="9"/>
      <c r="QMK619" s="9"/>
      <c r="QML619" s="9"/>
      <c r="QMM619" s="9"/>
      <c r="QMN619" s="9"/>
      <c r="QMO619" s="9"/>
      <c r="QMP619" s="9"/>
      <c r="QMQ619" s="9"/>
      <c r="QMR619" s="9"/>
      <c r="QMS619" s="9"/>
      <c r="QMT619" s="9"/>
      <c r="QMU619" s="9"/>
      <c r="QMV619" s="9"/>
      <c r="QMW619" s="9"/>
      <c r="QMX619" s="9"/>
      <c r="QMY619" s="9"/>
      <c r="QMZ619" s="9"/>
      <c r="QNA619" s="9"/>
      <c r="QNB619" s="9"/>
      <c r="QNC619" s="9"/>
      <c r="QND619" s="9"/>
      <c r="QNE619" s="9"/>
      <c r="QNF619" s="9"/>
      <c r="QNG619" s="9"/>
      <c r="QNH619" s="9"/>
      <c r="QNI619" s="9"/>
      <c r="QNJ619" s="9"/>
      <c r="QNK619" s="9"/>
      <c r="QNL619" s="9"/>
      <c r="QNM619" s="9"/>
      <c r="QNN619" s="9"/>
      <c r="QNO619" s="9"/>
      <c r="QNP619" s="9"/>
      <c r="QNQ619" s="9"/>
      <c r="QNR619" s="9"/>
      <c r="QNS619" s="9"/>
      <c r="QNT619" s="9"/>
      <c r="QNU619" s="9"/>
      <c r="QNV619" s="9"/>
      <c r="QNW619" s="9"/>
      <c r="QNX619" s="9"/>
      <c r="QNY619" s="9"/>
      <c r="QNZ619" s="9"/>
      <c r="QOA619" s="9"/>
      <c r="QOB619" s="9"/>
      <c r="QOC619" s="9"/>
      <c r="QOD619" s="9"/>
      <c r="QOE619" s="9"/>
      <c r="QOF619" s="9"/>
      <c r="QOG619" s="9"/>
      <c r="QOH619" s="9"/>
      <c r="QOI619" s="9"/>
      <c r="QOJ619" s="9"/>
      <c r="QOK619" s="9"/>
      <c r="QOL619" s="9"/>
      <c r="QOM619" s="9"/>
      <c r="QON619" s="9"/>
      <c r="QOO619" s="9"/>
      <c r="QOP619" s="9"/>
      <c r="QOQ619" s="9"/>
      <c r="QOR619" s="9"/>
      <c r="QOS619" s="9"/>
      <c r="QOT619" s="9"/>
      <c r="QOU619" s="9"/>
      <c r="QOV619" s="9"/>
      <c r="QOW619" s="9"/>
      <c r="QOX619" s="9"/>
      <c r="QOY619" s="9"/>
      <c r="QOZ619" s="9"/>
      <c r="QPA619" s="9"/>
      <c r="QPB619" s="9"/>
      <c r="QPC619" s="9"/>
      <c r="QPD619" s="9"/>
      <c r="QPE619" s="9"/>
      <c r="QPF619" s="9"/>
      <c r="QPG619" s="9"/>
      <c r="QPH619" s="9"/>
      <c r="QPI619" s="9"/>
      <c r="QPJ619" s="9"/>
      <c r="QPK619" s="9"/>
      <c r="QPL619" s="9"/>
      <c r="QPM619" s="9"/>
      <c r="QPN619" s="9"/>
      <c r="QPO619" s="9"/>
      <c r="QPP619" s="9"/>
      <c r="QPQ619" s="9"/>
      <c r="QPR619" s="9"/>
      <c r="QPS619" s="9"/>
      <c r="QPT619" s="9"/>
      <c r="QPU619" s="9"/>
      <c r="QPV619" s="9"/>
      <c r="QPW619" s="9"/>
      <c r="QPX619" s="9"/>
      <c r="QPY619" s="9"/>
      <c r="QPZ619" s="9"/>
      <c r="QQA619" s="9"/>
      <c r="QQB619" s="9"/>
      <c r="QQC619" s="9"/>
      <c r="QQD619" s="9"/>
      <c r="QQE619" s="9"/>
      <c r="QQF619" s="9"/>
      <c r="QQG619" s="9"/>
      <c r="QQH619" s="9"/>
      <c r="QQI619" s="9"/>
      <c r="QQJ619" s="9"/>
      <c r="QQK619" s="9"/>
      <c r="QQL619" s="9"/>
      <c r="QQM619" s="9"/>
      <c r="QQN619" s="9"/>
      <c r="QQO619" s="9"/>
      <c r="QQP619" s="9"/>
      <c r="QQQ619" s="9"/>
      <c r="QQR619" s="9"/>
      <c r="QQS619" s="9"/>
      <c r="QQT619" s="9"/>
      <c r="QQU619" s="9"/>
      <c r="QQV619" s="9"/>
      <c r="QQW619" s="9"/>
      <c r="QQX619" s="9"/>
      <c r="QQY619" s="9"/>
      <c r="QQZ619" s="9"/>
      <c r="QRA619" s="9"/>
      <c r="QRB619" s="9"/>
      <c r="QRC619" s="9"/>
      <c r="QRD619" s="9"/>
      <c r="QRE619" s="9"/>
      <c r="QRF619" s="9"/>
      <c r="QRG619" s="9"/>
      <c r="QRH619" s="9"/>
      <c r="QRI619" s="9"/>
      <c r="QRJ619" s="9"/>
      <c r="QRK619" s="9"/>
      <c r="QRL619" s="9"/>
      <c r="QRM619" s="9"/>
      <c r="QRN619" s="9"/>
      <c r="QRO619" s="9"/>
      <c r="QRP619" s="9"/>
      <c r="QRQ619" s="9"/>
      <c r="QRR619" s="9"/>
      <c r="QRS619" s="9"/>
      <c r="QRT619" s="9"/>
      <c r="QRU619" s="9"/>
      <c r="QRV619" s="9"/>
      <c r="QRW619" s="9"/>
      <c r="QRX619" s="9"/>
      <c r="QRY619" s="9"/>
      <c r="QRZ619" s="9"/>
      <c r="QSA619" s="9"/>
      <c r="QSB619" s="9"/>
      <c r="QSC619" s="9"/>
      <c r="QSD619" s="9"/>
      <c r="QSE619" s="9"/>
      <c r="QSF619" s="9"/>
      <c r="QSG619" s="9"/>
      <c r="QSH619" s="9"/>
      <c r="QSI619" s="9"/>
      <c r="QSJ619" s="9"/>
      <c r="QSK619" s="9"/>
      <c r="QSL619" s="9"/>
      <c r="QSM619" s="9"/>
      <c r="QSN619" s="9"/>
      <c r="QSO619" s="9"/>
      <c r="QSP619" s="9"/>
      <c r="QSQ619" s="9"/>
      <c r="QSR619" s="9"/>
      <c r="QSS619" s="9"/>
      <c r="QST619" s="9"/>
      <c r="QSU619" s="9"/>
      <c r="QSV619" s="9"/>
      <c r="QSW619" s="9"/>
      <c r="QSX619" s="9"/>
      <c r="QSY619" s="9"/>
      <c r="QSZ619" s="9"/>
      <c r="QTA619" s="9"/>
      <c r="QTB619" s="9"/>
      <c r="QTC619" s="9"/>
      <c r="QTD619" s="9"/>
      <c r="QTE619" s="9"/>
      <c r="QTF619" s="9"/>
      <c r="QTG619" s="9"/>
      <c r="QTH619" s="9"/>
      <c r="QTI619" s="9"/>
      <c r="QTJ619" s="9"/>
      <c r="QTK619" s="9"/>
      <c r="QTL619" s="9"/>
      <c r="QTM619" s="9"/>
      <c r="QTN619" s="9"/>
      <c r="QTO619" s="9"/>
      <c r="QTP619" s="9"/>
      <c r="QTQ619" s="9"/>
      <c r="QTR619" s="9"/>
      <c r="QTS619" s="9"/>
      <c r="QTT619" s="9"/>
      <c r="QTU619" s="9"/>
      <c r="QTV619" s="9"/>
      <c r="QTW619" s="9"/>
      <c r="QTX619" s="9"/>
      <c r="QTY619" s="9"/>
      <c r="QTZ619" s="9"/>
      <c r="QUA619" s="9"/>
      <c r="QUB619" s="9"/>
      <c r="QUC619" s="9"/>
      <c r="QUD619" s="9"/>
      <c r="QUE619" s="9"/>
      <c r="QUF619" s="9"/>
      <c r="QUG619" s="9"/>
      <c r="QUH619" s="9"/>
      <c r="QUI619" s="9"/>
      <c r="QUJ619" s="9"/>
      <c r="QUK619" s="9"/>
      <c r="QUL619" s="9"/>
      <c r="QUM619" s="9"/>
      <c r="QUN619" s="9"/>
      <c r="QUO619" s="9"/>
      <c r="QUP619" s="9"/>
      <c r="QUQ619" s="9"/>
      <c r="QUR619" s="9"/>
      <c r="QUS619" s="9"/>
      <c r="QUT619" s="9"/>
      <c r="QUU619" s="9"/>
      <c r="QUV619" s="9"/>
      <c r="QUW619" s="9"/>
      <c r="QUX619" s="9"/>
      <c r="QUY619" s="9"/>
      <c r="QUZ619" s="9"/>
      <c r="QVA619" s="9"/>
      <c r="QVB619" s="9"/>
      <c r="QVC619" s="9"/>
      <c r="QVD619" s="9"/>
      <c r="QVE619" s="9"/>
      <c r="QVF619" s="9"/>
      <c r="QVG619" s="9"/>
      <c r="QVH619" s="9"/>
      <c r="QVI619" s="9"/>
      <c r="QVJ619" s="9"/>
      <c r="QVK619" s="9"/>
      <c r="QVL619" s="9"/>
      <c r="QVM619" s="9"/>
      <c r="QVN619" s="9"/>
      <c r="QVO619" s="9"/>
      <c r="QVP619" s="9"/>
      <c r="QVQ619" s="9"/>
      <c r="QVR619" s="9"/>
      <c r="QVS619" s="9"/>
      <c r="QVT619" s="9"/>
      <c r="QVU619" s="9"/>
      <c r="QVV619" s="9"/>
      <c r="QVW619" s="9"/>
      <c r="QVX619" s="9"/>
      <c r="QVY619" s="9"/>
      <c r="QVZ619" s="9"/>
      <c r="QWA619" s="9"/>
      <c r="QWB619" s="9"/>
      <c r="QWC619" s="9"/>
      <c r="QWD619" s="9"/>
      <c r="QWE619" s="9"/>
      <c r="QWF619" s="9"/>
      <c r="QWG619" s="9"/>
      <c r="QWH619" s="9"/>
      <c r="QWI619" s="9"/>
      <c r="QWJ619" s="9"/>
      <c r="QWK619" s="9"/>
      <c r="QWL619" s="9"/>
      <c r="QWM619" s="9"/>
      <c r="QWN619" s="9"/>
      <c r="QWO619" s="9"/>
      <c r="QWP619" s="9"/>
      <c r="QWQ619" s="9"/>
      <c r="QWR619" s="9"/>
      <c r="QWS619" s="9"/>
      <c r="QWT619" s="9"/>
      <c r="QWU619" s="9"/>
      <c r="QWV619" s="9"/>
      <c r="QWW619" s="9"/>
      <c r="QWX619" s="9"/>
      <c r="QWY619" s="9"/>
      <c r="QWZ619" s="9"/>
      <c r="QXA619" s="9"/>
      <c r="QXB619" s="9"/>
      <c r="QXC619" s="9"/>
      <c r="QXD619" s="9"/>
      <c r="QXE619" s="9"/>
      <c r="QXF619" s="9"/>
      <c r="QXG619" s="9"/>
      <c r="QXH619" s="9"/>
      <c r="QXI619" s="9"/>
      <c r="QXJ619" s="9"/>
      <c r="QXK619" s="9"/>
      <c r="QXL619" s="9"/>
      <c r="QXM619" s="9"/>
      <c r="QXN619" s="9"/>
      <c r="QXO619" s="9"/>
      <c r="QXP619" s="9"/>
      <c r="QXQ619" s="9"/>
      <c r="QXR619" s="9"/>
      <c r="QXS619" s="9"/>
      <c r="QXT619" s="9"/>
      <c r="QXU619" s="9"/>
      <c r="QXV619" s="9"/>
      <c r="QXW619" s="9"/>
      <c r="QXX619" s="9"/>
      <c r="QXY619" s="9"/>
      <c r="QXZ619" s="9"/>
      <c r="QYA619" s="9"/>
      <c r="QYB619" s="9"/>
      <c r="QYC619" s="9"/>
      <c r="QYD619" s="9"/>
      <c r="QYE619" s="9"/>
      <c r="QYF619" s="9"/>
      <c r="QYG619" s="9"/>
      <c r="QYH619" s="9"/>
      <c r="QYI619" s="9"/>
      <c r="QYJ619" s="9"/>
      <c r="QYK619" s="9"/>
      <c r="QYL619" s="9"/>
      <c r="QYM619" s="9"/>
      <c r="QYN619" s="9"/>
      <c r="QYO619" s="9"/>
      <c r="QYP619" s="9"/>
      <c r="QYQ619" s="9"/>
      <c r="QYR619" s="9"/>
      <c r="QYS619" s="9"/>
      <c r="QYT619" s="9"/>
      <c r="QYU619" s="9"/>
      <c r="QYV619" s="9"/>
      <c r="QYW619" s="9"/>
      <c r="QYX619" s="9"/>
      <c r="QYY619" s="9"/>
      <c r="QYZ619" s="9"/>
      <c r="QZA619" s="9"/>
      <c r="QZB619" s="9"/>
      <c r="QZC619" s="9"/>
      <c r="QZD619" s="9"/>
      <c r="QZE619" s="9"/>
      <c r="QZF619" s="9"/>
      <c r="QZG619" s="9"/>
      <c r="QZH619" s="9"/>
      <c r="QZI619" s="9"/>
      <c r="QZJ619" s="9"/>
      <c r="QZK619" s="9"/>
      <c r="QZL619" s="9"/>
      <c r="QZM619" s="9"/>
      <c r="QZN619" s="9"/>
      <c r="QZO619" s="9"/>
      <c r="QZP619" s="9"/>
      <c r="QZQ619" s="9"/>
      <c r="QZR619" s="9"/>
      <c r="QZS619" s="9"/>
      <c r="QZT619" s="9"/>
      <c r="QZU619" s="9"/>
      <c r="QZV619" s="9"/>
      <c r="QZW619" s="9"/>
      <c r="QZX619" s="9"/>
      <c r="QZY619" s="9"/>
      <c r="QZZ619" s="9"/>
      <c r="RAA619" s="9"/>
      <c r="RAB619" s="9"/>
      <c r="RAC619" s="9"/>
      <c r="RAD619" s="9"/>
      <c r="RAE619" s="9"/>
      <c r="RAF619" s="9"/>
      <c r="RAG619" s="9"/>
      <c r="RAH619" s="9"/>
      <c r="RAI619" s="9"/>
      <c r="RAJ619" s="9"/>
      <c r="RAK619" s="9"/>
      <c r="RAL619" s="9"/>
      <c r="RAM619" s="9"/>
      <c r="RAN619" s="9"/>
      <c r="RAO619" s="9"/>
      <c r="RAP619" s="9"/>
      <c r="RAQ619" s="9"/>
      <c r="RAR619" s="9"/>
      <c r="RAS619" s="9"/>
      <c r="RAT619" s="9"/>
      <c r="RAU619" s="9"/>
      <c r="RAV619" s="9"/>
      <c r="RAW619" s="9"/>
      <c r="RAX619" s="9"/>
      <c r="RAY619" s="9"/>
      <c r="RAZ619" s="9"/>
      <c r="RBA619" s="9"/>
      <c r="RBB619" s="9"/>
      <c r="RBC619" s="9"/>
      <c r="RBD619" s="9"/>
      <c r="RBE619" s="9"/>
      <c r="RBF619" s="9"/>
      <c r="RBG619" s="9"/>
      <c r="RBH619" s="9"/>
      <c r="RBI619" s="9"/>
      <c r="RBJ619" s="9"/>
      <c r="RBK619" s="9"/>
      <c r="RBL619" s="9"/>
      <c r="RBM619" s="9"/>
      <c r="RBN619" s="9"/>
      <c r="RBO619" s="9"/>
      <c r="RBP619" s="9"/>
      <c r="RBQ619" s="9"/>
      <c r="RBR619" s="9"/>
      <c r="RBS619" s="9"/>
      <c r="RBT619" s="9"/>
      <c r="RBU619" s="9"/>
      <c r="RBV619" s="9"/>
      <c r="RBW619" s="9"/>
      <c r="RBX619" s="9"/>
      <c r="RBY619" s="9"/>
      <c r="RBZ619" s="9"/>
      <c r="RCA619" s="9"/>
      <c r="RCB619" s="9"/>
      <c r="RCC619" s="9"/>
      <c r="RCD619" s="9"/>
      <c r="RCE619" s="9"/>
      <c r="RCF619" s="9"/>
      <c r="RCG619" s="9"/>
      <c r="RCH619" s="9"/>
      <c r="RCI619" s="9"/>
      <c r="RCJ619" s="9"/>
      <c r="RCK619" s="9"/>
      <c r="RCL619" s="9"/>
      <c r="RCM619" s="9"/>
      <c r="RCN619" s="9"/>
      <c r="RCO619" s="9"/>
      <c r="RCP619" s="9"/>
      <c r="RCQ619" s="9"/>
      <c r="RCR619" s="9"/>
      <c r="RCS619" s="9"/>
      <c r="RCT619" s="9"/>
      <c r="RCU619" s="9"/>
      <c r="RCV619" s="9"/>
      <c r="RCW619" s="9"/>
      <c r="RCX619" s="9"/>
      <c r="RCY619" s="9"/>
      <c r="RCZ619" s="9"/>
      <c r="RDA619" s="9"/>
      <c r="RDB619" s="9"/>
      <c r="RDC619" s="9"/>
      <c r="RDD619" s="9"/>
      <c r="RDE619" s="9"/>
      <c r="RDF619" s="9"/>
      <c r="RDG619" s="9"/>
      <c r="RDH619" s="9"/>
      <c r="RDI619" s="9"/>
      <c r="RDJ619" s="9"/>
      <c r="RDK619" s="9"/>
      <c r="RDL619" s="9"/>
      <c r="RDM619" s="9"/>
      <c r="RDN619" s="9"/>
      <c r="RDO619" s="9"/>
      <c r="RDP619" s="9"/>
      <c r="RDQ619" s="9"/>
      <c r="RDR619" s="9"/>
      <c r="RDS619" s="9"/>
      <c r="RDT619" s="9"/>
      <c r="RDU619" s="9"/>
      <c r="RDV619" s="9"/>
      <c r="RDW619" s="9"/>
      <c r="RDX619" s="9"/>
      <c r="RDY619" s="9"/>
      <c r="RDZ619" s="9"/>
      <c r="REA619" s="9"/>
      <c r="REB619" s="9"/>
      <c r="REC619" s="9"/>
      <c r="RED619" s="9"/>
      <c r="REE619" s="9"/>
      <c r="REF619" s="9"/>
      <c r="REG619" s="9"/>
      <c r="REH619" s="9"/>
      <c r="REI619" s="9"/>
      <c r="REJ619" s="9"/>
      <c r="REK619" s="9"/>
      <c r="REL619" s="9"/>
      <c r="REM619" s="9"/>
      <c r="REN619" s="9"/>
      <c r="REO619" s="9"/>
      <c r="REP619" s="9"/>
      <c r="REQ619" s="9"/>
      <c r="RER619" s="9"/>
      <c r="RES619" s="9"/>
      <c r="RET619" s="9"/>
      <c r="REU619" s="9"/>
      <c r="REV619" s="9"/>
      <c r="REW619" s="9"/>
      <c r="REX619" s="9"/>
      <c r="REY619" s="9"/>
      <c r="REZ619" s="9"/>
      <c r="RFA619" s="9"/>
      <c r="RFB619" s="9"/>
      <c r="RFC619" s="9"/>
      <c r="RFD619" s="9"/>
      <c r="RFE619" s="9"/>
      <c r="RFF619" s="9"/>
      <c r="RFG619" s="9"/>
      <c r="RFH619" s="9"/>
      <c r="RFI619" s="9"/>
      <c r="RFJ619" s="9"/>
      <c r="RFK619" s="9"/>
      <c r="RFL619" s="9"/>
      <c r="RFM619" s="9"/>
      <c r="RFN619" s="9"/>
      <c r="RFO619" s="9"/>
      <c r="RFP619" s="9"/>
      <c r="RFQ619" s="9"/>
      <c r="RFR619" s="9"/>
      <c r="RFS619" s="9"/>
      <c r="RFT619" s="9"/>
      <c r="RFU619" s="9"/>
      <c r="RFV619" s="9"/>
      <c r="RFW619" s="9"/>
      <c r="RFX619" s="9"/>
      <c r="RFY619" s="9"/>
      <c r="RFZ619" s="9"/>
      <c r="RGA619" s="9"/>
      <c r="RGB619" s="9"/>
      <c r="RGC619" s="9"/>
      <c r="RGD619" s="9"/>
      <c r="RGE619" s="9"/>
      <c r="RGF619" s="9"/>
      <c r="RGG619" s="9"/>
      <c r="RGH619" s="9"/>
      <c r="RGI619" s="9"/>
      <c r="RGJ619" s="9"/>
      <c r="RGK619" s="9"/>
      <c r="RGL619" s="9"/>
      <c r="RGM619" s="9"/>
      <c r="RGN619" s="9"/>
      <c r="RGO619" s="9"/>
      <c r="RGP619" s="9"/>
      <c r="RGQ619" s="9"/>
      <c r="RGR619" s="9"/>
      <c r="RGS619" s="9"/>
      <c r="RGT619" s="9"/>
      <c r="RGU619" s="9"/>
      <c r="RGV619" s="9"/>
      <c r="RGW619" s="9"/>
      <c r="RGX619" s="9"/>
      <c r="RGY619" s="9"/>
      <c r="RGZ619" s="9"/>
      <c r="RHA619" s="9"/>
      <c r="RHB619" s="9"/>
      <c r="RHC619" s="9"/>
      <c r="RHD619" s="9"/>
      <c r="RHE619" s="9"/>
      <c r="RHF619" s="9"/>
      <c r="RHG619" s="9"/>
      <c r="RHH619" s="9"/>
      <c r="RHI619" s="9"/>
      <c r="RHJ619" s="9"/>
      <c r="RHK619" s="9"/>
      <c r="RHL619" s="9"/>
      <c r="RHM619" s="9"/>
      <c r="RHN619" s="9"/>
      <c r="RHO619" s="9"/>
      <c r="RHP619" s="9"/>
      <c r="RHQ619" s="9"/>
      <c r="RHR619" s="9"/>
      <c r="RHS619" s="9"/>
      <c r="RHT619" s="9"/>
      <c r="RHU619" s="9"/>
      <c r="RHV619" s="9"/>
      <c r="RHW619" s="9"/>
      <c r="RHX619" s="9"/>
      <c r="RHY619" s="9"/>
      <c r="RHZ619" s="9"/>
      <c r="RIA619" s="9"/>
      <c r="RIB619" s="9"/>
      <c r="RIC619" s="9"/>
      <c r="RID619" s="9"/>
      <c r="RIE619" s="9"/>
      <c r="RIF619" s="9"/>
      <c r="RIG619" s="9"/>
      <c r="RIH619" s="9"/>
      <c r="RII619" s="9"/>
      <c r="RIJ619" s="9"/>
      <c r="RIK619" s="9"/>
      <c r="RIL619" s="9"/>
      <c r="RIM619" s="9"/>
      <c r="RIN619" s="9"/>
      <c r="RIO619" s="9"/>
      <c r="RIP619" s="9"/>
      <c r="RIQ619" s="9"/>
      <c r="RIR619" s="9"/>
      <c r="RIS619" s="9"/>
      <c r="RIT619" s="9"/>
      <c r="RIU619" s="9"/>
      <c r="RIV619" s="9"/>
      <c r="RIW619" s="9"/>
      <c r="RIX619" s="9"/>
      <c r="RIY619" s="9"/>
      <c r="RIZ619" s="9"/>
      <c r="RJA619" s="9"/>
      <c r="RJB619" s="9"/>
      <c r="RJC619" s="9"/>
      <c r="RJD619" s="9"/>
      <c r="RJE619" s="9"/>
      <c r="RJF619" s="9"/>
      <c r="RJG619" s="9"/>
      <c r="RJH619" s="9"/>
      <c r="RJI619" s="9"/>
      <c r="RJJ619" s="9"/>
      <c r="RJK619" s="9"/>
      <c r="RJL619" s="9"/>
      <c r="RJM619" s="9"/>
      <c r="RJN619" s="9"/>
      <c r="RJO619" s="9"/>
      <c r="RJP619" s="9"/>
      <c r="RJQ619" s="9"/>
      <c r="RJR619" s="9"/>
      <c r="RJS619" s="9"/>
      <c r="RJT619" s="9"/>
      <c r="RJU619" s="9"/>
      <c r="RJV619" s="9"/>
      <c r="RJW619" s="9"/>
      <c r="RJX619" s="9"/>
      <c r="RJY619" s="9"/>
      <c r="RJZ619" s="9"/>
      <c r="RKA619" s="9"/>
      <c r="RKB619" s="9"/>
      <c r="RKC619" s="9"/>
      <c r="RKD619" s="9"/>
      <c r="RKE619" s="9"/>
      <c r="RKF619" s="9"/>
      <c r="RKG619" s="9"/>
      <c r="RKH619" s="9"/>
      <c r="RKI619" s="9"/>
      <c r="RKJ619" s="9"/>
      <c r="RKK619" s="9"/>
      <c r="RKL619" s="9"/>
      <c r="RKM619" s="9"/>
      <c r="RKN619" s="9"/>
      <c r="RKO619" s="9"/>
      <c r="RKP619" s="9"/>
      <c r="RKQ619" s="9"/>
      <c r="RKR619" s="9"/>
      <c r="RKS619" s="9"/>
      <c r="RKT619" s="9"/>
      <c r="RKU619" s="9"/>
      <c r="RKV619" s="9"/>
      <c r="RKW619" s="9"/>
      <c r="RKX619" s="9"/>
      <c r="RKY619" s="9"/>
      <c r="RKZ619" s="9"/>
      <c r="RLA619" s="9"/>
      <c r="RLB619" s="9"/>
      <c r="RLC619" s="9"/>
      <c r="RLD619" s="9"/>
      <c r="RLE619" s="9"/>
      <c r="RLF619" s="9"/>
      <c r="RLG619" s="9"/>
      <c r="RLH619" s="9"/>
      <c r="RLI619" s="9"/>
      <c r="RLJ619" s="9"/>
      <c r="RLK619" s="9"/>
      <c r="RLL619" s="9"/>
      <c r="RLM619" s="9"/>
      <c r="RLN619" s="9"/>
      <c r="RLO619" s="9"/>
      <c r="RLP619" s="9"/>
      <c r="RLQ619" s="9"/>
      <c r="RLR619" s="9"/>
      <c r="RLS619" s="9"/>
      <c r="RLT619" s="9"/>
      <c r="RLU619" s="9"/>
      <c r="RLV619" s="9"/>
      <c r="RLW619" s="9"/>
      <c r="RLX619" s="9"/>
      <c r="RLY619" s="9"/>
      <c r="RLZ619" s="9"/>
      <c r="RMA619" s="9"/>
      <c r="RMB619" s="9"/>
      <c r="RMC619" s="9"/>
      <c r="RMD619" s="9"/>
      <c r="RME619" s="9"/>
      <c r="RMF619" s="9"/>
      <c r="RMG619" s="9"/>
      <c r="RMH619" s="9"/>
      <c r="RMI619" s="9"/>
      <c r="RMJ619" s="9"/>
      <c r="RMK619" s="9"/>
      <c r="RML619" s="9"/>
      <c r="RMM619" s="9"/>
      <c r="RMN619" s="9"/>
      <c r="RMO619" s="9"/>
      <c r="RMP619" s="9"/>
      <c r="RMQ619" s="9"/>
      <c r="RMR619" s="9"/>
      <c r="RMS619" s="9"/>
      <c r="RMT619" s="9"/>
      <c r="RMU619" s="9"/>
      <c r="RMV619" s="9"/>
      <c r="RMW619" s="9"/>
      <c r="RMX619" s="9"/>
      <c r="RMY619" s="9"/>
      <c r="RMZ619" s="9"/>
      <c r="RNA619" s="9"/>
      <c r="RNB619" s="9"/>
      <c r="RNC619" s="9"/>
      <c r="RND619" s="9"/>
      <c r="RNE619" s="9"/>
      <c r="RNF619" s="9"/>
      <c r="RNG619" s="9"/>
      <c r="RNH619" s="9"/>
      <c r="RNI619" s="9"/>
      <c r="RNJ619" s="9"/>
      <c r="RNK619" s="9"/>
      <c r="RNL619" s="9"/>
      <c r="RNM619" s="9"/>
      <c r="RNN619" s="9"/>
      <c r="RNO619" s="9"/>
      <c r="RNP619" s="9"/>
      <c r="RNQ619" s="9"/>
      <c r="RNR619" s="9"/>
      <c r="RNS619" s="9"/>
      <c r="RNT619" s="9"/>
      <c r="RNU619" s="9"/>
      <c r="RNV619" s="9"/>
      <c r="RNW619" s="9"/>
      <c r="RNX619" s="9"/>
      <c r="RNY619" s="9"/>
      <c r="RNZ619" s="9"/>
      <c r="ROA619" s="9"/>
      <c r="ROB619" s="9"/>
      <c r="ROC619" s="9"/>
      <c r="ROD619" s="9"/>
      <c r="ROE619" s="9"/>
      <c r="ROF619" s="9"/>
      <c r="ROG619" s="9"/>
      <c r="ROH619" s="9"/>
      <c r="ROI619" s="9"/>
      <c r="ROJ619" s="9"/>
      <c r="ROK619" s="9"/>
      <c r="ROL619" s="9"/>
      <c r="ROM619" s="9"/>
      <c r="RON619" s="9"/>
      <c r="ROO619" s="9"/>
      <c r="ROP619" s="9"/>
      <c r="ROQ619" s="9"/>
      <c r="ROR619" s="9"/>
      <c r="ROS619" s="9"/>
      <c r="ROT619" s="9"/>
      <c r="ROU619" s="9"/>
      <c r="ROV619" s="9"/>
      <c r="ROW619" s="9"/>
      <c r="ROX619" s="9"/>
      <c r="ROY619" s="9"/>
      <c r="ROZ619" s="9"/>
      <c r="RPA619" s="9"/>
      <c r="RPB619" s="9"/>
      <c r="RPC619" s="9"/>
      <c r="RPD619" s="9"/>
      <c r="RPE619" s="9"/>
      <c r="RPF619" s="9"/>
      <c r="RPG619" s="9"/>
      <c r="RPH619" s="9"/>
      <c r="RPI619" s="9"/>
      <c r="RPJ619" s="9"/>
      <c r="RPK619" s="9"/>
      <c r="RPL619" s="9"/>
      <c r="RPM619" s="9"/>
      <c r="RPN619" s="9"/>
      <c r="RPO619" s="9"/>
      <c r="RPP619" s="9"/>
      <c r="RPQ619" s="9"/>
      <c r="RPR619" s="9"/>
      <c r="RPS619" s="9"/>
      <c r="RPT619" s="9"/>
      <c r="RPU619" s="9"/>
      <c r="RPV619" s="9"/>
      <c r="RPW619" s="9"/>
      <c r="RPX619" s="9"/>
      <c r="RPY619" s="9"/>
      <c r="RPZ619" s="9"/>
      <c r="RQA619" s="9"/>
      <c r="RQB619" s="9"/>
      <c r="RQC619" s="9"/>
      <c r="RQD619" s="9"/>
      <c r="RQE619" s="9"/>
      <c r="RQF619" s="9"/>
      <c r="RQG619" s="9"/>
      <c r="RQH619" s="9"/>
      <c r="RQI619" s="9"/>
      <c r="RQJ619" s="9"/>
      <c r="RQK619" s="9"/>
      <c r="RQL619" s="9"/>
      <c r="RQM619" s="9"/>
      <c r="RQN619" s="9"/>
      <c r="RQO619" s="9"/>
      <c r="RQP619" s="9"/>
      <c r="RQQ619" s="9"/>
      <c r="RQR619" s="9"/>
      <c r="RQS619" s="9"/>
      <c r="RQT619" s="9"/>
      <c r="RQU619" s="9"/>
      <c r="RQV619" s="9"/>
      <c r="RQW619" s="9"/>
      <c r="RQX619" s="9"/>
      <c r="RQY619" s="9"/>
      <c r="RQZ619" s="9"/>
      <c r="RRA619" s="9"/>
      <c r="RRB619" s="9"/>
      <c r="RRC619" s="9"/>
      <c r="RRD619" s="9"/>
      <c r="RRE619" s="9"/>
      <c r="RRF619" s="9"/>
      <c r="RRG619" s="9"/>
      <c r="RRH619" s="9"/>
      <c r="RRI619" s="9"/>
      <c r="RRJ619" s="9"/>
      <c r="RRK619" s="9"/>
      <c r="RRL619" s="9"/>
      <c r="RRM619" s="9"/>
      <c r="RRN619" s="9"/>
      <c r="RRO619" s="9"/>
      <c r="RRP619" s="9"/>
      <c r="RRQ619" s="9"/>
      <c r="RRR619" s="9"/>
      <c r="RRS619" s="9"/>
      <c r="RRT619" s="9"/>
      <c r="RRU619" s="9"/>
      <c r="RRV619" s="9"/>
      <c r="RRW619" s="9"/>
      <c r="RRX619" s="9"/>
      <c r="RRY619" s="9"/>
      <c r="RRZ619" s="9"/>
      <c r="RSA619" s="9"/>
      <c r="RSB619" s="9"/>
      <c r="RSC619" s="9"/>
      <c r="RSD619" s="9"/>
      <c r="RSE619" s="9"/>
      <c r="RSF619" s="9"/>
      <c r="RSG619" s="9"/>
      <c r="RSH619" s="9"/>
      <c r="RSI619" s="9"/>
      <c r="RSJ619" s="9"/>
      <c r="RSK619" s="9"/>
      <c r="RSL619" s="9"/>
      <c r="RSM619" s="9"/>
      <c r="RSN619" s="9"/>
      <c r="RSO619" s="9"/>
      <c r="RSP619" s="9"/>
      <c r="RSQ619" s="9"/>
      <c r="RSR619" s="9"/>
      <c r="RSS619" s="9"/>
      <c r="RST619" s="9"/>
      <c r="RSU619" s="9"/>
      <c r="RSV619" s="9"/>
      <c r="RSW619" s="9"/>
      <c r="RSX619" s="9"/>
      <c r="RSY619" s="9"/>
      <c r="RSZ619" s="9"/>
      <c r="RTA619" s="9"/>
      <c r="RTB619" s="9"/>
      <c r="RTC619" s="9"/>
      <c r="RTD619" s="9"/>
      <c r="RTE619" s="9"/>
      <c r="RTF619" s="9"/>
      <c r="RTG619" s="9"/>
      <c r="RTH619" s="9"/>
      <c r="RTI619" s="9"/>
      <c r="RTJ619" s="9"/>
      <c r="RTK619" s="9"/>
      <c r="RTL619" s="9"/>
      <c r="RTM619" s="9"/>
      <c r="RTN619" s="9"/>
      <c r="RTO619" s="9"/>
      <c r="RTP619" s="9"/>
      <c r="RTQ619" s="9"/>
      <c r="RTR619" s="9"/>
      <c r="RTS619" s="9"/>
      <c r="RTT619" s="9"/>
      <c r="RTU619" s="9"/>
      <c r="RTV619" s="9"/>
      <c r="RTW619" s="9"/>
      <c r="RTX619" s="9"/>
      <c r="RTY619" s="9"/>
      <c r="RTZ619" s="9"/>
      <c r="RUA619" s="9"/>
      <c r="RUB619" s="9"/>
      <c r="RUC619" s="9"/>
      <c r="RUD619" s="9"/>
      <c r="RUE619" s="9"/>
      <c r="RUF619" s="9"/>
      <c r="RUG619" s="9"/>
      <c r="RUH619" s="9"/>
      <c r="RUI619" s="9"/>
      <c r="RUJ619" s="9"/>
      <c r="RUK619" s="9"/>
      <c r="RUL619" s="9"/>
      <c r="RUM619" s="9"/>
      <c r="RUN619" s="9"/>
      <c r="RUO619" s="9"/>
      <c r="RUP619" s="9"/>
      <c r="RUQ619" s="9"/>
      <c r="RUR619" s="9"/>
      <c r="RUS619" s="9"/>
      <c r="RUT619" s="9"/>
      <c r="RUU619" s="9"/>
      <c r="RUV619" s="9"/>
      <c r="RUW619" s="9"/>
      <c r="RUX619" s="9"/>
      <c r="RUY619" s="9"/>
      <c r="RUZ619" s="9"/>
      <c r="RVA619" s="9"/>
      <c r="RVB619" s="9"/>
      <c r="RVC619" s="9"/>
      <c r="RVD619" s="9"/>
      <c r="RVE619" s="9"/>
      <c r="RVF619" s="9"/>
      <c r="RVG619" s="9"/>
      <c r="RVH619" s="9"/>
      <c r="RVI619" s="9"/>
      <c r="RVJ619" s="9"/>
      <c r="RVK619" s="9"/>
      <c r="RVL619" s="9"/>
      <c r="RVM619" s="9"/>
      <c r="RVN619" s="9"/>
      <c r="RVO619" s="9"/>
      <c r="RVP619" s="9"/>
      <c r="RVQ619" s="9"/>
      <c r="RVR619" s="9"/>
      <c r="RVS619" s="9"/>
      <c r="RVT619" s="9"/>
      <c r="RVU619" s="9"/>
      <c r="RVV619" s="9"/>
      <c r="RVW619" s="9"/>
      <c r="RVX619" s="9"/>
      <c r="RVY619" s="9"/>
      <c r="RVZ619" s="9"/>
      <c r="RWA619" s="9"/>
      <c r="RWB619" s="9"/>
      <c r="RWC619" s="9"/>
      <c r="RWD619" s="9"/>
      <c r="RWE619" s="9"/>
      <c r="RWF619" s="9"/>
      <c r="RWG619" s="9"/>
      <c r="RWH619" s="9"/>
      <c r="RWI619" s="9"/>
      <c r="RWJ619" s="9"/>
      <c r="RWK619" s="9"/>
      <c r="RWL619" s="9"/>
      <c r="RWM619" s="9"/>
      <c r="RWN619" s="9"/>
      <c r="RWO619" s="9"/>
      <c r="RWP619" s="9"/>
      <c r="RWQ619" s="9"/>
      <c r="RWR619" s="9"/>
      <c r="RWS619" s="9"/>
      <c r="RWT619" s="9"/>
      <c r="RWU619" s="9"/>
      <c r="RWV619" s="9"/>
      <c r="RWW619" s="9"/>
      <c r="RWX619" s="9"/>
      <c r="RWY619" s="9"/>
      <c r="RWZ619" s="9"/>
      <c r="RXA619" s="9"/>
      <c r="RXB619" s="9"/>
      <c r="RXC619" s="9"/>
      <c r="RXD619" s="9"/>
      <c r="RXE619" s="9"/>
      <c r="RXF619" s="9"/>
      <c r="RXG619" s="9"/>
      <c r="RXH619" s="9"/>
      <c r="RXI619" s="9"/>
      <c r="RXJ619" s="9"/>
      <c r="RXK619" s="9"/>
      <c r="RXL619" s="9"/>
      <c r="RXM619" s="9"/>
      <c r="RXN619" s="9"/>
      <c r="RXO619" s="9"/>
      <c r="RXP619" s="9"/>
      <c r="RXQ619" s="9"/>
      <c r="RXR619" s="9"/>
      <c r="RXS619" s="9"/>
      <c r="RXT619" s="9"/>
      <c r="RXU619" s="9"/>
      <c r="RXV619" s="9"/>
      <c r="RXW619" s="9"/>
      <c r="RXX619" s="9"/>
      <c r="RXY619" s="9"/>
      <c r="RXZ619" s="9"/>
      <c r="RYA619" s="9"/>
      <c r="RYB619" s="9"/>
      <c r="RYC619" s="9"/>
      <c r="RYD619" s="9"/>
      <c r="RYE619" s="9"/>
      <c r="RYF619" s="9"/>
      <c r="RYG619" s="9"/>
      <c r="RYH619" s="9"/>
      <c r="RYI619" s="9"/>
      <c r="RYJ619" s="9"/>
      <c r="RYK619" s="9"/>
      <c r="RYL619" s="9"/>
      <c r="RYM619" s="9"/>
      <c r="RYN619" s="9"/>
      <c r="RYO619" s="9"/>
      <c r="RYP619" s="9"/>
      <c r="RYQ619" s="9"/>
      <c r="RYR619" s="9"/>
      <c r="RYS619" s="9"/>
      <c r="RYT619" s="9"/>
      <c r="RYU619" s="9"/>
      <c r="RYV619" s="9"/>
      <c r="RYW619" s="9"/>
      <c r="RYX619" s="9"/>
      <c r="RYY619" s="9"/>
      <c r="RYZ619" s="9"/>
      <c r="RZA619" s="9"/>
      <c r="RZB619" s="9"/>
      <c r="RZC619" s="9"/>
      <c r="RZD619" s="9"/>
      <c r="RZE619" s="9"/>
      <c r="RZF619" s="9"/>
      <c r="RZG619" s="9"/>
      <c r="RZH619" s="9"/>
      <c r="RZI619" s="9"/>
      <c r="RZJ619" s="9"/>
      <c r="RZK619" s="9"/>
      <c r="RZL619" s="9"/>
      <c r="RZM619" s="9"/>
      <c r="RZN619" s="9"/>
      <c r="RZO619" s="9"/>
      <c r="RZP619" s="9"/>
      <c r="RZQ619" s="9"/>
      <c r="RZR619" s="9"/>
      <c r="RZS619" s="9"/>
      <c r="RZT619" s="9"/>
      <c r="RZU619" s="9"/>
      <c r="RZV619" s="9"/>
      <c r="RZW619" s="9"/>
      <c r="RZX619" s="9"/>
      <c r="RZY619" s="9"/>
      <c r="RZZ619" s="9"/>
      <c r="SAA619" s="9"/>
      <c r="SAB619" s="9"/>
      <c r="SAC619" s="9"/>
      <c r="SAD619" s="9"/>
      <c r="SAE619" s="9"/>
      <c r="SAF619" s="9"/>
      <c r="SAG619" s="9"/>
      <c r="SAH619" s="9"/>
      <c r="SAI619" s="9"/>
      <c r="SAJ619" s="9"/>
      <c r="SAK619" s="9"/>
      <c r="SAL619" s="9"/>
      <c r="SAM619" s="9"/>
      <c r="SAN619" s="9"/>
      <c r="SAO619" s="9"/>
      <c r="SAP619" s="9"/>
      <c r="SAQ619" s="9"/>
      <c r="SAR619" s="9"/>
      <c r="SAS619" s="9"/>
      <c r="SAT619" s="9"/>
      <c r="SAU619" s="9"/>
      <c r="SAV619" s="9"/>
      <c r="SAW619" s="9"/>
      <c r="SAX619" s="9"/>
      <c r="SAY619" s="9"/>
      <c r="SAZ619" s="9"/>
      <c r="SBA619" s="9"/>
      <c r="SBB619" s="9"/>
      <c r="SBC619" s="9"/>
      <c r="SBD619" s="9"/>
      <c r="SBE619" s="9"/>
      <c r="SBF619" s="9"/>
      <c r="SBG619" s="9"/>
      <c r="SBH619" s="9"/>
      <c r="SBI619" s="9"/>
      <c r="SBJ619" s="9"/>
      <c r="SBK619" s="9"/>
      <c r="SBL619" s="9"/>
      <c r="SBM619" s="9"/>
      <c r="SBN619" s="9"/>
      <c r="SBO619" s="9"/>
      <c r="SBP619" s="9"/>
      <c r="SBQ619" s="9"/>
      <c r="SBR619" s="9"/>
      <c r="SBS619" s="9"/>
      <c r="SBT619" s="9"/>
      <c r="SBU619" s="9"/>
      <c r="SBV619" s="9"/>
      <c r="SBW619" s="9"/>
      <c r="SBX619" s="9"/>
      <c r="SBY619" s="9"/>
      <c r="SBZ619" s="9"/>
      <c r="SCA619" s="9"/>
      <c r="SCB619" s="9"/>
      <c r="SCC619" s="9"/>
      <c r="SCD619" s="9"/>
      <c r="SCE619" s="9"/>
      <c r="SCF619" s="9"/>
      <c r="SCG619" s="9"/>
      <c r="SCH619" s="9"/>
      <c r="SCI619" s="9"/>
      <c r="SCJ619" s="9"/>
      <c r="SCK619" s="9"/>
      <c r="SCL619" s="9"/>
      <c r="SCM619" s="9"/>
      <c r="SCN619" s="9"/>
      <c r="SCO619" s="9"/>
      <c r="SCP619" s="9"/>
      <c r="SCQ619" s="9"/>
      <c r="SCR619" s="9"/>
      <c r="SCS619" s="9"/>
      <c r="SCT619" s="9"/>
      <c r="SCU619" s="9"/>
      <c r="SCV619" s="9"/>
      <c r="SCW619" s="9"/>
      <c r="SCX619" s="9"/>
      <c r="SCY619" s="9"/>
      <c r="SCZ619" s="9"/>
      <c r="SDA619" s="9"/>
      <c r="SDB619" s="9"/>
      <c r="SDC619" s="9"/>
      <c r="SDD619" s="9"/>
      <c r="SDE619" s="9"/>
      <c r="SDF619" s="9"/>
      <c r="SDG619" s="9"/>
      <c r="SDH619" s="9"/>
      <c r="SDI619" s="9"/>
      <c r="SDJ619" s="9"/>
      <c r="SDK619" s="9"/>
      <c r="SDL619" s="9"/>
      <c r="SDM619" s="9"/>
      <c r="SDN619" s="9"/>
      <c r="SDO619" s="9"/>
      <c r="SDP619" s="9"/>
      <c r="SDQ619" s="9"/>
      <c r="SDR619" s="9"/>
      <c r="SDS619" s="9"/>
      <c r="SDT619" s="9"/>
      <c r="SDU619" s="9"/>
      <c r="SDV619" s="9"/>
      <c r="SDW619" s="9"/>
      <c r="SDX619" s="9"/>
      <c r="SDY619" s="9"/>
      <c r="SDZ619" s="9"/>
      <c r="SEA619" s="9"/>
      <c r="SEB619" s="9"/>
      <c r="SEC619" s="9"/>
      <c r="SED619" s="9"/>
      <c r="SEE619" s="9"/>
      <c r="SEF619" s="9"/>
      <c r="SEG619" s="9"/>
      <c r="SEH619" s="9"/>
      <c r="SEI619" s="9"/>
      <c r="SEJ619" s="9"/>
      <c r="SEK619" s="9"/>
      <c r="SEL619" s="9"/>
      <c r="SEM619" s="9"/>
      <c r="SEN619" s="9"/>
      <c r="SEO619" s="9"/>
      <c r="SEP619" s="9"/>
      <c r="SEQ619" s="9"/>
      <c r="SER619" s="9"/>
      <c r="SES619" s="9"/>
      <c r="SET619" s="9"/>
      <c r="SEU619" s="9"/>
      <c r="SEV619" s="9"/>
      <c r="SEW619" s="9"/>
      <c r="SEX619" s="9"/>
      <c r="SEY619" s="9"/>
      <c r="SEZ619" s="9"/>
      <c r="SFA619" s="9"/>
      <c r="SFB619" s="9"/>
      <c r="SFC619" s="9"/>
      <c r="SFD619" s="9"/>
      <c r="SFE619" s="9"/>
      <c r="SFF619" s="9"/>
      <c r="SFG619" s="9"/>
      <c r="SFH619" s="9"/>
      <c r="SFI619" s="9"/>
      <c r="SFJ619" s="9"/>
      <c r="SFK619" s="9"/>
      <c r="SFL619" s="9"/>
      <c r="SFM619" s="9"/>
      <c r="SFN619" s="9"/>
      <c r="SFO619" s="9"/>
      <c r="SFP619" s="9"/>
      <c r="SFQ619" s="9"/>
      <c r="SFR619" s="9"/>
      <c r="SFS619" s="9"/>
      <c r="SFT619" s="9"/>
      <c r="SFU619" s="9"/>
      <c r="SFV619" s="9"/>
      <c r="SFW619" s="9"/>
      <c r="SFX619" s="9"/>
      <c r="SFY619" s="9"/>
      <c r="SFZ619" s="9"/>
      <c r="SGA619" s="9"/>
      <c r="SGB619" s="9"/>
      <c r="SGC619" s="9"/>
      <c r="SGD619" s="9"/>
      <c r="SGE619" s="9"/>
      <c r="SGF619" s="9"/>
      <c r="SGG619" s="9"/>
      <c r="SGH619" s="9"/>
      <c r="SGI619" s="9"/>
      <c r="SGJ619" s="9"/>
      <c r="SGK619" s="9"/>
      <c r="SGL619" s="9"/>
      <c r="SGM619" s="9"/>
      <c r="SGN619" s="9"/>
      <c r="SGO619" s="9"/>
      <c r="SGP619" s="9"/>
      <c r="SGQ619" s="9"/>
      <c r="SGR619" s="9"/>
      <c r="SGS619" s="9"/>
      <c r="SGT619" s="9"/>
      <c r="SGU619" s="9"/>
      <c r="SGV619" s="9"/>
      <c r="SGW619" s="9"/>
      <c r="SGX619" s="9"/>
      <c r="SGY619" s="9"/>
      <c r="SGZ619" s="9"/>
      <c r="SHA619" s="9"/>
      <c r="SHB619" s="9"/>
      <c r="SHC619" s="9"/>
      <c r="SHD619" s="9"/>
      <c r="SHE619" s="9"/>
      <c r="SHF619" s="9"/>
      <c r="SHG619" s="9"/>
      <c r="SHH619" s="9"/>
      <c r="SHI619" s="9"/>
      <c r="SHJ619" s="9"/>
      <c r="SHK619" s="9"/>
      <c r="SHL619" s="9"/>
      <c r="SHM619" s="9"/>
      <c r="SHN619" s="9"/>
      <c r="SHO619" s="9"/>
      <c r="SHP619" s="9"/>
      <c r="SHQ619" s="9"/>
      <c r="SHR619" s="9"/>
      <c r="SHS619" s="9"/>
      <c r="SHT619" s="9"/>
      <c r="SHU619" s="9"/>
      <c r="SHV619" s="9"/>
      <c r="SHW619" s="9"/>
      <c r="SHX619" s="9"/>
      <c r="SHY619" s="9"/>
      <c r="SHZ619" s="9"/>
      <c r="SIA619" s="9"/>
      <c r="SIB619" s="9"/>
      <c r="SIC619" s="9"/>
      <c r="SID619" s="9"/>
      <c r="SIE619" s="9"/>
      <c r="SIF619" s="9"/>
      <c r="SIG619" s="9"/>
      <c r="SIH619" s="9"/>
      <c r="SII619" s="9"/>
      <c r="SIJ619" s="9"/>
      <c r="SIK619" s="9"/>
      <c r="SIL619" s="9"/>
      <c r="SIM619" s="9"/>
      <c r="SIN619" s="9"/>
      <c r="SIO619" s="9"/>
      <c r="SIP619" s="9"/>
      <c r="SIQ619" s="9"/>
      <c r="SIR619" s="9"/>
      <c r="SIS619" s="9"/>
      <c r="SIT619" s="9"/>
      <c r="SIU619" s="9"/>
      <c r="SIV619" s="9"/>
      <c r="SIW619" s="9"/>
      <c r="SIX619" s="9"/>
      <c r="SIY619" s="9"/>
      <c r="SIZ619" s="9"/>
      <c r="SJA619" s="9"/>
      <c r="SJB619" s="9"/>
      <c r="SJC619" s="9"/>
      <c r="SJD619" s="9"/>
      <c r="SJE619" s="9"/>
      <c r="SJF619" s="9"/>
      <c r="SJG619" s="9"/>
      <c r="SJH619" s="9"/>
      <c r="SJI619" s="9"/>
      <c r="SJJ619" s="9"/>
      <c r="SJK619" s="9"/>
      <c r="SJL619" s="9"/>
      <c r="SJM619" s="9"/>
      <c r="SJN619" s="9"/>
      <c r="SJO619" s="9"/>
      <c r="SJP619" s="9"/>
      <c r="SJQ619" s="9"/>
      <c r="SJR619" s="9"/>
      <c r="SJS619" s="9"/>
      <c r="SJT619" s="9"/>
      <c r="SJU619" s="9"/>
      <c r="SJV619" s="9"/>
      <c r="SJW619" s="9"/>
      <c r="SJX619" s="9"/>
      <c r="SJY619" s="9"/>
      <c r="SJZ619" s="9"/>
      <c r="SKA619" s="9"/>
      <c r="SKB619" s="9"/>
      <c r="SKC619" s="9"/>
      <c r="SKD619" s="9"/>
      <c r="SKE619" s="9"/>
      <c r="SKF619" s="9"/>
      <c r="SKG619" s="9"/>
      <c r="SKH619" s="9"/>
      <c r="SKI619" s="9"/>
      <c r="SKJ619" s="9"/>
      <c r="SKK619" s="9"/>
      <c r="SKL619" s="9"/>
      <c r="SKM619" s="9"/>
      <c r="SKN619" s="9"/>
      <c r="SKO619" s="9"/>
      <c r="SKP619" s="9"/>
      <c r="SKQ619" s="9"/>
      <c r="SKR619" s="9"/>
      <c r="SKS619" s="9"/>
      <c r="SKT619" s="9"/>
      <c r="SKU619" s="9"/>
      <c r="SKV619" s="9"/>
      <c r="SKW619" s="9"/>
      <c r="SKX619" s="9"/>
      <c r="SKY619" s="9"/>
      <c r="SKZ619" s="9"/>
      <c r="SLA619" s="9"/>
      <c r="SLB619" s="9"/>
      <c r="SLC619" s="9"/>
      <c r="SLD619" s="9"/>
      <c r="SLE619" s="9"/>
      <c r="SLF619" s="9"/>
      <c r="SLG619" s="9"/>
      <c r="SLH619" s="9"/>
      <c r="SLI619" s="9"/>
      <c r="SLJ619" s="9"/>
      <c r="SLK619" s="9"/>
      <c r="SLL619" s="9"/>
      <c r="SLM619" s="9"/>
      <c r="SLN619" s="9"/>
      <c r="SLO619" s="9"/>
      <c r="SLP619" s="9"/>
      <c r="SLQ619" s="9"/>
      <c r="SLR619" s="9"/>
      <c r="SLS619" s="9"/>
      <c r="SLT619" s="9"/>
      <c r="SLU619" s="9"/>
      <c r="SLV619" s="9"/>
      <c r="SLW619" s="9"/>
      <c r="SLX619" s="9"/>
      <c r="SLY619" s="9"/>
      <c r="SLZ619" s="9"/>
      <c r="SMA619" s="9"/>
      <c r="SMB619" s="9"/>
      <c r="SMC619" s="9"/>
      <c r="SMD619" s="9"/>
      <c r="SME619" s="9"/>
      <c r="SMF619" s="9"/>
      <c r="SMG619" s="9"/>
      <c r="SMH619" s="9"/>
      <c r="SMI619" s="9"/>
      <c r="SMJ619" s="9"/>
      <c r="SMK619" s="9"/>
      <c r="SML619" s="9"/>
      <c r="SMM619" s="9"/>
      <c r="SMN619" s="9"/>
      <c r="SMO619" s="9"/>
      <c r="SMP619" s="9"/>
      <c r="SMQ619" s="9"/>
      <c r="SMR619" s="9"/>
      <c r="SMS619" s="9"/>
      <c r="SMT619" s="9"/>
      <c r="SMU619" s="9"/>
      <c r="SMV619" s="9"/>
      <c r="SMW619" s="9"/>
      <c r="SMX619" s="9"/>
      <c r="SMY619" s="9"/>
      <c r="SMZ619" s="9"/>
      <c r="SNA619" s="9"/>
      <c r="SNB619" s="9"/>
      <c r="SNC619" s="9"/>
      <c r="SND619" s="9"/>
      <c r="SNE619" s="9"/>
      <c r="SNF619" s="9"/>
      <c r="SNG619" s="9"/>
      <c r="SNH619" s="9"/>
      <c r="SNI619" s="9"/>
      <c r="SNJ619" s="9"/>
      <c r="SNK619" s="9"/>
      <c r="SNL619" s="9"/>
      <c r="SNM619" s="9"/>
      <c r="SNN619" s="9"/>
      <c r="SNO619" s="9"/>
      <c r="SNP619" s="9"/>
      <c r="SNQ619" s="9"/>
      <c r="SNR619" s="9"/>
      <c r="SNS619" s="9"/>
      <c r="SNT619" s="9"/>
      <c r="SNU619" s="9"/>
      <c r="SNV619" s="9"/>
      <c r="SNW619" s="9"/>
      <c r="SNX619" s="9"/>
      <c r="SNY619" s="9"/>
      <c r="SNZ619" s="9"/>
      <c r="SOA619" s="9"/>
      <c r="SOB619" s="9"/>
      <c r="SOC619" s="9"/>
      <c r="SOD619" s="9"/>
      <c r="SOE619" s="9"/>
      <c r="SOF619" s="9"/>
      <c r="SOG619" s="9"/>
      <c r="SOH619" s="9"/>
      <c r="SOI619" s="9"/>
      <c r="SOJ619" s="9"/>
      <c r="SOK619" s="9"/>
      <c r="SOL619" s="9"/>
      <c r="SOM619" s="9"/>
      <c r="SON619" s="9"/>
      <c r="SOO619" s="9"/>
      <c r="SOP619" s="9"/>
      <c r="SOQ619" s="9"/>
      <c r="SOR619" s="9"/>
      <c r="SOS619" s="9"/>
      <c r="SOT619" s="9"/>
      <c r="SOU619" s="9"/>
      <c r="SOV619" s="9"/>
      <c r="SOW619" s="9"/>
      <c r="SOX619" s="9"/>
      <c r="SOY619" s="9"/>
      <c r="SOZ619" s="9"/>
      <c r="SPA619" s="9"/>
      <c r="SPB619" s="9"/>
      <c r="SPC619" s="9"/>
      <c r="SPD619" s="9"/>
      <c r="SPE619" s="9"/>
      <c r="SPF619" s="9"/>
      <c r="SPG619" s="9"/>
      <c r="SPH619" s="9"/>
      <c r="SPI619" s="9"/>
      <c r="SPJ619" s="9"/>
      <c r="SPK619" s="9"/>
      <c r="SPL619" s="9"/>
      <c r="SPM619" s="9"/>
      <c r="SPN619" s="9"/>
      <c r="SPO619" s="9"/>
      <c r="SPP619" s="9"/>
      <c r="SPQ619" s="9"/>
      <c r="SPR619" s="9"/>
      <c r="SPS619" s="9"/>
      <c r="SPT619" s="9"/>
      <c r="SPU619" s="9"/>
      <c r="SPV619" s="9"/>
      <c r="SPW619" s="9"/>
      <c r="SPX619" s="9"/>
      <c r="SPY619" s="9"/>
      <c r="SPZ619" s="9"/>
      <c r="SQA619" s="9"/>
      <c r="SQB619" s="9"/>
      <c r="SQC619" s="9"/>
      <c r="SQD619" s="9"/>
      <c r="SQE619" s="9"/>
      <c r="SQF619" s="9"/>
      <c r="SQG619" s="9"/>
      <c r="SQH619" s="9"/>
      <c r="SQI619" s="9"/>
      <c r="SQJ619" s="9"/>
      <c r="SQK619" s="9"/>
      <c r="SQL619" s="9"/>
      <c r="SQM619" s="9"/>
      <c r="SQN619" s="9"/>
      <c r="SQO619" s="9"/>
      <c r="SQP619" s="9"/>
      <c r="SQQ619" s="9"/>
      <c r="SQR619" s="9"/>
      <c r="SQS619" s="9"/>
      <c r="SQT619" s="9"/>
      <c r="SQU619" s="9"/>
      <c r="SQV619" s="9"/>
      <c r="SQW619" s="9"/>
      <c r="SQX619" s="9"/>
      <c r="SQY619" s="9"/>
      <c r="SQZ619" s="9"/>
      <c r="SRA619" s="9"/>
      <c r="SRB619" s="9"/>
      <c r="SRC619" s="9"/>
      <c r="SRD619" s="9"/>
      <c r="SRE619" s="9"/>
      <c r="SRF619" s="9"/>
      <c r="SRG619" s="9"/>
      <c r="SRH619" s="9"/>
      <c r="SRI619" s="9"/>
      <c r="SRJ619" s="9"/>
      <c r="SRK619" s="9"/>
      <c r="SRL619" s="9"/>
      <c r="SRM619" s="9"/>
      <c r="SRN619" s="9"/>
      <c r="SRO619" s="9"/>
      <c r="SRP619" s="9"/>
      <c r="SRQ619" s="9"/>
      <c r="SRR619" s="9"/>
      <c r="SRS619" s="9"/>
      <c r="SRT619" s="9"/>
      <c r="SRU619" s="9"/>
      <c r="SRV619" s="9"/>
      <c r="SRW619" s="9"/>
      <c r="SRX619" s="9"/>
      <c r="SRY619" s="9"/>
      <c r="SRZ619" s="9"/>
      <c r="SSA619" s="9"/>
      <c r="SSB619" s="9"/>
      <c r="SSC619" s="9"/>
      <c r="SSD619" s="9"/>
      <c r="SSE619" s="9"/>
      <c r="SSF619" s="9"/>
      <c r="SSG619" s="9"/>
      <c r="SSH619" s="9"/>
      <c r="SSI619" s="9"/>
      <c r="SSJ619" s="9"/>
      <c r="SSK619" s="9"/>
      <c r="SSL619" s="9"/>
      <c r="SSM619" s="9"/>
      <c r="SSN619" s="9"/>
      <c r="SSO619" s="9"/>
      <c r="SSP619" s="9"/>
      <c r="SSQ619" s="9"/>
      <c r="SSR619" s="9"/>
      <c r="SSS619" s="9"/>
      <c r="SST619" s="9"/>
      <c r="SSU619" s="9"/>
      <c r="SSV619" s="9"/>
      <c r="SSW619" s="9"/>
      <c r="SSX619" s="9"/>
      <c r="SSY619" s="9"/>
      <c r="SSZ619" s="9"/>
      <c r="STA619" s="9"/>
      <c r="STB619" s="9"/>
      <c r="STC619" s="9"/>
      <c r="STD619" s="9"/>
      <c r="STE619" s="9"/>
      <c r="STF619" s="9"/>
      <c r="STG619" s="9"/>
      <c r="STH619" s="9"/>
      <c r="STI619" s="9"/>
      <c r="STJ619" s="9"/>
      <c r="STK619" s="9"/>
      <c r="STL619" s="9"/>
      <c r="STM619" s="9"/>
      <c r="STN619" s="9"/>
      <c r="STO619" s="9"/>
      <c r="STP619" s="9"/>
      <c r="STQ619" s="9"/>
      <c r="STR619" s="9"/>
      <c r="STS619" s="9"/>
      <c r="STT619" s="9"/>
      <c r="STU619" s="9"/>
      <c r="STV619" s="9"/>
      <c r="STW619" s="9"/>
      <c r="STX619" s="9"/>
      <c r="STY619" s="9"/>
      <c r="STZ619" s="9"/>
      <c r="SUA619" s="9"/>
      <c r="SUB619" s="9"/>
      <c r="SUC619" s="9"/>
      <c r="SUD619" s="9"/>
      <c r="SUE619" s="9"/>
      <c r="SUF619" s="9"/>
      <c r="SUG619" s="9"/>
      <c r="SUH619" s="9"/>
      <c r="SUI619" s="9"/>
      <c r="SUJ619" s="9"/>
      <c r="SUK619" s="9"/>
      <c r="SUL619" s="9"/>
      <c r="SUM619" s="9"/>
      <c r="SUN619" s="9"/>
      <c r="SUO619" s="9"/>
      <c r="SUP619" s="9"/>
      <c r="SUQ619" s="9"/>
      <c r="SUR619" s="9"/>
      <c r="SUS619" s="9"/>
      <c r="SUT619" s="9"/>
      <c r="SUU619" s="9"/>
      <c r="SUV619" s="9"/>
      <c r="SUW619" s="9"/>
      <c r="SUX619" s="9"/>
      <c r="SUY619" s="9"/>
      <c r="SUZ619" s="9"/>
      <c r="SVA619" s="9"/>
      <c r="SVB619" s="9"/>
      <c r="SVC619" s="9"/>
      <c r="SVD619" s="9"/>
      <c r="SVE619" s="9"/>
      <c r="SVF619" s="9"/>
      <c r="SVG619" s="9"/>
      <c r="SVH619" s="9"/>
      <c r="SVI619" s="9"/>
      <c r="SVJ619" s="9"/>
      <c r="SVK619" s="9"/>
      <c r="SVL619" s="9"/>
      <c r="SVM619" s="9"/>
      <c r="SVN619" s="9"/>
      <c r="SVO619" s="9"/>
      <c r="SVP619" s="9"/>
      <c r="SVQ619" s="9"/>
      <c r="SVR619" s="9"/>
      <c r="SVS619" s="9"/>
      <c r="SVT619" s="9"/>
      <c r="SVU619" s="9"/>
      <c r="SVV619" s="9"/>
      <c r="SVW619" s="9"/>
      <c r="SVX619" s="9"/>
      <c r="SVY619" s="9"/>
      <c r="SVZ619" s="9"/>
      <c r="SWA619" s="9"/>
      <c r="SWB619" s="9"/>
      <c r="SWC619" s="9"/>
      <c r="SWD619" s="9"/>
      <c r="SWE619" s="9"/>
      <c r="SWF619" s="9"/>
      <c r="SWG619" s="9"/>
      <c r="SWH619" s="9"/>
      <c r="SWI619" s="9"/>
      <c r="SWJ619" s="9"/>
      <c r="SWK619" s="9"/>
      <c r="SWL619" s="9"/>
      <c r="SWM619" s="9"/>
      <c r="SWN619" s="9"/>
      <c r="SWO619" s="9"/>
      <c r="SWP619" s="9"/>
      <c r="SWQ619" s="9"/>
      <c r="SWR619" s="9"/>
      <c r="SWS619" s="9"/>
      <c r="SWT619" s="9"/>
      <c r="SWU619" s="9"/>
      <c r="SWV619" s="9"/>
      <c r="SWW619" s="9"/>
      <c r="SWX619" s="9"/>
      <c r="SWY619" s="9"/>
      <c r="SWZ619" s="9"/>
      <c r="SXA619" s="9"/>
      <c r="SXB619" s="9"/>
      <c r="SXC619" s="9"/>
      <c r="SXD619" s="9"/>
      <c r="SXE619" s="9"/>
      <c r="SXF619" s="9"/>
      <c r="SXG619" s="9"/>
      <c r="SXH619" s="9"/>
      <c r="SXI619" s="9"/>
      <c r="SXJ619" s="9"/>
      <c r="SXK619" s="9"/>
      <c r="SXL619" s="9"/>
      <c r="SXM619" s="9"/>
      <c r="SXN619" s="9"/>
      <c r="SXO619" s="9"/>
      <c r="SXP619" s="9"/>
      <c r="SXQ619" s="9"/>
      <c r="SXR619" s="9"/>
      <c r="SXS619" s="9"/>
      <c r="SXT619" s="9"/>
      <c r="SXU619" s="9"/>
      <c r="SXV619" s="9"/>
      <c r="SXW619" s="9"/>
      <c r="SXX619" s="9"/>
      <c r="SXY619" s="9"/>
      <c r="SXZ619" s="9"/>
      <c r="SYA619" s="9"/>
      <c r="SYB619" s="9"/>
      <c r="SYC619" s="9"/>
      <c r="SYD619" s="9"/>
      <c r="SYE619" s="9"/>
      <c r="SYF619" s="9"/>
      <c r="SYG619" s="9"/>
      <c r="SYH619" s="9"/>
      <c r="SYI619" s="9"/>
      <c r="SYJ619" s="9"/>
      <c r="SYK619" s="9"/>
      <c r="SYL619" s="9"/>
      <c r="SYM619" s="9"/>
      <c r="SYN619" s="9"/>
      <c r="SYO619" s="9"/>
      <c r="SYP619" s="9"/>
      <c r="SYQ619" s="9"/>
      <c r="SYR619" s="9"/>
      <c r="SYS619" s="9"/>
      <c r="SYT619" s="9"/>
      <c r="SYU619" s="9"/>
      <c r="SYV619" s="9"/>
      <c r="SYW619" s="9"/>
      <c r="SYX619" s="9"/>
      <c r="SYY619" s="9"/>
      <c r="SYZ619" s="9"/>
      <c r="SZA619" s="9"/>
      <c r="SZB619" s="9"/>
      <c r="SZC619" s="9"/>
      <c r="SZD619" s="9"/>
      <c r="SZE619" s="9"/>
      <c r="SZF619" s="9"/>
      <c r="SZG619" s="9"/>
      <c r="SZH619" s="9"/>
      <c r="SZI619" s="9"/>
      <c r="SZJ619" s="9"/>
      <c r="SZK619" s="9"/>
      <c r="SZL619" s="9"/>
      <c r="SZM619" s="9"/>
      <c r="SZN619" s="9"/>
      <c r="SZO619" s="9"/>
      <c r="SZP619" s="9"/>
      <c r="SZQ619" s="9"/>
      <c r="SZR619" s="9"/>
      <c r="SZS619" s="9"/>
      <c r="SZT619" s="9"/>
      <c r="SZU619" s="9"/>
      <c r="SZV619" s="9"/>
      <c r="SZW619" s="9"/>
      <c r="SZX619" s="9"/>
      <c r="SZY619" s="9"/>
      <c r="SZZ619" s="9"/>
      <c r="TAA619" s="9"/>
      <c r="TAB619" s="9"/>
      <c r="TAC619" s="9"/>
      <c r="TAD619" s="9"/>
      <c r="TAE619" s="9"/>
      <c r="TAF619" s="9"/>
      <c r="TAG619" s="9"/>
      <c r="TAH619" s="9"/>
      <c r="TAI619" s="9"/>
      <c r="TAJ619" s="9"/>
      <c r="TAK619" s="9"/>
      <c r="TAL619" s="9"/>
      <c r="TAM619" s="9"/>
      <c r="TAN619" s="9"/>
      <c r="TAO619" s="9"/>
      <c r="TAP619" s="9"/>
      <c r="TAQ619" s="9"/>
      <c r="TAR619" s="9"/>
      <c r="TAS619" s="9"/>
      <c r="TAT619" s="9"/>
      <c r="TAU619" s="9"/>
      <c r="TAV619" s="9"/>
      <c r="TAW619" s="9"/>
      <c r="TAX619" s="9"/>
      <c r="TAY619" s="9"/>
      <c r="TAZ619" s="9"/>
      <c r="TBA619" s="9"/>
      <c r="TBB619" s="9"/>
      <c r="TBC619" s="9"/>
      <c r="TBD619" s="9"/>
      <c r="TBE619" s="9"/>
      <c r="TBF619" s="9"/>
      <c r="TBG619" s="9"/>
      <c r="TBH619" s="9"/>
      <c r="TBI619" s="9"/>
      <c r="TBJ619" s="9"/>
      <c r="TBK619" s="9"/>
      <c r="TBL619" s="9"/>
      <c r="TBM619" s="9"/>
      <c r="TBN619" s="9"/>
      <c r="TBO619" s="9"/>
      <c r="TBP619" s="9"/>
      <c r="TBQ619" s="9"/>
      <c r="TBR619" s="9"/>
      <c r="TBS619" s="9"/>
      <c r="TBT619" s="9"/>
      <c r="TBU619" s="9"/>
      <c r="TBV619" s="9"/>
      <c r="TBW619" s="9"/>
      <c r="TBX619" s="9"/>
      <c r="TBY619" s="9"/>
      <c r="TBZ619" s="9"/>
      <c r="TCA619" s="9"/>
      <c r="TCB619" s="9"/>
      <c r="TCC619" s="9"/>
      <c r="TCD619" s="9"/>
      <c r="TCE619" s="9"/>
      <c r="TCF619" s="9"/>
      <c r="TCG619" s="9"/>
      <c r="TCH619" s="9"/>
      <c r="TCI619" s="9"/>
      <c r="TCJ619" s="9"/>
      <c r="TCK619" s="9"/>
      <c r="TCL619" s="9"/>
      <c r="TCM619" s="9"/>
      <c r="TCN619" s="9"/>
      <c r="TCO619" s="9"/>
      <c r="TCP619" s="9"/>
      <c r="TCQ619" s="9"/>
      <c r="TCR619" s="9"/>
      <c r="TCS619" s="9"/>
      <c r="TCT619" s="9"/>
      <c r="TCU619" s="9"/>
      <c r="TCV619" s="9"/>
      <c r="TCW619" s="9"/>
      <c r="TCX619" s="9"/>
      <c r="TCY619" s="9"/>
      <c r="TCZ619" s="9"/>
      <c r="TDA619" s="9"/>
      <c r="TDB619" s="9"/>
      <c r="TDC619" s="9"/>
      <c r="TDD619" s="9"/>
      <c r="TDE619" s="9"/>
      <c r="TDF619" s="9"/>
      <c r="TDG619" s="9"/>
      <c r="TDH619" s="9"/>
      <c r="TDI619" s="9"/>
      <c r="TDJ619" s="9"/>
      <c r="TDK619" s="9"/>
      <c r="TDL619" s="9"/>
      <c r="TDM619" s="9"/>
      <c r="TDN619" s="9"/>
      <c r="TDO619" s="9"/>
      <c r="TDP619" s="9"/>
      <c r="TDQ619" s="9"/>
      <c r="TDR619" s="9"/>
      <c r="TDS619" s="9"/>
      <c r="TDT619" s="9"/>
      <c r="TDU619" s="9"/>
      <c r="TDV619" s="9"/>
      <c r="TDW619" s="9"/>
      <c r="TDX619" s="9"/>
      <c r="TDY619" s="9"/>
      <c r="TDZ619" s="9"/>
      <c r="TEA619" s="9"/>
      <c r="TEB619" s="9"/>
      <c r="TEC619" s="9"/>
      <c r="TED619" s="9"/>
      <c r="TEE619" s="9"/>
      <c r="TEF619" s="9"/>
      <c r="TEG619" s="9"/>
      <c r="TEH619" s="9"/>
      <c r="TEI619" s="9"/>
      <c r="TEJ619" s="9"/>
      <c r="TEK619" s="9"/>
      <c r="TEL619" s="9"/>
      <c r="TEM619" s="9"/>
      <c r="TEN619" s="9"/>
      <c r="TEO619" s="9"/>
      <c r="TEP619" s="9"/>
      <c r="TEQ619" s="9"/>
      <c r="TER619" s="9"/>
      <c r="TES619" s="9"/>
      <c r="TET619" s="9"/>
      <c r="TEU619" s="9"/>
      <c r="TEV619" s="9"/>
      <c r="TEW619" s="9"/>
      <c r="TEX619" s="9"/>
      <c r="TEY619" s="9"/>
      <c r="TEZ619" s="9"/>
      <c r="TFA619" s="9"/>
      <c r="TFB619" s="9"/>
      <c r="TFC619" s="9"/>
      <c r="TFD619" s="9"/>
      <c r="TFE619" s="9"/>
      <c r="TFF619" s="9"/>
      <c r="TFG619" s="9"/>
      <c r="TFH619" s="9"/>
      <c r="TFI619" s="9"/>
      <c r="TFJ619" s="9"/>
      <c r="TFK619" s="9"/>
      <c r="TFL619" s="9"/>
      <c r="TFM619" s="9"/>
      <c r="TFN619" s="9"/>
      <c r="TFO619" s="9"/>
      <c r="TFP619" s="9"/>
      <c r="TFQ619" s="9"/>
      <c r="TFR619" s="9"/>
      <c r="TFS619" s="9"/>
      <c r="TFT619" s="9"/>
      <c r="TFU619" s="9"/>
      <c r="TFV619" s="9"/>
      <c r="TFW619" s="9"/>
      <c r="TFX619" s="9"/>
      <c r="TFY619" s="9"/>
      <c r="TFZ619" s="9"/>
      <c r="TGA619" s="9"/>
      <c r="TGB619" s="9"/>
      <c r="TGC619" s="9"/>
      <c r="TGD619" s="9"/>
      <c r="TGE619" s="9"/>
      <c r="TGF619" s="9"/>
      <c r="TGG619" s="9"/>
      <c r="TGH619" s="9"/>
      <c r="TGI619" s="9"/>
      <c r="TGJ619" s="9"/>
      <c r="TGK619" s="9"/>
      <c r="TGL619" s="9"/>
      <c r="TGM619" s="9"/>
      <c r="TGN619" s="9"/>
      <c r="TGO619" s="9"/>
      <c r="TGP619" s="9"/>
      <c r="TGQ619" s="9"/>
      <c r="TGR619" s="9"/>
      <c r="TGS619" s="9"/>
      <c r="TGT619" s="9"/>
      <c r="TGU619" s="9"/>
      <c r="TGV619" s="9"/>
      <c r="TGW619" s="9"/>
      <c r="TGX619" s="9"/>
      <c r="TGY619" s="9"/>
      <c r="TGZ619" s="9"/>
      <c r="THA619" s="9"/>
      <c r="THB619" s="9"/>
      <c r="THC619" s="9"/>
      <c r="THD619" s="9"/>
      <c r="THE619" s="9"/>
      <c r="THF619" s="9"/>
      <c r="THG619" s="9"/>
      <c r="THH619" s="9"/>
      <c r="THI619" s="9"/>
      <c r="THJ619" s="9"/>
      <c r="THK619" s="9"/>
      <c r="THL619" s="9"/>
      <c r="THM619" s="9"/>
      <c r="THN619" s="9"/>
      <c r="THO619" s="9"/>
      <c r="THP619" s="9"/>
      <c r="THQ619" s="9"/>
      <c r="THR619" s="9"/>
      <c r="THS619" s="9"/>
      <c r="THT619" s="9"/>
      <c r="THU619" s="9"/>
      <c r="THV619" s="9"/>
      <c r="THW619" s="9"/>
      <c r="THX619" s="9"/>
      <c r="THY619" s="9"/>
      <c r="THZ619" s="9"/>
      <c r="TIA619" s="9"/>
      <c r="TIB619" s="9"/>
      <c r="TIC619" s="9"/>
      <c r="TID619" s="9"/>
      <c r="TIE619" s="9"/>
      <c r="TIF619" s="9"/>
      <c r="TIG619" s="9"/>
      <c r="TIH619" s="9"/>
      <c r="TII619" s="9"/>
      <c r="TIJ619" s="9"/>
      <c r="TIK619" s="9"/>
      <c r="TIL619" s="9"/>
      <c r="TIM619" s="9"/>
      <c r="TIN619" s="9"/>
      <c r="TIO619" s="9"/>
      <c r="TIP619" s="9"/>
      <c r="TIQ619" s="9"/>
      <c r="TIR619" s="9"/>
      <c r="TIS619" s="9"/>
      <c r="TIT619" s="9"/>
      <c r="TIU619" s="9"/>
      <c r="TIV619" s="9"/>
      <c r="TIW619" s="9"/>
      <c r="TIX619" s="9"/>
      <c r="TIY619" s="9"/>
      <c r="TIZ619" s="9"/>
      <c r="TJA619" s="9"/>
      <c r="TJB619" s="9"/>
      <c r="TJC619" s="9"/>
      <c r="TJD619" s="9"/>
      <c r="TJE619" s="9"/>
      <c r="TJF619" s="9"/>
      <c r="TJG619" s="9"/>
      <c r="TJH619" s="9"/>
      <c r="TJI619" s="9"/>
      <c r="TJJ619" s="9"/>
      <c r="TJK619" s="9"/>
      <c r="TJL619" s="9"/>
      <c r="TJM619" s="9"/>
      <c r="TJN619" s="9"/>
      <c r="TJO619" s="9"/>
      <c r="TJP619" s="9"/>
      <c r="TJQ619" s="9"/>
      <c r="TJR619" s="9"/>
      <c r="TJS619" s="9"/>
      <c r="TJT619" s="9"/>
      <c r="TJU619" s="9"/>
      <c r="TJV619" s="9"/>
      <c r="TJW619" s="9"/>
      <c r="TJX619" s="9"/>
      <c r="TJY619" s="9"/>
      <c r="TJZ619" s="9"/>
      <c r="TKA619" s="9"/>
      <c r="TKB619" s="9"/>
      <c r="TKC619" s="9"/>
      <c r="TKD619" s="9"/>
      <c r="TKE619" s="9"/>
      <c r="TKF619" s="9"/>
      <c r="TKG619" s="9"/>
      <c r="TKH619" s="9"/>
      <c r="TKI619" s="9"/>
      <c r="TKJ619" s="9"/>
      <c r="TKK619" s="9"/>
      <c r="TKL619" s="9"/>
      <c r="TKM619" s="9"/>
      <c r="TKN619" s="9"/>
      <c r="TKO619" s="9"/>
      <c r="TKP619" s="9"/>
      <c r="TKQ619" s="9"/>
      <c r="TKR619" s="9"/>
      <c r="TKS619" s="9"/>
      <c r="TKT619" s="9"/>
      <c r="TKU619" s="9"/>
      <c r="TKV619" s="9"/>
      <c r="TKW619" s="9"/>
      <c r="TKX619" s="9"/>
      <c r="TKY619" s="9"/>
      <c r="TKZ619" s="9"/>
      <c r="TLA619" s="9"/>
      <c r="TLB619" s="9"/>
      <c r="TLC619" s="9"/>
      <c r="TLD619" s="9"/>
      <c r="TLE619" s="9"/>
      <c r="TLF619" s="9"/>
      <c r="TLG619" s="9"/>
      <c r="TLH619" s="9"/>
      <c r="TLI619" s="9"/>
      <c r="TLJ619" s="9"/>
      <c r="TLK619" s="9"/>
      <c r="TLL619" s="9"/>
      <c r="TLM619" s="9"/>
      <c r="TLN619" s="9"/>
      <c r="TLO619" s="9"/>
      <c r="TLP619" s="9"/>
      <c r="TLQ619" s="9"/>
      <c r="TLR619" s="9"/>
      <c r="TLS619" s="9"/>
      <c r="TLT619" s="9"/>
      <c r="TLU619" s="9"/>
      <c r="TLV619" s="9"/>
      <c r="TLW619" s="9"/>
      <c r="TLX619" s="9"/>
      <c r="TLY619" s="9"/>
      <c r="TLZ619" s="9"/>
      <c r="TMA619" s="9"/>
      <c r="TMB619" s="9"/>
      <c r="TMC619" s="9"/>
      <c r="TMD619" s="9"/>
      <c r="TME619" s="9"/>
      <c r="TMF619" s="9"/>
      <c r="TMG619" s="9"/>
      <c r="TMH619" s="9"/>
      <c r="TMI619" s="9"/>
      <c r="TMJ619" s="9"/>
      <c r="TMK619" s="9"/>
      <c r="TML619" s="9"/>
      <c r="TMM619" s="9"/>
      <c r="TMN619" s="9"/>
      <c r="TMO619" s="9"/>
      <c r="TMP619" s="9"/>
      <c r="TMQ619" s="9"/>
      <c r="TMR619" s="9"/>
      <c r="TMS619" s="9"/>
      <c r="TMT619" s="9"/>
      <c r="TMU619" s="9"/>
      <c r="TMV619" s="9"/>
      <c r="TMW619" s="9"/>
      <c r="TMX619" s="9"/>
      <c r="TMY619" s="9"/>
      <c r="TMZ619" s="9"/>
      <c r="TNA619" s="9"/>
      <c r="TNB619" s="9"/>
      <c r="TNC619" s="9"/>
      <c r="TND619" s="9"/>
      <c r="TNE619" s="9"/>
      <c r="TNF619" s="9"/>
      <c r="TNG619" s="9"/>
      <c r="TNH619" s="9"/>
      <c r="TNI619" s="9"/>
      <c r="TNJ619" s="9"/>
      <c r="TNK619" s="9"/>
      <c r="TNL619" s="9"/>
      <c r="TNM619" s="9"/>
      <c r="TNN619" s="9"/>
      <c r="TNO619" s="9"/>
      <c r="TNP619" s="9"/>
      <c r="TNQ619" s="9"/>
      <c r="TNR619" s="9"/>
      <c r="TNS619" s="9"/>
      <c r="TNT619" s="9"/>
      <c r="TNU619" s="9"/>
      <c r="TNV619" s="9"/>
      <c r="TNW619" s="9"/>
      <c r="TNX619" s="9"/>
      <c r="TNY619" s="9"/>
      <c r="TNZ619" s="9"/>
      <c r="TOA619" s="9"/>
      <c r="TOB619" s="9"/>
      <c r="TOC619" s="9"/>
      <c r="TOD619" s="9"/>
      <c r="TOE619" s="9"/>
      <c r="TOF619" s="9"/>
      <c r="TOG619" s="9"/>
      <c r="TOH619" s="9"/>
      <c r="TOI619" s="9"/>
      <c r="TOJ619" s="9"/>
      <c r="TOK619" s="9"/>
      <c r="TOL619" s="9"/>
      <c r="TOM619" s="9"/>
      <c r="TON619" s="9"/>
      <c r="TOO619" s="9"/>
      <c r="TOP619" s="9"/>
      <c r="TOQ619" s="9"/>
      <c r="TOR619" s="9"/>
      <c r="TOS619" s="9"/>
      <c r="TOT619" s="9"/>
      <c r="TOU619" s="9"/>
      <c r="TOV619" s="9"/>
      <c r="TOW619" s="9"/>
      <c r="TOX619" s="9"/>
      <c r="TOY619" s="9"/>
      <c r="TOZ619" s="9"/>
      <c r="TPA619" s="9"/>
      <c r="TPB619" s="9"/>
      <c r="TPC619" s="9"/>
      <c r="TPD619" s="9"/>
      <c r="TPE619" s="9"/>
      <c r="TPF619" s="9"/>
      <c r="TPG619" s="9"/>
      <c r="TPH619" s="9"/>
      <c r="TPI619" s="9"/>
      <c r="TPJ619" s="9"/>
      <c r="TPK619" s="9"/>
      <c r="TPL619" s="9"/>
      <c r="TPM619" s="9"/>
      <c r="TPN619" s="9"/>
      <c r="TPO619" s="9"/>
      <c r="TPP619" s="9"/>
      <c r="TPQ619" s="9"/>
      <c r="TPR619" s="9"/>
      <c r="TPS619" s="9"/>
      <c r="TPT619" s="9"/>
      <c r="TPU619" s="9"/>
      <c r="TPV619" s="9"/>
      <c r="TPW619" s="9"/>
      <c r="TPX619" s="9"/>
      <c r="TPY619" s="9"/>
      <c r="TPZ619" s="9"/>
      <c r="TQA619" s="9"/>
      <c r="TQB619" s="9"/>
      <c r="TQC619" s="9"/>
      <c r="TQD619" s="9"/>
      <c r="TQE619" s="9"/>
      <c r="TQF619" s="9"/>
      <c r="TQG619" s="9"/>
      <c r="TQH619" s="9"/>
      <c r="TQI619" s="9"/>
      <c r="TQJ619" s="9"/>
      <c r="TQK619" s="9"/>
      <c r="TQL619" s="9"/>
      <c r="TQM619" s="9"/>
      <c r="TQN619" s="9"/>
      <c r="TQO619" s="9"/>
      <c r="TQP619" s="9"/>
      <c r="TQQ619" s="9"/>
      <c r="TQR619" s="9"/>
      <c r="TQS619" s="9"/>
      <c r="TQT619" s="9"/>
      <c r="TQU619" s="9"/>
      <c r="TQV619" s="9"/>
      <c r="TQW619" s="9"/>
      <c r="TQX619" s="9"/>
      <c r="TQY619" s="9"/>
      <c r="TQZ619" s="9"/>
      <c r="TRA619" s="9"/>
      <c r="TRB619" s="9"/>
      <c r="TRC619" s="9"/>
      <c r="TRD619" s="9"/>
      <c r="TRE619" s="9"/>
      <c r="TRF619" s="9"/>
      <c r="TRG619" s="9"/>
      <c r="TRH619" s="9"/>
      <c r="TRI619" s="9"/>
      <c r="TRJ619" s="9"/>
      <c r="TRK619" s="9"/>
      <c r="TRL619" s="9"/>
      <c r="TRM619" s="9"/>
      <c r="TRN619" s="9"/>
      <c r="TRO619" s="9"/>
      <c r="TRP619" s="9"/>
      <c r="TRQ619" s="9"/>
      <c r="TRR619" s="9"/>
      <c r="TRS619" s="9"/>
      <c r="TRT619" s="9"/>
      <c r="TRU619" s="9"/>
      <c r="TRV619" s="9"/>
      <c r="TRW619" s="9"/>
      <c r="TRX619" s="9"/>
      <c r="TRY619" s="9"/>
      <c r="TRZ619" s="9"/>
      <c r="TSA619" s="9"/>
      <c r="TSB619" s="9"/>
      <c r="TSC619" s="9"/>
      <c r="TSD619" s="9"/>
      <c r="TSE619" s="9"/>
      <c r="TSF619" s="9"/>
      <c r="TSG619" s="9"/>
      <c r="TSH619" s="9"/>
      <c r="TSI619" s="9"/>
      <c r="TSJ619" s="9"/>
      <c r="TSK619" s="9"/>
      <c r="TSL619" s="9"/>
      <c r="TSM619" s="9"/>
      <c r="TSN619" s="9"/>
      <c r="TSO619" s="9"/>
      <c r="TSP619" s="9"/>
      <c r="TSQ619" s="9"/>
      <c r="TSR619" s="9"/>
      <c r="TSS619" s="9"/>
      <c r="TST619" s="9"/>
      <c r="TSU619" s="9"/>
      <c r="TSV619" s="9"/>
      <c r="TSW619" s="9"/>
      <c r="TSX619" s="9"/>
      <c r="TSY619" s="9"/>
      <c r="TSZ619" s="9"/>
      <c r="TTA619" s="9"/>
      <c r="TTB619" s="9"/>
      <c r="TTC619" s="9"/>
      <c r="TTD619" s="9"/>
      <c r="TTE619" s="9"/>
      <c r="TTF619" s="9"/>
      <c r="TTG619" s="9"/>
      <c r="TTH619" s="9"/>
      <c r="TTI619" s="9"/>
      <c r="TTJ619" s="9"/>
      <c r="TTK619" s="9"/>
      <c r="TTL619" s="9"/>
      <c r="TTM619" s="9"/>
      <c r="TTN619" s="9"/>
      <c r="TTO619" s="9"/>
      <c r="TTP619" s="9"/>
      <c r="TTQ619" s="9"/>
      <c r="TTR619" s="9"/>
      <c r="TTS619" s="9"/>
      <c r="TTT619" s="9"/>
      <c r="TTU619" s="9"/>
      <c r="TTV619" s="9"/>
      <c r="TTW619" s="9"/>
      <c r="TTX619" s="9"/>
      <c r="TTY619" s="9"/>
      <c r="TTZ619" s="9"/>
      <c r="TUA619" s="9"/>
      <c r="TUB619" s="9"/>
      <c r="TUC619" s="9"/>
      <c r="TUD619" s="9"/>
      <c r="TUE619" s="9"/>
      <c r="TUF619" s="9"/>
      <c r="TUG619" s="9"/>
      <c r="TUH619" s="9"/>
      <c r="TUI619" s="9"/>
      <c r="TUJ619" s="9"/>
      <c r="TUK619" s="9"/>
      <c r="TUL619" s="9"/>
      <c r="TUM619" s="9"/>
      <c r="TUN619" s="9"/>
      <c r="TUO619" s="9"/>
      <c r="TUP619" s="9"/>
      <c r="TUQ619" s="9"/>
      <c r="TUR619" s="9"/>
      <c r="TUS619" s="9"/>
      <c r="TUT619" s="9"/>
      <c r="TUU619" s="9"/>
      <c r="TUV619" s="9"/>
      <c r="TUW619" s="9"/>
      <c r="TUX619" s="9"/>
      <c r="TUY619" s="9"/>
      <c r="TUZ619" s="9"/>
      <c r="TVA619" s="9"/>
      <c r="TVB619" s="9"/>
      <c r="TVC619" s="9"/>
      <c r="TVD619" s="9"/>
      <c r="TVE619" s="9"/>
      <c r="TVF619" s="9"/>
      <c r="TVG619" s="9"/>
      <c r="TVH619" s="9"/>
      <c r="TVI619" s="9"/>
      <c r="TVJ619" s="9"/>
      <c r="TVK619" s="9"/>
      <c r="TVL619" s="9"/>
      <c r="TVM619" s="9"/>
      <c r="TVN619" s="9"/>
      <c r="TVO619" s="9"/>
      <c r="TVP619" s="9"/>
      <c r="TVQ619" s="9"/>
      <c r="TVR619" s="9"/>
      <c r="TVS619" s="9"/>
      <c r="TVT619" s="9"/>
      <c r="TVU619" s="9"/>
      <c r="TVV619" s="9"/>
      <c r="TVW619" s="9"/>
      <c r="TVX619" s="9"/>
      <c r="TVY619" s="9"/>
      <c r="TVZ619" s="9"/>
      <c r="TWA619" s="9"/>
      <c r="TWB619" s="9"/>
      <c r="TWC619" s="9"/>
      <c r="TWD619" s="9"/>
      <c r="TWE619" s="9"/>
      <c r="TWF619" s="9"/>
      <c r="TWG619" s="9"/>
      <c r="TWH619" s="9"/>
      <c r="TWI619" s="9"/>
      <c r="TWJ619" s="9"/>
      <c r="TWK619" s="9"/>
      <c r="TWL619" s="9"/>
      <c r="TWM619" s="9"/>
      <c r="TWN619" s="9"/>
      <c r="TWO619" s="9"/>
      <c r="TWP619" s="9"/>
      <c r="TWQ619" s="9"/>
      <c r="TWR619" s="9"/>
      <c r="TWS619" s="9"/>
      <c r="TWT619" s="9"/>
      <c r="TWU619" s="9"/>
      <c r="TWV619" s="9"/>
      <c r="TWW619" s="9"/>
      <c r="TWX619" s="9"/>
      <c r="TWY619" s="9"/>
      <c r="TWZ619" s="9"/>
      <c r="TXA619" s="9"/>
      <c r="TXB619" s="9"/>
      <c r="TXC619" s="9"/>
      <c r="TXD619" s="9"/>
      <c r="TXE619" s="9"/>
      <c r="TXF619" s="9"/>
      <c r="TXG619" s="9"/>
      <c r="TXH619" s="9"/>
      <c r="TXI619" s="9"/>
      <c r="TXJ619" s="9"/>
      <c r="TXK619" s="9"/>
      <c r="TXL619" s="9"/>
      <c r="TXM619" s="9"/>
      <c r="TXN619" s="9"/>
      <c r="TXO619" s="9"/>
      <c r="TXP619" s="9"/>
      <c r="TXQ619" s="9"/>
      <c r="TXR619" s="9"/>
      <c r="TXS619" s="9"/>
      <c r="TXT619" s="9"/>
      <c r="TXU619" s="9"/>
      <c r="TXV619" s="9"/>
      <c r="TXW619" s="9"/>
      <c r="TXX619" s="9"/>
      <c r="TXY619" s="9"/>
      <c r="TXZ619" s="9"/>
      <c r="TYA619" s="9"/>
      <c r="TYB619" s="9"/>
      <c r="TYC619" s="9"/>
      <c r="TYD619" s="9"/>
      <c r="TYE619" s="9"/>
      <c r="TYF619" s="9"/>
      <c r="TYG619" s="9"/>
      <c r="TYH619" s="9"/>
      <c r="TYI619" s="9"/>
      <c r="TYJ619" s="9"/>
      <c r="TYK619" s="9"/>
      <c r="TYL619" s="9"/>
      <c r="TYM619" s="9"/>
      <c r="TYN619" s="9"/>
      <c r="TYO619" s="9"/>
      <c r="TYP619" s="9"/>
      <c r="TYQ619" s="9"/>
      <c r="TYR619" s="9"/>
      <c r="TYS619" s="9"/>
      <c r="TYT619" s="9"/>
      <c r="TYU619" s="9"/>
      <c r="TYV619" s="9"/>
      <c r="TYW619" s="9"/>
      <c r="TYX619" s="9"/>
      <c r="TYY619" s="9"/>
      <c r="TYZ619" s="9"/>
      <c r="TZA619" s="9"/>
      <c r="TZB619" s="9"/>
      <c r="TZC619" s="9"/>
      <c r="TZD619" s="9"/>
      <c r="TZE619" s="9"/>
      <c r="TZF619" s="9"/>
      <c r="TZG619" s="9"/>
      <c r="TZH619" s="9"/>
      <c r="TZI619" s="9"/>
      <c r="TZJ619" s="9"/>
      <c r="TZK619" s="9"/>
      <c r="TZL619" s="9"/>
      <c r="TZM619" s="9"/>
      <c r="TZN619" s="9"/>
      <c r="TZO619" s="9"/>
      <c r="TZP619" s="9"/>
      <c r="TZQ619" s="9"/>
      <c r="TZR619" s="9"/>
      <c r="TZS619" s="9"/>
      <c r="TZT619" s="9"/>
      <c r="TZU619" s="9"/>
      <c r="TZV619" s="9"/>
      <c r="TZW619" s="9"/>
      <c r="TZX619" s="9"/>
      <c r="TZY619" s="9"/>
      <c r="TZZ619" s="9"/>
      <c r="UAA619" s="9"/>
      <c r="UAB619" s="9"/>
      <c r="UAC619" s="9"/>
      <c r="UAD619" s="9"/>
      <c r="UAE619" s="9"/>
      <c r="UAF619" s="9"/>
      <c r="UAG619" s="9"/>
      <c r="UAH619" s="9"/>
      <c r="UAI619" s="9"/>
      <c r="UAJ619" s="9"/>
      <c r="UAK619" s="9"/>
      <c r="UAL619" s="9"/>
      <c r="UAM619" s="9"/>
      <c r="UAN619" s="9"/>
      <c r="UAO619" s="9"/>
      <c r="UAP619" s="9"/>
      <c r="UAQ619" s="9"/>
      <c r="UAR619" s="9"/>
      <c r="UAS619" s="9"/>
      <c r="UAT619" s="9"/>
      <c r="UAU619" s="9"/>
      <c r="UAV619" s="9"/>
      <c r="UAW619" s="9"/>
      <c r="UAX619" s="9"/>
      <c r="UAY619" s="9"/>
      <c r="UAZ619" s="9"/>
      <c r="UBA619" s="9"/>
      <c r="UBB619" s="9"/>
      <c r="UBC619" s="9"/>
      <c r="UBD619" s="9"/>
      <c r="UBE619" s="9"/>
      <c r="UBF619" s="9"/>
      <c r="UBG619" s="9"/>
      <c r="UBH619" s="9"/>
      <c r="UBI619" s="9"/>
      <c r="UBJ619" s="9"/>
      <c r="UBK619" s="9"/>
      <c r="UBL619" s="9"/>
      <c r="UBM619" s="9"/>
      <c r="UBN619" s="9"/>
      <c r="UBO619" s="9"/>
      <c r="UBP619" s="9"/>
      <c r="UBQ619" s="9"/>
      <c r="UBR619" s="9"/>
      <c r="UBS619" s="9"/>
      <c r="UBT619" s="9"/>
      <c r="UBU619" s="9"/>
      <c r="UBV619" s="9"/>
      <c r="UBW619" s="9"/>
      <c r="UBX619" s="9"/>
      <c r="UBY619" s="9"/>
      <c r="UBZ619" s="9"/>
      <c r="UCA619" s="9"/>
      <c r="UCB619" s="9"/>
      <c r="UCC619" s="9"/>
      <c r="UCD619" s="9"/>
      <c r="UCE619" s="9"/>
      <c r="UCF619" s="9"/>
      <c r="UCG619" s="9"/>
      <c r="UCH619" s="9"/>
      <c r="UCI619" s="9"/>
      <c r="UCJ619" s="9"/>
      <c r="UCK619" s="9"/>
      <c r="UCL619" s="9"/>
      <c r="UCM619" s="9"/>
      <c r="UCN619" s="9"/>
      <c r="UCO619" s="9"/>
      <c r="UCP619" s="9"/>
      <c r="UCQ619" s="9"/>
      <c r="UCR619" s="9"/>
      <c r="UCS619" s="9"/>
      <c r="UCT619" s="9"/>
      <c r="UCU619" s="9"/>
      <c r="UCV619" s="9"/>
      <c r="UCW619" s="9"/>
      <c r="UCX619" s="9"/>
      <c r="UCY619" s="9"/>
      <c r="UCZ619" s="9"/>
      <c r="UDA619" s="9"/>
      <c r="UDB619" s="9"/>
      <c r="UDC619" s="9"/>
      <c r="UDD619" s="9"/>
      <c r="UDE619" s="9"/>
      <c r="UDF619" s="9"/>
      <c r="UDG619" s="9"/>
      <c r="UDH619" s="9"/>
      <c r="UDI619" s="9"/>
      <c r="UDJ619" s="9"/>
      <c r="UDK619" s="9"/>
      <c r="UDL619" s="9"/>
      <c r="UDM619" s="9"/>
      <c r="UDN619" s="9"/>
      <c r="UDO619" s="9"/>
      <c r="UDP619" s="9"/>
      <c r="UDQ619" s="9"/>
      <c r="UDR619" s="9"/>
      <c r="UDS619" s="9"/>
      <c r="UDT619" s="9"/>
      <c r="UDU619" s="9"/>
      <c r="UDV619" s="9"/>
      <c r="UDW619" s="9"/>
      <c r="UDX619" s="9"/>
      <c r="UDY619" s="9"/>
      <c r="UDZ619" s="9"/>
      <c r="UEA619" s="9"/>
      <c r="UEB619" s="9"/>
      <c r="UEC619" s="9"/>
      <c r="UED619" s="9"/>
      <c r="UEE619" s="9"/>
      <c r="UEF619" s="9"/>
      <c r="UEG619" s="9"/>
      <c r="UEH619" s="9"/>
      <c r="UEI619" s="9"/>
      <c r="UEJ619" s="9"/>
      <c r="UEK619" s="9"/>
      <c r="UEL619" s="9"/>
      <c r="UEM619" s="9"/>
      <c r="UEN619" s="9"/>
      <c r="UEO619" s="9"/>
      <c r="UEP619" s="9"/>
      <c r="UEQ619" s="9"/>
      <c r="UER619" s="9"/>
      <c r="UES619" s="9"/>
      <c r="UET619" s="9"/>
      <c r="UEU619" s="9"/>
      <c r="UEV619" s="9"/>
      <c r="UEW619" s="9"/>
      <c r="UEX619" s="9"/>
      <c r="UEY619" s="9"/>
      <c r="UEZ619" s="9"/>
      <c r="UFA619" s="9"/>
      <c r="UFB619" s="9"/>
      <c r="UFC619" s="9"/>
      <c r="UFD619" s="9"/>
      <c r="UFE619" s="9"/>
      <c r="UFF619" s="9"/>
      <c r="UFG619" s="9"/>
      <c r="UFH619" s="9"/>
      <c r="UFI619" s="9"/>
      <c r="UFJ619" s="9"/>
      <c r="UFK619" s="9"/>
      <c r="UFL619" s="9"/>
      <c r="UFM619" s="9"/>
      <c r="UFN619" s="9"/>
      <c r="UFO619" s="9"/>
      <c r="UFP619" s="9"/>
      <c r="UFQ619" s="9"/>
      <c r="UFR619" s="9"/>
      <c r="UFS619" s="9"/>
      <c r="UFT619" s="9"/>
      <c r="UFU619" s="9"/>
      <c r="UFV619" s="9"/>
      <c r="UFW619" s="9"/>
      <c r="UFX619" s="9"/>
      <c r="UFY619" s="9"/>
      <c r="UFZ619" s="9"/>
      <c r="UGA619" s="9"/>
      <c r="UGB619" s="9"/>
      <c r="UGC619" s="9"/>
      <c r="UGD619" s="9"/>
      <c r="UGE619" s="9"/>
      <c r="UGF619" s="9"/>
      <c r="UGG619" s="9"/>
      <c r="UGH619" s="9"/>
      <c r="UGI619" s="9"/>
      <c r="UGJ619" s="9"/>
      <c r="UGK619" s="9"/>
      <c r="UGL619" s="9"/>
      <c r="UGM619" s="9"/>
      <c r="UGN619" s="9"/>
      <c r="UGO619" s="9"/>
      <c r="UGP619" s="9"/>
      <c r="UGQ619" s="9"/>
      <c r="UGR619" s="9"/>
      <c r="UGS619" s="9"/>
      <c r="UGT619" s="9"/>
      <c r="UGU619" s="9"/>
      <c r="UGV619" s="9"/>
      <c r="UGW619" s="9"/>
      <c r="UGX619" s="9"/>
      <c r="UGY619" s="9"/>
      <c r="UGZ619" s="9"/>
      <c r="UHA619" s="9"/>
      <c r="UHB619" s="9"/>
      <c r="UHC619" s="9"/>
      <c r="UHD619" s="9"/>
      <c r="UHE619" s="9"/>
      <c r="UHF619" s="9"/>
      <c r="UHG619" s="9"/>
      <c r="UHH619" s="9"/>
      <c r="UHI619" s="9"/>
      <c r="UHJ619" s="9"/>
      <c r="UHK619" s="9"/>
      <c r="UHL619" s="9"/>
      <c r="UHM619" s="9"/>
      <c r="UHN619" s="9"/>
      <c r="UHO619" s="9"/>
      <c r="UHP619" s="9"/>
      <c r="UHQ619" s="9"/>
      <c r="UHR619" s="9"/>
      <c r="UHS619" s="9"/>
      <c r="UHT619" s="9"/>
      <c r="UHU619" s="9"/>
      <c r="UHV619" s="9"/>
      <c r="UHW619" s="9"/>
      <c r="UHX619" s="9"/>
      <c r="UHY619" s="9"/>
      <c r="UHZ619" s="9"/>
      <c r="UIA619" s="9"/>
      <c r="UIB619" s="9"/>
      <c r="UIC619" s="9"/>
      <c r="UID619" s="9"/>
      <c r="UIE619" s="9"/>
      <c r="UIF619" s="9"/>
      <c r="UIG619" s="9"/>
      <c r="UIH619" s="9"/>
      <c r="UII619" s="9"/>
      <c r="UIJ619" s="9"/>
      <c r="UIK619" s="9"/>
      <c r="UIL619" s="9"/>
      <c r="UIM619" s="9"/>
      <c r="UIN619" s="9"/>
      <c r="UIO619" s="9"/>
      <c r="UIP619" s="9"/>
      <c r="UIQ619" s="9"/>
      <c r="UIR619" s="9"/>
      <c r="UIS619" s="9"/>
      <c r="UIT619" s="9"/>
      <c r="UIU619" s="9"/>
      <c r="UIV619" s="9"/>
      <c r="UIW619" s="9"/>
      <c r="UIX619" s="9"/>
      <c r="UIY619" s="9"/>
      <c r="UIZ619" s="9"/>
      <c r="UJA619" s="9"/>
      <c r="UJB619" s="9"/>
      <c r="UJC619" s="9"/>
      <c r="UJD619" s="9"/>
      <c r="UJE619" s="9"/>
      <c r="UJF619" s="9"/>
      <c r="UJG619" s="9"/>
      <c r="UJH619" s="9"/>
      <c r="UJI619" s="9"/>
      <c r="UJJ619" s="9"/>
      <c r="UJK619" s="9"/>
      <c r="UJL619" s="9"/>
      <c r="UJM619" s="9"/>
      <c r="UJN619" s="9"/>
      <c r="UJO619" s="9"/>
      <c r="UJP619" s="9"/>
      <c r="UJQ619" s="9"/>
      <c r="UJR619" s="9"/>
      <c r="UJS619" s="9"/>
      <c r="UJT619" s="9"/>
      <c r="UJU619" s="9"/>
      <c r="UJV619" s="9"/>
      <c r="UJW619" s="9"/>
      <c r="UJX619" s="9"/>
      <c r="UJY619" s="9"/>
      <c r="UJZ619" s="9"/>
      <c r="UKA619" s="9"/>
      <c r="UKB619" s="9"/>
      <c r="UKC619" s="9"/>
      <c r="UKD619" s="9"/>
      <c r="UKE619" s="9"/>
      <c r="UKF619" s="9"/>
      <c r="UKG619" s="9"/>
      <c r="UKH619" s="9"/>
      <c r="UKI619" s="9"/>
      <c r="UKJ619" s="9"/>
      <c r="UKK619" s="9"/>
      <c r="UKL619" s="9"/>
      <c r="UKM619" s="9"/>
      <c r="UKN619" s="9"/>
      <c r="UKO619" s="9"/>
      <c r="UKP619" s="9"/>
      <c r="UKQ619" s="9"/>
      <c r="UKR619" s="9"/>
      <c r="UKS619" s="9"/>
      <c r="UKT619" s="9"/>
      <c r="UKU619" s="9"/>
      <c r="UKV619" s="9"/>
      <c r="UKW619" s="9"/>
      <c r="UKX619" s="9"/>
      <c r="UKY619" s="9"/>
      <c r="UKZ619" s="9"/>
      <c r="ULA619" s="9"/>
      <c r="ULB619" s="9"/>
      <c r="ULC619" s="9"/>
      <c r="ULD619" s="9"/>
      <c r="ULE619" s="9"/>
      <c r="ULF619" s="9"/>
      <c r="ULG619" s="9"/>
      <c r="ULH619" s="9"/>
      <c r="ULI619" s="9"/>
      <c r="ULJ619" s="9"/>
      <c r="ULK619" s="9"/>
      <c r="ULL619" s="9"/>
      <c r="ULM619" s="9"/>
      <c r="ULN619" s="9"/>
      <c r="ULO619" s="9"/>
      <c r="ULP619" s="9"/>
      <c r="ULQ619" s="9"/>
      <c r="ULR619" s="9"/>
      <c r="ULS619" s="9"/>
      <c r="ULT619" s="9"/>
      <c r="ULU619" s="9"/>
      <c r="ULV619" s="9"/>
      <c r="ULW619" s="9"/>
      <c r="ULX619" s="9"/>
      <c r="ULY619" s="9"/>
      <c r="ULZ619" s="9"/>
      <c r="UMA619" s="9"/>
      <c r="UMB619" s="9"/>
      <c r="UMC619" s="9"/>
      <c r="UMD619" s="9"/>
      <c r="UME619" s="9"/>
      <c r="UMF619" s="9"/>
      <c r="UMG619" s="9"/>
      <c r="UMH619" s="9"/>
      <c r="UMI619" s="9"/>
      <c r="UMJ619" s="9"/>
      <c r="UMK619" s="9"/>
      <c r="UML619" s="9"/>
      <c r="UMM619" s="9"/>
      <c r="UMN619" s="9"/>
      <c r="UMO619" s="9"/>
      <c r="UMP619" s="9"/>
      <c r="UMQ619" s="9"/>
      <c r="UMR619" s="9"/>
      <c r="UMS619" s="9"/>
      <c r="UMT619" s="9"/>
      <c r="UMU619" s="9"/>
      <c r="UMV619" s="9"/>
      <c r="UMW619" s="9"/>
      <c r="UMX619" s="9"/>
      <c r="UMY619" s="9"/>
      <c r="UMZ619" s="9"/>
      <c r="UNA619" s="9"/>
      <c r="UNB619" s="9"/>
      <c r="UNC619" s="9"/>
      <c r="UND619" s="9"/>
      <c r="UNE619" s="9"/>
      <c r="UNF619" s="9"/>
      <c r="UNG619" s="9"/>
      <c r="UNH619" s="9"/>
      <c r="UNI619" s="9"/>
      <c r="UNJ619" s="9"/>
      <c r="UNK619" s="9"/>
      <c r="UNL619" s="9"/>
      <c r="UNM619" s="9"/>
      <c r="UNN619" s="9"/>
      <c r="UNO619" s="9"/>
      <c r="UNP619" s="9"/>
      <c r="UNQ619" s="9"/>
      <c r="UNR619" s="9"/>
      <c r="UNS619" s="9"/>
      <c r="UNT619" s="9"/>
      <c r="UNU619" s="9"/>
      <c r="UNV619" s="9"/>
      <c r="UNW619" s="9"/>
      <c r="UNX619" s="9"/>
      <c r="UNY619" s="9"/>
      <c r="UNZ619" s="9"/>
      <c r="UOA619" s="9"/>
      <c r="UOB619" s="9"/>
      <c r="UOC619" s="9"/>
      <c r="UOD619" s="9"/>
      <c r="UOE619" s="9"/>
      <c r="UOF619" s="9"/>
      <c r="UOG619" s="9"/>
      <c r="UOH619" s="9"/>
      <c r="UOI619" s="9"/>
      <c r="UOJ619" s="9"/>
      <c r="UOK619" s="9"/>
      <c r="UOL619" s="9"/>
      <c r="UOM619" s="9"/>
      <c r="UON619" s="9"/>
      <c r="UOO619" s="9"/>
      <c r="UOP619" s="9"/>
      <c r="UOQ619" s="9"/>
      <c r="UOR619" s="9"/>
      <c r="UOS619" s="9"/>
      <c r="UOT619" s="9"/>
      <c r="UOU619" s="9"/>
      <c r="UOV619" s="9"/>
      <c r="UOW619" s="9"/>
      <c r="UOX619" s="9"/>
      <c r="UOY619" s="9"/>
      <c r="UOZ619" s="9"/>
      <c r="UPA619" s="9"/>
      <c r="UPB619" s="9"/>
      <c r="UPC619" s="9"/>
      <c r="UPD619" s="9"/>
      <c r="UPE619" s="9"/>
      <c r="UPF619" s="9"/>
      <c r="UPG619" s="9"/>
      <c r="UPH619" s="9"/>
      <c r="UPI619" s="9"/>
      <c r="UPJ619" s="9"/>
      <c r="UPK619" s="9"/>
      <c r="UPL619" s="9"/>
      <c r="UPM619" s="9"/>
      <c r="UPN619" s="9"/>
      <c r="UPO619" s="9"/>
      <c r="UPP619" s="9"/>
      <c r="UPQ619" s="9"/>
      <c r="UPR619" s="9"/>
      <c r="UPS619" s="9"/>
      <c r="UPT619" s="9"/>
      <c r="UPU619" s="9"/>
      <c r="UPV619" s="9"/>
      <c r="UPW619" s="9"/>
      <c r="UPX619" s="9"/>
      <c r="UPY619" s="9"/>
      <c r="UPZ619" s="9"/>
      <c r="UQA619" s="9"/>
      <c r="UQB619" s="9"/>
      <c r="UQC619" s="9"/>
      <c r="UQD619" s="9"/>
      <c r="UQE619" s="9"/>
      <c r="UQF619" s="9"/>
      <c r="UQG619" s="9"/>
      <c r="UQH619" s="9"/>
      <c r="UQI619" s="9"/>
      <c r="UQJ619" s="9"/>
      <c r="UQK619" s="9"/>
      <c r="UQL619" s="9"/>
      <c r="UQM619" s="9"/>
      <c r="UQN619" s="9"/>
      <c r="UQO619" s="9"/>
      <c r="UQP619" s="9"/>
      <c r="UQQ619" s="9"/>
      <c r="UQR619" s="9"/>
      <c r="UQS619" s="9"/>
      <c r="UQT619" s="9"/>
      <c r="UQU619" s="9"/>
      <c r="UQV619" s="9"/>
      <c r="UQW619" s="9"/>
      <c r="UQX619" s="9"/>
      <c r="UQY619" s="9"/>
      <c r="UQZ619" s="9"/>
      <c r="URA619" s="9"/>
      <c r="URB619" s="9"/>
      <c r="URC619" s="9"/>
      <c r="URD619" s="9"/>
      <c r="URE619" s="9"/>
      <c r="URF619" s="9"/>
      <c r="URG619" s="9"/>
      <c r="URH619" s="9"/>
      <c r="URI619" s="9"/>
      <c r="URJ619" s="9"/>
      <c r="URK619" s="9"/>
      <c r="URL619" s="9"/>
      <c r="URM619" s="9"/>
      <c r="URN619" s="9"/>
      <c r="URO619" s="9"/>
      <c r="URP619" s="9"/>
      <c r="URQ619" s="9"/>
      <c r="URR619" s="9"/>
      <c r="URS619" s="9"/>
      <c r="URT619" s="9"/>
      <c r="URU619" s="9"/>
      <c r="URV619" s="9"/>
      <c r="URW619" s="9"/>
      <c r="URX619" s="9"/>
      <c r="URY619" s="9"/>
      <c r="URZ619" s="9"/>
      <c r="USA619" s="9"/>
      <c r="USB619" s="9"/>
      <c r="USC619" s="9"/>
      <c r="USD619" s="9"/>
      <c r="USE619" s="9"/>
      <c r="USF619" s="9"/>
      <c r="USG619" s="9"/>
      <c r="USH619" s="9"/>
      <c r="USI619" s="9"/>
      <c r="USJ619" s="9"/>
      <c r="USK619" s="9"/>
      <c r="USL619" s="9"/>
      <c r="USM619" s="9"/>
      <c r="USN619" s="9"/>
      <c r="USO619" s="9"/>
      <c r="USP619" s="9"/>
      <c r="USQ619" s="9"/>
      <c r="USR619" s="9"/>
      <c r="USS619" s="9"/>
      <c r="UST619" s="9"/>
      <c r="USU619" s="9"/>
      <c r="USV619" s="9"/>
      <c r="USW619" s="9"/>
      <c r="USX619" s="9"/>
      <c r="USY619" s="9"/>
      <c r="USZ619" s="9"/>
      <c r="UTA619" s="9"/>
      <c r="UTB619" s="9"/>
      <c r="UTC619" s="9"/>
      <c r="UTD619" s="9"/>
      <c r="UTE619" s="9"/>
      <c r="UTF619" s="9"/>
      <c r="UTG619" s="9"/>
      <c r="UTH619" s="9"/>
      <c r="UTI619" s="9"/>
      <c r="UTJ619" s="9"/>
      <c r="UTK619" s="9"/>
      <c r="UTL619" s="9"/>
      <c r="UTM619" s="9"/>
      <c r="UTN619" s="9"/>
      <c r="UTO619" s="9"/>
      <c r="UTP619" s="9"/>
      <c r="UTQ619" s="9"/>
      <c r="UTR619" s="9"/>
      <c r="UTS619" s="9"/>
      <c r="UTT619" s="9"/>
      <c r="UTU619" s="9"/>
      <c r="UTV619" s="9"/>
      <c r="UTW619" s="9"/>
      <c r="UTX619" s="9"/>
      <c r="UTY619" s="9"/>
      <c r="UTZ619" s="9"/>
      <c r="UUA619" s="9"/>
      <c r="UUB619" s="9"/>
      <c r="UUC619" s="9"/>
      <c r="UUD619" s="9"/>
      <c r="UUE619" s="9"/>
      <c r="UUF619" s="9"/>
      <c r="UUG619" s="9"/>
      <c r="UUH619" s="9"/>
      <c r="UUI619" s="9"/>
      <c r="UUJ619" s="9"/>
      <c r="UUK619" s="9"/>
      <c r="UUL619" s="9"/>
      <c r="UUM619" s="9"/>
      <c r="UUN619" s="9"/>
      <c r="UUO619" s="9"/>
      <c r="UUP619" s="9"/>
      <c r="UUQ619" s="9"/>
      <c r="UUR619" s="9"/>
      <c r="UUS619" s="9"/>
      <c r="UUT619" s="9"/>
      <c r="UUU619" s="9"/>
      <c r="UUV619" s="9"/>
      <c r="UUW619" s="9"/>
      <c r="UUX619" s="9"/>
      <c r="UUY619" s="9"/>
      <c r="UUZ619" s="9"/>
      <c r="UVA619" s="9"/>
      <c r="UVB619" s="9"/>
      <c r="UVC619" s="9"/>
      <c r="UVD619" s="9"/>
      <c r="UVE619" s="9"/>
      <c r="UVF619" s="9"/>
      <c r="UVG619" s="9"/>
      <c r="UVH619" s="9"/>
      <c r="UVI619" s="9"/>
      <c r="UVJ619" s="9"/>
      <c r="UVK619" s="9"/>
      <c r="UVL619" s="9"/>
      <c r="UVM619" s="9"/>
      <c r="UVN619" s="9"/>
      <c r="UVO619" s="9"/>
      <c r="UVP619" s="9"/>
      <c r="UVQ619" s="9"/>
      <c r="UVR619" s="9"/>
      <c r="UVS619" s="9"/>
      <c r="UVT619" s="9"/>
      <c r="UVU619" s="9"/>
      <c r="UVV619" s="9"/>
      <c r="UVW619" s="9"/>
      <c r="UVX619" s="9"/>
      <c r="UVY619" s="9"/>
      <c r="UVZ619" s="9"/>
      <c r="UWA619" s="9"/>
      <c r="UWB619" s="9"/>
      <c r="UWC619" s="9"/>
      <c r="UWD619" s="9"/>
      <c r="UWE619" s="9"/>
      <c r="UWF619" s="9"/>
      <c r="UWG619" s="9"/>
      <c r="UWH619" s="9"/>
      <c r="UWI619" s="9"/>
      <c r="UWJ619" s="9"/>
      <c r="UWK619" s="9"/>
      <c r="UWL619" s="9"/>
      <c r="UWM619" s="9"/>
      <c r="UWN619" s="9"/>
      <c r="UWO619" s="9"/>
      <c r="UWP619" s="9"/>
      <c r="UWQ619" s="9"/>
      <c r="UWR619" s="9"/>
      <c r="UWS619" s="9"/>
      <c r="UWT619" s="9"/>
      <c r="UWU619" s="9"/>
      <c r="UWV619" s="9"/>
      <c r="UWW619" s="9"/>
      <c r="UWX619" s="9"/>
      <c r="UWY619" s="9"/>
      <c r="UWZ619" s="9"/>
      <c r="UXA619" s="9"/>
      <c r="UXB619" s="9"/>
      <c r="UXC619" s="9"/>
      <c r="UXD619" s="9"/>
      <c r="UXE619" s="9"/>
      <c r="UXF619" s="9"/>
      <c r="UXG619" s="9"/>
      <c r="UXH619" s="9"/>
      <c r="UXI619" s="9"/>
      <c r="UXJ619" s="9"/>
      <c r="UXK619" s="9"/>
      <c r="UXL619" s="9"/>
      <c r="UXM619" s="9"/>
      <c r="UXN619" s="9"/>
      <c r="UXO619" s="9"/>
      <c r="UXP619" s="9"/>
      <c r="UXQ619" s="9"/>
      <c r="UXR619" s="9"/>
      <c r="UXS619" s="9"/>
      <c r="UXT619" s="9"/>
      <c r="UXU619" s="9"/>
      <c r="UXV619" s="9"/>
      <c r="UXW619" s="9"/>
      <c r="UXX619" s="9"/>
      <c r="UXY619" s="9"/>
      <c r="UXZ619" s="9"/>
      <c r="UYA619" s="9"/>
      <c r="UYB619" s="9"/>
      <c r="UYC619" s="9"/>
      <c r="UYD619" s="9"/>
      <c r="UYE619" s="9"/>
      <c r="UYF619" s="9"/>
      <c r="UYG619" s="9"/>
      <c r="UYH619" s="9"/>
      <c r="UYI619" s="9"/>
      <c r="UYJ619" s="9"/>
      <c r="UYK619" s="9"/>
      <c r="UYL619" s="9"/>
      <c r="UYM619" s="9"/>
      <c r="UYN619" s="9"/>
      <c r="UYO619" s="9"/>
      <c r="UYP619" s="9"/>
      <c r="UYQ619" s="9"/>
      <c r="UYR619" s="9"/>
      <c r="UYS619" s="9"/>
      <c r="UYT619" s="9"/>
      <c r="UYU619" s="9"/>
      <c r="UYV619" s="9"/>
      <c r="UYW619" s="9"/>
      <c r="UYX619" s="9"/>
      <c r="UYY619" s="9"/>
      <c r="UYZ619" s="9"/>
      <c r="UZA619" s="9"/>
      <c r="UZB619" s="9"/>
      <c r="UZC619" s="9"/>
      <c r="UZD619" s="9"/>
      <c r="UZE619" s="9"/>
      <c r="UZF619" s="9"/>
      <c r="UZG619" s="9"/>
      <c r="UZH619" s="9"/>
      <c r="UZI619" s="9"/>
      <c r="UZJ619" s="9"/>
      <c r="UZK619" s="9"/>
      <c r="UZL619" s="9"/>
      <c r="UZM619" s="9"/>
      <c r="UZN619" s="9"/>
      <c r="UZO619" s="9"/>
      <c r="UZP619" s="9"/>
      <c r="UZQ619" s="9"/>
      <c r="UZR619" s="9"/>
      <c r="UZS619" s="9"/>
      <c r="UZT619" s="9"/>
      <c r="UZU619" s="9"/>
      <c r="UZV619" s="9"/>
      <c r="UZW619" s="9"/>
      <c r="UZX619" s="9"/>
      <c r="UZY619" s="9"/>
      <c r="UZZ619" s="9"/>
      <c r="VAA619" s="9"/>
      <c r="VAB619" s="9"/>
      <c r="VAC619" s="9"/>
      <c r="VAD619" s="9"/>
      <c r="VAE619" s="9"/>
      <c r="VAF619" s="9"/>
      <c r="VAG619" s="9"/>
      <c r="VAH619" s="9"/>
      <c r="VAI619" s="9"/>
      <c r="VAJ619" s="9"/>
      <c r="VAK619" s="9"/>
      <c r="VAL619" s="9"/>
      <c r="VAM619" s="9"/>
      <c r="VAN619" s="9"/>
      <c r="VAO619" s="9"/>
      <c r="VAP619" s="9"/>
      <c r="VAQ619" s="9"/>
      <c r="VAR619" s="9"/>
      <c r="VAS619" s="9"/>
      <c r="VAT619" s="9"/>
      <c r="VAU619" s="9"/>
      <c r="VAV619" s="9"/>
      <c r="VAW619" s="9"/>
      <c r="VAX619" s="9"/>
      <c r="VAY619" s="9"/>
      <c r="VAZ619" s="9"/>
      <c r="VBA619" s="9"/>
      <c r="VBB619" s="9"/>
      <c r="VBC619" s="9"/>
      <c r="VBD619" s="9"/>
      <c r="VBE619" s="9"/>
      <c r="VBF619" s="9"/>
      <c r="VBG619" s="9"/>
      <c r="VBH619" s="9"/>
      <c r="VBI619" s="9"/>
      <c r="VBJ619" s="9"/>
      <c r="VBK619" s="9"/>
      <c r="VBL619" s="9"/>
      <c r="VBM619" s="9"/>
      <c r="VBN619" s="9"/>
      <c r="VBO619" s="9"/>
      <c r="VBP619" s="9"/>
      <c r="VBQ619" s="9"/>
      <c r="VBR619" s="9"/>
      <c r="VBS619" s="9"/>
      <c r="VBT619" s="9"/>
      <c r="VBU619" s="9"/>
      <c r="VBV619" s="9"/>
      <c r="VBW619" s="9"/>
      <c r="VBX619" s="9"/>
      <c r="VBY619" s="9"/>
      <c r="VBZ619" s="9"/>
      <c r="VCA619" s="9"/>
      <c r="VCB619" s="9"/>
      <c r="VCC619" s="9"/>
      <c r="VCD619" s="9"/>
      <c r="VCE619" s="9"/>
      <c r="VCF619" s="9"/>
      <c r="VCG619" s="9"/>
      <c r="VCH619" s="9"/>
      <c r="VCI619" s="9"/>
      <c r="VCJ619" s="9"/>
      <c r="VCK619" s="9"/>
      <c r="VCL619" s="9"/>
      <c r="VCM619" s="9"/>
      <c r="VCN619" s="9"/>
      <c r="VCO619" s="9"/>
      <c r="VCP619" s="9"/>
      <c r="VCQ619" s="9"/>
      <c r="VCR619" s="9"/>
      <c r="VCS619" s="9"/>
      <c r="VCT619" s="9"/>
      <c r="VCU619" s="9"/>
      <c r="VCV619" s="9"/>
      <c r="VCW619" s="9"/>
      <c r="VCX619" s="9"/>
      <c r="VCY619" s="9"/>
      <c r="VCZ619" s="9"/>
      <c r="VDA619" s="9"/>
      <c r="VDB619" s="9"/>
      <c r="VDC619" s="9"/>
      <c r="VDD619" s="9"/>
      <c r="VDE619" s="9"/>
      <c r="VDF619" s="9"/>
      <c r="VDG619" s="9"/>
      <c r="VDH619" s="9"/>
      <c r="VDI619" s="9"/>
      <c r="VDJ619" s="9"/>
      <c r="VDK619" s="9"/>
      <c r="VDL619" s="9"/>
      <c r="VDM619" s="9"/>
      <c r="VDN619" s="9"/>
      <c r="VDO619" s="9"/>
      <c r="VDP619" s="9"/>
      <c r="VDQ619" s="9"/>
      <c r="VDR619" s="9"/>
      <c r="VDS619" s="9"/>
      <c r="VDT619" s="9"/>
      <c r="VDU619" s="9"/>
      <c r="VDV619" s="9"/>
      <c r="VDW619" s="9"/>
      <c r="VDX619" s="9"/>
      <c r="VDY619" s="9"/>
      <c r="VDZ619" s="9"/>
      <c r="VEA619" s="9"/>
      <c r="VEB619" s="9"/>
      <c r="VEC619" s="9"/>
      <c r="VED619" s="9"/>
      <c r="VEE619" s="9"/>
      <c r="VEF619" s="9"/>
      <c r="VEG619" s="9"/>
      <c r="VEH619" s="9"/>
      <c r="VEI619" s="9"/>
      <c r="VEJ619" s="9"/>
      <c r="VEK619" s="9"/>
      <c r="VEL619" s="9"/>
      <c r="VEM619" s="9"/>
      <c r="VEN619" s="9"/>
      <c r="VEO619" s="9"/>
      <c r="VEP619" s="9"/>
      <c r="VEQ619" s="9"/>
      <c r="VER619" s="9"/>
      <c r="VES619" s="9"/>
      <c r="VET619" s="9"/>
      <c r="VEU619" s="9"/>
      <c r="VEV619" s="9"/>
      <c r="VEW619" s="9"/>
      <c r="VEX619" s="9"/>
      <c r="VEY619" s="9"/>
      <c r="VEZ619" s="9"/>
      <c r="VFA619" s="9"/>
      <c r="VFB619" s="9"/>
      <c r="VFC619" s="9"/>
      <c r="VFD619" s="9"/>
      <c r="VFE619" s="9"/>
      <c r="VFF619" s="9"/>
      <c r="VFG619" s="9"/>
      <c r="VFH619" s="9"/>
      <c r="VFI619" s="9"/>
      <c r="VFJ619" s="9"/>
      <c r="VFK619" s="9"/>
      <c r="VFL619" s="9"/>
      <c r="VFM619" s="9"/>
      <c r="VFN619" s="9"/>
      <c r="VFO619" s="9"/>
      <c r="VFP619" s="9"/>
      <c r="VFQ619" s="9"/>
      <c r="VFR619" s="9"/>
      <c r="VFS619" s="9"/>
      <c r="VFT619" s="9"/>
      <c r="VFU619" s="9"/>
      <c r="VFV619" s="9"/>
      <c r="VFW619" s="9"/>
      <c r="VFX619" s="9"/>
      <c r="VFY619" s="9"/>
      <c r="VFZ619" s="9"/>
      <c r="VGA619" s="9"/>
      <c r="VGB619" s="9"/>
      <c r="VGC619" s="9"/>
      <c r="VGD619" s="9"/>
      <c r="VGE619" s="9"/>
      <c r="VGF619" s="9"/>
      <c r="VGG619" s="9"/>
      <c r="VGH619" s="9"/>
      <c r="VGI619" s="9"/>
      <c r="VGJ619" s="9"/>
      <c r="VGK619" s="9"/>
      <c r="VGL619" s="9"/>
      <c r="VGM619" s="9"/>
      <c r="VGN619" s="9"/>
      <c r="VGO619" s="9"/>
      <c r="VGP619" s="9"/>
      <c r="VGQ619" s="9"/>
      <c r="VGR619" s="9"/>
      <c r="VGS619" s="9"/>
      <c r="VGT619" s="9"/>
      <c r="VGU619" s="9"/>
      <c r="VGV619" s="9"/>
      <c r="VGW619" s="9"/>
      <c r="VGX619" s="9"/>
      <c r="VGY619" s="9"/>
      <c r="VGZ619" s="9"/>
      <c r="VHA619" s="9"/>
      <c r="VHB619" s="9"/>
      <c r="VHC619" s="9"/>
      <c r="VHD619" s="9"/>
      <c r="VHE619" s="9"/>
      <c r="VHF619" s="9"/>
      <c r="VHG619" s="9"/>
      <c r="VHH619" s="9"/>
      <c r="VHI619" s="9"/>
      <c r="VHJ619" s="9"/>
      <c r="VHK619" s="9"/>
      <c r="VHL619" s="9"/>
      <c r="VHM619" s="9"/>
      <c r="VHN619" s="9"/>
      <c r="VHO619" s="9"/>
      <c r="VHP619" s="9"/>
      <c r="VHQ619" s="9"/>
      <c r="VHR619" s="9"/>
      <c r="VHS619" s="9"/>
      <c r="VHT619" s="9"/>
      <c r="VHU619" s="9"/>
      <c r="VHV619" s="9"/>
      <c r="VHW619" s="9"/>
      <c r="VHX619" s="9"/>
      <c r="VHY619" s="9"/>
      <c r="VHZ619" s="9"/>
      <c r="VIA619" s="9"/>
      <c r="VIB619" s="9"/>
      <c r="VIC619" s="9"/>
      <c r="VID619" s="9"/>
      <c r="VIE619" s="9"/>
      <c r="VIF619" s="9"/>
      <c r="VIG619" s="9"/>
      <c r="VIH619" s="9"/>
      <c r="VII619" s="9"/>
      <c r="VIJ619" s="9"/>
      <c r="VIK619" s="9"/>
      <c r="VIL619" s="9"/>
      <c r="VIM619" s="9"/>
      <c r="VIN619" s="9"/>
      <c r="VIO619" s="9"/>
      <c r="VIP619" s="9"/>
      <c r="VIQ619" s="9"/>
      <c r="VIR619" s="9"/>
      <c r="VIS619" s="9"/>
      <c r="VIT619" s="9"/>
      <c r="VIU619" s="9"/>
      <c r="VIV619" s="9"/>
      <c r="VIW619" s="9"/>
      <c r="VIX619" s="9"/>
      <c r="VIY619" s="9"/>
      <c r="VIZ619" s="9"/>
      <c r="VJA619" s="9"/>
      <c r="VJB619" s="9"/>
      <c r="VJC619" s="9"/>
      <c r="VJD619" s="9"/>
      <c r="VJE619" s="9"/>
      <c r="VJF619" s="9"/>
      <c r="VJG619" s="9"/>
      <c r="VJH619" s="9"/>
      <c r="VJI619" s="9"/>
      <c r="VJJ619" s="9"/>
      <c r="VJK619" s="9"/>
      <c r="VJL619" s="9"/>
      <c r="VJM619" s="9"/>
      <c r="VJN619" s="9"/>
      <c r="VJO619" s="9"/>
      <c r="VJP619" s="9"/>
      <c r="VJQ619" s="9"/>
      <c r="VJR619" s="9"/>
      <c r="VJS619" s="9"/>
      <c r="VJT619" s="9"/>
      <c r="VJU619" s="9"/>
      <c r="VJV619" s="9"/>
      <c r="VJW619" s="9"/>
      <c r="VJX619" s="9"/>
      <c r="VJY619" s="9"/>
      <c r="VJZ619" s="9"/>
      <c r="VKA619" s="9"/>
      <c r="VKB619" s="9"/>
      <c r="VKC619" s="9"/>
      <c r="VKD619" s="9"/>
      <c r="VKE619" s="9"/>
      <c r="VKF619" s="9"/>
      <c r="VKG619" s="9"/>
      <c r="VKH619" s="9"/>
      <c r="VKI619" s="9"/>
      <c r="VKJ619" s="9"/>
      <c r="VKK619" s="9"/>
      <c r="VKL619" s="9"/>
      <c r="VKM619" s="9"/>
      <c r="VKN619" s="9"/>
      <c r="VKO619" s="9"/>
      <c r="VKP619" s="9"/>
      <c r="VKQ619" s="9"/>
      <c r="VKR619" s="9"/>
      <c r="VKS619" s="9"/>
      <c r="VKT619" s="9"/>
      <c r="VKU619" s="9"/>
      <c r="VKV619" s="9"/>
      <c r="VKW619" s="9"/>
      <c r="VKX619" s="9"/>
      <c r="VKY619" s="9"/>
      <c r="VKZ619" s="9"/>
      <c r="VLA619" s="9"/>
      <c r="VLB619" s="9"/>
      <c r="VLC619" s="9"/>
      <c r="VLD619" s="9"/>
      <c r="VLE619" s="9"/>
      <c r="VLF619" s="9"/>
      <c r="VLG619" s="9"/>
      <c r="VLH619" s="9"/>
      <c r="VLI619" s="9"/>
      <c r="VLJ619" s="9"/>
      <c r="VLK619" s="9"/>
      <c r="VLL619" s="9"/>
      <c r="VLM619" s="9"/>
      <c r="VLN619" s="9"/>
      <c r="VLO619" s="9"/>
      <c r="VLP619" s="9"/>
      <c r="VLQ619" s="9"/>
      <c r="VLR619" s="9"/>
      <c r="VLS619" s="9"/>
      <c r="VLT619" s="9"/>
      <c r="VLU619" s="9"/>
      <c r="VLV619" s="9"/>
      <c r="VLW619" s="9"/>
      <c r="VLX619" s="9"/>
      <c r="VLY619" s="9"/>
      <c r="VLZ619" s="9"/>
      <c r="VMA619" s="9"/>
      <c r="VMB619" s="9"/>
      <c r="VMC619" s="9"/>
      <c r="VMD619" s="9"/>
      <c r="VME619" s="9"/>
      <c r="VMF619" s="9"/>
      <c r="VMG619" s="9"/>
      <c r="VMH619" s="9"/>
      <c r="VMI619" s="9"/>
      <c r="VMJ619" s="9"/>
      <c r="VMK619" s="9"/>
      <c r="VML619" s="9"/>
      <c r="VMM619" s="9"/>
      <c r="VMN619" s="9"/>
      <c r="VMO619" s="9"/>
      <c r="VMP619" s="9"/>
      <c r="VMQ619" s="9"/>
      <c r="VMR619" s="9"/>
      <c r="VMS619" s="9"/>
      <c r="VMT619" s="9"/>
      <c r="VMU619" s="9"/>
      <c r="VMV619" s="9"/>
      <c r="VMW619" s="9"/>
      <c r="VMX619" s="9"/>
      <c r="VMY619" s="9"/>
      <c r="VMZ619" s="9"/>
      <c r="VNA619" s="9"/>
      <c r="VNB619" s="9"/>
      <c r="VNC619" s="9"/>
      <c r="VND619" s="9"/>
      <c r="VNE619" s="9"/>
      <c r="VNF619" s="9"/>
      <c r="VNG619" s="9"/>
      <c r="VNH619" s="9"/>
      <c r="VNI619" s="9"/>
      <c r="VNJ619" s="9"/>
      <c r="VNK619" s="9"/>
      <c r="VNL619" s="9"/>
      <c r="VNM619" s="9"/>
      <c r="VNN619" s="9"/>
      <c r="VNO619" s="9"/>
      <c r="VNP619" s="9"/>
      <c r="VNQ619" s="9"/>
      <c r="VNR619" s="9"/>
      <c r="VNS619" s="9"/>
      <c r="VNT619" s="9"/>
      <c r="VNU619" s="9"/>
      <c r="VNV619" s="9"/>
      <c r="VNW619" s="9"/>
      <c r="VNX619" s="9"/>
      <c r="VNY619" s="9"/>
      <c r="VNZ619" s="9"/>
      <c r="VOA619" s="9"/>
      <c r="VOB619" s="9"/>
      <c r="VOC619" s="9"/>
      <c r="VOD619" s="9"/>
      <c r="VOE619" s="9"/>
      <c r="VOF619" s="9"/>
      <c r="VOG619" s="9"/>
      <c r="VOH619" s="9"/>
      <c r="VOI619" s="9"/>
      <c r="VOJ619" s="9"/>
      <c r="VOK619" s="9"/>
      <c r="VOL619" s="9"/>
      <c r="VOM619" s="9"/>
      <c r="VON619" s="9"/>
      <c r="VOO619" s="9"/>
      <c r="VOP619" s="9"/>
      <c r="VOQ619" s="9"/>
      <c r="VOR619" s="9"/>
      <c r="VOS619" s="9"/>
      <c r="VOT619" s="9"/>
      <c r="VOU619" s="9"/>
      <c r="VOV619" s="9"/>
      <c r="VOW619" s="9"/>
      <c r="VOX619" s="9"/>
      <c r="VOY619" s="9"/>
      <c r="VOZ619" s="9"/>
      <c r="VPA619" s="9"/>
      <c r="VPB619" s="9"/>
      <c r="VPC619" s="9"/>
      <c r="VPD619" s="9"/>
      <c r="VPE619" s="9"/>
      <c r="VPF619" s="9"/>
      <c r="VPG619" s="9"/>
      <c r="VPH619" s="9"/>
      <c r="VPI619" s="9"/>
      <c r="VPJ619" s="9"/>
      <c r="VPK619" s="9"/>
      <c r="VPL619" s="9"/>
      <c r="VPM619" s="9"/>
      <c r="VPN619" s="9"/>
      <c r="VPO619" s="9"/>
      <c r="VPP619" s="9"/>
      <c r="VPQ619" s="9"/>
      <c r="VPR619" s="9"/>
      <c r="VPS619" s="9"/>
      <c r="VPT619" s="9"/>
      <c r="VPU619" s="9"/>
      <c r="VPV619" s="9"/>
      <c r="VPW619" s="9"/>
      <c r="VPX619" s="9"/>
      <c r="VPY619" s="9"/>
      <c r="VPZ619" s="9"/>
      <c r="VQA619" s="9"/>
      <c r="VQB619" s="9"/>
      <c r="VQC619" s="9"/>
      <c r="VQD619" s="9"/>
      <c r="VQE619" s="9"/>
      <c r="VQF619" s="9"/>
      <c r="VQG619" s="9"/>
      <c r="VQH619" s="9"/>
      <c r="VQI619" s="9"/>
      <c r="VQJ619" s="9"/>
      <c r="VQK619" s="9"/>
      <c r="VQL619" s="9"/>
      <c r="VQM619" s="9"/>
      <c r="VQN619" s="9"/>
      <c r="VQO619" s="9"/>
      <c r="VQP619" s="9"/>
      <c r="VQQ619" s="9"/>
      <c r="VQR619" s="9"/>
      <c r="VQS619" s="9"/>
      <c r="VQT619" s="9"/>
      <c r="VQU619" s="9"/>
      <c r="VQV619" s="9"/>
      <c r="VQW619" s="9"/>
      <c r="VQX619" s="9"/>
      <c r="VQY619" s="9"/>
      <c r="VQZ619" s="9"/>
      <c r="VRA619" s="9"/>
      <c r="VRB619" s="9"/>
      <c r="VRC619" s="9"/>
      <c r="VRD619" s="9"/>
      <c r="VRE619" s="9"/>
      <c r="VRF619" s="9"/>
      <c r="VRG619" s="9"/>
      <c r="VRH619" s="9"/>
      <c r="VRI619" s="9"/>
      <c r="VRJ619" s="9"/>
      <c r="VRK619" s="9"/>
      <c r="VRL619" s="9"/>
      <c r="VRM619" s="9"/>
      <c r="VRN619" s="9"/>
      <c r="VRO619" s="9"/>
      <c r="VRP619" s="9"/>
      <c r="VRQ619" s="9"/>
      <c r="VRR619" s="9"/>
      <c r="VRS619" s="9"/>
      <c r="VRT619" s="9"/>
      <c r="VRU619" s="9"/>
      <c r="VRV619" s="9"/>
      <c r="VRW619" s="9"/>
      <c r="VRX619" s="9"/>
      <c r="VRY619" s="9"/>
      <c r="VRZ619" s="9"/>
      <c r="VSA619" s="9"/>
      <c r="VSB619" s="9"/>
      <c r="VSC619" s="9"/>
      <c r="VSD619" s="9"/>
      <c r="VSE619" s="9"/>
      <c r="VSF619" s="9"/>
      <c r="VSG619" s="9"/>
      <c r="VSH619" s="9"/>
      <c r="VSI619" s="9"/>
      <c r="VSJ619" s="9"/>
      <c r="VSK619" s="9"/>
      <c r="VSL619" s="9"/>
      <c r="VSM619" s="9"/>
      <c r="VSN619" s="9"/>
      <c r="VSO619" s="9"/>
      <c r="VSP619" s="9"/>
      <c r="VSQ619" s="9"/>
      <c r="VSR619" s="9"/>
      <c r="VSS619" s="9"/>
      <c r="VST619" s="9"/>
      <c r="VSU619" s="9"/>
      <c r="VSV619" s="9"/>
      <c r="VSW619" s="9"/>
      <c r="VSX619" s="9"/>
      <c r="VSY619" s="9"/>
      <c r="VSZ619" s="9"/>
      <c r="VTA619" s="9"/>
      <c r="VTB619" s="9"/>
      <c r="VTC619" s="9"/>
      <c r="VTD619" s="9"/>
      <c r="VTE619" s="9"/>
      <c r="VTF619" s="9"/>
      <c r="VTG619" s="9"/>
      <c r="VTH619" s="9"/>
      <c r="VTI619" s="9"/>
      <c r="VTJ619" s="9"/>
      <c r="VTK619" s="9"/>
      <c r="VTL619" s="9"/>
      <c r="VTM619" s="9"/>
      <c r="VTN619" s="9"/>
      <c r="VTO619" s="9"/>
      <c r="VTP619" s="9"/>
      <c r="VTQ619" s="9"/>
      <c r="VTR619" s="9"/>
      <c r="VTS619" s="9"/>
      <c r="VTT619" s="9"/>
      <c r="VTU619" s="9"/>
      <c r="VTV619" s="9"/>
      <c r="VTW619" s="9"/>
      <c r="VTX619" s="9"/>
      <c r="VTY619" s="9"/>
      <c r="VTZ619" s="9"/>
      <c r="VUA619" s="9"/>
      <c r="VUB619" s="9"/>
      <c r="VUC619" s="9"/>
      <c r="VUD619" s="9"/>
      <c r="VUE619" s="9"/>
      <c r="VUF619" s="9"/>
      <c r="VUG619" s="9"/>
      <c r="VUH619" s="9"/>
      <c r="VUI619" s="9"/>
      <c r="VUJ619" s="9"/>
      <c r="VUK619" s="9"/>
      <c r="VUL619" s="9"/>
      <c r="VUM619" s="9"/>
      <c r="VUN619" s="9"/>
      <c r="VUO619" s="9"/>
      <c r="VUP619" s="9"/>
      <c r="VUQ619" s="9"/>
      <c r="VUR619" s="9"/>
      <c r="VUS619" s="9"/>
      <c r="VUT619" s="9"/>
      <c r="VUU619" s="9"/>
      <c r="VUV619" s="9"/>
      <c r="VUW619" s="9"/>
      <c r="VUX619" s="9"/>
      <c r="VUY619" s="9"/>
      <c r="VUZ619" s="9"/>
      <c r="VVA619" s="9"/>
      <c r="VVB619" s="9"/>
      <c r="VVC619" s="9"/>
      <c r="VVD619" s="9"/>
      <c r="VVE619" s="9"/>
      <c r="VVF619" s="9"/>
      <c r="VVG619" s="9"/>
      <c r="VVH619" s="9"/>
      <c r="VVI619" s="9"/>
      <c r="VVJ619" s="9"/>
      <c r="VVK619" s="9"/>
      <c r="VVL619" s="9"/>
      <c r="VVM619" s="9"/>
      <c r="VVN619" s="9"/>
      <c r="VVO619" s="9"/>
      <c r="VVP619" s="9"/>
      <c r="VVQ619" s="9"/>
      <c r="VVR619" s="9"/>
      <c r="VVS619" s="9"/>
      <c r="VVT619" s="9"/>
      <c r="VVU619" s="9"/>
      <c r="VVV619" s="9"/>
      <c r="VVW619" s="9"/>
      <c r="VVX619" s="9"/>
      <c r="VVY619" s="9"/>
      <c r="VVZ619" s="9"/>
      <c r="VWA619" s="9"/>
      <c r="VWB619" s="9"/>
      <c r="VWC619" s="9"/>
      <c r="VWD619" s="9"/>
      <c r="VWE619" s="9"/>
      <c r="VWF619" s="9"/>
      <c r="VWG619" s="9"/>
      <c r="VWH619" s="9"/>
      <c r="VWI619" s="9"/>
      <c r="VWJ619" s="9"/>
      <c r="VWK619" s="9"/>
      <c r="VWL619" s="9"/>
      <c r="VWM619" s="9"/>
      <c r="VWN619" s="9"/>
      <c r="VWO619" s="9"/>
      <c r="VWP619" s="9"/>
      <c r="VWQ619" s="9"/>
      <c r="VWR619" s="9"/>
      <c r="VWS619" s="9"/>
      <c r="VWT619" s="9"/>
      <c r="VWU619" s="9"/>
      <c r="VWV619" s="9"/>
      <c r="VWW619" s="9"/>
      <c r="VWX619" s="9"/>
      <c r="VWY619" s="9"/>
      <c r="VWZ619" s="9"/>
      <c r="VXA619" s="9"/>
      <c r="VXB619" s="9"/>
      <c r="VXC619" s="9"/>
      <c r="VXD619" s="9"/>
      <c r="VXE619" s="9"/>
      <c r="VXF619" s="9"/>
      <c r="VXG619" s="9"/>
      <c r="VXH619" s="9"/>
      <c r="VXI619" s="9"/>
      <c r="VXJ619" s="9"/>
      <c r="VXK619" s="9"/>
      <c r="VXL619" s="9"/>
      <c r="VXM619" s="9"/>
      <c r="VXN619" s="9"/>
      <c r="VXO619" s="9"/>
      <c r="VXP619" s="9"/>
      <c r="VXQ619" s="9"/>
      <c r="VXR619" s="9"/>
      <c r="VXS619" s="9"/>
      <c r="VXT619" s="9"/>
      <c r="VXU619" s="9"/>
      <c r="VXV619" s="9"/>
      <c r="VXW619" s="9"/>
      <c r="VXX619" s="9"/>
      <c r="VXY619" s="9"/>
      <c r="VXZ619" s="9"/>
      <c r="VYA619" s="9"/>
      <c r="VYB619" s="9"/>
      <c r="VYC619" s="9"/>
      <c r="VYD619" s="9"/>
      <c r="VYE619" s="9"/>
      <c r="VYF619" s="9"/>
      <c r="VYG619" s="9"/>
      <c r="VYH619" s="9"/>
      <c r="VYI619" s="9"/>
      <c r="VYJ619" s="9"/>
      <c r="VYK619" s="9"/>
      <c r="VYL619" s="9"/>
      <c r="VYM619" s="9"/>
      <c r="VYN619" s="9"/>
      <c r="VYO619" s="9"/>
      <c r="VYP619" s="9"/>
      <c r="VYQ619" s="9"/>
      <c r="VYR619" s="9"/>
      <c r="VYS619" s="9"/>
      <c r="VYT619" s="9"/>
      <c r="VYU619" s="9"/>
      <c r="VYV619" s="9"/>
      <c r="VYW619" s="9"/>
      <c r="VYX619" s="9"/>
      <c r="VYY619" s="9"/>
      <c r="VYZ619" s="9"/>
      <c r="VZA619" s="9"/>
      <c r="VZB619" s="9"/>
      <c r="VZC619" s="9"/>
      <c r="VZD619" s="9"/>
      <c r="VZE619" s="9"/>
      <c r="VZF619" s="9"/>
      <c r="VZG619" s="9"/>
      <c r="VZH619" s="9"/>
      <c r="VZI619" s="9"/>
      <c r="VZJ619" s="9"/>
      <c r="VZK619" s="9"/>
      <c r="VZL619" s="9"/>
      <c r="VZM619" s="9"/>
      <c r="VZN619" s="9"/>
      <c r="VZO619" s="9"/>
      <c r="VZP619" s="9"/>
      <c r="VZQ619" s="9"/>
      <c r="VZR619" s="9"/>
      <c r="VZS619" s="9"/>
      <c r="VZT619" s="9"/>
      <c r="VZU619" s="9"/>
      <c r="VZV619" s="9"/>
      <c r="VZW619" s="9"/>
      <c r="VZX619" s="9"/>
      <c r="VZY619" s="9"/>
      <c r="VZZ619" s="9"/>
      <c r="WAA619" s="9"/>
      <c r="WAB619" s="9"/>
      <c r="WAC619" s="9"/>
      <c r="WAD619" s="9"/>
      <c r="WAE619" s="9"/>
      <c r="WAF619" s="9"/>
      <c r="WAG619" s="9"/>
      <c r="WAH619" s="9"/>
      <c r="WAI619" s="9"/>
      <c r="WAJ619" s="9"/>
      <c r="WAK619" s="9"/>
      <c r="WAL619" s="9"/>
      <c r="WAM619" s="9"/>
      <c r="WAN619" s="9"/>
      <c r="WAO619" s="9"/>
      <c r="WAP619" s="9"/>
      <c r="WAQ619" s="9"/>
      <c r="WAR619" s="9"/>
      <c r="WAS619" s="9"/>
      <c r="WAT619" s="9"/>
      <c r="WAU619" s="9"/>
      <c r="WAV619" s="9"/>
      <c r="WAW619" s="9"/>
      <c r="WAX619" s="9"/>
      <c r="WAY619" s="9"/>
      <c r="WAZ619" s="9"/>
      <c r="WBA619" s="9"/>
      <c r="WBB619" s="9"/>
      <c r="WBC619" s="9"/>
      <c r="WBD619" s="9"/>
      <c r="WBE619" s="9"/>
      <c r="WBF619" s="9"/>
      <c r="WBG619" s="9"/>
      <c r="WBH619" s="9"/>
      <c r="WBI619" s="9"/>
      <c r="WBJ619" s="9"/>
      <c r="WBK619" s="9"/>
      <c r="WBL619" s="9"/>
      <c r="WBM619" s="9"/>
      <c r="WBN619" s="9"/>
      <c r="WBO619" s="9"/>
      <c r="WBP619" s="9"/>
      <c r="WBQ619" s="9"/>
      <c r="WBR619" s="9"/>
      <c r="WBS619" s="9"/>
      <c r="WBT619" s="9"/>
      <c r="WBU619" s="9"/>
      <c r="WBV619" s="9"/>
      <c r="WBW619" s="9"/>
      <c r="WBX619" s="9"/>
      <c r="WBY619" s="9"/>
      <c r="WBZ619" s="9"/>
      <c r="WCA619" s="9"/>
      <c r="WCB619" s="9"/>
      <c r="WCC619" s="9"/>
      <c r="WCD619" s="9"/>
      <c r="WCE619" s="9"/>
      <c r="WCF619" s="9"/>
      <c r="WCG619" s="9"/>
      <c r="WCH619" s="9"/>
      <c r="WCI619" s="9"/>
      <c r="WCJ619" s="9"/>
      <c r="WCK619" s="9"/>
      <c r="WCL619" s="9"/>
      <c r="WCM619" s="9"/>
      <c r="WCN619" s="9"/>
      <c r="WCO619" s="9"/>
      <c r="WCP619" s="9"/>
      <c r="WCQ619" s="9"/>
      <c r="WCR619" s="9"/>
      <c r="WCS619" s="9"/>
      <c r="WCT619" s="9"/>
      <c r="WCU619" s="9"/>
      <c r="WCV619" s="9"/>
      <c r="WCW619" s="9"/>
      <c r="WCX619" s="9"/>
      <c r="WCY619" s="9"/>
      <c r="WCZ619" s="9"/>
      <c r="WDA619" s="9"/>
      <c r="WDB619" s="9"/>
      <c r="WDC619" s="9"/>
      <c r="WDD619" s="9"/>
      <c r="WDE619" s="9"/>
      <c r="WDF619" s="9"/>
      <c r="WDG619" s="9"/>
      <c r="WDH619" s="9"/>
      <c r="WDI619" s="9"/>
      <c r="WDJ619" s="9"/>
      <c r="WDK619" s="9"/>
      <c r="WDL619" s="9"/>
      <c r="WDM619" s="9"/>
      <c r="WDN619" s="9"/>
      <c r="WDO619" s="9"/>
      <c r="WDP619" s="9"/>
      <c r="WDQ619" s="9"/>
      <c r="WDR619" s="9"/>
      <c r="WDS619" s="9"/>
      <c r="WDT619" s="9"/>
      <c r="WDU619" s="9"/>
      <c r="WDV619" s="9"/>
      <c r="WDW619" s="9"/>
      <c r="WDX619" s="9"/>
      <c r="WDY619" s="9"/>
      <c r="WDZ619" s="9"/>
      <c r="WEA619" s="9"/>
      <c r="WEB619" s="9"/>
      <c r="WEC619" s="9"/>
      <c r="WED619" s="9"/>
      <c r="WEE619" s="9"/>
      <c r="WEF619" s="9"/>
      <c r="WEG619" s="9"/>
      <c r="WEH619" s="9"/>
      <c r="WEI619" s="9"/>
      <c r="WEJ619" s="9"/>
      <c r="WEK619" s="9"/>
      <c r="WEL619" s="9"/>
      <c r="WEM619" s="9"/>
      <c r="WEN619" s="9"/>
      <c r="WEO619" s="9"/>
      <c r="WEP619" s="9"/>
      <c r="WEQ619" s="9"/>
      <c r="WER619" s="9"/>
      <c r="WES619" s="9"/>
      <c r="WET619" s="9"/>
      <c r="WEU619" s="9"/>
      <c r="WEV619" s="9"/>
      <c r="WEW619" s="9"/>
      <c r="WEX619" s="9"/>
      <c r="WEY619" s="9"/>
      <c r="WEZ619" s="9"/>
      <c r="WFA619" s="9"/>
      <c r="WFB619" s="9"/>
      <c r="WFC619" s="9"/>
      <c r="WFD619" s="9"/>
      <c r="WFE619" s="9"/>
      <c r="WFF619" s="9"/>
      <c r="WFG619" s="9"/>
      <c r="WFH619" s="9"/>
      <c r="WFI619" s="9"/>
      <c r="WFJ619" s="9"/>
      <c r="WFK619" s="9"/>
      <c r="WFL619" s="9"/>
      <c r="WFM619" s="9"/>
      <c r="WFN619" s="9"/>
      <c r="WFO619" s="9"/>
      <c r="WFP619" s="9"/>
      <c r="WFQ619" s="9"/>
      <c r="WFR619" s="9"/>
      <c r="WFS619" s="9"/>
      <c r="WFT619" s="9"/>
      <c r="WFU619" s="9"/>
      <c r="WFV619" s="9"/>
      <c r="WFW619" s="9"/>
      <c r="WFX619" s="9"/>
      <c r="WFY619" s="9"/>
      <c r="WFZ619" s="9"/>
      <c r="WGA619" s="9"/>
      <c r="WGB619" s="9"/>
      <c r="WGC619" s="9"/>
      <c r="WGD619" s="9"/>
      <c r="WGE619" s="9"/>
      <c r="WGF619" s="9"/>
      <c r="WGG619" s="9"/>
      <c r="WGH619" s="9"/>
      <c r="WGI619" s="9"/>
      <c r="WGJ619" s="9"/>
      <c r="WGK619" s="9"/>
      <c r="WGL619" s="9"/>
      <c r="WGM619" s="9"/>
      <c r="WGN619" s="9"/>
      <c r="WGO619" s="9"/>
      <c r="WGP619" s="9"/>
      <c r="WGQ619" s="9"/>
      <c r="WGR619" s="9"/>
      <c r="WGS619" s="9"/>
      <c r="WGT619" s="9"/>
      <c r="WGU619" s="9"/>
      <c r="WGV619" s="9"/>
      <c r="WGW619" s="9"/>
      <c r="WGX619" s="9"/>
      <c r="WGY619" s="9"/>
      <c r="WGZ619" s="9"/>
      <c r="WHA619" s="9"/>
      <c r="WHB619" s="9"/>
      <c r="WHC619" s="9"/>
      <c r="WHD619" s="9"/>
      <c r="WHE619" s="9"/>
      <c r="WHF619" s="9"/>
      <c r="WHG619" s="9"/>
      <c r="WHH619" s="9"/>
      <c r="WHI619" s="9"/>
      <c r="WHJ619" s="9"/>
      <c r="WHK619" s="9"/>
      <c r="WHL619" s="9"/>
      <c r="WHM619" s="9"/>
      <c r="WHN619" s="9"/>
      <c r="WHO619" s="9"/>
      <c r="WHP619" s="9"/>
      <c r="WHQ619" s="9"/>
      <c r="WHR619" s="9"/>
      <c r="WHS619" s="9"/>
      <c r="WHT619" s="9"/>
      <c r="WHU619" s="9"/>
      <c r="WHV619" s="9"/>
      <c r="WHW619" s="9"/>
      <c r="WHX619" s="9"/>
      <c r="WHY619" s="9"/>
      <c r="WHZ619" s="9"/>
      <c r="WIA619" s="9"/>
      <c r="WIB619" s="9"/>
      <c r="WIC619" s="9"/>
      <c r="WID619" s="9"/>
      <c r="WIE619" s="9"/>
      <c r="WIF619" s="9"/>
      <c r="WIG619" s="9"/>
      <c r="WIH619" s="9"/>
      <c r="WII619" s="9"/>
      <c r="WIJ619" s="9"/>
      <c r="WIK619" s="9"/>
      <c r="WIL619" s="9"/>
      <c r="WIM619" s="9"/>
      <c r="WIN619" s="9"/>
      <c r="WIO619" s="9"/>
      <c r="WIP619" s="9"/>
      <c r="WIQ619" s="9"/>
      <c r="WIR619" s="9"/>
      <c r="WIS619" s="9"/>
      <c r="WIT619" s="9"/>
      <c r="WIU619" s="9"/>
      <c r="WIV619" s="9"/>
      <c r="WIW619" s="9"/>
      <c r="WIX619" s="9"/>
      <c r="WIY619" s="9"/>
      <c r="WIZ619" s="9"/>
      <c r="WJA619" s="9"/>
      <c r="WJB619" s="9"/>
      <c r="WJC619" s="9"/>
      <c r="WJD619" s="9"/>
      <c r="WJE619" s="9"/>
      <c r="WJF619" s="9"/>
      <c r="WJG619" s="9"/>
      <c r="WJH619" s="9"/>
      <c r="WJI619" s="9"/>
      <c r="WJJ619" s="9"/>
      <c r="WJK619" s="9"/>
      <c r="WJL619" s="9"/>
      <c r="WJM619" s="9"/>
      <c r="WJN619" s="9"/>
      <c r="WJO619" s="9"/>
      <c r="WJP619" s="9"/>
      <c r="WJQ619" s="9"/>
      <c r="WJR619" s="9"/>
      <c r="WJS619" s="9"/>
      <c r="WJT619" s="9"/>
      <c r="WJU619" s="9"/>
      <c r="WJV619" s="9"/>
      <c r="WJW619" s="9"/>
      <c r="WJX619" s="9"/>
      <c r="WJY619" s="9"/>
      <c r="WJZ619" s="9"/>
      <c r="WKA619" s="9"/>
      <c r="WKB619" s="9"/>
      <c r="WKC619" s="9"/>
      <c r="WKD619" s="9"/>
      <c r="WKE619" s="9"/>
      <c r="WKF619" s="9"/>
      <c r="WKG619" s="9"/>
      <c r="WKH619" s="9"/>
      <c r="WKI619" s="9"/>
      <c r="WKJ619" s="9"/>
      <c r="WKK619" s="9"/>
      <c r="WKL619" s="9"/>
      <c r="WKM619" s="9"/>
      <c r="WKN619" s="9"/>
      <c r="WKO619" s="9"/>
      <c r="WKP619" s="9"/>
      <c r="WKQ619" s="9"/>
      <c r="WKR619" s="9"/>
      <c r="WKS619" s="9"/>
      <c r="WKT619" s="9"/>
      <c r="WKU619" s="9"/>
      <c r="WKV619" s="9"/>
      <c r="WKW619" s="9"/>
      <c r="WKX619" s="9"/>
      <c r="WKY619" s="9"/>
      <c r="WKZ619" s="9"/>
      <c r="WLA619" s="9"/>
      <c r="WLB619" s="9"/>
      <c r="WLC619" s="9"/>
      <c r="WLD619" s="9"/>
      <c r="WLE619" s="9"/>
      <c r="WLF619" s="9"/>
      <c r="WLG619" s="9"/>
      <c r="WLH619" s="9"/>
      <c r="WLI619" s="9"/>
      <c r="WLJ619" s="9"/>
      <c r="WLK619" s="9"/>
      <c r="WLL619" s="9"/>
      <c r="WLM619" s="9"/>
      <c r="WLN619" s="9"/>
      <c r="WLO619" s="9"/>
      <c r="WLP619" s="9"/>
      <c r="WLQ619" s="9"/>
      <c r="WLR619" s="9"/>
      <c r="WLS619" s="9"/>
      <c r="WLT619" s="9"/>
      <c r="WLU619" s="9"/>
      <c r="WLV619" s="9"/>
      <c r="WLW619" s="9"/>
      <c r="WLX619" s="9"/>
      <c r="WLY619" s="9"/>
      <c r="WLZ619" s="9"/>
      <c r="WMA619" s="9"/>
      <c r="WMB619" s="9"/>
      <c r="WMC619" s="9"/>
      <c r="WMD619" s="9"/>
      <c r="WME619" s="9"/>
      <c r="WMF619" s="9"/>
      <c r="WMG619" s="9"/>
      <c r="WMH619" s="9"/>
      <c r="WMI619" s="9"/>
      <c r="WMJ619" s="9"/>
      <c r="WMK619" s="9"/>
      <c r="WML619" s="9"/>
      <c r="WMM619" s="9"/>
      <c r="WMN619" s="9"/>
      <c r="WMO619" s="9"/>
      <c r="WMP619" s="9"/>
      <c r="WMQ619" s="9"/>
      <c r="WMR619" s="9"/>
      <c r="WMS619" s="9"/>
      <c r="WMT619" s="9"/>
      <c r="WMU619" s="9"/>
      <c r="WMV619" s="9"/>
      <c r="WMW619" s="9"/>
      <c r="WMX619" s="9"/>
      <c r="WMY619" s="9"/>
      <c r="WMZ619" s="9"/>
      <c r="WNA619" s="9"/>
      <c r="WNB619" s="9"/>
      <c r="WNC619" s="9"/>
      <c r="WND619" s="9"/>
      <c r="WNE619" s="9"/>
      <c r="WNF619" s="9"/>
      <c r="WNG619" s="9"/>
      <c r="WNH619" s="9"/>
      <c r="WNI619" s="9"/>
      <c r="WNJ619" s="9"/>
      <c r="WNK619" s="9"/>
      <c r="WNL619" s="9"/>
      <c r="WNM619" s="9"/>
      <c r="WNN619" s="9"/>
      <c r="WNO619" s="9"/>
      <c r="WNP619" s="9"/>
      <c r="WNQ619" s="9"/>
      <c r="WNR619" s="9"/>
      <c r="WNS619" s="9"/>
      <c r="WNT619" s="9"/>
      <c r="WNU619" s="9"/>
      <c r="WNV619" s="9"/>
      <c r="WNW619" s="9"/>
      <c r="WNX619" s="9"/>
      <c r="WNY619" s="9"/>
      <c r="WNZ619" s="9"/>
      <c r="WOA619" s="9"/>
      <c r="WOB619" s="9"/>
      <c r="WOC619" s="9"/>
      <c r="WOD619" s="9"/>
      <c r="WOE619" s="9"/>
      <c r="WOF619" s="9"/>
      <c r="WOG619" s="9"/>
      <c r="WOH619" s="9"/>
      <c r="WOI619" s="9"/>
      <c r="WOJ619" s="9"/>
      <c r="WOK619" s="9"/>
      <c r="WOL619" s="9"/>
      <c r="WOM619" s="9"/>
      <c r="WON619" s="9"/>
      <c r="WOO619" s="9"/>
      <c r="WOP619" s="9"/>
      <c r="WOQ619" s="9"/>
      <c r="WOR619" s="9"/>
      <c r="WOS619" s="9"/>
      <c r="WOT619" s="9"/>
      <c r="WOU619" s="9"/>
      <c r="WOV619" s="9"/>
      <c r="WOW619" s="9"/>
      <c r="WOX619" s="9"/>
      <c r="WOY619" s="9"/>
      <c r="WOZ619" s="9"/>
      <c r="WPA619" s="9"/>
      <c r="WPB619" s="9"/>
      <c r="WPC619" s="9"/>
      <c r="WPD619" s="9"/>
      <c r="WPE619" s="9"/>
      <c r="WPF619" s="9"/>
      <c r="WPG619" s="9"/>
      <c r="WPH619" s="9"/>
      <c r="WPI619" s="9"/>
      <c r="WPJ619" s="9"/>
      <c r="WPK619" s="9"/>
      <c r="WPL619" s="9"/>
      <c r="WPM619" s="9"/>
      <c r="WPN619" s="9"/>
      <c r="WPO619" s="9"/>
      <c r="WPP619" s="9"/>
      <c r="WPQ619" s="9"/>
      <c r="WPR619" s="9"/>
      <c r="WPS619" s="9"/>
      <c r="WPT619" s="9"/>
      <c r="WPU619" s="9"/>
      <c r="WPV619" s="9"/>
      <c r="WPW619" s="9"/>
      <c r="WPX619" s="9"/>
      <c r="WPY619" s="9"/>
      <c r="WPZ619" s="9"/>
      <c r="WQA619" s="9"/>
      <c r="WQB619" s="9"/>
      <c r="WQC619" s="9"/>
      <c r="WQD619" s="9"/>
      <c r="WQE619" s="9"/>
      <c r="WQF619" s="9"/>
      <c r="WQG619" s="9"/>
      <c r="WQH619" s="9"/>
      <c r="WQI619" s="9"/>
      <c r="WQJ619" s="9"/>
      <c r="WQK619" s="9"/>
      <c r="WQL619" s="9"/>
      <c r="WQM619" s="9"/>
      <c r="WQN619" s="9"/>
      <c r="WQO619" s="9"/>
      <c r="WQP619" s="9"/>
      <c r="WQQ619" s="9"/>
      <c r="WQR619" s="9"/>
      <c r="WQS619" s="9"/>
      <c r="WQT619" s="9"/>
      <c r="WQU619" s="9"/>
      <c r="WQV619" s="9"/>
      <c r="WQW619" s="9"/>
      <c r="WQX619" s="9"/>
      <c r="WQY619" s="9"/>
      <c r="WQZ619" s="9"/>
      <c r="WRA619" s="9"/>
      <c r="WRB619" s="9"/>
      <c r="WRC619" s="9"/>
      <c r="WRD619" s="9"/>
      <c r="WRE619" s="9"/>
      <c r="WRF619" s="9"/>
      <c r="WRG619" s="9"/>
      <c r="WRH619" s="9"/>
      <c r="WRI619" s="9"/>
      <c r="WRJ619" s="9"/>
      <c r="WRK619" s="9"/>
      <c r="WRL619" s="9"/>
      <c r="WRM619" s="9"/>
      <c r="WRN619" s="9"/>
      <c r="WRO619" s="9"/>
      <c r="WRP619" s="9"/>
      <c r="WRQ619" s="9"/>
      <c r="WRR619" s="9"/>
      <c r="WRS619" s="9"/>
      <c r="WRT619" s="9"/>
      <c r="WRU619" s="9"/>
      <c r="WRV619" s="9"/>
      <c r="WRW619" s="9"/>
      <c r="WRX619" s="9"/>
      <c r="WRY619" s="9"/>
      <c r="WRZ619" s="9"/>
      <c r="WSA619" s="9"/>
      <c r="WSB619" s="9"/>
      <c r="WSC619" s="9"/>
      <c r="WSD619" s="9"/>
      <c r="WSE619" s="9"/>
      <c r="WSF619" s="9"/>
      <c r="WSG619" s="9"/>
      <c r="WSH619" s="9"/>
      <c r="WSI619" s="9"/>
      <c r="WSJ619" s="9"/>
      <c r="WSK619" s="9"/>
      <c r="WSL619" s="9"/>
      <c r="WSM619" s="9"/>
      <c r="WSN619" s="9"/>
      <c r="WSO619" s="9"/>
      <c r="WSP619" s="9"/>
      <c r="WSQ619" s="9"/>
      <c r="WSR619" s="9"/>
      <c r="WSS619" s="9"/>
      <c r="WST619" s="9"/>
      <c r="WSU619" s="9"/>
      <c r="WSV619" s="9"/>
      <c r="WSW619" s="9"/>
      <c r="WSX619" s="9"/>
      <c r="WSY619" s="9"/>
      <c r="WSZ619" s="9"/>
      <c r="WTA619" s="9"/>
      <c r="WTB619" s="9"/>
      <c r="WTC619" s="9"/>
      <c r="WTD619" s="9"/>
      <c r="WTE619" s="9"/>
      <c r="WTF619" s="9"/>
      <c r="WTG619" s="9"/>
      <c r="WTH619" s="9"/>
      <c r="WTI619" s="9"/>
      <c r="WTJ619" s="9"/>
      <c r="WTK619" s="9"/>
      <c r="WTL619" s="9"/>
      <c r="WTM619" s="9"/>
      <c r="WTN619" s="9"/>
      <c r="WTO619" s="9"/>
      <c r="WTP619" s="9"/>
      <c r="WTQ619" s="9"/>
      <c r="WTR619" s="9"/>
      <c r="WTS619" s="9"/>
      <c r="WTT619" s="9"/>
      <c r="WTU619" s="9"/>
      <c r="WTV619" s="9"/>
      <c r="WTW619" s="9"/>
      <c r="WTX619" s="9"/>
      <c r="WTY619" s="9"/>
      <c r="WTZ619" s="9"/>
      <c r="WUA619" s="9"/>
      <c r="WUB619" s="9"/>
      <c r="WUC619" s="9"/>
      <c r="WUD619" s="9"/>
      <c r="WUE619" s="9"/>
      <c r="WUF619" s="9"/>
      <c r="WUG619" s="9"/>
      <c r="WUH619" s="9"/>
      <c r="WUI619" s="9"/>
      <c r="WUJ619" s="9"/>
      <c r="WUK619" s="9"/>
      <c r="WUL619" s="9"/>
      <c r="WUM619" s="9"/>
      <c r="WUN619" s="9"/>
      <c r="WUO619" s="9"/>
      <c r="WUP619" s="9"/>
      <c r="WUQ619" s="9"/>
      <c r="WUR619" s="9"/>
      <c r="WUS619" s="9"/>
      <c r="WUT619" s="9"/>
      <c r="WUU619" s="9"/>
      <c r="WUV619" s="9"/>
      <c r="WUW619" s="9"/>
      <c r="WUX619" s="9"/>
      <c r="WUY619" s="9"/>
      <c r="WUZ619" s="9"/>
      <c r="WVA619" s="9"/>
      <c r="WVB619" s="9"/>
      <c r="WVC619" s="9"/>
      <c r="WVD619" s="9"/>
      <c r="WVE619" s="9"/>
      <c r="WVF619" s="9"/>
      <c r="WVG619" s="9"/>
      <c r="WVH619" s="9"/>
      <c r="WVI619" s="9"/>
      <c r="WVJ619" s="9"/>
      <c r="WVK619" s="9"/>
      <c r="WVL619" s="9"/>
      <c r="WVM619" s="9"/>
      <c r="WVN619" s="9"/>
      <c r="WVO619" s="9"/>
      <c r="WVP619" s="9"/>
      <c r="WVQ619" s="9"/>
      <c r="WVR619" s="9"/>
      <c r="WVS619" s="9"/>
      <c r="WVT619" s="9"/>
      <c r="WVU619" s="9"/>
      <c r="WVV619" s="9"/>
      <c r="WVW619" s="9"/>
      <c r="WVX619" s="9"/>
      <c r="WVY619" s="9"/>
      <c r="WVZ619" s="9"/>
      <c r="WWA619" s="9"/>
      <c r="WWB619" s="9"/>
      <c r="WWC619" s="9"/>
      <c r="WWD619" s="9"/>
      <c r="WWE619" s="9"/>
      <c r="WWF619" s="9"/>
      <c r="WWG619" s="9"/>
      <c r="WWH619" s="9"/>
      <c r="WWI619" s="9"/>
      <c r="WWJ619" s="9"/>
      <c r="WWK619" s="9"/>
      <c r="WWL619" s="9"/>
    </row>
    <row r="620" spans="1:16158" s="35" customFormat="1">
      <c r="A620" s="277"/>
      <c r="B620" s="245"/>
      <c r="C620" s="245"/>
      <c r="D620" s="245"/>
      <c r="E620" s="248"/>
      <c r="F620" s="248"/>
      <c r="G620" s="248"/>
      <c r="H620" s="247"/>
      <c r="I620" s="65">
        <v>5220</v>
      </c>
      <c r="J620" s="65">
        <v>250</v>
      </c>
      <c r="K620" s="80">
        <f>+I620*J620</f>
        <v>1305000</v>
      </c>
      <c r="L620" s="245">
        <v>1</v>
      </c>
      <c r="M620" s="266"/>
      <c r="N620" s="245"/>
      <c r="O620" s="48"/>
      <c r="P620" s="58"/>
      <c r="Q620" s="245"/>
      <c r="R620" s="251"/>
      <c r="S620" s="245"/>
      <c r="T620" s="245"/>
      <c r="U620" s="248"/>
      <c r="V620" s="245"/>
      <c r="W620" s="278"/>
      <c r="X620" s="257"/>
      <c r="Y620" s="257"/>
      <c r="Z620" s="125">
        <f>+K620</f>
        <v>1305000</v>
      </c>
      <c r="AA620" s="254">
        <v>0.01</v>
      </c>
      <c r="AB620" s="83">
        <f>+K620*AA620/100</f>
        <v>130.5</v>
      </c>
      <c r="AC620" s="83">
        <f t="shared" si="215"/>
        <v>110.925</v>
      </c>
      <c r="AD620" s="4"/>
      <c r="AE620" s="179" t="s">
        <v>2219</v>
      </c>
      <c r="AF620" s="4" t="s">
        <v>74</v>
      </c>
      <c r="AG620" s="121"/>
      <c r="AH620" s="8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  <c r="JS620" s="9"/>
      <c r="JT620" s="9"/>
      <c r="JU620" s="9"/>
      <c r="JV620" s="9"/>
      <c r="JW620" s="9"/>
      <c r="JX620" s="9"/>
      <c r="JY620" s="9"/>
      <c r="JZ620" s="9"/>
      <c r="KA620" s="9"/>
      <c r="KB620" s="9"/>
      <c r="KC620" s="9"/>
      <c r="KD620" s="9"/>
      <c r="KE620" s="9"/>
      <c r="KF620" s="9"/>
      <c r="KG620" s="9"/>
      <c r="KH620" s="9"/>
      <c r="KI620" s="9"/>
      <c r="KJ620" s="9"/>
      <c r="KK620" s="9"/>
      <c r="KL620" s="9"/>
      <c r="KM620" s="9"/>
      <c r="KN620" s="9"/>
      <c r="KO620" s="9"/>
      <c r="KP620" s="9"/>
      <c r="KQ620" s="9"/>
      <c r="KR620" s="9"/>
      <c r="KS620" s="9"/>
      <c r="KT620" s="9"/>
      <c r="KU620" s="9"/>
      <c r="KV620" s="9"/>
      <c r="KW620" s="9"/>
      <c r="KX620" s="9"/>
      <c r="KY620" s="9"/>
      <c r="KZ620" s="9"/>
      <c r="LA620" s="9"/>
      <c r="LB620" s="9"/>
      <c r="LC620" s="9"/>
      <c r="LD620" s="9"/>
      <c r="LE620" s="9"/>
      <c r="LF620" s="9"/>
      <c r="LG620" s="9"/>
      <c r="LH620" s="9"/>
      <c r="LI620" s="9"/>
      <c r="LJ620" s="9"/>
      <c r="LK620" s="9"/>
      <c r="LL620" s="9"/>
      <c r="LM620" s="9"/>
      <c r="LN620" s="9"/>
      <c r="LO620" s="9"/>
      <c r="LP620" s="9"/>
      <c r="LQ620" s="9"/>
      <c r="LR620" s="9"/>
      <c r="LS620" s="9"/>
      <c r="LT620" s="9"/>
      <c r="LU620" s="9"/>
      <c r="LV620" s="9"/>
      <c r="LW620" s="9"/>
      <c r="LX620" s="9"/>
      <c r="LY620" s="9"/>
      <c r="LZ620" s="9"/>
      <c r="MA620" s="9"/>
      <c r="MB620" s="9"/>
      <c r="MC620" s="9"/>
      <c r="MD620" s="9"/>
      <c r="ME620" s="9"/>
      <c r="MF620" s="9"/>
      <c r="MG620" s="9"/>
      <c r="MH620" s="9"/>
      <c r="MI620" s="9"/>
      <c r="MJ620" s="9"/>
      <c r="MK620" s="9"/>
      <c r="ML620" s="9"/>
      <c r="MM620" s="9"/>
      <c r="MN620" s="9"/>
      <c r="MO620" s="9"/>
      <c r="MP620" s="9"/>
      <c r="MQ620" s="9"/>
      <c r="MR620" s="9"/>
      <c r="MS620" s="9"/>
      <c r="MT620" s="9"/>
      <c r="MU620" s="9"/>
      <c r="MV620" s="9"/>
      <c r="MW620" s="9"/>
      <c r="MX620" s="9"/>
      <c r="MY620" s="9"/>
      <c r="MZ620" s="9"/>
      <c r="NA620" s="9"/>
      <c r="NB620" s="9"/>
      <c r="NC620" s="9"/>
      <c r="ND620" s="9"/>
      <c r="NE620" s="9"/>
      <c r="NF620" s="9"/>
      <c r="NG620" s="9"/>
      <c r="NH620" s="9"/>
      <c r="NI620" s="9"/>
      <c r="NJ620" s="9"/>
      <c r="NK620" s="9"/>
      <c r="NL620" s="9"/>
      <c r="NM620" s="9"/>
      <c r="NN620" s="9"/>
      <c r="NO620" s="9"/>
      <c r="NP620" s="9"/>
      <c r="NQ620" s="9"/>
      <c r="NR620" s="9"/>
      <c r="NS620" s="9"/>
      <c r="NT620" s="9"/>
      <c r="NU620" s="9"/>
      <c r="NV620" s="9"/>
      <c r="NW620" s="9"/>
      <c r="NX620" s="9"/>
      <c r="NY620" s="9"/>
      <c r="NZ620" s="9"/>
      <c r="OA620" s="9"/>
      <c r="OB620" s="9"/>
      <c r="OC620" s="9"/>
      <c r="OD620" s="9"/>
      <c r="OE620" s="9"/>
      <c r="OF620" s="9"/>
      <c r="OG620" s="9"/>
      <c r="OH620" s="9"/>
      <c r="OI620" s="9"/>
      <c r="OJ620" s="9"/>
      <c r="OK620" s="9"/>
      <c r="OL620" s="9"/>
      <c r="OM620" s="9"/>
      <c r="ON620" s="9"/>
      <c r="OO620" s="9"/>
      <c r="OP620" s="9"/>
      <c r="OQ620" s="9"/>
      <c r="OR620" s="9"/>
      <c r="OS620" s="9"/>
      <c r="OT620" s="9"/>
      <c r="OU620" s="9"/>
      <c r="OV620" s="9"/>
      <c r="OW620" s="9"/>
      <c r="OX620" s="9"/>
      <c r="OY620" s="9"/>
      <c r="OZ620" s="9"/>
      <c r="PA620" s="9"/>
      <c r="PB620" s="9"/>
      <c r="PC620" s="9"/>
      <c r="PD620" s="9"/>
      <c r="PE620" s="9"/>
      <c r="PF620" s="9"/>
      <c r="PG620" s="9"/>
      <c r="PH620" s="9"/>
      <c r="PI620" s="9"/>
      <c r="PJ620" s="9"/>
      <c r="PK620" s="9"/>
      <c r="PL620" s="9"/>
      <c r="PM620" s="9"/>
      <c r="PN620" s="9"/>
      <c r="PO620" s="9"/>
      <c r="PP620" s="9"/>
      <c r="PQ620" s="9"/>
      <c r="PR620" s="9"/>
      <c r="PS620" s="9"/>
      <c r="PT620" s="9"/>
      <c r="PU620" s="9"/>
      <c r="PV620" s="9"/>
      <c r="PW620" s="9"/>
      <c r="PX620" s="9"/>
      <c r="PY620" s="9"/>
      <c r="PZ620" s="9"/>
      <c r="QA620" s="9"/>
      <c r="QB620" s="9"/>
      <c r="QC620" s="9"/>
      <c r="QD620" s="9"/>
      <c r="QE620" s="9"/>
      <c r="QF620" s="9"/>
      <c r="QG620" s="9"/>
      <c r="QH620" s="9"/>
      <c r="QI620" s="9"/>
      <c r="QJ620" s="9"/>
      <c r="QK620" s="9"/>
      <c r="QL620" s="9"/>
      <c r="QM620" s="9"/>
      <c r="QN620" s="9"/>
      <c r="QO620" s="9"/>
      <c r="QP620" s="9"/>
      <c r="QQ620" s="9"/>
      <c r="QR620" s="9"/>
      <c r="QS620" s="9"/>
      <c r="QT620" s="9"/>
      <c r="QU620" s="9"/>
      <c r="QV620" s="9"/>
      <c r="QW620" s="9"/>
      <c r="QX620" s="9"/>
      <c r="QY620" s="9"/>
      <c r="QZ620" s="9"/>
      <c r="RA620" s="9"/>
      <c r="RB620" s="9"/>
      <c r="RC620" s="9"/>
      <c r="RD620" s="9"/>
      <c r="RE620" s="9"/>
      <c r="RF620" s="9"/>
      <c r="RG620" s="9"/>
      <c r="RH620" s="9"/>
      <c r="RI620" s="9"/>
      <c r="RJ620" s="9"/>
      <c r="RK620" s="9"/>
      <c r="RL620" s="9"/>
      <c r="RM620" s="9"/>
      <c r="RN620" s="9"/>
      <c r="RO620" s="9"/>
      <c r="RP620" s="9"/>
      <c r="RQ620" s="9"/>
      <c r="RR620" s="9"/>
      <c r="RS620" s="9"/>
      <c r="RT620" s="9"/>
      <c r="RU620" s="9"/>
      <c r="RV620" s="9"/>
      <c r="RW620" s="9"/>
      <c r="RX620" s="9"/>
      <c r="RY620" s="9"/>
      <c r="RZ620" s="9"/>
      <c r="SA620" s="9"/>
      <c r="SB620" s="9"/>
      <c r="SC620" s="9"/>
      <c r="SD620" s="9"/>
      <c r="SE620" s="9"/>
      <c r="SF620" s="9"/>
      <c r="SG620" s="9"/>
      <c r="SH620" s="9"/>
      <c r="SI620" s="9"/>
      <c r="SJ620" s="9"/>
      <c r="SK620" s="9"/>
      <c r="SL620" s="9"/>
      <c r="SM620" s="9"/>
      <c r="SN620" s="9"/>
      <c r="SO620" s="9"/>
      <c r="SP620" s="9"/>
      <c r="SQ620" s="9"/>
      <c r="SR620" s="9"/>
      <c r="SS620" s="9"/>
      <c r="ST620" s="9"/>
      <c r="SU620" s="9"/>
      <c r="SV620" s="9"/>
      <c r="SW620" s="9"/>
      <c r="SX620" s="9"/>
      <c r="SY620" s="9"/>
      <c r="SZ620" s="9"/>
      <c r="TA620" s="9"/>
      <c r="TB620" s="9"/>
      <c r="TC620" s="9"/>
      <c r="TD620" s="9"/>
      <c r="TE620" s="9"/>
      <c r="TF620" s="9"/>
      <c r="TG620" s="9"/>
      <c r="TH620" s="9"/>
      <c r="TI620" s="9"/>
      <c r="TJ620" s="9"/>
      <c r="TK620" s="9"/>
      <c r="TL620" s="9"/>
      <c r="TM620" s="9"/>
      <c r="TN620" s="9"/>
      <c r="TO620" s="9"/>
      <c r="TP620" s="9"/>
      <c r="TQ620" s="9"/>
      <c r="TR620" s="9"/>
      <c r="TS620" s="9"/>
      <c r="TT620" s="9"/>
      <c r="TU620" s="9"/>
      <c r="TV620" s="9"/>
      <c r="TW620" s="9"/>
      <c r="TX620" s="9"/>
      <c r="TY620" s="9"/>
      <c r="TZ620" s="9"/>
      <c r="UA620" s="9"/>
      <c r="UB620" s="9"/>
      <c r="UC620" s="9"/>
      <c r="UD620" s="9"/>
      <c r="UE620" s="9"/>
      <c r="UF620" s="9"/>
      <c r="UG620" s="9"/>
      <c r="UH620" s="9"/>
      <c r="UI620" s="9"/>
      <c r="UJ620" s="9"/>
      <c r="UK620" s="9"/>
      <c r="UL620" s="9"/>
      <c r="UM620" s="9"/>
      <c r="UN620" s="9"/>
      <c r="UO620" s="9"/>
      <c r="UP620" s="9"/>
      <c r="UQ620" s="9"/>
      <c r="UR620" s="9"/>
      <c r="US620" s="9"/>
      <c r="UT620" s="9"/>
      <c r="UU620" s="9"/>
      <c r="UV620" s="9"/>
      <c r="UW620" s="9"/>
      <c r="UX620" s="9"/>
      <c r="UY620" s="9"/>
      <c r="UZ620" s="9"/>
      <c r="VA620" s="9"/>
      <c r="VB620" s="9"/>
      <c r="VC620" s="9"/>
      <c r="VD620" s="9"/>
      <c r="VE620" s="9"/>
      <c r="VF620" s="9"/>
      <c r="VG620" s="9"/>
      <c r="VH620" s="9"/>
      <c r="VI620" s="9"/>
      <c r="VJ620" s="9"/>
      <c r="VK620" s="9"/>
      <c r="VL620" s="9"/>
      <c r="VM620" s="9"/>
      <c r="VN620" s="9"/>
      <c r="VO620" s="9"/>
      <c r="VP620" s="9"/>
      <c r="VQ620" s="9"/>
      <c r="VR620" s="9"/>
      <c r="VS620" s="9"/>
      <c r="VT620" s="9"/>
      <c r="VU620" s="9"/>
      <c r="VV620" s="9"/>
      <c r="VW620" s="9"/>
      <c r="VX620" s="9"/>
      <c r="VY620" s="9"/>
      <c r="VZ620" s="9"/>
      <c r="WA620" s="9"/>
      <c r="WB620" s="9"/>
      <c r="WC620" s="9"/>
      <c r="WD620" s="9"/>
      <c r="WE620" s="9"/>
      <c r="WF620" s="9"/>
      <c r="WG620" s="9"/>
      <c r="WH620" s="9"/>
      <c r="WI620" s="9"/>
      <c r="WJ620" s="9"/>
      <c r="WK620" s="9"/>
      <c r="WL620" s="9"/>
      <c r="WM620" s="9"/>
      <c r="WN620" s="9"/>
      <c r="WO620" s="9"/>
      <c r="WP620" s="9"/>
      <c r="WQ620" s="9"/>
      <c r="WR620" s="9"/>
      <c r="WS620" s="9"/>
      <c r="WT620" s="9"/>
      <c r="WU620" s="9"/>
      <c r="WV620" s="9"/>
      <c r="WW620" s="9"/>
      <c r="WX620" s="9"/>
      <c r="WY620" s="9"/>
      <c r="WZ620" s="9"/>
      <c r="XA620" s="9"/>
      <c r="XB620" s="9"/>
      <c r="XC620" s="9"/>
      <c r="XD620" s="9"/>
      <c r="XE620" s="9"/>
      <c r="XF620" s="9"/>
      <c r="XG620" s="9"/>
      <c r="XH620" s="9"/>
      <c r="XI620" s="9"/>
      <c r="XJ620" s="9"/>
      <c r="XK620" s="9"/>
      <c r="XL620" s="9"/>
      <c r="XM620" s="9"/>
      <c r="XN620" s="9"/>
      <c r="XO620" s="9"/>
      <c r="XP620" s="9"/>
      <c r="XQ620" s="9"/>
      <c r="XR620" s="9"/>
      <c r="XS620" s="9"/>
      <c r="XT620" s="9"/>
      <c r="XU620" s="9"/>
      <c r="XV620" s="9"/>
      <c r="XW620" s="9"/>
      <c r="XX620" s="9"/>
      <c r="XY620" s="9"/>
      <c r="XZ620" s="9"/>
      <c r="YA620" s="9"/>
      <c r="YB620" s="9"/>
      <c r="YC620" s="9"/>
      <c r="YD620" s="9"/>
      <c r="YE620" s="9"/>
      <c r="YF620" s="9"/>
      <c r="YG620" s="9"/>
      <c r="YH620" s="9"/>
      <c r="YI620" s="9"/>
      <c r="YJ620" s="9"/>
      <c r="YK620" s="9"/>
      <c r="YL620" s="9"/>
      <c r="YM620" s="9"/>
      <c r="YN620" s="9"/>
      <c r="YO620" s="9"/>
      <c r="YP620" s="9"/>
      <c r="YQ620" s="9"/>
      <c r="YR620" s="9"/>
      <c r="YS620" s="9"/>
      <c r="YT620" s="9"/>
      <c r="YU620" s="9"/>
      <c r="YV620" s="9"/>
      <c r="YW620" s="9"/>
      <c r="YX620" s="9"/>
      <c r="YY620" s="9"/>
      <c r="YZ620" s="9"/>
      <c r="ZA620" s="9"/>
      <c r="ZB620" s="9"/>
      <c r="ZC620" s="9"/>
      <c r="ZD620" s="9"/>
      <c r="ZE620" s="9"/>
      <c r="ZF620" s="9"/>
      <c r="ZG620" s="9"/>
      <c r="ZH620" s="9"/>
      <c r="ZI620" s="9"/>
      <c r="ZJ620" s="9"/>
      <c r="ZK620" s="9"/>
      <c r="ZL620" s="9"/>
      <c r="ZM620" s="9"/>
      <c r="ZN620" s="9"/>
      <c r="ZO620" s="9"/>
      <c r="ZP620" s="9"/>
      <c r="ZQ620" s="9"/>
      <c r="ZR620" s="9"/>
      <c r="ZS620" s="9"/>
      <c r="ZT620" s="9"/>
      <c r="ZU620" s="9"/>
      <c r="ZV620" s="9"/>
      <c r="ZW620" s="9"/>
      <c r="ZX620" s="9"/>
      <c r="ZY620" s="9"/>
      <c r="ZZ620" s="9"/>
      <c r="AAA620" s="9"/>
      <c r="AAB620" s="9"/>
      <c r="AAC620" s="9"/>
      <c r="AAD620" s="9"/>
      <c r="AAE620" s="9"/>
      <c r="AAF620" s="9"/>
      <c r="AAG620" s="9"/>
      <c r="AAH620" s="9"/>
      <c r="AAI620" s="9"/>
      <c r="AAJ620" s="9"/>
      <c r="AAK620" s="9"/>
      <c r="AAL620" s="9"/>
      <c r="AAM620" s="9"/>
      <c r="AAN620" s="9"/>
      <c r="AAO620" s="9"/>
      <c r="AAP620" s="9"/>
      <c r="AAQ620" s="9"/>
      <c r="AAR620" s="9"/>
      <c r="AAS620" s="9"/>
      <c r="AAT620" s="9"/>
      <c r="AAU620" s="9"/>
      <c r="AAV620" s="9"/>
      <c r="AAW620" s="9"/>
      <c r="AAX620" s="9"/>
      <c r="AAY620" s="9"/>
      <c r="AAZ620" s="9"/>
      <c r="ABA620" s="9"/>
      <c r="ABB620" s="9"/>
      <c r="ABC620" s="9"/>
      <c r="ABD620" s="9"/>
      <c r="ABE620" s="9"/>
      <c r="ABF620" s="9"/>
      <c r="ABG620" s="9"/>
      <c r="ABH620" s="9"/>
      <c r="ABI620" s="9"/>
      <c r="ABJ620" s="9"/>
      <c r="ABK620" s="9"/>
      <c r="ABL620" s="9"/>
      <c r="ABM620" s="9"/>
      <c r="ABN620" s="9"/>
      <c r="ABO620" s="9"/>
      <c r="ABP620" s="9"/>
      <c r="ABQ620" s="9"/>
      <c r="ABR620" s="9"/>
      <c r="ABS620" s="9"/>
      <c r="ABT620" s="9"/>
      <c r="ABU620" s="9"/>
      <c r="ABV620" s="9"/>
      <c r="ABW620" s="9"/>
      <c r="ABX620" s="9"/>
      <c r="ABY620" s="9"/>
      <c r="ABZ620" s="9"/>
      <c r="ACA620" s="9"/>
      <c r="ACB620" s="9"/>
      <c r="ACC620" s="9"/>
      <c r="ACD620" s="9"/>
      <c r="ACE620" s="9"/>
      <c r="ACF620" s="9"/>
      <c r="ACG620" s="9"/>
      <c r="ACH620" s="9"/>
      <c r="ACI620" s="9"/>
      <c r="ACJ620" s="9"/>
      <c r="ACK620" s="9"/>
      <c r="ACL620" s="9"/>
      <c r="ACM620" s="9"/>
      <c r="ACN620" s="9"/>
      <c r="ACO620" s="9"/>
      <c r="ACP620" s="9"/>
      <c r="ACQ620" s="9"/>
      <c r="ACR620" s="9"/>
      <c r="ACS620" s="9"/>
      <c r="ACT620" s="9"/>
      <c r="ACU620" s="9"/>
      <c r="ACV620" s="9"/>
      <c r="ACW620" s="9"/>
      <c r="ACX620" s="9"/>
      <c r="ACY620" s="9"/>
      <c r="ACZ620" s="9"/>
      <c r="ADA620" s="9"/>
      <c r="ADB620" s="9"/>
      <c r="ADC620" s="9"/>
      <c r="ADD620" s="9"/>
      <c r="ADE620" s="9"/>
      <c r="ADF620" s="9"/>
      <c r="ADG620" s="9"/>
      <c r="ADH620" s="9"/>
      <c r="ADI620" s="9"/>
      <c r="ADJ620" s="9"/>
      <c r="ADK620" s="9"/>
      <c r="ADL620" s="9"/>
      <c r="ADM620" s="9"/>
      <c r="ADN620" s="9"/>
      <c r="ADO620" s="9"/>
      <c r="ADP620" s="9"/>
      <c r="ADQ620" s="9"/>
      <c r="ADR620" s="9"/>
      <c r="ADS620" s="9"/>
      <c r="ADT620" s="9"/>
      <c r="ADU620" s="9"/>
      <c r="ADV620" s="9"/>
      <c r="ADW620" s="9"/>
      <c r="ADX620" s="9"/>
      <c r="ADY620" s="9"/>
      <c r="ADZ620" s="9"/>
      <c r="AEA620" s="9"/>
      <c r="AEB620" s="9"/>
      <c r="AEC620" s="9"/>
      <c r="AED620" s="9"/>
      <c r="AEE620" s="9"/>
      <c r="AEF620" s="9"/>
      <c r="AEG620" s="9"/>
      <c r="AEH620" s="9"/>
      <c r="AEI620" s="9"/>
      <c r="AEJ620" s="9"/>
      <c r="AEK620" s="9"/>
      <c r="AEL620" s="9"/>
      <c r="AEM620" s="9"/>
      <c r="AEN620" s="9"/>
      <c r="AEO620" s="9"/>
      <c r="AEP620" s="9"/>
      <c r="AEQ620" s="9"/>
      <c r="AER620" s="9"/>
      <c r="AES620" s="9"/>
      <c r="AET620" s="9"/>
      <c r="AEU620" s="9"/>
      <c r="AEV620" s="9"/>
      <c r="AEW620" s="9"/>
      <c r="AEX620" s="9"/>
      <c r="AEY620" s="9"/>
      <c r="AEZ620" s="9"/>
      <c r="AFA620" s="9"/>
      <c r="AFB620" s="9"/>
      <c r="AFC620" s="9"/>
      <c r="AFD620" s="9"/>
      <c r="AFE620" s="9"/>
      <c r="AFF620" s="9"/>
      <c r="AFG620" s="9"/>
      <c r="AFH620" s="9"/>
      <c r="AFI620" s="9"/>
      <c r="AFJ620" s="9"/>
      <c r="AFK620" s="9"/>
      <c r="AFL620" s="9"/>
      <c r="AFM620" s="9"/>
      <c r="AFN620" s="9"/>
      <c r="AFO620" s="9"/>
      <c r="AFP620" s="9"/>
      <c r="AFQ620" s="9"/>
      <c r="AFR620" s="9"/>
      <c r="AFS620" s="9"/>
      <c r="AFT620" s="9"/>
      <c r="AFU620" s="9"/>
      <c r="AFV620" s="9"/>
      <c r="AFW620" s="9"/>
      <c r="AFX620" s="9"/>
      <c r="AFY620" s="9"/>
      <c r="AFZ620" s="9"/>
      <c r="AGA620" s="9"/>
      <c r="AGB620" s="9"/>
      <c r="AGC620" s="9"/>
      <c r="AGD620" s="9"/>
      <c r="AGE620" s="9"/>
      <c r="AGF620" s="9"/>
      <c r="AGG620" s="9"/>
      <c r="AGH620" s="9"/>
      <c r="AGI620" s="9"/>
      <c r="AGJ620" s="9"/>
      <c r="AGK620" s="9"/>
      <c r="AGL620" s="9"/>
      <c r="AGM620" s="9"/>
      <c r="AGN620" s="9"/>
      <c r="AGO620" s="9"/>
      <c r="AGP620" s="9"/>
      <c r="AGQ620" s="9"/>
      <c r="AGR620" s="9"/>
      <c r="AGS620" s="9"/>
      <c r="AGT620" s="9"/>
      <c r="AGU620" s="9"/>
      <c r="AGV620" s="9"/>
      <c r="AGW620" s="9"/>
      <c r="AGX620" s="9"/>
      <c r="AGY620" s="9"/>
      <c r="AGZ620" s="9"/>
      <c r="AHA620" s="9"/>
      <c r="AHB620" s="9"/>
      <c r="AHC620" s="9"/>
      <c r="AHD620" s="9"/>
      <c r="AHE620" s="9"/>
      <c r="AHF620" s="9"/>
      <c r="AHG620" s="9"/>
      <c r="AHH620" s="9"/>
      <c r="AHI620" s="9"/>
      <c r="AHJ620" s="9"/>
      <c r="AHK620" s="9"/>
      <c r="AHL620" s="9"/>
      <c r="AHM620" s="9"/>
      <c r="AHN620" s="9"/>
      <c r="AHO620" s="9"/>
      <c r="AHP620" s="9"/>
      <c r="AHQ620" s="9"/>
      <c r="AHR620" s="9"/>
      <c r="AHS620" s="9"/>
      <c r="AHT620" s="9"/>
      <c r="AHU620" s="9"/>
      <c r="AHV620" s="9"/>
      <c r="AHW620" s="9"/>
      <c r="AHX620" s="9"/>
      <c r="AHY620" s="9"/>
      <c r="AHZ620" s="9"/>
      <c r="AIA620" s="9"/>
      <c r="AIB620" s="9"/>
      <c r="AIC620" s="9"/>
      <c r="AID620" s="9"/>
      <c r="AIE620" s="9"/>
      <c r="AIF620" s="9"/>
      <c r="AIG620" s="9"/>
      <c r="AIH620" s="9"/>
      <c r="AII620" s="9"/>
      <c r="AIJ620" s="9"/>
      <c r="AIK620" s="9"/>
      <c r="AIL620" s="9"/>
      <c r="AIM620" s="9"/>
      <c r="AIN620" s="9"/>
      <c r="AIO620" s="9"/>
      <c r="AIP620" s="9"/>
      <c r="AIQ620" s="9"/>
      <c r="AIR620" s="9"/>
      <c r="AIS620" s="9"/>
      <c r="AIT620" s="9"/>
      <c r="AIU620" s="9"/>
      <c r="AIV620" s="9"/>
      <c r="AIW620" s="9"/>
      <c r="AIX620" s="9"/>
      <c r="AIY620" s="9"/>
      <c r="AIZ620" s="9"/>
      <c r="AJA620" s="9"/>
      <c r="AJB620" s="9"/>
      <c r="AJC620" s="9"/>
      <c r="AJD620" s="9"/>
      <c r="AJE620" s="9"/>
      <c r="AJF620" s="9"/>
      <c r="AJG620" s="9"/>
      <c r="AJH620" s="9"/>
      <c r="AJI620" s="9"/>
      <c r="AJJ620" s="9"/>
      <c r="AJK620" s="9"/>
      <c r="AJL620" s="9"/>
      <c r="AJM620" s="9"/>
      <c r="AJN620" s="9"/>
      <c r="AJO620" s="9"/>
      <c r="AJP620" s="9"/>
      <c r="AJQ620" s="9"/>
      <c r="AJR620" s="9"/>
      <c r="AJS620" s="9"/>
      <c r="AJT620" s="9"/>
      <c r="AJU620" s="9"/>
      <c r="AJV620" s="9"/>
      <c r="AJW620" s="9"/>
      <c r="AJX620" s="9"/>
      <c r="AJY620" s="9"/>
      <c r="AJZ620" s="9"/>
      <c r="AKA620" s="9"/>
      <c r="AKB620" s="9"/>
      <c r="AKC620" s="9"/>
      <c r="AKD620" s="9"/>
      <c r="AKE620" s="9"/>
      <c r="AKF620" s="9"/>
      <c r="AKG620" s="9"/>
      <c r="AKH620" s="9"/>
      <c r="AKI620" s="9"/>
      <c r="AKJ620" s="9"/>
      <c r="AKK620" s="9"/>
      <c r="AKL620" s="9"/>
      <c r="AKM620" s="9"/>
      <c r="AKN620" s="9"/>
      <c r="AKO620" s="9"/>
      <c r="AKP620" s="9"/>
      <c r="AKQ620" s="9"/>
      <c r="AKR620" s="9"/>
      <c r="AKS620" s="9"/>
      <c r="AKT620" s="9"/>
      <c r="AKU620" s="9"/>
      <c r="AKV620" s="9"/>
      <c r="AKW620" s="9"/>
      <c r="AKX620" s="9"/>
      <c r="AKY620" s="9"/>
      <c r="AKZ620" s="9"/>
      <c r="ALA620" s="9"/>
      <c r="ALB620" s="9"/>
      <c r="ALC620" s="9"/>
      <c r="ALD620" s="9"/>
      <c r="ALE620" s="9"/>
      <c r="ALF620" s="9"/>
      <c r="ALG620" s="9"/>
      <c r="ALH620" s="9"/>
      <c r="ALI620" s="9"/>
      <c r="ALJ620" s="9"/>
      <c r="ALK620" s="9"/>
      <c r="ALL620" s="9"/>
      <c r="ALM620" s="9"/>
      <c r="ALN620" s="9"/>
      <c r="ALO620" s="9"/>
      <c r="ALP620" s="9"/>
      <c r="ALQ620" s="9"/>
      <c r="ALR620" s="9"/>
      <c r="ALS620" s="9"/>
      <c r="ALT620" s="9"/>
      <c r="ALU620" s="9"/>
      <c r="ALV620" s="9"/>
      <c r="ALW620" s="9"/>
      <c r="ALX620" s="9"/>
      <c r="ALY620" s="9"/>
      <c r="ALZ620" s="9"/>
      <c r="AMA620" s="9"/>
      <c r="AMB620" s="9"/>
      <c r="AMC620" s="9"/>
      <c r="AMD620" s="9"/>
      <c r="AME620" s="9"/>
      <c r="AMF620" s="9"/>
      <c r="AMG620" s="9"/>
      <c r="AMH620" s="9"/>
      <c r="AMI620" s="9"/>
      <c r="AMJ620" s="9"/>
      <c r="AMK620" s="9"/>
      <c r="AML620" s="9"/>
      <c r="AMM620" s="9"/>
      <c r="AMN620" s="9"/>
      <c r="AMO620" s="9"/>
      <c r="AMP620" s="9"/>
      <c r="AMQ620" s="9"/>
      <c r="AMR620" s="9"/>
      <c r="AMS620" s="9"/>
      <c r="AMT620" s="9"/>
      <c r="AMU620" s="9"/>
      <c r="AMV620" s="9"/>
      <c r="AMW620" s="9"/>
      <c r="AMX620" s="9"/>
      <c r="AMY620" s="9"/>
      <c r="AMZ620" s="9"/>
      <c r="ANA620" s="9"/>
      <c r="ANB620" s="9"/>
      <c r="ANC620" s="9"/>
      <c r="AND620" s="9"/>
      <c r="ANE620" s="9"/>
      <c r="ANF620" s="9"/>
      <c r="ANG620" s="9"/>
      <c r="ANH620" s="9"/>
      <c r="ANI620" s="9"/>
      <c r="ANJ620" s="9"/>
      <c r="ANK620" s="9"/>
      <c r="ANL620" s="9"/>
      <c r="ANM620" s="9"/>
      <c r="ANN620" s="9"/>
      <c r="ANO620" s="9"/>
      <c r="ANP620" s="9"/>
      <c r="ANQ620" s="9"/>
      <c r="ANR620" s="9"/>
      <c r="ANS620" s="9"/>
      <c r="ANT620" s="9"/>
      <c r="ANU620" s="9"/>
      <c r="ANV620" s="9"/>
      <c r="ANW620" s="9"/>
      <c r="ANX620" s="9"/>
      <c r="ANY620" s="9"/>
      <c r="ANZ620" s="9"/>
      <c r="AOA620" s="9"/>
      <c r="AOB620" s="9"/>
      <c r="AOC620" s="9"/>
      <c r="AOD620" s="9"/>
      <c r="AOE620" s="9"/>
      <c r="AOF620" s="9"/>
      <c r="AOG620" s="9"/>
      <c r="AOH620" s="9"/>
      <c r="AOI620" s="9"/>
      <c r="AOJ620" s="9"/>
      <c r="AOK620" s="9"/>
      <c r="AOL620" s="9"/>
      <c r="AOM620" s="9"/>
      <c r="AON620" s="9"/>
      <c r="AOO620" s="9"/>
      <c r="AOP620" s="9"/>
      <c r="AOQ620" s="9"/>
      <c r="AOR620" s="9"/>
      <c r="AOS620" s="9"/>
      <c r="AOT620" s="9"/>
      <c r="AOU620" s="9"/>
      <c r="AOV620" s="9"/>
      <c r="AOW620" s="9"/>
      <c r="AOX620" s="9"/>
      <c r="AOY620" s="9"/>
      <c r="AOZ620" s="9"/>
      <c r="APA620" s="9"/>
      <c r="APB620" s="9"/>
      <c r="APC620" s="9"/>
      <c r="APD620" s="9"/>
      <c r="APE620" s="9"/>
      <c r="APF620" s="9"/>
      <c r="APG620" s="9"/>
      <c r="APH620" s="9"/>
      <c r="API620" s="9"/>
      <c r="APJ620" s="9"/>
      <c r="APK620" s="9"/>
      <c r="APL620" s="9"/>
      <c r="APM620" s="9"/>
      <c r="APN620" s="9"/>
      <c r="APO620" s="9"/>
      <c r="APP620" s="9"/>
      <c r="APQ620" s="9"/>
      <c r="APR620" s="9"/>
      <c r="APS620" s="9"/>
      <c r="APT620" s="9"/>
      <c r="APU620" s="9"/>
      <c r="APV620" s="9"/>
      <c r="APW620" s="9"/>
      <c r="APX620" s="9"/>
      <c r="APY620" s="9"/>
      <c r="APZ620" s="9"/>
      <c r="AQA620" s="9"/>
      <c r="AQB620" s="9"/>
      <c r="AQC620" s="9"/>
      <c r="AQD620" s="9"/>
      <c r="AQE620" s="9"/>
      <c r="AQF620" s="9"/>
      <c r="AQG620" s="9"/>
      <c r="AQH620" s="9"/>
      <c r="AQI620" s="9"/>
      <c r="AQJ620" s="9"/>
      <c r="AQK620" s="9"/>
      <c r="AQL620" s="9"/>
      <c r="AQM620" s="9"/>
      <c r="AQN620" s="9"/>
      <c r="AQO620" s="9"/>
      <c r="AQP620" s="9"/>
      <c r="AQQ620" s="9"/>
      <c r="AQR620" s="9"/>
      <c r="AQS620" s="9"/>
      <c r="AQT620" s="9"/>
      <c r="AQU620" s="9"/>
      <c r="AQV620" s="9"/>
      <c r="AQW620" s="9"/>
      <c r="AQX620" s="9"/>
      <c r="AQY620" s="9"/>
      <c r="AQZ620" s="9"/>
      <c r="ARA620" s="9"/>
      <c r="ARB620" s="9"/>
      <c r="ARC620" s="9"/>
      <c r="ARD620" s="9"/>
      <c r="ARE620" s="9"/>
      <c r="ARF620" s="9"/>
      <c r="ARG620" s="9"/>
      <c r="ARH620" s="9"/>
      <c r="ARI620" s="9"/>
      <c r="ARJ620" s="9"/>
      <c r="ARK620" s="9"/>
      <c r="ARL620" s="9"/>
      <c r="ARM620" s="9"/>
      <c r="ARN620" s="9"/>
      <c r="ARO620" s="9"/>
      <c r="ARP620" s="9"/>
      <c r="ARQ620" s="9"/>
      <c r="ARR620" s="9"/>
      <c r="ARS620" s="9"/>
      <c r="ART620" s="9"/>
      <c r="ARU620" s="9"/>
      <c r="ARV620" s="9"/>
      <c r="ARW620" s="9"/>
      <c r="ARX620" s="9"/>
      <c r="ARY620" s="9"/>
      <c r="ARZ620" s="9"/>
      <c r="ASA620" s="9"/>
      <c r="ASB620" s="9"/>
      <c r="ASC620" s="9"/>
      <c r="ASD620" s="9"/>
      <c r="ASE620" s="9"/>
      <c r="ASF620" s="9"/>
      <c r="ASG620" s="9"/>
      <c r="ASH620" s="9"/>
      <c r="ASI620" s="9"/>
      <c r="ASJ620" s="9"/>
      <c r="ASK620" s="9"/>
      <c r="ASL620" s="9"/>
      <c r="ASM620" s="9"/>
      <c r="ASN620" s="9"/>
      <c r="ASO620" s="9"/>
      <c r="ASP620" s="9"/>
      <c r="ASQ620" s="9"/>
      <c r="ASR620" s="9"/>
      <c r="ASS620" s="9"/>
      <c r="AST620" s="9"/>
      <c r="ASU620" s="9"/>
      <c r="ASV620" s="9"/>
      <c r="ASW620" s="9"/>
      <c r="ASX620" s="9"/>
      <c r="ASY620" s="9"/>
      <c r="ASZ620" s="9"/>
      <c r="ATA620" s="9"/>
      <c r="ATB620" s="9"/>
      <c r="ATC620" s="9"/>
      <c r="ATD620" s="9"/>
      <c r="ATE620" s="9"/>
      <c r="ATF620" s="9"/>
      <c r="ATG620" s="9"/>
      <c r="ATH620" s="9"/>
      <c r="ATI620" s="9"/>
      <c r="ATJ620" s="9"/>
      <c r="ATK620" s="9"/>
      <c r="ATL620" s="9"/>
      <c r="ATM620" s="9"/>
      <c r="ATN620" s="9"/>
      <c r="ATO620" s="9"/>
      <c r="ATP620" s="9"/>
      <c r="ATQ620" s="9"/>
      <c r="ATR620" s="9"/>
      <c r="ATS620" s="9"/>
      <c r="ATT620" s="9"/>
      <c r="ATU620" s="9"/>
      <c r="ATV620" s="9"/>
      <c r="ATW620" s="9"/>
      <c r="ATX620" s="9"/>
      <c r="ATY620" s="9"/>
      <c r="ATZ620" s="9"/>
      <c r="AUA620" s="9"/>
      <c r="AUB620" s="9"/>
      <c r="AUC620" s="9"/>
      <c r="AUD620" s="9"/>
      <c r="AUE620" s="9"/>
      <c r="AUF620" s="9"/>
      <c r="AUG620" s="9"/>
      <c r="AUH620" s="9"/>
      <c r="AUI620" s="9"/>
      <c r="AUJ620" s="9"/>
      <c r="AUK620" s="9"/>
      <c r="AUL620" s="9"/>
      <c r="AUM620" s="9"/>
      <c r="AUN620" s="9"/>
      <c r="AUO620" s="9"/>
      <c r="AUP620" s="9"/>
      <c r="AUQ620" s="9"/>
      <c r="AUR620" s="9"/>
      <c r="AUS620" s="9"/>
      <c r="AUT620" s="9"/>
      <c r="AUU620" s="9"/>
      <c r="AUV620" s="9"/>
      <c r="AUW620" s="9"/>
      <c r="AUX620" s="9"/>
      <c r="AUY620" s="9"/>
      <c r="AUZ620" s="9"/>
      <c r="AVA620" s="9"/>
      <c r="AVB620" s="9"/>
      <c r="AVC620" s="9"/>
      <c r="AVD620" s="9"/>
      <c r="AVE620" s="9"/>
      <c r="AVF620" s="9"/>
      <c r="AVG620" s="9"/>
      <c r="AVH620" s="9"/>
      <c r="AVI620" s="9"/>
      <c r="AVJ620" s="9"/>
      <c r="AVK620" s="9"/>
      <c r="AVL620" s="9"/>
      <c r="AVM620" s="9"/>
      <c r="AVN620" s="9"/>
      <c r="AVO620" s="9"/>
      <c r="AVP620" s="9"/>
      <c r="AVQ620" s="9"/>
      <c r="AVR620" s="9"/>
      <c r="AVS620" s="9"/>
      <c r="AVT620" s="9"/>
      <c r="AVU620" s="9"/>
      <c r="AVV620" s="9"/>
      <c r="AVW620" s="9"/>
      <c r="AVX620" s="9"/>
      <c r="AVY620" s="9"/>
      <c r="AVZ620" s="9"/>
      <c r="AWA620" s="9"/>
      <c r="AWB620" s="9"/>
      <c r="AWC620" s="9"/>
      <c r="AWD620" s="9"/>
      <c r="AWE620" s="9"/>
      <c r="AWF620" s="9"/>
      <c r="AWG620" s="9"/>
      <c r="AWH620" s="9"/>
      <c r="AWI620" s="9"/>
      <c r="AWJ620" s="9"/>
      <c r="AWK620" s="9"/>
      <c r="AWL620" s="9"/>
      <c r="AWM620" s="9"/>
      <c r="AWN620" s="9"/>
      <c r="AWO620" s="9"/>
      <c r="AWP620" s="9"/>
      <c r="AWQ620" s="9"/>
      <c r="AWR620" s="9"/>
      <c r="AWS620" s="9"/>
      <c r="AWT620" s="9"/>
      <c r="AWU620" s="9"/>
      <c r="AWV620" s="9"/>
      <c r="AWW620" s="9"/>
      <c r="AWX620" s="9"/>
      <c r="AWY620" s="9"/>
      <c r="AWZ620" s="9"/>
      <c r="AXA620" s="9"/>
      <c r="AXB620" s="9"/>
      <c r="AXC620" s="9"/>
      <c r="AXD620" s="9"/>
      <c r="AXE620" s="9"/>
      <c r="AXF620" s="9"/>
      <c r="AXG620" s="9"/>
      <c r="AXH620" s="9"/>
      <c r="AXI620" s="9"/>
      <c r="AXJ620" s="9"/>
      <c r="AXK620" s="9"/>
      <c r="AXL620" s="9"/>
      <c r="AXM620" s="9"/>
      <c r="AXN620" s="9"/>
      <c r="AXO620" s="9"/>
      <c r="AXP620" s="9"/>
      <c r="AXQ620" s="9"/>
      <c r="AXR620" s="9"/>
      <c r="AXS620" s="9"/>
      <c r="AXT620" s="9"/>
      <c r="AXU620" s="9"/>
      <c r="AXV620" s="9"/>
      <c r="AXW620" s="9"/>
      <c r="AXX620" s="9"/>
      <c r="AXY620" s="9"/>
      <c r="AXZ620" s="9"/>
      <c r="AYA620" s="9"/>
      <c r="AYB620" s="9"/>
      <c r="AYC620" s="9"/>
      <c r="AYD620" s="9"/>
      <c r="AYE620" s="9"/>
      <c r="AYF620" s="9"/>
      <c r="AYG620" s="9"/>
      <c r="AYH620" s="9"/>
      <c r="AYI620" s="9"/>
      <c r="AYJ620" s="9"/>
      <c r="AYK620" s="9"/>
      <c r="AYL620" s="9"/>
      <c r="AYM620" s="9"/>
      <c r="AYN620" s="9"/>
      <c r="AYO620" s="9"/>
      <c r="AYP620" s="9"/>
      <c r="AYQ620" s="9"/>
      <c r="AYR620" s="9"/>
      <c r="AYS620" s="9"/>
      <c r="AYT620" s="9"/>
      <c r="AYU620" s="9"/>
      <c r="AYV620" s="9"/>
      <c r="AYW620" s="9"/>
      <c r="AYX620" s="9"/>
      <c r="AYY620" s="9"/>
      <c r="AYZ620" s="9"/>
      <c r="AZA620" s="9"/>
      <c r="AZB620" s="9"/>
      <c r="AZC620" s="9"/>
      <c r="AZD620" s="9"/>
      <c r="AZE620" s="9"/>
      <c r="AZF620" s="9"/>
      <c r="AZG620" s="9"/>
      <c r="AZH620" s="9"/>
      <c r="AZI620" s="9"/>
      <c r="AZJ620" s="9"/>
      <c r="AZK620" s="9"/>
      <c r="AZL620" s="9"/>
      <c r="AZM620" s="9"/>
      <c r="AZN620" s="9"/>
      <c r="AZO620" s="9"/>
      <c r="AZP620" s="9"/>
      <c r="AZQ620" s="9"/>
      <c r="AZR620" s="9"/>
      <c r="AZS620" s="9"/>
      <c r="AZT620" s="9"/>
      <c r="AZU620" s="9"/>
      <c r="AZV620" s="9"/>
      <c r="AZW620" s="9"/>
      <c r="AZX620" s="9"/>
      <c r="AZY620" s="9"/>
      <c r="AZZ620" s="9"/>
      <c r="BAA620" s="9"/>
      <c r="BAB620" s="9"/>
      <c r="BAC620" s="9"/>
      <c r="BAD620" s="9"/>
      <c r="BAE620" s="9"/>
      <c r="BAF620" s="9"/>
      <c r="BAG620" s="9"/>
      <c r="BAH620" s="9"/>
      <c r="BAI620" s="9"/>
      <c r="BAJ620" s="9"/>
      <c r="BAK620" s="9"/>
      <c r="BAL620" s="9"/>
      <c r="BAM620" s="9"/>
      <c r="BAN620" s="9"/>
      <c r="BAO620" s="9"/>
      <c r="BAP620" s="9"/>
      <c r="BAQ620" s="9"/>
      <c r="BAR620" s="9"/>
      <c r="BAS620" s="9"/>
      <c r="BAT620" s="9"/>
      <c r="BAU620" s="9"/>
      <c r="BAV620" s="9"/>
      <c r="BAW620" s="9"/>
      <c r="BAX620" s="9"/>
      <c r="BAY620" s="9"/>
      <c r="BAZ620" s="9"/>
      <c r="BBA620" s="9"/>
      <c r="BBB620" s="9"/>
      <c r="BBC620" s="9"/>
      <c r="BBD620" s="9"/>
      <c r="BBE620" s="9"/>
      <c r="BBF620" s="9"/>
      <c r="BBG620" s="9"/>
      <c r="BBH620" s="9"/>
      <c r="BBI620" s="9"/>
      <c r="BBJ620" s="9"/>
      <c r="BBK620" s="9"/>
      <c r="BBL620" s="9"/>
      <c r="BBM620" s="9"/>
      <c r="BBN620" s="9"/>
      <c r="BBO620" s="9"/>
      <c r="BBP620" s="9"/>
      <c r="BBQ620" s="9"/>
      <c r="BBR620" s="9"/>
      <c r="BBS620" s="9"/>
      <c r="BBT620" s="9"/>
      <c r="BBU620" s="9"/>
      <c r="BBV620" s="9"/>
      <c r="BBW620" s="9"/>
      <c r="BBX620" s="9"/>
      <c r="BBY620" s="9"/>
      <c r="BBZ620" s="9"/>
      <c r="BCA620" s="9"/>
      <c r="BCB620" s="9"/>
      <c r="BCC620" s="9"/>
      <c r="BCD620" s="9"/>
      <c r="BCE620" s="9"/>
      <c r="BCF620" s="9"/>
      <c r="BCG620" s="9"/>
      <c r="BCH620" s="9"/>
      <c r="BCI620" s="9"/>
      <c r="BCJ620" s="9"/>
      <c r="BCK620" s="9"/>
      <c r="BCL620" s="9"/>
      <c r="BCM620" s="9"/>
      <c r="BCN620" s="9"/>
      <c r="BCO620" s="9"/>
      <c r="BCP620" s="9"/>
      <c r="BCQ620" s="9"/>
      <c r="BCR620" s="9"/>
      <c r="BCS620" s="9"/>
      <c r="BCT620" s="9"/>
      <c r="BCU620" s="9"/>
      <c r="BCV620" s="9"/>
      <c r="BCW620" s="9"/>
      <c r="BCX620" s="9"/>
      <c r="BCY620" s="9"/>
      <c r="BCZ620" s="9"/>
      <c r="BDA620" s="9"/>
      <c r="BDB620" s="9"/>
      <c r="BDC620" s="9"/>
      <c r="BDD620" s="9"/>
      <c r="BDE620" s="9"/>
      <c r="BDF620" s="9"/>
      <c r="BDG620" s="9"/>
      <c r="BDH620" s="9"/>
      <c r="BDI620" s="9"/>
      <c r="BDJ620" s="9"/>
      <c r="BDK620" s="9"/>
      <c r="BDL620" s="9"/>
      <c r="BDM620" s="9"/>
      <c r="BDN620" s="9"/>
      <c r="BDO620" s="9"/>
      <c r="BDP620" s="9"/>
      <c r="BDQ620" s="9"/>
      <c r="BDR620" s="9"/>
      <c r="BDS620" s="9"/>
      <c r="BDT620" s="9"/>
      <c r="BDU620" s="9"/>
      <c r="BDV620" s="9"/>
      <c r="BDW620" s="9"/>
      <c r="BDX620" s="9"/>
      <c r="BDY620" s="9"/>
      <c r="BDZ620" s="9"/>
      <c r="BEA620" s="9"/>
      <c r="BEB620" s="9"/>
      <c r="BEC620" s="9"/>
      <c r="BED620" s="9"/>
      <c r="BEE620" s="9"/>
      <c r="BEF620" s="9"/>
      <c r="BEG620" s="9"/>
      <c r="BEH620" s="9"/>
      <c r="BEI620" s="9"/>
      <c r="BEJ620" s="9"/>
      <c r="BEK620" s="9"/>
      <c r="BEL620" s="9"/>
      <c r="BEM620" s="9"/>
      <c r="BEN620" s="9"/>
      <c r="BEO620" s="9"/>
      <c r="BEP620" s="9"/>
      <c r="BEQ620" s="9"/>
      <c r="BER620" s="9"/>
      <c r="BES620" s="9"/>
      <c r="BET620" s="9"/>
      <c r="BEU620" s="9"/>
      <c r="BEV620" s="9"/>
      <c r="BEW620" s="9"/>
      <c r="BEX620" s="9"/>
      <c r="BEY620" s="9"/>
      <c r="BEZ620" s="9"/>
      <c r="BFA620" s="9"/>
      <c r="BFB620" s="9"/>
      <c r="BFC620" s="9"/>
      <c r="BFD620" s="9"/>
      <c r="BFE620" s="9"/>
      <c r="BFF620" s="9"/>
      <c r="BFG620" s="9"/>
      <c r="BFH620" s="9"/>
      <c r="BFI620" s="9"/>
      <c r="BFJ620" s="9"/>
      <c r="BFK620" s="9"/>
      <c r="BFL620" s="9"/>
      <c r="BFM620" s="9"/>
      <c r="BFN620" s="9"/>
      <c r="BFO620" s="9"/>
      <c r="BFP620" s="9"/>
      <c r="BFQ620" s="9"/>
      <c r="BFR620" s="9"/>
      <c r="BFS620" s="9"/>
      <c r="BFT620" s="9"/>
      <c r="BFU620" s="9"/>
      <c r="BFV620" s="9"/>
      <c r="BFW620" s="9"/>
      <c r="BFX620" s="9"/>
      <c r="BFY620" s="9"/>
      <c r="BFZ620" s="9"/>
      <c r="BGA620" s="9"/>
      <c r="BGB620" s="9"/>
      <c r="BGC620" s="9"/>
      <c r="BGD620" s="9"/>
      <c r="BGE620" s="9"/>
      <c r="BGF620" s="9"/>
      <c r="BGG620" s="9"/>
      <c r="BGH620" s="9"/>
      <c r="BGI620" s="9"/>
      <c r="BGJ620" s="9"/>
      <c r="BGK620" s="9"/>
      <c r="BGL620" s="9"/>
      <c r="BGM620" s="9"/>
      <c r="BGN620" s="9"/>
      <c r="BGO620" s="9"/>
      <c r="BGP620" s="9"/>
      <c r="BGQ620" s="9"/>
      <c r="BGR620" s="9"/>
      <c r="BGS620" s="9"/>
      <c r="BGT620" s="9"/>
      <c r="BGU620" s="9"/>
      <c r="BGV620" s="9"/>
      <c r="BGW620" s="9"/>
      <c r="BGX620" s="9"/>
      <c r="BGY620" s="9"/>
      <c r="BGZ620" s="9"/>
      <c r="BHA620" s="9"/>
      <c r="BHB620" s="9"/>
      <c r="BHC620" s="9"/>
      <c r="BHD620" s="9"/>
      <c r="BHE620" s="9"/>
      <c r="BHF620" s="9"/>
      <c r="BHG620" s="9"/>
      <c r="BHH620" s="9"/>
      <c r="BHI620" s="9"/>
      <c r="BHJ620" s="9"/>
      <c r="BHK620" s="9"/>
      <c r="BHL620" s="9"/>
      <c r="BHM620" s="9"/>
      <c r="BHN620" s="9"/>
      <c r="BHO620" s="9"/>
      <c r="BHP620" s="9"/>
      <c r="BHQ620" s="9"/>
      <c r="BHR620" s="9"/>
      <c r="BHS620" s="9"/>
      <c r="BHT620" s="9"/>
      <c r="BHU620" s="9"/>
      <c r="BHV620" s="9"/>
      <c r="BHW620" s="9"/>
      <c r="BHX620" s="9"/>
      <c r="BHY620" s="9"/>
      <c r="BHZ620" s="9"/>
      <c r="BIA620" s="9"/>
      <c r="BIB620" s="9"/>
      <c r="BIC620" s="9"/>
      <c r="BID620" s="9"/>
      <c r="BIE620" s="9"/>
      <c r="BIF620" s="9"/>
      <c r="BIG620" s="9"/>
      <c r="BIH620" s="9"/>
      <c r="BII620" s="9"/>
      <c r="BIJ620" s="9"/>
      <c r="BIK620" s="9"/>
      <c r="BIL620" s="9"/>
      <c r="BIM620" s="9"/>
      <c r="BIN620" s="9"/>
      <c r="BIO620" s="9"/>
      <c r="BIP620" s="9"/>
      <c r="BIQ620" s="9"/>
      <c r="BIR620" s="9"/>
      <c r="BIS620" s="9"/>
      <c r="BIT620" s="9"/>
      <c r="BIU620" s="9"/>
      <c r="BIV620" s="9"/>
      <c r="BIW620" s="9"/>
      <c r="BIX620" s="9"/>
      <c r="BIY620" s="9"/>
      <c r="BIZ620" s="9"/>
      <c r="BJA620" s="9"/>
      <c r="BJB620" s="9"/>
      <c r="BJC620" s="9"/>
      <c r="BJD620" s="9"/>
      <c r="BJE620" s="9"/>
      <c r="BJF620" s="9"/>
      <c r="BJG620" s="9"/>
      <c r="BJH620" s="9"/>
      <c r="BJI620" s="9"/>
      <c r="BJJ620" s="9"/>
      <c r="BJK620" s="9"/>
      <c r="BJL620" s="9"/>
      <c r="BJM620" s="9"/>
      <c r="BJN620" s="9"/>
      <c r="BJO620" s="9"/>
      <c r="BJP620" s="9"/>
      <c r="BJQ620" s="9"/>
      <c r="BJR620" s="9"/>
      <c r="BJS620" s="9"/>
      <c r="BJT620" s="9"/>
      <c r="BJU620" s="9"/>
      <c r="BJV620" s="9"/>
      <c r="BJW620" s="9"/>
      <c r="BJX620" s="9"/>
      <c r="BJY620" s="9"/>
      <c r="BJZ620" s="9"/>
      <c r="BKA620" s="9"/>
      <c r="BKB620" s="9"/>
      <c r="BKC620" s="9"/>
      <c r="BKD620" s="9"/>
      <c r="BKE620" s="9"/>
      <c r="BKF620" s="9"/>
      <c r="BKG620" s="9"/>
      <c r="BKH620" s="9"/>
      <c r="BKI620" s="9"/>
      <c r="BKJ620" s="9"/>
      <c r="BKK620" s="9"/>
      <c r="BKL620" s="9"/>
      <c r="BKM620" s="9"/>
      <c r="BKN620" s="9"/>
      <c r="BKO620" s="9"/>
      <c r="BKP620" s="9"/>
      <c r="BKQ620" s="9"/>
      <c r="BKR620" s="9"/>
      <c r="BKS620" s="9"/>
      <c r="BKT620" s="9"/>
      <c r="BKU620" s="9"/>
      <c r="BKV620" s="9"/>
      <c r="BKW620" s="9"/>
      <c r="BKX620" s="9"/>
      <c r="BKY620" s="9"/>
      <c r="BKZ620" s="9"/>
      <c r="BLA620" s="9"/>
      <c r="BLB620" s="9"/>
      <c r="BLC620" s="9"/>
      <c r="BLD620" s="9"/>
      <c r="BLE620" s="9"/>
      <c r="BLF620" s="9"/>
      <c r="BLG620" s="9"/>
      <c r="BLH620" s="9"/>
      <c r="BLI620" s="9"/>
      <c r="BLJ620" s="9"/>
      <c r="BLK620" s="9"/>
      <c r="BLL620" s="9"/>
      <c r="BLM620" s="9"/>
      <c r="BLN620" s="9"/>
      <c r="BLO620" s="9"/>
      <c r="BLP620" s="9"/>
      <c r="BLQ620" s="9"/>
      <c r="BLR620" s="9"/>
      <c r="BLS620" s="9"/>
      <c r="BLT620" s="9"/>
      <c r="BLU620" s="9"/>
      <c r="BLV620" s="9"/>
      <c r="BLW620" s="9"/>
      <c r="BLX620" s="9"/>
      <c r="BLY620" s="9"/>
      <c r="BLZ620" s="9"/>
      <c r="BMA620" s="9"/>
      <c r="BMB620" s="9"/>
      <c r="BMC620" s="9"/>
      <c r="BMD620" s="9"/>
      <c r="BME620" s="9"/>
      <c r="BMF620" s="9"/>
      <c r="BMG620" s="9"/>
      <c r="BMH620" s="9"/>
      <c r="BMI620" s="9"/>
      <c r="BMJ620" s="9"/>
      <c r="BMK620" s="9"/>
      <c r="BML620" s="9"/>
      <c r="BMM620" s="9"/>
      <c r="BMN620" s="9"/>
      <c r="BMO620" s="9"/>
      <c r="BMP620" s="9"/>
      <c r="BMQ620" s="9"/>
      <c r="BMR620" s="9"/>
      <c r="BMS620" s="9"/>
      <c r="BMT620" s="9"/>
      <c r="BMU620" s="9"/>
      <c r="BMV620" s="9"/>
      <c r="BMW620" s="9"/>
      <c r="BMX620" s="9"/>
      <c r="BMY620" s="9"/>
      <c r="BMZ620" s="9"/>
      <c r="BNA620" s="9"/>
      <c r="BNB620" s="9"/>
      <c r="BNC620" s="9"/>
      <c r="BND620" s="9"/>
      <c r="BNE620" s="9"/>
      <c r="BNF620" s="9"/>
      <c r="BNG620" s="9"/>
      <c r="BNH620" s="9"/>
      <c r="BNI620" s="9"/>
      <c r="BNJ620" s="9"/>
      <c r="BNK620" s="9"/>
      <c r="BNL620" s="9"/>
      <c r="BNM620" s="9"/>
      <c r="BNN620" s="9"/>
      <c r="BNO620" s="9"/>
      <c r="BNP620" s="9"/>
      <c r="BNQ620" s="9"/>
      <c r="BNR620" s="9"/>
      <c r="BNS620" s="9"/>
      <c r="BNT620" s="9"/>
      <c r="BNU620" s="9"/>
      <c r="BNV620" s="9"/>
      <c r="BNW620" s="9"/>
      <c r="BNX620" s="9"/>
      <c r="BNY620" s="9"/>
      <c r="BNZ620" s="9"/>
      <c r="BOA620" s="9"/>
      <c r="BOB620" s="9"/>
      <c r="BOC620" s="9"/>
      <c r="BOD620" s="9"/>
      <c r="BOE620" s="9"/>
      <c r="BOF620" s="9"/>
      <c r="BOG620" s="9"/>
      <c r="BOH620" s="9"/>
      <c r="BOI620" s="9"/>
      <c r="BOJ620" s="9"/>
      <c r="BOK620" s="9"/>
      <c r="BOL620" s="9"/>
      <c r="BOM620" s="9"/>
      <c r="BON620" s="9"/>
      <c r="BOO620" s="9"/>
      <c r="BOP620" s="9"/>
      <c r="BOQ620" s="9"/>
      <c r="BOR620" s="9"/>
      <c r="BOS620" s="9"/>
      <c r="BOT620" s="9"/>
      <c r="BOU620" s="9"/>
      <c r="BOV620" s="9"/>
      <c r="BOW620" s="9"/>
      <c r="BOX620" s="9"/>
      <c r="BOY620" s="9"/>
      <c r="BOZ620" s="9"/>
      <c r="BPA620" s="9"/>
      <c r="BPB620" s="9"/>
      <c r="BPC620" s="9"/>
      <c r="BPD620" s="9"/>
      <c r="BPE620" s="9"/>
      <c r="BPF620" s="9"/>
      <c r="BPG620" s="9"/>
      <c r="BPH620" s="9"/>
      <c r="BPI620" s="9"/>
      <c r="BPJ620" s="9"/>
      <c r="BPK620" s="9"/>
      <c r="BPL620" s="9"/>
      <c r="BPM620" s="9"/>
      <c r="BPN620" s="9"/>
      <c r="BPO620" s="9"/>
      <c r="BPP620" s="9"/>
      <c r="BPQ620" s="9"/>
      <c r="BPR620" s="9"/>
      <c r="BPS620" s="9"/>
      <c r="BPT620" s="9"/>
      <c r="BPU620" s="9"/>
      <c r="BPV620" s="9"/>
      <c r="BPW620" s="9"/>
      <c r="BPX620" s="9"/>
      <c r="BPY620" s="9"/>
      <c r="BPZ620" s="9"/>
      <c r="BQA620" s="9"/>
      <c r="BQB620" s="9"/>
      <c r="BQC620" s="9"/>
      <c r="BQD620" s="9"/>
      <c r="BQE620" s="9"/>
      <c r="BQF620" s="9"/>
      <c r="BQG620" s="9"/>
      <c r="BQH620" s="9"/>
      <c r="BQI620" s="9"/>
      <c r="BQJ620" s="9"/>
      <c r="BQK620" s="9"/>
      <c r="BQL620" s="9"/>
      <c r="BQM620" s="9"/>
      <c r="BQN620" s="9"/>
      <c r="BQO620" s="9"/>
      <c r="BQP620" s="9"/>
      <c r="BQQ620" s="9"/>
      <c r="BQR620" s="9"/>
      <c r="BQS620" s="9"/>
      <c r="BQT620" s="9"/>
      <c r="BQU620" s="9"/>
      <c r="BQV620" s="9"/>
      <c r="BQW620" s="9"/>
      <c r="BQX620" s="9"/>
      <c r="BQY620" s="9"/>
      <c r="BQZ620" s="9"/>
      <c r="BRA620" s="9"/>
      <c r="BRB620" s="9"/>
      <c r="BRC620" s="9"/>
      <c r="BRD620" s="9"/>
      <c r="BRE620" s="9"/>
      <c r="BRF620" s="9"/>
      <c r="BRG620" s="9"/>
      <c r="BRH620" s="9"/>
      <c r="BRI620" s="9"/>
      <c r="BRJ620" s="9"/>
      <c r="BRK620" s="9"/>
      <c r="BRL620" s="9"/>
      <c r="BRM620" s="9"/>
      <c r="BRN620" s="9"/>
      <c r="BRO620" s="9"/>
      <c r="BRP620" s="9"/>
      <c r="BRQ620" s="9"/>
      <c r="BRR620" s="9"/>
      <c r="BRS620" s="9"/>
      <c r="BRT620" s="9"/>
      <c r="BRU620" s="9"/>
      <c r="BRV620" s="9"/>
      <c r="BRW620" s="9"/>
      <c r="BRX620" s="9"/>
      <c r="BRY620" s="9"/>
      <c r="BRZ620" s="9"/>
      <c r="BSA620" s="9"/>
      <c r="BSB620" s="9"/>
      <c r="BSC620" s="9"/>
      <c r="BSD620" s="9"/>
      <c r="BSE620" s="9"/>
      <c r="BSF620" s="9"/>
      <c r="BSG620" s="9"/>
      <c r="BSH620" s="9"/>
      <c r="BSI620" s="9"/>
      <c r="BSJ620" s="9"/>
      <c r="BSK620" s="9"/>
      <c r="BSL620" s="9"/>
      <c r="BSM620" s="9"/>
      <c r="BSN620" s="9"/>
      <c r="BSO620" s="9"/>
      <c r="BSP620" s="9"/>
      <c r="BSQ620" s="9"/>
      <c r="BSR620" s="9"/>
      <c r="BSS620" s="9"/>
      <c r="BST620" s="9"/>
      <c r="BSU620" s="9"/>
      <c r="BSV620" s="9"/>
      <c r="BSW620" s="9"/>
      <c r="BSX620" s="9"/>
      <c r="BSY620" s="9"/>
      <c r="BSZ620" s="9"/>
      <c r="BTA620" s="9"/>
      <c r="BTB620" s="9"/>
      <c r="BTC620" s="9"/>
      <c r="BTD620" s="9"/>
      <c r="BTE620" s="9"/>
      <c r="BTF620" s="9"/>
      <c r="BTG620" s="9"/>
      <c r="BTH620" s="9"/>
      <c r="BTI620" s="9"/>
      <c r="BTJ620" s="9"/>
      <c r="BTK620" s="9"/>
      <c r="BTL620" s="9"/>
      <c r="BTM620" s="9"/>
      <c r="BTN620" s="9"/>
      <c r="BTO620" s="9"/>
      <c r="BTP620" s="9"/>
      <c r="BTQ620" s="9"/>
      <c r="BTR620" s="9"/>
      <c r="BTS620" s="9"/>
      <c r="BTT620" s="9"/>
      <c r="BTU620" s="9"/>
      <c r="BTV620" s="9"/>
      <c r="BTW620" s="9"/>
      <c r="BTX620" s="9"/>
      <c r="BTY620" s="9"/>
      <c r="BTZ620" s="9"/>
      <c r="BUA620" s="9"/>
      <c r="BUB620" s="9"/>
      <c r="BUC620" s="9"/>
      <c r="BUD620" s="9"/>
      <c r="BUE620" s="9"/>
      <c r="BUF620" s="9"/>
      <c r="BUG620" s="9"/>
      <c r="BUH620" s="9"/>
      <c r="BUI620" s="9"/>
      <c r="BUJ620" s="9"/>
      <c r="BUK620" s="9"/>
      <c r="BUL620" s="9"/>
      <c r="BUM620" s="9"/>
      <c r="BUN620" s="9"/>
      <c r="BUO620" s="9"/>
      <c r="BUP620" s="9"/>
      <c r="BUQ620" s="9"/>
      <c r="BUR620" s="9"/>
      <c r="BUS620" s="9"/>
      <c r="BUT620" s="9"/>
      <c r="BUU620" s="9"/>
      <c r="BUV620" s="9"/>
      <c r="BUW620" s="9"/>
      <c r="BUX620" s="9"/>
      <c r="BUY620" s="9"/>
      <c r="BUZ620" s="9"/>
      <c r="BVA620" s="9"/>
      <c r="BVB620" s="9"/>
      <c r="BVC620" s="9"/>
      <c r="BVD620" s="9"/>
      <c r="BVE620" s="9"/>
      <c r="BVF620" s="9"/>
      <c r="BVG620" s="9"/>
      <c r="BVH620" s="9"/>
      <c r="BVI620" s="9"/>
      <c r="BVJ620" s="9"/>
      <c r="BVK620" s="9"/>
      <c r="BVL620" s="9"/>
      <c r="BVM620" s="9"/>
      <c r="BVN620" s="9"/>
      <c r="BVO620" s="9"/>
      <c r="BVP620" s="9"/>
      <c r="BVQ620" s="9"/>
      <c r="BVR620" s="9"/>
      <c r="BVS620" s="9"/>
      <c r="BVT620" s="9"/>
      <c r="BVU620" s="9"/>
      <c r="BVV620" s="9"/>
      <c r="BVW620" s="9"/>
      <c r="BVX620" s="9"/>
      <c r="BVY620" s="9"/>
      <c r="BVZ620" s="9"/>
      <c r="BWA620" s="9"/>
      <c r="BWB620" s="9"/>
      <c r="BWC620" s="9"/>
      <c r="BWD620" s="9"/>
      <c r="BWE620" s="9"/>
      <c r="BWF620" s="9"/>
      <c r="BWG620" s="9"/>
      <c r="BWH620" s="9"/>
      <c r="BWI620" s="9"/>
      <c r="BWJ620" s="9"/>
      <c r="BWK620" s="9"/>
      <c r="BWL620" s="9"/>
      <c r="BWM620" s="9"/>
      <c r="BWN620" s="9"/>
      <c r="BWO620" s="9"/>
      <c r="BWP620" s="9"/>
      <c r="BWQ620" s="9"/>
      <c r="BWR620" s="9"/>
      <c r="BWS620" s="9"/>
      <c r="BWT620" s="9"/>
      <c r="BWU620" s="9"/>
      <c r="BWV620" s="9"/>
      <c r="BWW620" s="9"/>
      <c r="BWX620" s="9"/>
      <c r="BWY620" s="9"/>
      <c r="BWZ620" s="9"/>
      <c r="BXA620" s="9"/>
      <c r="BXB620" s="9"/>
      <c r="BXC620" s="9"/>
      <c r="BXD620" s="9"/>
      <c r="BXE620" s="9"/>
      <c r="BXF620" s="9"/>
      <c r="BXG620" s="9"/>
      <c r="BXH620" s="9"/>
      <c r="BXI620" s="9"/>
      <c r="BXJ620" s="9"/>
      <c r="BXK620" s="9"/>
      <c r="BXL620" s="9"/>
      <c r="BXM620" s="9"/>
      <c r="BXN620" s="9"/>
      <c r="BXO620" s="9"/>
      <c r="BXP620" s="9"/>
      <c r="BXQ620" s="9"/>
      <c r="BXR620" s="9"/>
      <c r="BXS620" s="9"/>
      <c r="BXT620" s="9"/>
      <c r="BXU620" s="9"/>
      <c r="BXV620" s="9"/>
      <c r="BXW620" s="9"/>
      <c r="BXX620" s="9"/>
      <c r="BXY620" s="9"/>
      <c r="BXZ620" s="9"/>
      <c r="BYA620" s="9"/>
      <c r="BYB620" s="9"/>
      <c r="BYC620" s="9"/>
      <c r="BYD620" s="9"/>
      <c r="BYE620" s="9"/>
      <c r="BYF620" s="9"/>
      <c r="BYG620" s="9"/>
      <c r="BYH620" s="9"/>
      <c r="BYI620" s="9"/>
      <c r="BYJ620" s="9"/>
      <c r="BYK620" s="9"/>
      <c r="BYL620" s="9"/>
      <c r="BYM620" s="9"/>
      <c r="BYN620" s="9"/>
      <c r="BYO620" s="9"/>
      <c r="BYP620" s="9"/>
      <c r="BYQ620" s="9"/>
      <c r="BYR620" s="9"/>
      <c r="BYS620" s="9"/>
      <c r="BYT620" s="9"/>
      <c r="BYU620" s="9"/>
      <c r="BYV620" s="9"/>
      <c r="BYW620" s="9"/>
      <c r="BYX620" s="9"/>
      <c r="BYY620" s="9"/>
      <c r="BYZ620" s="9"/>
      <c r="BZA620" s="9"/>
      <c r="BZB620" s="9"/>
      <c r="BZC620" s="9"/>
      <c r="BZD620" s="9"/>
      <c r="BZE620" s="9"/>
      <c r="BZF620" s="9"/>
      <c r="BZG620" s="9"/>
      <c r="BZH620" s="9"/>
      <c r="BZI620" s="9"/>
      <c r="BZJ620" s="9"/>
      <c r="BZK620" s="9"/>
      <c r="BZL620" s="9"/>
      <c r="BZM620" s="9"/>
      <c r="BZN620" s="9"/>
      <c r="BZO620" s="9"/>
      <c r="BZP620" s="9"/>
      <c r="BZQ620" s="9"/>
      <c r="BZR620" s="9"/>
      <c r="BZS620" s="9"/>
      <c r="BZT620" s="9"/>
      <c r="BZU620" s="9"/>
      <c r="BZV620" s="9"/>
      <c r="BZW620" s="9"/>
      <c r="BZX620" s="9"/>
      <c r="BZY620" s="9"/>
      <c r="BZZ620" s="9"/>
      <c r="CAA620" s="9"/>
      <c r="CAB620" s="9"/>
      <c r="CAC620" s="9"/>
      <c r="CAD620" s="9"/>
      <c r="CAE620" s="9"/>
      <c r="CAF620" s="9"/>
      <c r="CAG620" s="9"/>
      <c r="CAH620" s="9"/>
      <c r="CAI620" s="9"/>
      <c r="CAJ620" s="9"/>
      <c r="CAK620" s="9"/>
      <c r="CAL620" s="9"/>
      <c r="CAM620" s="9"/>
      <c r="CAN620" s="9"/>
      <c r="CAO620" s="9"/>
      <c r="CAP620" s="9"/>
      <c r="CAQ620" s="9"/>
      <c r="CAR620" s="9"/>
      <c r="CAS620" s="9"/>
      <c r="CAT620" s="9"/>
      <c r="CAU620" s="9"/>
      <c r="CAV620" s="9"/>
      <c r="CAW620" s="9"/>
      <c r="CAX620" s="9"/>
      <c r="CAY620" s="9"/>
      <c r="CAZ620" s="9"/>
      <c r="CBA620" s="9"/>
      <c r="CBB620" s="9"/>
      <c r="CBC620" s="9"/>
      <c r="CBD620" s="9"/>
      <c r="CBE620" s="9"/>
      <c r="CBF620" s="9"/>
      <c r="CBG620" s="9"/>
      <c r="CBH620" s="9"/>
      <c r="CBI620" s="9"/>
      <c r="CBJ620" s="9"/>
      <c r="CBK620" s="9"/>
      <c r="CBL620" s="9"/>
      <c r="CBM620" s="9"/>
      <c r="CBN620" s="9"/>
      <c r="CBO620" s="9"/>
      <c r="CBP620" s="9"/>
      <c r="CBQ620" s="9"/>
      <c r="CBR620" s="9"/>
      <c r="CBS620" s="9"/>
      <c r="CBT620" s="9"/>
      <c r="CBU620" s="9"/>
      <c r="CBV620" s="9"/>
      <c r="CBW620" s="9"/>
      <c r="CBX620" s="9"/>
      <c r="CBY620" s="9"/>
      <c r="CBZ620" s="9"/>
      <c r="CCA620" s="9"/>
      <c r="CCB620" s="9"/>
      <c r="CCC620" s="9"/>
      <c r="CCD620" s="9"/>
      <c r="CCE620" s="9"/>
      <c r="CCF620" s="9"/>
      <c r="CCG620" s="9"/>
      <c r="CCH620" s="9"/>
      <c r="CCI620" s="9"/>
      <c r="CCJ620" s="9"/>
      <c r="CCK620" s="9"/>
      <c r="CCL620" s="9"/>
      <c r="CCM620" s="9"/>
      <c r="CCN620" s="9"/>
      <c r="CCO620" s="9"/>
      <c r="CCP620" s="9"/>
      <c r="CCQ620" s="9"/>
      <c r="CCR620" s="9"/>
      <c r="CCS620" s="9"/>
      <c r="CCT620" s="9"/>
      <c r="CCU620" s="9"/>
      <c r="CCV620" s="9"/>
      <c r="CCW620" s="9"/>
      <c r="CCX620" s="9"/>
      <c r="CCY620" s="9"/>
      <c r="CCZ620" s="9"/>
      <c r="CDA620" s="9"/>
      <c r="CDB620" s="9"/>
      <c r="CDC620" s="9"/>
      <c r="CDD620" s="9"/>
      <c r="CDE620" s="9"/>
      <c r="CDF620" s="9"/>
      <c r="CDG620" s="9"/>
      <c r="CDH620" s="9"/>
      <c r="CDI620" s="9"/>
      <c r="CDJ620" s="9"/>
      <c r="CDK620" s="9"/>
      <c r="CDL620" s="9"/>
      <c r="CDM620" s="9"/>
      <c r="CDN620" s="9"/>
      <c r="CDO620" s="9"/>
      <c r="CDP620" s="9"/>
      <c r="CDQ620" s="9"/>
      <c r="CDR620" s="9"/>
      <c r="CDS620" s="9"/>
      <c r="CDT620" s="9"/>
      <c r="CDU620" s="9"/>
      <c r="CDV620" s="9"/>
      <c r="CDW620" s="9"/>
      <c r="CDX620" s="9"/>
      <c r="CDY620" s="9"/>
      <c r="CDZ620" s="9"/>
      <c r="CEA620" s="9"/>
      <c r="CEB620" s="9"/>
      <c r="CEC620" s="9"/>
      <c r="CED620" s="9"/>
      <c r="CEE620" s="9"/>
      <c r="CEF620" s="9"/>
      <c r="CEG620" s="9"/>
      <c r="CEH620" s="9"/>
      <c r="CEI620" s="9"/>
      <c r="CEJ620" s="9"/>
      <c r="CEK620" s="9"/>
      <c r="CEL620" s="9"/>
      <c r="CEM620" s="9"/>
      <c r="CEN620" s="9"/>
      <c r="CEO620" s="9"/>
      <c r="CEP620" s="9"/>
      <c r="CEQ620" s="9"/>
      <c r="CER620" s="9"/>
      <c r="CES620" s="9"/>
      <c r="CET620" s="9"/>
      <c r="CEU620" s="9"/>
      <c r="CEV620" s="9"/>
      <c r="CEW620" s="9"/>
      <c r="CEX620" s="9"/>
      <c r="CEY620" s="9"/>
      <c r="CEZ620" s="9"/>
      <c r="CFA620" s="9"/>
      <c r="CFB620" s="9"/>
      <c r="CFC620" s="9"/>
      <c r="CFD620" s="9"/>
      <c r="CFE620" s="9"/>
      <c r="CFF620" s="9"/>
      <c r="CFG620" s="9"/>
      <c r="CFH620" s="9"/>
      <c r="CFI620" s="9"/>
      <c r="CFJ620" s="9"/>
      <c r="CFK620" s="9"/>
      <c r="CFL620" s="9"/>
      <c r="CFM620" s="9"/>
      <c r="CFN620" s="9"/>
      <c r="CFO620" s="9"/>
      <c r="CFP620" s="9"/>
      <c r="CFQ620" s="9"/>
      <c r="CFR620" s="9"/>
      <c r="CFS620" s="9"/>
      <c r="CFT620" s="9"/>
      <c r="CFU620" s="9"/>
      <c r="CFV620" s="9"/>
      <c r="CFW620" s="9"/>
      <c r="CFX620" s="9"/>
      <c r="CFY620" s="9"/>
      <c r="CFZ620" s="9"/>
      <c r="CGA620" s="9"/>
      <c r="CGB620" s="9"/>
      <c r="CGC620" s="9"/>
      <c r="CGD620" s="9"/>
      <c r="CGE620" s="9"/>
      <c r="CGF620" s="9"/>
      <c r="CGG620" s="9"/>
      <c r="CGH620" s="9"/>
      <c r="CGI620" s="9"/>
      <c r="CGJ620" s="9"/>
      <c r="CGK620" s="9"/>
      <c r="CGL620" s="9"/>
      <c r="CGM620" s="9"/>
      <c r="CGN620" s="9"/>
      <c r="CGO620" s="9"/>
      <c r="CGP620" s="9"/>
      <c r="CGQ620" s="9"/>
      <c r="CGR620" s="9"/>
      <c r="CGS620" s="9"/>
      <c r="CGT620" s="9"/>
      <c r="CGU620" s="9"/>
      <c r="CGV620" s="9"/>
      <c r="CGW620" s="9"/>
      <c r="CGX620" s="9"/>
      <c r="CGY620" s="9"/>
      <c r="CGZ620" s="9"/>
      <c r="CHA620" s="9"/>
      <c r="CHB620" s="9"/>
      <c r="CHC620" s="9"/>
      <c r="CHD620" s="9"/>
      <c r="CHE620" s="9"/>
      <c r="CHF620" s="9"/>
      <c r="CHG620" s="9"/>
      <c r="CHH620" s="9"/>
      <c r="CHI620" s="9"/>
      <c r="CHJ620" s="9"/>
      <c r="CHK620" s="9"/>
      <c r="CHL620" s="9"/>
      <c r="CHM620" s="9"/>
      <c r="CHN620" s="9"/>
      <c r="CHO620" s="9"/>
      <c r="CHP620" s="9"/>
      <c r="CHQ620" s="9"/>
      <c r="CHR620" s="9"/>
      <c r="CHS620" s="9"/>
      <c r="CHT620" s="9"/>
      <c r="CHU620" s="9"/>
      <c r="CHV620" s="9"/>
      <c r="CHW620" s="9"/>
      <c r="CHX620" s="9"/>
      <c r="CHY620" s="9"/>
      <c r="CHZ620" s="9"/>
      <c r="CIA620" s="9"/>
      <c r="CIB620" s="9"/>
      <c r="CIC620" s="9"/>
      <c r="CID620" s="9"/>
      <c r="CIE620" s="9"/>
      <c r="CIF620" s="9"/>
      <c r="CIG620" s="9"/>
      <c r="CIH620" s="9"/>
      <c r="CII620" s="9"/>
      <c r="CIJ620" s="9"/>
      <c r="CIK620" s="9"/>
      <c r="CIL620" s="9"/>
      <c r="CIM620" s="9"/>
      <c r="CIN620" s="9"/>
      <c r="CIO620" s="9"/>
      <c r="CIP620" s="9"/>
      <c r="CIQ620" s="9"/>
      <c r="CIR620" s="9"/>
      <c r="CIS620" s="9"/>
      <c r="CIT620" s="9"/>
      <c r="CIU620" s="9"/>
      <c r="CIV620" s="9"/>
      <c r="CIW620" s="9"/>
      <c r="CIX620" s="9"/>
      <c r="CIY620" s="9"/>
      <c r="CIZ620" s="9"/>
      <c r="CJA620" s="9"/>
      <c r="CJB620" s="9"/>
      <c r="CJC620" s="9"/>
      <c r="CJD620" s="9"/>
      <c r="CJE620" s="9"/>
      <c r="CJF620" s="9"/>
      <c r="CJG620" s="9"/>
      <c r="CJH620" s="9"/>
      <c r="CJI620" s="9"/>
      <c r="CJJ620" s="9"/>
      <c r="CJK620" s="9"/>
      <c r="CJL620" s="9"/>
      <c r="CJM620" s="9"/>
      <c r="CJN620" s="9"/>
      <c r="CJO620" s="9"/>
      <c r="CJP620" s="9"/>
      <c r="CJQ620" s="9"/>
      <c r="CJR620" s="9"/>
      <c r="CJS620" s="9"/>
      <c r="CJT620" s="9"/>
      <c r="CJU620" s="9"/>
      <c r="CJV620" s="9"/>
      <c r="CJW620" s="9"/>
      <c r="CJX620" s="9"/>
      <c r="CJY620" s="9"/>
      <c r="CJZ620" s="9"/>
      <c r="CKA620" s="9"/>
      <c r="CKB620" s="9"/>
      <c r="CKC620" s="9"/>
      <c r="CKD620" s="9"/>
      <c r="CKE620" s="9"/>
      <c r="CKF620" s="9"/>
      <c r="CKG620" s="9"/>
      <c r="CKH620" s="9"/>
      <c r="CKI620" s="9"/>
      <c r="CKJ620" s="9"/>
      <c r="CKK620" s="9"/>
      <c r="CKL620" s="9"/>
      <c r="CKM620" s="9"/>
      <c r="CKN620" s="9"/>
      <c r="CKO620" s="9"/>
      <c r="CKP620" s="9"/>
      <c r="CKQ620" s="9"/>
      <c r="CKR620" s="9"/>
      <c r="CKS620" s="9"/>
      <c r="CKT620" s="9"/>
      <c r="CKU620" s="9"/>
      <c r="CKV620" s="9"/>
      <c r="CKW620" s="9"/>
      <c r="CKX620" s="9"/>
      <c r="CKY620" s="9"/>
      <c r="CKZ620" s="9"/>
      <c r="CLA620" s="9"/>
      <c r="CLB620" s="9"/>
      <c r="CLC620" s="9"/>
      <c r="CLD620" s="9"/>
      <c r="CLE620" s="9"/>
      <c r="CLF620" s="9"/>
      <c r="CLG620" s="9"/>
      <c r="CLH620" s="9"/>
      <c r="CLI620" s="9"/>
      <c r="CLJ620" s="9"/>
      <c r="CLK620" s="9"/>
      <c r="CLL620" s="9"/>
      <c r="CLM620" s="9"/>
      <c r="CLN620" s="9"/>
      <c r="CLO620" s="9"/>
      <c r="CLP620" s="9"/>
      <c r="CLQ620" s="9"/>
      <c r="CLR620" s="9"/>
      <c r="CLS620" s="9"/>
      <c r="CLT620" s="9"/>
      <c r="CLU620" s="9"/>
      <c r="CLV620" s="9"/>
      <c r="CLW620" s="9"/>
      <c r="CLX620" s="9"/>
      <c r="CLY620" s="9"/>
      <c r="CLZ620" s="9"/>
      <c r="CMA620" s="9"/>
      <c r="CMB620" s="9"/>
      <c r="CMC620" s="9"/>
      <c r="CMD620" s="9"/>
      <c r="CME620" s="9"/>
      <c r="CMF620" s="9"/>
      <c r="CMG620" s="9"/>
      <c r="CMH620" s="9"/>
      <c r="CMI620" s="9"/>
      <c r="CMJ620" s="9"/>
      <c r="CMK620" s="9"/>
      <c r="CML620" s="9"/>
      <c r="CMM620" s="9"/>
      <c r="CMN620" s="9"/>
      <c r="CMO620" s="9"/>
      <c r="CMP620" s="9"/>
      <c r="CMQ620" s="9"/>
      <c r="CMR620" s="9"/>
      <c r="CMS620" s="9"/>
      <c r="CMT620" s="9"/>
      <c r="CMU620" s="9"/>
      <c r="CMV620" s="9"/>
      <c r="CMW620" s="9"/>
      <c r="CMX620" s="9"/>
      <c r="CMY620" s="9"/>
      <c r="CMZ620" s="9"/>
      <c r="CNA620" s="9"/>
      <c r="CNB620" s="9"/>
      <c r="CNC620" s="9"/>
      <c r="CND620" s="9"/>
      <c r="CNE620" s="9"/>
      <c r="CNF620" s="9"/>
      <c r="CNG620" s="9"/>
      <c r="CNH620" s="9"/>
      <c r="CNI620" s="9"/>
      <c r="CNJ620" s="9"/>
      <c r="CNK620" s="9"/>
      <c r="CNL620" s="9"/>
      <c r="CNM620" s="9"/>
      <c r="CNN620" s="9"/>
      <c r="CNO620" s="9"/>
      <c r="CNP620" s="9"/>
      <c r="CNQ620" s="9"/>
      <c r="CNR620" s="9"/>
      <c r="CNS620" s="9"/>
      <c r="CNT620" s="9"/>
      <c r="CNU620" s="9"/>
      <c r="CNV620" s="9"/>
      <c r="CNW620" s="9"/>
      <c r="CNX620" s="9"/>
      <c r="CNY620" s="9"/>
      <c r="CNZ620" s="9"/>
      <c r="COA620" s="9"/>
      <c r="COB620" s="9"/>
      <c r="COC620" s="9"/>
      <c r="COD620" s="9"/>
      <c r="COE620" s="9"/>
      <c r="COF620" s="9"/>
      <c r="COG620" s="9"/>
      <c r="COH620" s="9"/>
      <c r="COI620" s="9"/>
      <c r="COJ620" s="9"/>
      <c r="COK620" s="9"/>
      <c r="COL620" s="9"/>
      <c r="COM620" s="9"/>
      <c r="CON620" s="9"/>
      <c r="COO620" s="9"/>
      <c r="COP620" s="9"/>
      <c r="COQ620" s="9"/>
      <c r="COR620" s="9"/>
      <c r="COS620" s="9"/>
      <c r="COT620" s="9"/>
      <c r="COU620" s="9"/>
      <c r="COV620" s="9"/>
      <c r="COW620" s="9"/>
      <c r="COX620" s="9"/>
      <c r="COY620" s="9"/>
      <c r="COZ620" s="9"/>
      <c r="CPA620" s="9"/>
      <c r="CPB620" s="9"/>
      <c r="CPC620" s="9"/>
      <c r="CPD620" s="9"/>
      <c r="CPE620" s="9"/>
      <c r="CPF620" s="9"/>
      <c r="CPG620" s="9"/>
      <c r="CPH620" s="9"/>
      <c r="CPI620" s="9"/>
      <c r="CPJ620" s="9"/>
      <c r="CPK620" s="9"/>
      <c r="CPL620" s="9"/>
      <c r="CPM620" s="9"/>
      <c r="CPN620" s="9"/>
      <c r="CPO620" s="9"/>
      <c r="CPP620" s="9"/>
      <c r="CPQ620" s="9"/>
      <c r="CPR620" s="9"/>
      <c r="CPS620" s="9"/>
      <c r="CPT620" s="9"/>
      <c r="CPU620" s="9"/>
      <c r="CPV620" s="9"/>
      <c r="CPW620" s="9"/>
      <c r="CPX620" s="9"/>
      <c r="CPY620" s="9"/>
      <c r="CPZ620" s="9"/>
      <c r="CQA620" s="9"/>
      <c r="CQB620" s="9"/>
      <c r="CQC620" s="9"/>
      <c r="CQD620" s="9"/>
      <c r="CQE620" s="9"/>
      <c r="CQF620" s="9"/>
      <c r="CQG620" s="9"/>
      <c r="CQH620" s="9"/>
      <c r="CQI620" s="9"/>
      <c r="CQJ620" s="9"/>
      <c r="CQK620" s="9"/>
      <c r="CQL620" s="9"/>
      <c r="CQM620" s="9"/>
      <c r="CQN620" s="9"/>
      <c r="CQO620" s="9"/>
      <c r="CQP620" s="9"/>
      <c r="CQQ620" s="9"/>
      <c r="CQR620" s="9"/>
      <c r="CQS620" s="9"/>
      <c r="CQT620" s="9"/>
      <c r="CQU620" s="9"/>
      <c r="CQV620" s="9"/>
      <c r="CQW620" s="9"/>
      <c r="CQX620" s="9"/>
      <c r="CQY620" s="9"/>
      <c r="CQZ620" s="9"/>
      <c r="CRA620" s="9"/>
      <c r="CRB620" s="9"/>
      <c r="CRC620" s="9"/>
      <c r="CRD620" s="9"/>
      <c r="CRE620" s="9"/>
      <c r="CRF620" s="9"/>
      <c r="CRG620" s="9"/>
      <c r="CRH620" s="9"/>
      <c r="CRI620" s="9"/>
      <c r="CRJ620" s="9"/>
      <c r="CRK620" s="9"/>
      <c r="CRL620" s="9"/>
      <c r="CRM620" s="9"/>
      <c r="CRN620" s="9"/>
      <c r="CRO620" s="9"/>
      <c r="CRP620" s="9"/>
      <c r="CRQ620" s="9"/>
      <c r="CRR620" s="9"/>
      <c r="CRS620" s="9"/>
      <c r="CRT620" s="9"/>
      <c r="CRU620" s="9"/>
      <c r="CRV620" s="9"/>
      <c r="CRW620" s="9"/>
      <c r="CRX620" s="9"/>
      <c r="CRY620" s="9"/>
      <c r="CRZ620" s="9"/>
      <c r="CSA620" s="9"/>
      <c r="CSB620" s="9"/>
      <c r="CSC620" s="9"/>
      <c r="CSD620" s="9"/>
      <c r="CSE620" s="9"/>
      <c r="CSF620" s="9"/>
      <c r="CSG620" s="9"/>
      <c r="CSH620" s="9"/>
      <c r="CSI620" s="9"/>
      <c r="CSJ620" s="9"/>
      <c r="CSK620" s="9"/>
      <c r="CSL620" s="9"/>
      <c r="CSM620" s="9"/>
      <c r="CSN620" s="9"/>
      <c r="CSO620" s="9"/>
      <c r="CSP620" s="9"/>
      <c r="CSQ620" s="9"/>
      <c r="CSR620" s="9"/>
      <c r="CSS620" s="9"/>
      <c r="CST620" s="9"/>
      <c r="CSU620" s="9"/>
      <c r="CSV620" s="9"/>
      <c r="CSW620" s="9"/>
      <c r="CSX620" s="9"/>
      <c r="CSY620" s="9"/>
      <c r="CSZ620" s="9"/>
      <c r="CTA620" s="9"/>
      <c r="CTB620" s="9"/>
      <c r="CTC620" s="9"/>
      <c r="CTD620" s="9"/>
      <c r="CTE620" s="9"/>
      <c r="CTF620" s="9"/>
      <c r="CTG620" s="9"/>
      <c r="CTH620" s="9"/>
      <c r="CTI620" s="9"/>
      <c r="CTJ620" s="9"/>
      <c r="CTK620" s="9"/>
      <c r="CTL620" s="9"/>
      <c r="CTM620" s="9"/>
      <c r="CTN620" s="9"/>
      <c r="CTO620" s="9"/>
      <c r="CTP620" s="9"/>
      <c r="CTQ620" s="9"/>
      <c r="CTR620" s="9"/>
      <c r="CTS620" s="9"/>
      <c r="CTT620" s="9"/>
      <c r="CTU620" s="9"/>
      <c r="CTV620" s="9"/>
      <c r="CTW620" s="9"/>
      <c r="CTX620" s="9"/>
      <c r="CTY620" s="9"/>
      <c r="CTZ620" s="9"/>
      <c r="CUA620" s="9"/>
      <c r="CUB620" s="9"/>
      <c r="CUC620" s="9"/>
      <c r="CUD620" s="9"/>
      <c r="CUE620" s="9"/>
      <c r="CUF620" s="9"/>
      <c r="CUG620" s="9"/>
      <c r="CUH620" s="9"/>
      <c r="CUI620" s="9"/>
      <c r="CUJ620" s="9"/>
      <c r="CUK620" s="9"/>
      <c r="CUL620" s="9"/>
      <c r="CUM620" s="9"/>
      <c r="CUN620" s="9"/>
      <c r="CUO620" s="9"/>
      <c r="CUP620" s="9"/>
      <c r="CUQ620" s="9"/>
      <c r="CUR620" s="9"/>
      <c r="CUS620" s="9"/>
      <c r="CUT620" s="9"/>
      <c r="CUU620" s="9"/>
      <c r="CUV620" s="9"/>
      <c r="CUW620" s="9"/>
      <c r="CUX620" s="9"/>
      <c r="CUY620" s="9"/>
      <c r="CUZ620" s="9"/>
      <c r="CVA620" s="9"/>
      <c r="CVB620" s="9"/>
      <c r="CVC620" s="9"/>
      <c r="CVD620" s="9"/>
      <c r="CVE620" s="9"/>
      <c r="CVF620" s="9"/>
      <c r="CVG620" s="9"/>
      <c r="CVH620" s="9"/>
      <c r="CVI620" s="9"/>
      <c r="CVJ620" s="9"/>
      <c r="CVK620" s="9"/>
      <c r="CVL620" s="9"/>
      <c r="CVM620" s="9"/>
      <c r="CVN620" s="9"/>
      <c r="CVO620" s="9"/>
      <c r="CVP620" s="9"/>
      <c r="CVQ620" s="9"/>
      <c r="CVR620" s="9"/>
      <c r="CVS620" s="9"/>
      <c r="CVT620" s="9"/>
      <c r="CVU620" s="9"/>
      <c r="CVV620" s="9"/>
      <c r="CVW620" s="9"/>
      <c r="CVX620" s="9"/>
      <c r="CVY620" s="9"/>
      <c r="CVZ620" s="9"/>
      <c r="CWA620" s="9"/>
      <c r="CWB620" s="9"/>
      <c r="CWC620" s="9"/>
      <c r="CWD620" s="9"/>
      <c r="CWE620" s="9"/>
      <c r="CWF620" s="9"/>
      <c r="CWG620" s="9"/>
      <c r="CWH620" s="9"/>
      <c r="CWI620" s="9"/>
      <c r="CWJ620" s="9"/>
      <c r="CWK620" s="9"/>
      <c r="CWL620" s="9"/>
      <c r="CWM620" s="9"/>
      <c r="CWN620" s="9"/>
      <c r="CWO620" s="9"/>
      <c r="CWP620" s="9"/>
      <c r="CWQ620" s="9"/>
      <c r="CWR620" s="9"/>
      <c r="CWS620" s="9"/>
      <c r="CWT620" s="9"/>
      <c r="CWU620" s="9"/>
      <c r="CWV620" s="9"/>
      <c r="CWW620" s="9"/>
      <c r="CWX620" s="9"/>
      <c r="CWY620" s="9"/>
      <c r="CWZ620" s="9"/>
      <c r="CXA620" s="9"/>
      <c r="CXB620" s="9"/>
      <c r="CXC620" s="9"/>
      <c r="CXD620" s="9"/>
      <c r="CXE620" s="9"/>
      <c r="CXF620" s="9"/>
      <c r="CXG620" s="9"/>
      <c r="CXH620" s="9"/>
      <c r="CXI620" s="9"/>
      <c r="CXJ620" s="9"/>
      <c r="CXK620" s="9"/>
      <c r="CXL620" s="9"/>
      <c r="CXM620" s="9"/>
      <c r="CXN620" s="9"/>
      <c r="CXO620" s="9"/>
      <c r="CXP620" s="9"/>
      <c r="CXQ620" s="9"/>
      <c r="CXR620" s="9"/>
      <c r="CXS620" s="9"/>
      <c r="CXT620" s="9"/>
      <c r="CXU620" s="9"/>
      <c r="CXV620" s="9"/>
      <c r="CXW620" s="9"/>
      <c r="CXX620" s="9"/>
      <c r="CXY620" s="9"/>
      <c r="CXZ620" s="9"/>
      <c r="CYA620" s="9"/>
      <c r="CYB620" s="9"/>
      <c r="CYC620" s="9"/>
      <c r="CYD620" s="9"/>
      <c r="CYE620" s="9"/>
      <c r="CYF620" s="9"/>
      <c r="CYG620" s="9"/>
      <c r="CYH620" s="9"/>
      <c r="CYI620" s="9"/>
      <c r="CYJ620" s="9"/>
      <c r="CYK620" s="9"/>
      <c r="CYL620" s="9"/>
      <c r="CYM620" s="9"/>
      <c r="CYN620" s="9"/>
      <c r="CYO620" s="9"/>
      <c r="CYP620" s="9"/>
      <c r="CYQ620" s="9"/>
      <c r="CYR620" s="9"/>
      <c r="CYS620" s="9"/>
      <c r="CYT620" s="9"/>
      <c r="CYU620" s="9"/>
      <c r="CYV620" s="9"/>
      <c r="CYW620" s="9"/>
      <c r="CYX620" s="9"/>
      <c r="CYY620" s="9"/>
      <c r="CYZ620" s="9"/>
      <c r="CZA620" s="9"/>
      <c r="CZB620" s="9"/>
      <c r="CZC620" s="9"/>
      <c r="CZD620" s="9"/>
      <c r="CZE620" s="9"/>
      <c r="CZF620" s="9"/>
      <c r="CZG620" s="9"/>
      <c r="CZH620" s="9"/>
      <c r="CZI620" s="9"/>
      <c r="CZJ620" s="9"/>
      <c r="CZK620" s="9"/>
      <c r="CZL620" s="9"/>
      <c r="CZM620" s="9"/>
      <c r="CZN620" s="9"/>
      <c r="CZO620" s="9"/>
      <c r="CZP620" s="9"/>
      <c r="CZQ620" s="9"/>
      <c r="CZR620" s="9"/>
      <c r="CZS620" s="9"/>
      <c r="CZT620" s="9"/>
      <c r="CZU620" s="9"/>
      <c r="CZV620" s="9"/>
      <c r="CZW620" s="9"/>
      <c r="CZX620" s="9"/>
      <c r="CZY620" s="9"/>
      <c r="CZZ620" s="9"/>
      <c r="DAA620" s="9"/>
      <c r="DAB620" s="9"/>
      <c r="DAC620" s="9"/>
      <c r="DAD620" s="9"/>
      <c r="DAE620" s="9"/>
      <c r="DAF620" s="9"/>
      <c r="DAG620" s="9"/>
      <c r="DAH620" s="9"/>
      <c r="DAI620" s="9"/>
      <c r="DAJ620" s="9"/>
      <c r="DAK620" s="9"/>
      <c r="DAL620" s="9"/>
      <c r="DAM620" s="9"/>
      <c r="DAN620" s="9"/>
      <c r="DAO620" s="9"/>
      <c r="DAP620" s="9"/>
      <c r="DAQ620" s="9"/>
      <c r="DAR620" s="9"/>
      <c r="DAS620" s="9"/>
      <c r="DAT620" s="9"/>
      <c r="DAU620" s="9"/>
      <c r="DAV620" s="9"/>
      <c r="DAW620" s="9"/>
      <c r="DAX620" s="9"/>
      <c r="DAY620" s="9"/>
      <c r="DAZ620" s="9"/>
      <c r="DBA620" s="9"/>
      <c r="DBB620" s="9"/>
      <c r="DBC620" s="9"/>
      <c r="DBD620" s="9"/>
      <c r="DBE620" s="9"/>
      <c r="DBF620" s="9"/>
      <c r="DBG620" s="9"/>
      <c r="DBH620" s="9"/>
      <c r="DBI620" s="9"/>
      <c r="DBJ620" s="9"/>
      <c r="DBK620" s="9"/>
      <c r="DBL620" s="9"/>
      <c r="DBM620" s="9"/>
      <c r="DBN620" s="9"/>
      <c r="DBO620" s="9"/>
      <c r="DBP620" s="9"/>
      <c r="DBQ620" s="9"/>
      <c r="DBR620" s="9"/>
      <c r="DBS620" s="9"/>
      <c r="DBT620" s="9"/>
      <c r="DBU620" s="9"/>
      <c r="DBV620" s="9"/>
      <c r="DBW620" s="9"/>
      <c r="DBX620" s="9"/>
      <c r="DBY620" s="9"/>
      <c r="DBZ620" s="9"/>
      <c r="DCA620" s="9"/>
      <c r="DCB620" s="9"/>
      <c r="DCC620" s="9"/>
      <c r="DCD620" s="9"/>
      <c r="DCE620" s="9"/>
      <c r="DCF620" s="9"/>
      <c r="DCG620" s="9"/>
      <c r="DCH620" s="9"/>
      <c r="DCI620" s="9"/>
      <c r="DCJ620" s="9"/>
      <c r="DCK620" s="9"/>
      <c r="DCL620" s="9"/>
      <c r="DCM620" s="9"/>
      <c r="DCN620" s="9"/>
      <c r="DCO620" s="9"/>
      <c r="DCP620" s="9"/>
      <c r="DCQ620" s="9"/>
      <c r="DCR620" s="9"/>
      <c r="DCS620" s="9"/>
      <c r="DCT620" s="9"/>
      <c r="DCU620" s="9"/>
      <c r="DCV620" s="9"/>
      <c r="DCW620" s="9"/>
      <c r="DCX620" s="9"/>
      <c r="DCY620" s="9"/>
      <c r="DCZ620" s="9"/>
      <c r="DDA620" s="9"/>
      <c r="DDB620" s="9"/>
      <c r="DDC620" s="9"/>
      <c r="DDD620" s="9"/>
      <c r="DDE620" s="9"/>
      <c r="DDF620" s="9"/>
      <c r="DDG620" s="9"/>
      <c r="DDH620" s="9"/>
      <c r="DDI620" s="9"/>
      <c r="DDJ620" s="9"/>
      <c r="DDK620" s="9"/>
      <c r="DDL620" s="9"/>
      <c r="DDM620" s="9"/>
      <c r="DDN620" s="9"/>
      <c r="DDO620" s="9"/>
      <c r="DDP620" s="9"/>
      <c r="DDQ620" s="9"/>
      <c r="DDR620" s="9"/>
      <c r="DDS620" s="9"/>
      <c r="DDT620" s="9"/>
      <c r="DDU620" s="9"/>
      <c r="DDV620" s="9"/>
      <c r="DDW620" s="9"/>
      <c r="DDX620" s="9"/>
      <c r="DDY620" s="9"/>
      <c r="DDZ620" s="9"/>
      <c r="DEA620" s="9"/>
      <c r="DEB620" s="9"/>
      <c r="DEC620" s="9"/>
      <c r="DED620" s="9"/>
      <c r="DEE620" s="9"/>
      <c r="DEF620" s="9"/>
      <c r="DEG620" s="9"/>
      <c r="DEH620" s="9"/>
      <c r="DEI620" s="9"/>
      <c r="DEJ620" s="9"/>
      <c r="DEK620" s="9"/>
      <c r="DEL620" s="9"/>
      <c r="DEM620" s="9"/>
      <c r="DEN620" s="9"/>
      <c r="DEO620" s="9"/>
      <c r="DEP620" s="9"/>
      <c r="DEQ620" s="9"/>
      <c r="DER620" s="9"/>
      <c r="DES620" s="9"/>
      <c r="DET620" s="9"/>
      <c r="DEU620" s="9"/>
      <c r="DEV620" s="9"/>
      <c r="DEW620" s="9"/>
      <c r="DEX620" s="9"/>
      <c r="DEY620" s="9"/>
      <c r="DEZ620" s="9"/>
      <c r="DFA620" s="9"/>
      <c r="DFB620" s="9"/>
      <c r="DFC620" s="9"/>
      <c r="DFD620" s="9"/>
      <c r="DFE620" s="9"/>
      <c r="DFF620" s="9"/>
      <c r="DFG620" s="9"/>
      <c r="DFH620" s="9"/>
      <c r="DFI620" s="9"/>
      <c r="DFJ620" s="9"/>
      <c r="DFK620" s="9"/>
      <c r="DFL620" s="9"/>
      <c r="DFM620" s="9"/>
      <c r="DFN620" s="9"/>
      <c r="DFO620" s="9"/>
      <c r="DFP620" s="9"/>
      <c r="DFQ620" s="9"/>
      <c r="DFR620" s="9"/>
      <c r="DFS620" s="9"/>
      <c r="DFT620" s="9"/>
      <c r="DFU620" s="9"/>
      <c r="DFV620" s="9"/>
      <c r="DFW620" s="9"/>
      <c r="DFX620" s="9"/>
      <c r="DFY620" s="9"/>
      <c r="DFZ620" s="9"/>
      <c r="DGA620" s="9"/>
      <c r="DGB620" s="9"/>
      <c r="DGC620" s="9"/>
      <c r="DGD620" s="9"/>
      <c r="DGE620" s="9"/>
      <c r="DGF620" s="9"/>
      <c r="DGG620" s="9"/>
      <c r="DGH620" s="9"/>
      <c r="DGI620" s="9"/>
      <c r="DGJ620" s="9"/>
      <c r="DGK620" s="9"/>
      <c r="DGL620" s="9"/>
      <c r="DGM620" s="9"/>
      <c r="DGN620" s="9"/>
      <c r="DGO620" s="9"/>
      <c r="DGP620" s="9"/>
      <c r="DGQ620" s="9"/>
      <c r="DGR620" s="9"/>
      <c r="DGS620" s="9"/>
      <c r="DGT620" s="9"/>
      <c r="DGU620" s="9"/>
      <c r="DGV620" s="9"/>
      <c r="DGW620" s="9"/>
      <c r="DGX620" s="9"/>
      <c r="DGY620" s="9"/>
      <c r="DGZ620" s="9"/>
      <c r="DHA620" s="9"/>
      <c r="DHB620" s="9"/>
      <c r="DHC620" s="9"/>
      <c r="DHD620" s="9"/>
      <c r="DHE620" s="9"/>
      <c r="DHF620" s="9"/>
      <c r="DHG620" s="9"/>
      <c r="DHH620" s="9"/>
      <c r="DHI620" s="9"/>
      <c r="DHJ620" s="9"/>
      <c r="DHK620" s="9"/>
      <c r="DHL620" s="9"/>
      <c r="DHM620" s="9"/>
      <c r="DHN620" s="9"/>
      <c r="DHO620" s="9"/>
      <c r="DHP620" s="9"/>
      <c r="DHQ620" s="9"/>
      <c r="DHR620" s="9"/>
      <c r="DHS620" s="9"/>
      <c r="DHT620" s="9"/>
      <c r="DHU620" s="9"/>
      <c r="DHV620" s="9"/>
      <c r="DHW620" s="9"/>
      <c r="DHX620" s="9"/>
      <c r="DHY620" s="9"/>
      <c r="DHZ620" s="9"/>
      <c r="DIA620" s="9"/>
      <c r="DIB620" s="9"/>
      <c r="DIC620" s="9"/>
      <c r="DID620" s="9"/>
      <c r="DIE620" s="9"/>
      <c r="DIF620" s="9"/>
      <c r="DIG620" s="9"/>
      <c r="DIH620" s="9"/>
      <c r="DII620" s="9"/>
      <c r="DIJ620" s="9"/>
      <c r="DIK620" s="9"/>
      <c r="DIL620" s="9"/>
      <c r="DIM620" s="9"/>
      <c r="DIN620" s="9"/>
      <c r="DIO620" s="9"/>
      <c r="DIP620" s="9"/>
      <c r="DIQ620" s="9"/>
      <c r="DIR620" s="9"/>
      <c r="DIS620" s="9"/>
      <c r="DIT620" s="9"/>
      <c r="DIU620" s="9"/>
      <c r="DIV620" s="9"/>
      <c r="DIW620" s="9"/>
      <c r="DIX620" s="9"/>
      <c r="DIY620" s="9"/>
      <c r="DIZ620" s="9"/>
      <c r="DJA620" s="9"/>
      <c r="DJB620" s="9"/>
      <c r="DJC620" s="9"/>
      <c r="DJD620" s="9"/>
      <c r="DJE620" s="9"/>
      <c r="DJF620" s="9"/>
      <c r="DJG620" s="9"/>
      <c r="DJH620" s="9"/>
      <c r="DJI620" s="9"/>
      <c r="DJJ620" s="9"/>
      <c r="DJK620" s="9"/>
      <c r="DJL620" s="9"/>
      <c r="DJM620" s="9"/>
      <c r="DJN620" s="9"/>
      <c r="DJO620" s="9"/>
      <c r="DJP620" s="9"/>
      <c r="DJQ620" s="9"/>
      <c r="DJR620" s="9"/>
      <c r="DJS620" s="9"/>
      <c r="DJT620" s="9"/>
      <c r="DJU620" s="9"/>
      <c r="DJV620" s="9"/>
      <c r="DJW620" s="9"/>
      <c r="DJX620" s="9"/>
      <c r="DJY620" s="9"/>
      <c r="DJZ620" s="9"/>
      <c r="DKA620" s="9"/>
      <c r="DKB620" s="9"/>
      <c r="DKC620" s="9"/>
      <c r="DKD620" s="9"/>
      <c r="DKE620" s="9"/>
      <c r="DKF620" s="9"/>
      <c r="DKG620" s="9"/>
      <c r="DKH620" s="9"/>
      <c r="DKI620" s="9"/>
      <c r="DKJ620" s="9"/>
      <c r="DKK620" s="9"/>
      <c r="DKL620" s="9"/>
      <c r="DKM620" s="9"/>
      <c r="DKN620" s="9"/>
      <c r="DKO620" s="9"/>
      <c r="DKP620" s="9"/>
      <c r="DKQ620" s="9"/>
      <c r="DKR620" s="9"/>
      <c r="DKS620" s="9"/>
      <c r="DKT620" s="9"/>
      <c r="DKU620" s="9"/>
      <c r="DKV620" s="9"/>
      <c r="DKW620" s="9"/>
      <c r="DKX620" s="9"/>
      <c r="DKY620" s="9"/>
      <c r="DKZ620" s="9"/>
      <c r="DLA620" s="9"/>
      <c r="DLB620" s="9"/>
      <c r="DLC620" s="9"/>
      <c r="DLD620" s="9"/>
      <c r="DLE620" s="9"/>
      <c r="DLF620" s="9"/>
      <c r="DLG620" s="9"/>
      <c r="DLH620" s="9"/>
      <c r="DLI620" s="9"/>
      <c r="DLJ620" s="9"/>
      <c r="DLK620" s="9"/>
      <c r="DLL620" s="9"/>
      <c r="DLM620" s="9"/>
      <c r="DLN620" s="9"/>
      <c r="DLO620" s="9"/>
      <c r="DLP620" s="9"/>
      <c r="DLQ620" s="9"/>
      <c r="DLR620" s="9"/>
      <c r="DLS620" s="9"/>
      <c r="DLT620" s="9"/>
      <c r="DLU620" s="9"/>
      <c r="DLV620" s="9"/>
      <c r="DLW620" s="9"/>
      <c r="DLX620" s="9"/>
      <c r="DLY620" s="9"/>
      <c r="DLZ620" s="9"/>
      <c r="DMA620" s="9"/>
      <c r="DMB620" s="9"/>
      <c r="DMC620" s="9"/>
      <c r="DMD620" s="9"/>
      <c r="DME620" s="9"/>
      <c r="DMF620" s="9"/>
      <c r="DMG620" s="9"/>
      <c r="DMH620" s="9"/>
      <c r="DMI620" s="9"/>
      <c r="DMJ620" s="9"/>
      <c r="DMK620" s="9"/>
      <c r="DML620" s="9"/>
      <c r="DMM620" s="9"/>
      <c r="DMN620" s="9"/>
      <c r="DMO620" s="9"/>
      <c r="DMP620" s="9"/>
      <c r="DMQ620" s="9"/>
      <c r="DMR620" s="9"/>
      <c r="DMS620" s="9"/>
      <c r="DMT620" s="9"/>
      <c r="DMU620" s="9"/>
      <c r="DMV620" s="9"/>
      <c r="DMW620" s="9"/>
      <c r="DMX620" s="9"/>
      <c r="DMY620" s="9"/>
      <c r="DMZ620" s="9"/>
      <c r="DNA620" s="9"/>
      <c r="DNB620" s="9"/>
      <c r="DNC620" s="9"/>
      <c r="DND620" s="9"/>
      <c r="DNE620" s="9"/>
      <c r="DNF620" s="9"/>
      <c r="DNG620" s="9"/>
      <c r="DNH620" s="9"/>
      <c r="DNI620" s="9"/>
      <c r="DNJ620" s="9"/>
      <c r="DNK620" s="9"/>
      <c r="DNL620" s="9"/>
      <c r="DNM620" s="9"/>
      <c r="DNN620" s="9"/>
      <c r="DNO620" s="9"/>
      <c r="DNP620" s="9"/>
      <c r="DNQ620" s="9"/>
      <c r="DNR620" s="9"/>
      <c r="DNS620" s="9"/>
      <c r="DNT620" s="9"/>
      <c r="DNU620" s="9"/>
      <c r="DNV620" s="9"/>
      <c r="DNW620" s="9"/>
      <c r="DNX620" s="9"/>
      <c r="DNY620" s="9"/>
      <c r="DNZ620" s="9"/>
      <c r="DOA620" s="9"/>
      <c r="DOB620" s="9"/>
      <c r="DOC620" s="9"/>
      <c r="DOD620" s="9"/>
      <c r="DOE620" s="9"/>
      <c r="DOF620" s="9"/>
      <c r="DOG620" s="9"/>
      <c r="DOH620" s="9"/>
      <c r="DOI620" s="9"/>
      <c r="DOJ620" s="9"/>
      <c r="DOK620" s="9"/>
      <c r="DOL620" s="9"/>
      <c r="DOM620" s="9"/>
      <c r="DON620" s="9"/>
      <c r="DOO620" s="9"/>
      <c r="DOP620" s="9"/>
      <c r="DOQ620" s="9"/>
      <c r="DOR620" s="9"/>
      <c r="DOS620" s="9"/>
      <c r="DOT620" s="9"/>
      <c r="DOU620" s="9"/>
      <c r="DOV620" s="9"/>
      <c r="DOW620" s="9"/>
      <c r="DOX620" s="9"/>
      <c r="DOY620" s="9"/>
      <c r="DOZ620" s="9"/>
      <c r="DPA620" s="9"/>
      <c r="DPB620" s="9"/>
      <c r="DPC620" s="9"/>
      <c r="DPD620" s="9"/>
      <c r="DPE620" s="9"/>
      <c r="DPF620" s="9"/>
      <c r="DPG620" s="9"/>
      <c r="DPH620" s="9"/>
      <c r="DPI620" s="9"/>
      <c r="DPJ620" s="9"/>
      <c r="DPK620" s="9"/>
      <c r="DPL620" s="9"/>
      <c r="DPM620" s="9"/>
      <c r="DPN620" s="9"/>
      <c r="DPO620" s="9"/>
      <c r="DPP620" s="9"/>
      <c r="DPQ620" s="9"/>
      <c r="DPR620" s="9"/>
      <c r="DPS620" s="9"/>
      <c r="DPT620" s="9"/>
      <c r="DPU620" s="9"/>
      <c r="DPV620" s="9"/>
      <c r="DPW620" s="9"/>
      <c r="DPX620" s="9"/>
      <c r="DPY620" s="9"/>
      <c r="DPZ620" s="9"/>
      <c r="DQA620" s="9"/>
      <c r="DQB620" s="9"/>
      <c r="DQC620" s="9"/>
      <c r="DQD620" s="9"/>
      <c r="DQE620" s="9"/>
      <c r="DQF620" s="9"/>
      <c r="DQG620" s="9"/>
      <c r="DQH620" s="9"/>
      <c r="DQI620" s="9"/>
      <c r="DQJ620" s="9"/>
      <c r="DQK620" s="9"/>
      <c r="DQL620" s="9"/>
      <c r="DQM620" s="9"/>
      <c r="DQN620" s="9"/>
      <c r="DQO620" s="9"/>
      <c r="DQP620" s="9"/>
      <c r="DQQ620" s="9"/>
      <c r="DQR620" s="9"/>
      <c r="DQS620" s="9"/>
      <c r="DQT620" s="9"/>
      <c r="DQU620" s="9"/>
      <c r="DQV620" s="9"/>
      <c r="DQW620" s="9"/>
      <c r="DQX620" s="9"/>
      <c r="DQY620" s="9"/>
      <c r="DQZ620" s="9"/>
      <c r="DRA620" s="9"/>
      <c r="DRB620" s="9"/>
      <c r="DRC620" s="9"/>
      <c r="DRD620" s="9"/>
      <c r="DRE620" s="9"/>
      <c r="DRF620" s="9"/>
      <c r="DRG620" s="9"/>
      <c r="DRH620" s="9"/>
      <c r="DRI620" s="9"/>
      <c r="DRJ620" s="9"/>
      <c r="DRK620" s="9"/>
      <c r="DRL620" s="9"/>
      <c r="DRM620" s="9"/>
      <c r="DRN620" s="9"/>
      <c r="DRO620" s="9"/>
      <c r="DRP620" s="9"/>
      <c r="DRQ620" s="9"/>
      <c r="DRR620" s="9"/>
      <c r="DRS620" s="9"/>
      <c r="DRT620" s="9"/>
      <c r="DRU620" s="9"/>
      <c r="DRV620" s="9"/>
      <c r="DRW620" s="9"/>
      <c r="DRX620" s="9"/>
      <c r="DRY620" s="9"/>
      <c r="DRZ620" s="9"/>
      <c r="DSA620" s="9"/>
      <c r="DSB620" s="9"/>
      <c r="DSC620" s="9"/>
      <c r="DSD620" s="9"/>
      <c r="DSE620" s="9"/>
      <c r="DSF620" s="9"/>
      <c r="DSG620" s="9"/>
      <c r="DSH620" s="9"/>
      <c r="DSI620" s="9"/>
      <c r="DSJ620" s="9"/>
      <c r="DSK620" s="9"/>
      <c r="DSL620" s="9"/>
      <c r="DSM620" s="9"/>
      <c r="DSN620" s="9"/>
      <c r="DSO620" s="9"/>
      <c r="DSP620" s="9"/>
      <c r="DSQ620" s="9"/>
      <c r="DSR620" s="9"/>
      <c r="DSS620" s="9"/>
      <c r="DST620" s="9"/>
      <c r="DSU620" s="9"/>
      <c r="DSV620" s="9"/>
      <c r="DSW620" s="9"/>
      <c r="DSX620" s="9"/>
      <c r="DSY620" s="9"/>
      <c r="DSZ620" s="9"/>
      <c r="DTA620" s="9"/>
      <c r="DTB620" s="9"/>
      <c r="DTC620" s="9"/>
      <c r="DTD620" s="9"/>
      <c r="DTE620" s="9"/>
      <c r="DTF620" s="9"/>
      <c r="DTG620" s="9"/>
      <c r="DTH620" s="9"/>
      <c r="DTI620" s="9"/>
      <c r="DTJ620" s="9"/>
      <c r="DTK620" s="9"/>
      <c r="DTL620" s="9"/>
      <c r="DTM620" s="9"/>
      <c r="DTN620" s="9"/>
      <c r="DTO620" s="9"/>
      <c r="DTP620" s="9"/>
      <c r="DTQ620" s="9"/>
      <c r="DTR620" s="9"/>
      <c r="DTS620" s="9"/>
      <c r="DTT620" s="9"/>
      <c r="DTU620" s="9"/>
      <c r="DTV620" s="9"/>
      <c r="DTW620" s="9"/>
      <c r="DTX620" s="9"/>
      <c r="DTY620" s="9"/>
      <c r="DTZ620" s="9"/>
      <c r="DUA620" s="9"/>
      <c r="DUB620" s="9"/>
      <c r="DUC620" s="9"/>
      <c r="DUD620" s="9"/>
      <c r="DUE620" s="9"/>
      <c r="DUF620" s="9"/>
      <c r="DUG620" s="9"/>
      <c r="DUH620" s="9"/>
      <c r="DUI620" s="9"/>
      <c r="DUJ620" s="9"/>
      <c r="DUK620" s="9"/>
      <c r="DUL620" s="9"/>
      <c r="DUM620" s="9"/>
      <c r="DUN620" s="9"/>
      <c r="DUO620" s="9"/>
      <c r="DUP620" s="9"/>
      <c r="DUQ620" s="9"/>
      <c r="DUR620" s="9"/>
      <c r="DUS620" s="9"/>
      <c r="DUT620" s="9"/>
      <c r="DUU620" s="9"/>
      <c r="DUV620" s="9"/>
      <c r="DUW620" s="9"/>
      <c r="DUX620" s="9"/>
      <c r="DUY620" s="9"/>
      <c r="DUZ620" s="9"/>
      <c r="DVA620" s="9"/>
      <c r="DVB620" s="9"/>
      <c r="DVC620" s="9"/>
      <c r="DVD620" s="9"/>
      <c r="DVE620" s="9"/>
      <c r="DVF620" s="9"/>
      <c r="DVG620" s="9"/>
      <c r="DVH620" s="9"/>
      <c r="DVI620" s="9"/>
      <c r="DVJ620" s="9"/>
      <c r="DVK620" s="9"/>
      <c r="DVL620" s="9"/>
      <c r="DVM620" s="9"/>
      <c r="DVN620" s="9"/>
      <c r="DVO620" s="9"/>
      <c r="DVP620" s="9"/>
      <c r="DVQ620" s="9"/>
      <c r="DVR620" s="9"/>
      <c r="DVS620" s="9"/>
      <c r="DVT620" s="9"/>
      <c r="DVU620" s="9"/>
      <c r="DVV620" s="9"/>
      <c r="DVW620" s="9"/>
      <c r="DVX620" s="9"/>
      <c r="DVY620" s="9"/>
      <c r="DVZ620" s="9"/>
      <c r="DWA620" s="9"/>
      <c r="DWB620" s="9"/>
      <c r="DWC620" s="9"/>
      <c r="DWD620" s="9"/>
      <c r="DWE620" s="9"/>
      <c r="DWF620" s="9"/>
      <c r="DWG620" s="9"/>
      <c r="DWH620" s="9"/>
      <c r="DWI620" s="9"/>
      <c r="DWJ620" s="9"/>
      <c r="DWK620" s="9"/>
      <c r="DWL620" s="9"/>
      <c r="DWM620" s="9"/>
      <c r="DWN620" s="9"/>
      <c r="DWO620" s="9"/>
      <c r="DWP620" s="9"/>
      <c r="DWQ620" s="9"/>
      <c r="DWR620" s="9"/>
      <c r="DWS620" s="9"/>
      <c r="DWT620" s="9"/>
      <c r="DWU620" s="9"/>
      <c r="DWV620" s="9"/>
      <c r="DWW620" s="9"/>
      <c r="DWX620" s="9"/>
      <c r="DWY620" s="9"/>
      <c r="DWZ620" s="9"/>
      <c r="DXA620" s="9"/>
      <c r="DXB620" s="9"/>
      <c r="DXC620" s="9"/>
      <c r="DXD620" s="9"/>
      <c r="DXE620" s="9"/>
      <c r="DXF620" s="9"/>
      <c r="DXG620" s="9"/>
      <c r="DXH620" s="9"/>
      <c r="DXI620" s="9"/>
      <c r="DXJ620" s="9"/>
      <c r="DXK620" s="9"/>
      <c r="DXL620" s="9"/>
      <c r="DXM620" s="9"/>
      <c r="DXN620" s="9"/>
      <c r="DXO620" s="9"/>
      <c r="DXP620" s="9"/>
      <c r="DXQ620" s="9"/>
      <c r="DXR620" s="9"/>
      <c r="DXS620" s="9"/>
      <c r="DXT620" s="9"/>
      <c r="DXU620" s="9"/>
      <c r="DXV620" s="9"/>
      <c r="DXW620" s="9"/>
      <c r="DXX620" s="9"/>
      <c r="DXY620" s="9"/>
      <c r="DXZ620" s="9"/>
      <c r="DYA620" s="9"/>
      <c r="DYB620" s="9"/>
      <c r="DYC620" s="9"/>
      <c r="DYD620" s="9"/>
      <c r="DYE620" s="9"/>
      <c r="DYF620" s="9"/>
      <c r="DYG620" s="9"/>
      <c r="DYH620" s="9"/>
      <c r="DYI620" s="9"/>
      <c r="DYJ620" s="9"/>
      <c r="DYK620" s="9"/>
      <c r="DYL620" s="9"/>
      <c r="DYM620" s="9"/>
      <c r="DYN620" s="9"/>
      <c r="DYO620" s="9"/>
      <c r="DYP620" s="9"/>
      <c r="DYQ620" s="9"/>
      <c r="DYR620" s="9"/>
      <c r="DYS620" s="9"/>
      <c r="DYT620" s="9"/>
      <c r="DYU620" s="9"/>
      <c r="DYV620" s="9"/>
      <c r="DYW620" s="9"/>
      <c r="DYX620" s="9"/>
      <c r="DYY620" s="9"/>
      <c r="DYZ620" s="9"/>
      <c r="DZA620" s="9"/>
      <c r="DZB620" s="9"/>
      <c r="DZC620" s="9"/>
      <c r="DZD620" s="9"/>
      <c r="DZE620" s="9"/>
      <c r="DZF620" s="9"/>
      <c r="DZG620" s="9"/>
      <c r="DZH620" s="9"/>
      <c r="DZI620" s="9"/>
      <c r="DZJ620" s="9"/>
      <c r="DZK620" s="9"/>
      <c r="DZL620" s="9"/>
      <c r="DZM620" s="9"/>
      <c r="DZN620" s="9"/>
      <c r="DZO620" s="9"/>
      <c r="DZP620" s="9"/>
      <c r="DZQ620" s="9"/>
      <c r="DZR620" s="9"/>
      <c r="DZS620" s="9"/>
      <c r="DZT620" s="9"/>
      <c r="DZU620" s="9"/>
      <c r="DZV620" s="9"/>
      <c r="DZW620" s="9"/>
      <c r="DZX620" s="9"/>
      <c r="DZY620" s="9"/>
      <c r="DZZ620" s="9"/>
      <c r="EAA620" s="9"/>
      <c r="EAB620" s="9"/>
      <c r="EAC620" s="9"/>
      <c r="EAD620" s="9"/>
      <c r="EAE620" s="9"/>
      <c r="EAF620" s="9"/>
      <c r="EAG620" s="9"/>
      <c r="EAH620" s="9"/>
      <c r="EAI620" s="9"/>
      <c r="EAJ620" s="9"/>
      <c r="EAK620" s="9"/>
      <c r="EAL620" s="9"/>
      <c r="EAM620" s="9"/>
      <c r="EAN620" s="9"/>
      <c r="EAO620" s="9"/>
      <c r="EAP620" s="9"/>
      <c r="EAQ620" s="9"/>
      <c r="EAR620" s="9"/>
      <c r="EAS620" s="9"/>
      <c r="EAT620" s="9"/>
      <c r="EAU620" s="9"/>
      <c r="EAV620" s="9"/>
      <c r="EAW620" s="9"/>
      <c r="EAX620" s="9"/>
      <c r="EAY620" s="9"/>
      <c r="EAZ620" s="9"/>
      <c r="EBA620" s="9"/>
      <c r="EBB620" s="9"/>
      <c r="EBC620" s="9"/>
      <c r="EBD620" s="9"/>
      <c r="EBE620" s="9"/>
      <c r="EBF620" s="9"/>
      <c r="EBG620" s="9"/>
      <c r="EBH620" s="9"/>
      <c r="EBI620" s="9"/>
      <c r="EBJ620" s="9"/>
      <c r="EBK620" s="9"/>
      <c r="EBL620" s="9"/>
      <c r="EBM620" s="9"/>
      <c r="EBN620" s="9"/>
      <c r="EBO620" s="9"/>
      <c r="EBP620" s="9"/>
      <c r="EBQ620" s="9"/>
      <c r="EBR620" s="9"/>
      <c r="EBS620" s="9"/>
      <c r="EBT620" s="9"/>
      <c r="EBU620" s="9"/>
      <c r="EBV620" s="9"/>
      <c r="EBW620" s="9"/>
      <c r="EBX620" s="9"/>
      <c r="EBY620" s="9"/>
      <c r="EBZ620" s="9"/>
      <c r="ECA620" s="9"/>
      <c r="ECB620" s="9"/>
      <c r="ECC620" s="9"/>
      <c r="ECD620" s="9"/>
      <c r="ECE620" s="9"/>
      <c r="ECF620" s="9"/>
      <c r="ECG620" s="9"/>
      <c r="ECH620" s="9"/>
      <c r="ECI620" s="9"/>
      <c r="ECJ620" s="9"/>
      <c r="ECK620" s="9"/>
      <c r="ECL620" s="9"/>
      <c r="ECM620" s="9"/>
      <c r="ECN620" s="9"/>
      <c r="ECO620" s="9"/>
      <c r="ECP620" s="9"/>
      <c r="ECQ620" s="9"/>
      <c r="ECR620" s="9"/>
      <c r="ECS620" s="9"/>
      <c r="ECT620" s="9"/>
      <c r="ECU620" s="9"/>
      <c r="ECV620" s="9"/>
      <c r="ECW620" s="9"/>
      <c r="ECX620" s="9"/>
      <c r="ECY620" s="9"/>
      <c r="ECZ620" s="9"/>
      <c r="EDA620" s="9"/>
      <c r="EDB620" s="9"/>
      <c r="EDC620" s="9"/>
      <c r="EDD620" s="9"/>
      <c r="EDE620" s="9"/>
      <c r="EDF620" s="9"/>
      <c r="EDG620" s="9"/>
      <c r="EDH620" s="9"/>
      <c r="EDI620" s="9"/>
      <c r="EDJ620" s="9"/>
      <c r="EDK620" s="9"/>
      <c r="EDL620" s="9"/>
      <c r="EDM620" s="9"/>
      <c r="EDN620" s="9"/>
      <c r="EDO620" s="9"/>
      <c r="EDP620" s="9"/>
      <c r="EDQ620" s="9"/>
      <c r="EDR620" s="9"/>
      <c r="EDS620" s="9"/>
      <c r="EDT620" s="9"/>
      <c r="EDU620" s="9"/>
      <c r="EDV620" s="9"/>
      <c r="EDW620" s="9"/>
      <c r="EDX620" s="9"/>
      <c r="EDY620" s="9"/>
      <c r="EDZ620" s="9"/>
      <c r="EEA620" s="9"/>
      <c r="EEB620" s="9"/>
      <c r="EEC620" s="9"/>
      <c r="EED620" s="9"/>
      <c r="EEE620" s="9"/>
      <c r="EEF620" s="9"/>
      <c r="EEG620" s="9"/>
      <c r="EEH620" s="9"/>
      <c r="EEI620" s="9"/>
      <c r="EEJ620" s="9"/>
      <c r="EEK620" s="9"/>
      <c r="EEL620" s="9"/>
      <c r="EEM620" s="9"/>
      <c r="EEN620" s="9"/>
      <c r="EEO620" s="9"/>
      <c r="EEP620" s="9"/>
      <c r="EEQ620" s="9"/>
      <c r="EER620" s="9"/>
      <c r="EES620" s="9"/>
      <c r="EET620" s="9"/>
      <c r="EEU620" s="9"/>
      <c r="EEV620" s="9"/>
      <c r="EEW620" s="9"/>
      <c r="EEX620" s="9"/>
      <c r="EEY620" s="9"/>
      <c r="EEZ620" s="9"/>
      <c r="EFA620" s="9"/>
      <c r="EFB620" s="9"/>
      <c r="EFC620" s="9"/>
      <c r="EFD620" s="9"/>
      <c r="EFE620" s="9"/>
      <c r="EFF620" s="9"/>
      <c r="EFG620" s="9"/>
      <c r="EFH620" s="9"/>
      <c r="EFI620" s="9"/>
      <c r="EFJ620" s="9"/>
      <c r="EFK620" s="9"/>
      <c r="EFL620" s="9"/>
      <c r="EFM620" s="9"/>
      <c r="EFN620" s="9"/>
      <c r="EFO620" s="9"/>
      <c r="EFP620" s="9"/>
      <c r="EFQ620" s="9"/>
      <c r="EFR620" s="9"/>
      <c r="EFS620" s="9"/>
      <c r="EFT620" s="9"/>
      <c r="EFU620" s="9"/>
      <c r="EFV620" s="9"/>
      <c r="EFW620" s="9"/>
      <c r="EFX620" s="9"/>
      <c r="EFY620" s="9"/>
      <c r="EFZ620" s="9"/>
      <c r="EGA620" s="9"/>
      <c r="EGB620" s="9"/>
      <c r="EGC620" s="9"/>
      <c r="EGD620" s="9"/>
      <c r="EGE620" s="9"/>
      <c r="EGF620" s="9"/>
      <c r="EGG620" s="9"/>
      <c r="EGH620" s="9"/>
      <c r="EGI620" s="9"/>
      <c r="EGJ620" s="9"/>
      <c r="EGK620" s="9"/>
      <c r="EGL620" s="9"/>
      <c r="EGM620" s="9"/>
      <c r="EGN620" s="9"/>
      <c r="EGO620" s="9"/>
      <c r="EGP620" s="9"/>
      <c r="EGQ620" s="9"/>
      <c r="EGR620" s="9"/>
      <c r="EGS620" s="9"/>
      <c r="EGT620" s="9"/>
      <c r="EGU620" s="9"/>
      <c r="EGV620" s="9"/>
      <c r="EGW620" s="9"/>
      <c r="EGX620" s="9"/>
      <c r="EGY620" s="9"/>
      <c r="EGZ620" s="9"/>
      <c r="EHA620" s="9"/>
      <c r="EHB620" s="9"/>
      <c r="EHC620" s="9"/>
      <c r="EHD620" s="9"/>
      <c r="EHE620" s="9"/>
      <c r="EHF620" s="9"/>
      <c r="EHG620" s="9"/>
      <c r="EHH620" s="9"/>
      <c r="EHI620" s="9"/>
      <c r="EHJ620" s="9"/>
      <c r="EHK620" s="9"/>
      <c r="EHL620" s="9"/>
      <c r="EHM620" s="9"/>
      <c r="EHN620" s="9"/>
      <c r="EHO620" s="9"/>
      <c r="EHP620" s="9"/>
      <c r="EHQ620" s="9"/>
      <c r="EHR620" s="9"/>
      <c r="EHS620" s="9"/>
      <c r="EHT620" s="9"/>
      <c r="EHU620" s="9"/>
      <c r="EHV620" s="9"/>
      <c r="EHW620" s="9"/>
      <c r="EHX620" s="9"/>
      <c r="EHY620" s="9"/>
      <c r="EHZ620" s="9"/>
      <c r="EIA620" s="9"/>
      <c r="EIB620" s="9"/>
      <c r="EIC620" s="9"/>
      <c r="EID620" s="9"/>
      <c r="EIE620" s="9"/>
      <c r="EIF620" s="9"/>
      <c r="EIG620" s="9"/>
      <c r="EIH620" s="9"/>
      <c r="EII620" s="9"/>
      <c r="EIJ620" s="9"/>
      <c r="EIK620" s="9"/>
      <c r="EIL620" s="9"/>
      <c r="EIM620" s="9"/>
      <c r="EIN620" s="9"/>
      <c r="EIO620" s="9"/>
      <c r="EIP620" s="9"/>
      <c r="EIQ620" s="9"/>
      <c r="EIR620" s="9"/>
      <c r="EIS620" s="9"/>
      <c r="EIT620" s="9"/>
      <c r="EIU620" s="9"/>
      <c r="EIV620" s="9"/>
      <c r="EIW620" s="9"/>
      <c r="EIX620" s="9"/>
      <c r="EIY620" s="9"/>
      <c r="EIZ620" s="9"/>
      <c r="EJA620" s="9"/>
      <c r="EJB620" s="9"/>
      <c r="EJC620" s="9"/>
      <c r="EJD620" s="9"/>
      <c r="EJE620" s="9"/>
      <c r="EJF620" s="9"/>
      <c r="EJG620" s="9"/>
      <c r="EJH620" s="9"/>
      <c r="EJI620" s="9"/>
      <c r="EJJ620" s="9"/>
      <c r="EJK620" s="9"/>
      <c r="EJL620" s="9"/>
      <c r="EJM620" s="9"/>
      <c r="EJN620" s="9"/>
      <c r="EJO620" s="9"/>
      <c r="EJP620" s="9"/>
      <c r="EJQ620" s="9"/>
      <c r="EJR620" s="9"/>
      <c r="EJS620" s="9"/>
      <c r="EJT620" s="9"/>
      <c r="EJU620" s="9"/>
      <c r="EJV620" s="9"/>
      <c r="EJW620" s="9"/>
      <c r="EJX620" s="9"/>
      <c r="EJY620" s="9"/>
      <c r="EJZ620" s="9"/>
      <c r="EKA620" s="9"/>
      <c r="EKB620" s="9"/>
      <c r="EKC620" s="9"/>
      <c r="EKD620" s="9"/>
      <c r="EKE620" s="9"/>
      <c r="EKF620" s="9"/>
      <c r="EKG620" s="9"/>
      <c r="EKH620" s="9"/>
      <c r="EKI620" s="9"/>
      <c r="EKJ620" s="9"/>
      <c r="EKK620" s="9"/>
      <c r="EKL620" s="9"/>
      <c r="EKM620" s="9"/>
      <c r="EKN620" s="9"/>
      <c r="EKO620" s="9"/>
      <c r="EKP620" s="9"/>
      <c r="EKQ620" s="9"/>
      <c r="EKR620" s="9"/>
      <c r="EKS620" s="9"/>
      <c r="EKT620" s="9"/>
      <c r="EKU620" s="9"/>
      <c r="EKV620" s="9"/>
      <c r="EKW620" s="9"/>
      <c r="EKX620" s="9"/>
      <c r="EKY620" s="9"/>
      <c r="EKZ620" s="9"/>
      <c r="ELA620" s="9"/>
      <c r="ELB620" s="9"/>
      <c r="ELC620" s="9"/>
      <c r="ELD620" s="9"/>
      <c r="ELE620" s="9"/>
      <c r="ELF620" s="9"/>
      <c r="ELG620" s="9"/>
      <c r="ELH620" s="9"/>
      <c r="ELI620" s="9"/>
      <c r="ELJ620" s="9"/>
      <c r="ELK620" s="9"/>
      <c r="ELL620" s="9"/>
      <c r="ELM620" s="9"/>
      <c r="ELN620" s="9"/>
      <c r="ELO620" s="9"/>
      <c r="ELP620" s="9"/>
      <c r="ELQ620" s="9"/>
      <c r="ELR620" s="9"/>
      <c r="ELS620" s="9"/>
      <c r="ELT620" s="9"/>
      <c r="ELU620" s="9"/>
      <c r="ELV620" s="9"/>
      <c r="ELW620" s="9"/>
      <c r="ELX620" s="9"/>
      <c r="ELY620" s="9"/>
      <c r="ELZ620" s="9"/>
      <c r="EMA620" s="9"/>
      <c r="EMB620" s="9"/>
      <c r="EMC620" s="9"/>
      <c r="EMD620" s="9"/>
      <c r="EME620" s="9"/>
      <c r="EMF620" s="9"/>
      <c r="EMG620" s="9"/>
      <c r="EMH620" s="9"/>
      <c r="EMI620" s="9"/>
      <c r="EMJ620" s="9"/>
      <c r="EMK620" s="9"/>
      <c r="EML620" s="9"/>
      <c r="EMM620" s="9"/>
      <c r="EMN620" s="9"/>
      <c r="EMO620" s="9"/>
      <c r="EMP620" s="9"/>
      <c r="EMQ620" s="9"/>
      <c r="EMR620" s="9"/>
      <c r="EMS620" s="9"/>
      <c r="EMT620" s="9"/>
      <c r="EMU620" s="9"/>
      <c r="EMV620" s="9"/>
      <c r="EMW620" s="9"/>
      <c r="EMX620" s="9"/>
      <c r="EMY620" s="9"/>
      <c r="EMZ620" s="9"/>
      <c r="ENA620" s="9"/>
      <c r="ENB620" s="9"/>
      <c r="ENC620" s="9"/>
      <c r="END620" s="9"/>
      <c r="ENE620" s="9"/>
      <c r="ENF620" s="9"/>
      <c r="ENG620" s="9"/>
      <c r="ENH620" s="9"/>
      <c r="ENI620" s="9"/>
      <c r="ENJ620" s="9"/>
      <c r="ENK620" s="9"/>
      <c r="ENL620" s="9"/>
      <c r="ENM620" s="9"/>
      <c r="ENN620" s="9"/>
      <c r="ENO620" s="9"/>
      <c r="ENP620" s="9"/>
      <c r="ENQ620" s="9"/>
      <c r="ENR620" s="9"/>
      <c r="ENS620" s="9"/>
      <c r="ENT620" s="9"/>
      <c r="ENU620" s="9"/>
      <c r="ENV620" s="9"/>
      <c r="ENW620" s="9"/>
      <c r="ENX620" s="9"/>
      <c r="ENY620" s="9"/>
      <c r="ENZ620" s="9"/>
      <c r="EOA620" s="9"/>
      <c r="EOB620" s="9"/>
      <c r="EOC620" s="9"/>
      <c r="EOD620" s="9"/>
      <c r="EOE620" s="9"/>
      <c r="EOF620" s="9"/>
      <c r="EOG620" s="9"/>
      <c r="EOH620" s="9"/>
      <c r="EOI620" s="9"/>
      <c r="EOJ620" s="9"/>
      <c r="EOK620" s="9"/>
      <c r="EOL620" s="9"/>
      <c r="EOM620" s="9"/>
      <c r="EON620" s="9"/>
      <c r="EOO620" s="9"/>
      <c r="EOP620" s="9"/>
      <c r="EOQ620" s="9"/>
      <c r="EOR620" s="9"/>
      <c r="EOS620" s="9"/>
      <c r="EOT620" s="9"/>
      <c r="EOU620" s="9"/>
      <c r="EOV620" s="9"/>
      <c r="EOW620" s="9"/>
      <c r="EOX620" s="9"/>
      <c r="EOY620" s="9"/>
      <c r="EOZ620" s="9"/>
      <c r="EPA620" s="9"/>
      <c r="EPB620" s="9"/>
      <c r="EPC620" s="9"/>
      <c r="EPD620" s="9"/>
      <c r="EPE620" s="9"/>
      <c r="EPF620" s="9"/>
      <c r="EPG620" s="9"/>
      <c r="EPH620" s="9"/>
      <c r="EPI620" s="9"/>
      <c r="EPJ620" s="9"/>
      <c r="EPK620" s="9"/>
      <c r="EPL620" s="9"/>
      <c r="EPM620" s="9"/>
      <c r="EPN620" s="9"/>
      <c r="EPO620" s="9"/>
      <c r="EPP620" s="9"/>
      <c r="EPQ620" s="9"/>
      <c r="EPR620" s="9"/>
      <c r="EPS620" s="9"/>
      <c r="EPT620" s="9"/>
      <c r="EPU620" s="9"/>
      <c r="EPV620" s="9"/>
      <c r="EPW620" s="9"/>
      <c r="EPX620" s="9"/>
      <c r="EPY620" s="9"/>
      <c r="EPZ620" s="9"/>
      <c r="EQA620" s="9"/>
      <c r="EQB620" s="9"/>
      <c r="EQC620" s="9"/>
      <c r="EQD620" s="9"/>
      <c r="EQE620" s="9"/>
      <c r="EQF620" s="9"/>
      <c r="EQG620" s="9"/>
      <c r="EQH620" s="9"/>
      <c r="EQI620" s="9"/>
      <c r="EQJ620" s="9"/>
      <c r="EQK620" s="9"/>
      <c r="EQL620" s="9"/>
      <c r="EQM620" s="9"/>
      <c r="EQN620" s="9"/>
      <c r="EQO620" s="9"/>
      <c r="EQP620" s="9"/>
      <c r="EQQ620" s="9"/>
      <c r="EQR620" s="9"/>
      <c r="EQS620" s="9"/>
      <c r="EQT620" s="9"/>
      <c r="EQU620" s="9"/>
      <c r="EQV620" s="9"/>
      <c r="EQW620" s="9"/>
      <c r="EQX620" s="9"/>
      <c r="EQY620" s="9"/>
      <c r="EQZ620" s="9"/>
      <c r="ERA620" s="9"/>
      <c r="ERB620" s="9"/>
      <c r="ERC620" s="9"/>
      <c r="ERD620" s="9"/>
      <c r="ERE620" s="9"/>
      <c r="ERF620" s="9"/>
      <c r="ERG620" s="9"/>
      <c r="ERH620" s="9"/>
      <c r="ERI620" s="9"/>
      <c r="ERJ620" s="9"/>
      <c r="ERK620" s="9"/>
      <c r="ERL620" s="9"/>
      <c r="ERM620" s="9"/>
      <c r="ERN620" s="9"/>
      <c r="ERO620" s="9"/>
      <c r="ERP620" s="9"/>
      <c r="ERQ620" s="9"/>
      <c r="ERR620" s="9"/>
      <c r="ERS620" s="9"/>
      <c r="ERT620" s="9"/>
      <c r="ERU620" s="9"/>
      <c r="ERV620" s="9"/>
      <c r="ERW620" s="9"/>
      <c r="ERX620" s="9"/>
      <c r="ERY620" s="9"/>
      <c r="ERZ620" s="9"/>
      <c r="ESA620" s="9"/>
      <c r="ESB620" s="9"/>
      <c r="ESC620" s="9"/>
      <c r="ESD620" s="9"/>
      <c r="ESE620" s="9"/>
      <c r="ESF620" s="9"/>
      <c r="ESG620" s="9"/>
      <c r="ESH620" s="9"/>
      <c r="ESI620" s="9"/>
      <c r="ESJ620" s="9"/>
      <c r="ESK620" s="9"/>
      <c r="ESL620" s="9"/>
      <c r="ESM620" s="9"/>
      <c r="ESN620" s="9"/>
      <c r="ESO620" s="9"/>
      <c r="ESP620" s="9"/>
      <c r="ESQ620" s="9"/>
      <c r="ESR620" s="9"/>
      <c r="ESS620" s="9"/>
      <c r="EST620" s="9"/>
      <c r="ESU620" s="9"/>
      <c r="ESV620" s="9"/>
      <c r="ESW620" s="9"/>
      <c r="ESX620" s="9"/>
      <c r="ESY620" s="9"/>
      <c r="ESZ620" s="9"/>
      <c r="ETA620" s="9"/>
      <c r="ETB620" s="9"/>
      <c r="ETC620" s="9"/>
      <c r="ETD620" s="9"/>
      <c r="ETE620" s="9"/>
      <c r="ETF620" s="9"/>
      <c r="ETG620" s="9"/>
      <c r="ETH620" s="9"/>
      <c r="ETI620" s="9"/>
      <c r="ETJ620" s="9"/>
      <c r="ETK620" s="9"/>
      <c r="ETL620" s="9"/>
      <c r="ETM620" s="9"/>
      <c r="ETN620" s="9"/>
      <c r="ETO620" s="9"/>
      <c r="ETP620" s="9"/>
      <c r="ETQ620" s="9"/>
      <c r="ETR620" s="9"/>
      <c r="ETS620" s="9"/>
      <c r="ETT620" s="9"/>
      <c r="ETU620" s="9"/>
      <c r="ETV620" s="9"/>
      <c r="ETW620" s="9"/>
      <c r="ETX620" s="9"/>
      <c r="ETY620" s="9"/>
      <c r="ETZ620" s="9"/>
      <c r="EUA620" s="9"/>
      <c r="EUB620" s="9"/>
      <c r="EUC620" s="9"/>
      <c r="EUD620" s="9"/>
      <c r="EUE620" s="9"/>
      <c r="EUF620" s="9"/>
      <c r="EUG620" s="9"/>
      <c r="EUH620" s="9"/>
      <c r="EUI620" s="9"/>
      <c r="EUJ620" s="9"/>
      <c r="EUK620" s="9"/>
      <c r="EUL620" s="9"/>
      <c r="EUM620" s="9"/>
      <c r="EUN620" s="9"/>
      <c r="EUO620" s="9"/>
      <c r="EUP620" s="9"/>
      <c r="EUQ620" s="9"/>
      <c r="EUR620" s="9"/>
      <c r="EUS620" s="9"/>
      <c r="EUT620" s="9"/>
      <c r="EUU620" s="9"/>
      <c r="EUV620" s="9"/>
      <c r="EUW620" s="9"/>
      <c r="EUX620" s="9"/>
      <c r="EUY620" s="9"/>
      <c r="EUZ620" s="9"/>
      <c r="EVA620" s="9"/>
      <c r="EVB620" s="9"/>
      <c r="EVC620" s="9"/>
      <c r="EVD620" s="9"/>
      <c r="EVE620" s="9"/>
      <c r="EVF620" s="9"/>
      <c r="EVG620" s="9"/>
      <c r="EVH620" s="9"/>
      <c r="EVI620" s="9"/>
      <c r="EVJ620" s="9"/>
      <c r="EVK620" s="9"/>
      <c r="EVL620" s="9"/>
      <c r="EVM620" s="9"/>
      <c r="EVN620" s="9"/>
      <c r="EVO620" s="9"/>
      <c r="EVP620" s="9"/>
      <c r="EVQ620" s="9"/>
      <c r="EVR620" s="9"/>
      <c r="EVS620" s="9"/>
      <c r="EVT620" s="9"/>
      <c r="EVU620" s="9"/>
      <c r="EVV620" s="9"/>
      <c r="EVW620" s="9"/>
      <c r="EVX620" s="9"/>
      <c r="EVY620" s="9"/>
      <c r="EVZ620" s="9"/>
      <c r="EWA620" s="9"/>
      <c r="EWB620" s="9"/>
      <c r="EWC620" s="9"/>
      <c r="EWD620" s="9"/>
      <c r="EWE620" s="9"/>
      <c r="EWF620" s="9"/>
      <c r="EWG620" s="9"/>
      <c r="EWH620" s="9"/>
      <c r="EWI620" s="9"/>
      <c r="EWJ620" s="9"/>
      <c r="EWK620" s="9"/>
      <c r="EWL620" s="9"/>
      <c r="EWM620" s="9"/>
      <c r="EWN620" s="9"/>
      <c r="EWO620" s="9"/>
      <c r="EWP620" s="9"/>
      <c r="EWQ620" s="9"/>
      <c r="EWR620" s="9"/>
      <c r="EWS620" s="9"/>
      <c r="EWT620" s="9"/>
      <c r="EWU620" s="9"/>
      <c r="EWV620" s="9"/>
      <c r="EWW620" s="9"/>
      <c r="EWX620" s="9"/>
      <c r="EWY620" s="9"/>
      <c r="EWZ620" s="9"/>
      <c r="EXA620" s="9"/>
      <c r="EXB620" s="9"/>
      <c r="EXC620" s="9"/>
      <c r="EXD620" s="9"/>
      <c r="EXE620" s="9"/>
      <c r="EXF620" s="9"/>
      <c r="EXG620" s="9"/>
      <c r="EXH620" s="9"/>
      <c r="EXI620" s="9"/>
      <c r="EXJ620" s="9"/>
      <c r="EXK620" s="9"/>
      <c r="EXL620" s="9"/>
      <c r="EXM620" s="9"/>
      <c r="EXN620" s="9"/>
      <c r="EXO620" s="9"/>
      <c r="EXP620" s="9"/>
      <c r="EXQ620" s="9"/>
      <c r="EXR620" s="9"/>
      <c r="EXS620" s="9"/>
      <c r="EXT620" s="9"/>
      <c r="EXU620" s="9"/>
      <c r="EXV620" s="9"/>
      <c r="EXW620" s="9"/>
      <c r="EXX620" s="9"/>
      <c r="EXY620" s="9"/>
      <c r="EXZ620" s="9"/>
      <c r="EYA620" s="9"/>
      <c r="EYB620" s="9"/>
      <c r="EYC620" s="9"/>
      <c r="EYD620" s="9"/>
      <c r="EYE620" s="9"/>
      <c r="EYF620" s="9"/>
      <c r="EYG620" s="9"/>
      <c r="EYH620" s="9"/>
      <c r="EYI620" s="9"/>
      <c r="EYJ620" s="9"/>
      <c r="EYK620" s="9"/>
      <c r="EYL620" s="9"/>
      <c r="EYM620" s="9"/>
      <c r="EYN620" s="9"/>
      <c r="EYO620" s="9"/>
      <c r="EYP620" s="9"/>
      <c r="EYQ620" s="9"/>
      <c r="EYR620" s="9"/>
      <c r="EYS620" s="9"/>
      <c r="EYT620" s="9"/>
      <c r="EYU620" s="9"/>
      <c r="EYV620" s="9"/>
      <c r="EYW620" s="9"/>
      <c r="EYX620" s="9"/>
      <c r="EYY620" s="9"/>
      <c r="EYZ620" s="9"/>
      <c r="EZA620" s="9"/>
      <c r="EZB620" s="9"/>
      <c r="EZC620" s="9"/>
      <c r="EZD620" s="9"/>
      <c r="EZE620" s="9"/>
      <c r="EZF620" s="9"/>
      <c r="EZG620" s="9"/>
      <c r="EZH620" s="9"/>
      <c r="EZI620" s="9"/>
      <c r="EZJ620" s="9"/>
      <c r="EZK620" s="9"/>
      <c r="EZL620" s="9"/>
      <c r="EZM620" s="9"/>
      <c r="EZN620" s="9"/>
      <c r="EZO620" s="9"/>
      <c r="EZP620" s="9"/>
      <c r="EZQ620" s="9"/>
      <c r="EZR620" s="9"/>
      <c r="EZS620" s="9"/>
      <c r="EZT620" s="9"/>
      <c r="EZU620" s="9"/>
      <c r="EZV620" s="9"/>
      <c r="EZW620" s="9"/>
      <c r="EZX620" s="9"/>
      <c r="EZY620" s="9"/>
      <c r="EZZ620" s="9"/>
      <c r="FAA620" s="9"/>
      <c r="FAB620" s="9"/>
      <c r="FAC620" s="9"/>
      <c r="FAD620" s="9"/>
      <c r="FAE620" s="9"/>
      <c r="FAF620" s="9"/>
      <c r="FAG620" s="9"/>
      <c r="FAH620" s="9"/>
      <c r="FAI620" s="9"/>
      <c r="FAJ620" s="9"/>
      <c r="FAK620" s="9"/>
      <c r="FAL620" s="9"/>
      <c r="FAM620" s="9"/>
      <c r="FAN620" s="9"/>
      <c r="FAO620" s="9"/>
      <c r="FAP620" s="9"/>
      <c r="FAQ620" s="9"/>
      <c r="FAR620" s="9"/>
      <c r="FAS620" s="9"/>
      <c r="FAT620" s="9"/>
      <c r="FAU620" s="9"/>
      <c r="FAV620" s="9"/>
      <c r="FAW620" s="9"/>
      <c r="FAX620" s="9"/>
      <c r="FAY620" s="9"/>
      <c r="FAZ620" s="9"/>
      <c r="FBA620" s="9"/>
      <c r="FBB620" s="9"/>
      <c r="FBC620" s="9"/>
      <c r="FBD620" s="9"/>
      <c r="FBE620" s="9"/>
      <c r="FBF620" s="9"/>
      <c r="FBG620" s="9"/>
      <c r="FBH620" s="9"/>
      <c r="FBI620" s="9"/>
      <c r="FBJ620" s="9"/>
      <c r="FBK620" s="9"/>
      <c r="FBL620" s="9"/>
      <c r="FBM620" s="9"/>
      <c r="FBN620" s="9"/>
      <c r="FBO620" s="9"/>
      <c r="FBP620" s="9"/>
      <c r="FBQ620" s="9"/>
      <c r="FBR620" s="9"/>
      <c r="FBS620" s="9"/>
      <c r="FBT620" s="9"/>
      <c r="FBU620" s="9"/>
      <c r="FBV620" s="9"/>
      <c r="FBW620" s="9"/>
      <c r="FBX620" s="9"/>
      <c r="FBY620" s="9"/>
      <c r="FBZ620" s="9"/>
      <c r="FCA620" s="9"/>
      <c r="FCB620" s="9"/>
      <c r="FCC620" s="9"/>
      <c r="FCD620" s="9"/>
      <c r="FCE620" s="9"/>
      <c r="FCF620" s="9"/>
      <c r="FCG620" s="9"/>
      <c r="FCH620" s="9"/>
      <c r="FCI620" s="9"/>
      <c r="FCJ620" s="9"/>
      <c r="FCK620" s="9"/>
      <c r="FCL620" s="9"/>
      <c r="FCM620" s="9"/>
      <c r="FCN620" s="9"/>
      <c r="FCO620" s="9"/>
      <c r="FCP620" s="9"/>
      <c r="FCQ620" s="9"/>
      <c r="FCR620" s="9"/>
      <c r="FCS620" s="9"/>
      <c r="FCT620" s="9"/>
      <c r="FCU620" s="9"/>
      <c r="FCV620" s="9"/>
      <c r="FCW620" s="9"/>
      <c r="FCX620" s="9"/>
      <c r="FCY620" s="9"/>
      <c r="FCZ620" s="9"/>
      <c r="FDA620" s="9"/>
      <c r="FDB620" s="9"/>
      <c r="FDC620" s="9"/>
      <c r="FDD620" s="9"/>
      <c r="FDE620" s="9"/>
      <c r="FDF620" s="9"/>
      <c r="FDG620" s="9"/>
      <c r="FDH620" s="9"/>
      <c r="FDI620" s="9"/>
      <c r="FDJ620" s="9"/>
      <c r="FDK620" s="9"/>
      <c r="FDL620" s="9"/>
      <c r="FDM620" s="9"/>
      <c r="FDN620" s="9"/>
      <c r="FDO620" s="9"/>
      <c r="FDP620" s="9"/>
      <c r="FDQ620" s="9"/>
      <c r="FDR620" s="9"/>
      <c r="FDS620" s="9"/>
      <c r="FDT620" s="9"/>
      <c r="FDU620" s="9"/>
      <c r="FDV620" s="9"/>
      <c r="FDW620" s="9"/>
      <c r="FDX620" s="9"/>
      <c r="FDY620" s="9"/>
      <c r="FDZ620" s="9"/>
      <c r="FEA620" s="9"/>
      <c r="FEB620" s="9"/>
      <c r="FEC620" s="9"/>
      <c r="FED620" s="9"/>
      <c r="FEE620" s="9"/>
      <c r="FEF620" s="9"/>
      <c r="FEG620" s="9"/>
      <c r="FEH620" s="9"/>
      <c r="FEI620" s="9"/>
      <c r="FEJ620" s="9"/>
      <c r="FEK620" s="9"/>
      <c r="FEL620" s="9"/>
      <c r="FEM620" s="9"/>
      <c r="FEN620" s="9"/>
      <c r="FEO620" s="9"/>
      <c r="FEP620" s="9"/>
      <c r="FEQ620" s="9"/>
      <c r="FER620" s="9"/>
      <c r="FES620" s="9"/>
      <c r="FET620" s="9"/>
      <c r="FEU620" s="9"/>
      <c r="FEV620" s="9"/>
      <c r="FEW620" s="9"/>
      <c r="FEX620" s="9"/>
      <c r="FEY620" s="9"/>
      <c r="FEZ620" s="9"/>
      <c r="FFA620" s="9"/>
      <c r="FFB620" s="9"/>
      <c r="FFC620" s="9"/>
      <c r="FFD620" s="9"/>
      <c r="FFE620" s="9"/>
      <c r="FFF620" s="9"/>
      <c r="FFG620" s="9"/>
      <c r="FFH620" s="9"/>
      <c r="FFI620" s="9"/>
      <c r="FFJ620" s="9"/>
      <c r="FFK620" s="9"/>
      <c r="FFL620" s="9"/>
      <c r="FFM620" s="9"/>
      <c r="FFN620" s="9"/>
      <c r="FFO620" s="9"/>
      <c r="FFP620" s="9"/>
      <c r="FFQ620" s="9"/>
      <c r="FFR620" s="9"/>
      <c r="FFS620" s="9"/>
      <c r="FFT620" s="9"/>
      <c r="FFU620" s="9"/>
      <c r="FFV620" s="9"/>
      <c r="FFW620" s="9"/>
      <c r="FFX620" s="9"/>
      <c r="FFY620" s="9"/>
      <c r="FFZ620" s="9"/>
      <c r="FGA620" s="9"/>
      <c r="FGB620" s="9"/>
      <c r="FGC620" s="9"/>
      <c r="FGD620" s="9"/>
      <c r="FGE620" s="9"/>
      <c r="FGF620" s="9"/>
      <c r="FGG620" s="9"/>
      <c r="FGH620" s="9"/>
      <c r="FGI620" s="9"/>
      <c r="FGJ620" s="9"/>
      <c r="FGK620" s="9"/>
      <c r="FGL620" s="9"/>
      <c r="FGM620" s="9"/>
      <c r="FGN620" s="9"/>
      <c r="FGO620" s="9"/>
      <c r="FGP620" s="9"/>
      <c r="FGQ620" s="9"/>
      <c r="FGR620" s="9"/>
      <c r="FGS620" s="9"/>
      <c r="FGT620" s="9"/>
      <c r="FGU620" s="9"/>
      <c r="FGV620" s="9"/>
      <c r="FGW620" s="9"/>
      <c r="FGX620" s="9"/>
      <c r="FGY620" s="9"/>
      <c r="FGZ620" s="9"/>
      <c r="FHA620" s="9"/>
      <c r="FHB620" s="9"/>
      <c r="FHC620" s="9"/>
      <c r="FHD620" s="9"/>
      <c r="FHE620" s="9"/>
      <c r="FHF620" s="9"/>
      <c r="FHG620" s="9"/>
      <c r="FHH620" s="9"/>
      <c r="FHI620" s="9"/>
      <c r="FHJ620" s="9"/>
      <c r="FHK620" s="9"/>
      <c r="FHL620" s="9"/>
      <c r="FHM620" s="9"/>
      <c r="FHN620" s="9"/>
      <c r="FHO620" s="9"/>
      <c r="FHP620" s="9"/>
      <c r="FHQ620" s="9"/>
      <c r="FHR620" s="9"/>
      <c r="FHS620" s="9"/>
      <c r="FHT620" s="9"/>
      <c r="FHU620" s="9"/>
      <c r="FHV620" s="9"/>
      <c r="FHW620" s="9"/>
      <c r="FHX620" s="9"/>
      <c r="FHY620" s="9"/>
      <c r="FHZ620" s="9"/>
      <c r="FIA620" s="9"/>
      <c r="FIB620" s="9"/>
      <c r="FIC620" s="9"/>
      <c r="FID620" s="9"/>
      <c r="FIE620" s="9"/>
      <c r="FIF620" s="9"/>
      <c r="FIG620" s="9"/>
      <c r="FIH620" s="9"/>
      <c r="FII620" s="9"/>
      <c r="FIJ620" s="9"/>
      <c r="FIK620" s="9"/>
      <c r="FIL620" s="9"/>
      <c r="FIM620" s="9"/>
      <c r="FIN620" s="9"/>
      <c r="FIO620" s="9"/>
      <c r="FIP620" s="9"/>
      <c r="FIQ620" s="9"/>
      <c r="FIR620" s="9"/>
      <c r="FIS620" s="9"/>
      <c r="FIT620" s="9"/>
      <c r="FIU620" s="9"/>
      <c r="FIV620" s="9"/>
      <c r="FIW620" s="9"/>
      <c r="FIX620" s="9"/>
      <c r="FIY620" s="9"/>
      <c r="FIZ620" s="9"/>
      <c r="FJA620" s="9"/>
      <c r="FJB620" s="9"/>
      <c r="FJC620" s="9"/>
      <c r="FJD620" s="9"/>
      <c r="FJE620" s="9"/>
      <c r="FJF620" s="9"/>
      <c r="FJG620" s="9"/>
      <c r="FJH620" s="9"/>
      <c r="FJI620" s="9"/>
      <c r="FJJ620" s="9"/>
      <c r="FJK620" s="9"/>
      <c r="FJL620" s="9"/>
      <c r="FJM620" s="9"/>
      <c r="FJN620" s="9"/>
      <c r="FJO620" s="9"/>
      <c r="FJP620" s="9"/>
      <c r="FJQ620" s="9"/>
      <c r="FJR620" s="9"/>
      <c r="FJS620" s="9"/>
      <c r="FJT620" s="9"/>
      <c r="FJU620" s="9"/>
      <c r="FJV620" s="9"/>
      <c r="FJW620" s="9"/>
      <c r="FJX620" s="9"/>
      <c r="FJY620" s="9"/>
      <c r="FJZ620" s="9"/>
      <c r="FKA620" s="9"/>
      <c r="FKB620" s="9"/>
      <c r="FKC620" s="9"/>
      <c r="FKD620" s="9"/>
      <c r="FKE620" s="9"/>
      <c r="FKF620" s="9"/>
      <c r="FKG620" s="9"/>
      <c r="FKH620" s="9"/>
      <c r="FKI620" s="9"/>
      <c r="FKJ620" s="9"/>
      <c r="FKK620" s="9"/>
      <c r="FKL620" s="9"/>
      <c r="FKM620" s="9"/>
      <c r="FKN620" s="9"/>
      <c r="FKO620" s="9"/>
      <c r="FKP620" s="9"/>
      <c r="FKQ620" s="9"/>
      <c r="FKR620" s="9"/>
      <c r="FKS620" s="9"/>
      <c r="FKT620" s="9"/>
      <c r="FKU620" s="9"/>
      <c r="FKV620" s="9"/>
      <c r="FKW620" s="9"/>
      <c r="FKX620" s="9"/>
      <c r="FKY620" s="9"/>
      <c r="FKZ620" s="9"/>
      <c r="FLA620" s="9"/>
      <c r="FLB620" s="9"/>
      <c r="FLC620" s="9"/>
      <c r="FLD620" s="9"/>
      <c r="FLE620" s="9"/>
      <c r="FLF620" s="9"/>
      <c r="FLG620" s="9"/>
      <c r="FLH620" s="9"/>
      <c r="FLI620" s="9"/>
      <c r="FLJ620" s="9"/>
      <c r="FLK620" s="9"/>
      <c r="FLL620" s="9"/>
      <c r="FLM620" s="9"/>
      <c r="FLN620" s="9"/>
      <c r="FLO620" s="9"/>
      <c r="FLP620" s="9"/>
      <c r="FLQ620" s="9"/>
      <c r="FLR620" s="9"/>
      <c r="FLS620" s="9"/>
      <c r="FLT620" s="9"/>
      <c r="FLU620" s="9"/>
      <c r="FLV620" s="9"/>
      <c r="FLW620" s="9"/>
      <c r="FLX620" s="9"/>
      <c r="FLY620" s="9"/>
      <c r="FLZ620" s="9"/>
      <c r="FMA620" s="9"/>
      <c r="FMB620" s="9"/>
      <c r="FMC620" s="9"/>
      <c r="FMD620" s="9"/>
      <c r="FME620" s="9"/>
      <c r="FMF620" s="9"/>
      <c r="FMG620" s="9"/>
      <c r="FMH620" s="9"/>
      <c r="FMI620" s="9"/>
      <c r="FMJ620" s="9"/>
      <c r="FMK620" s="9"/>
      <c r="FML620" s="9"/>
      <c r="FMM620" s="9"/>
      <c r="FMN620" s="9"/>
      <c r="FMO620" s="9"/>
      <c r="FMP620" s="9"/>
      <c r="FMQ620" s="9"/>
      <c r="FMR620" s="9"/>
      <c r="FMS620" s="9"/>
      <c r="FMT620" s="9"/>
      <c r="FMU620" s="9"/>
      <c r="FMV620" s="9"/>
      <c r="FMW620" s="9"/>
      <c r="FMX620" s="9"/>
      <c r="FMY620" s="9"/>
      <c r="FMZ620" s="9"/>
      <c r="FNA620" s="9"/>
      <c r="FNB620" s="9"/>
      <c r="FNC620" s="9"/>
      <c r="FND620" s="9"/>
      <c r="FNE620" s="9"/>
      <c r="FNF620" s="9"/>
      <c r="FNG620" s="9"/>
      <c r="FNH620" s="9"/>
      <c r="FNI620" s="9"/>
      <c r="FNJ620" s="9"/>
      <c r="FNK620" s="9"/>
      <c r="FNL620" s="9"/>
      <c r="FNM620" s="9"/>
      <c r="FNN620" s="9"/>
      <c r="FNO620" s="9"/>
      <c r="FNP620" s="9"/>
      <c r="FNQ620" s="9"/>
      <c r="FNR620" s="9"/>
      <c r="FNS620" s="9"/>
      <c r="FNT620" s="9"/>
      <c r="FNU620" s="9"/>
      <c r="FNV620" s="9"/>
      <c r="FNW620" s="9"/>
      <c r="FNX620" s="9"/>
      <c r="FNY620" s="9"/>
      <c r="FNZ620" s="9"/>
      <c r="FOA620" s="9"/>
      <c r="FOB620" s="9"/>
      <c r="FOC620" s="9"/>
      <c r="FOD620" s="9"/>
      <c r="FOE620" s="9"/>
      <c r="FOF620" s="9"/>
      <c r="FOG620" s="9"/>
      <c r="FOH620" s="9"/>
      <c r="FOI620" s="9"/>
      <c r="FOJ620" s="9"/>
      <c r="FOK620" s="9"/>
      <c r="FOL620" s="9"/>
      <c r="FOM620" s="9"/>
      <c r="FON620" s="9"/>
      <c r="FOO620" s="9"/>
      <c r="FOP620" s="9"/>
      <c r="FOQ620" s="9"/>
      <c r="FOR620" s="9"/>
      <c r="FOS620" s="9"/>
      <c r="FOT620" s="9"/>
      <c r="FOU620" s="9"/>
      <c r="FOV620" s="9"/>
      <c r="FOW620" s="9"/>
      <c r="FOX620" s="9"/>
      <c r="FOY620" s="9"/>
      <c r="FOZ620" s="9"/>
      <c r="FPA620" s="9"/>
      <c r="FPB620" s="9"/>
      <c r="FPC620" s="9"/>
      <c r="FPD620" s="9"/>
      <c r="FPE620" s="9"/>
      <c r="FPF620" s="9"/>
      <c r="FPG620" s="9"/>
      <c r="FPH620" s="9"/>
      <c r="FPI620" s="9"/>
      <c r="FPJ620" s="9"/>
      <c r="FPK620" s="9"/>
      <c r="FPL620" s="9"/>
      <c r="FPM620" s="9"/>
      <c r="FPN620" s="9"/>
      <c r="FPO620" s="9"/>
      <c r="FPP620" s="9"/>
      <c r="FPQ620" s="9"/>
      <c r="FPR620" s="9"/>
      <c r="FPS620" s="9"/>
      <c r="FPT620" s="9"/>
      <c r="FPU620" s="9"/>
      <c r="FPV620" s="9"/>
      <c r="FPW620" s="9"/>
      <c r="FPX620" s="9"/>
      <c r="FPY620" s="9"/>
      <c r="FPZ620" s="9"/>
      <c r="FQA620" s="9"/>
      <c r="FQB620" s="9"/>
      <c r="FQC620" s="9"/>
      <c r="FQD620" s="9"/>
      <c r="FQE620" s="9"/>
      <c r="FQF620" s="9"/>
      <c r="FQG620" s="9"/>
      <c r="FQH620" s="9"/>
      <c r="FQI620" s="9"/>
      <c r="FQJ620" s="9"/>
      <c r="FQK620" s="9"/>
      <c r="FQL620" s="9"/>
      <c r="FQM620" s="9"/>
      <c r="FQN620" s="9"/>
      <c r="FQO620" s="9"/>
      <c r="FQP620" s="9"/>
      <c r="FQQ620" s="9"/>
      <c r="FQR620" s="9"/>
      <c r="FQS620" s="9"/>
      <c r="FQT620" s="9"/>
      <c r="FQU620" s="9"/>
      <c r="FQV620" s="9"/>
      <c r="FQW620" s="9"/>
      <c r="FQX620" s="9"/>
      <c r="FQY620" s="9"/>
      <c r="FQZ620" s="9"/>
      <c r="FRA620" s="9"/>
      <c r="FRB620" s="9"/>
      <c r="FRC620" s="9"/>
      <c r="FRD620" s="9"/>
      <c r="FRE620" s="9"/>
      <c r="FRF620" s="9"/>
      <c r="FRG620" s="9"/>
      <c r="FRH620" s="9"/>
      <c r="FRI620" s="9"/>
      <c r="FRJ620" s="9"/>
      <c r="FRK620" s="9"/>
      <c r="FRL620" s="9"/>
      <c r="FRM620" s="9"/>
      <c r="FRN620" s="9"/>
      <c r="FRO620" s="9"/>
      <c r="FRP620" s="9"/>
      <c r="FRQ620" s="9"/>
      <c r="FRR620" s="9"/>
      <c r="FRS620" s="9"/>
      <c r="FRT620" s="9"/>
      <c r="FRU620" s="9"/>
      <c r="FRV620" s="9"/>
      <c r="FRW620" s="9"/>
      <c r="FRX620" s="9"/>
      <c r="FRY620" s="9"/>
      <c r="FRZ620" s="9"/>
      <c r="FSA620" s="9"/>
      <c r="FSB620" s="9"/>
      <c r="FSC620" s="9"/>
      <c r="FSD620" s="9"/>
      <c r="FSE620" s="9"/>
      <c r="FSF620" s="9"/>
      <c r="FSG620" s="9"/>
      <c r="FSH620" s="9"/>
      <c r="FSI620" s="9"/>
      <c r="FSJ620" s="9"/>
      <c r="FSK620" s="9"/>
      <c r="FSL620" s="9"/>
      <c r="FSM620" s="9"/>
      <c r="FSN620" s="9"/>
      <c r="FSO620" s="9"/>
      <c r="FSP620" s="9"/>
      <c r="FSQ620" s="9"/>
      <c r="FSR620" s="9"/>
      <c r="FSS620" s="9"/>
      <c r="FST620" s="9"/>
      <c r="FSU620" s="9"/>
      <c r="FSV620" s="9"/>
      <c r="FSW620" s="9"/>
      <c r="FSX620" s="9"/>
      <c r="FSY620" s="9"/>
      <c r="FSZ620" s="9"/>
      <c r="FTA620" s="9"/>
      <c r="FTB620" s="9"/>
      <c r="FTC620" s="9"/>
      <c r="FTD620" s="9"/>
      <c r="FTE620" s="9"/>
      <c r="FTF620" s="9"/>
      <c r="FTG620" s="9"/>
      <c r="FTH620" s="9"/>
      <c r="FTI620" s="9"/>
      <c r="FTJ620" s="9"/>
      <c r="FTK620" s="9"/>
      <c r="FTL620" s="9"/>
      <c r="FTM620" s="9"/>
      <c r="FTN620" s="9"/>
      <c r="FTO620" s="9"/>
      <c r="FTP620" s="9"/>
      <c r="FTQ620" s="9"/>
      <c r="FTR620" s="9"/>
      <c r="FTS620" s="9"/>
      <c r="FTT620" s="9"/>
      <c r="FTU620" s="9"/>
      <c r="FTV620" s="9"/>
      <c r="FTW620" s="9"/>
      <c r="FTX620" s="9"/>
      <c r="FTY620" s="9"/>
      <c r="FTZ620" s="9"/>
      <c r="FUA620" s="9"/>
      <c r="FUB620" s="9"/>
      <c r="FUC620" s="9"/>
      <c r="FUD620" s="9"/>
      <c r="FUE620" s="9"/>
      <c r="FUF620" s="9"/>
      <c r="FUG620" s="9"/>
      <c r="FUH620" s="9"/>
      <c r="FUI620" s="9"/>
      <c r="FUJ620" s="9"/>
      <c r="FUK620" s="9"/>
      <c r="FUL620" s="9"/>
      <c r="FUM620" s="9"/>
      <c r="FUN620" s="9"/>
      <c r="FUO620" s="9"/>
      <c r="FUP620" s="9"/>
      <c r="FUQ620" s="9"/>
      <c r="FUR620" s="9"/>
      <c r="FUS620" s="9"/>
      <c r="FUT620" s="9"/>
      <c r="FUU620" s="9"/>
      <c r="FUV620" s="9"/>
      <c r="FUW620" s="9"/>
      <c r="FUX620" s="9"/>
      <c r="FUY620" s="9"/>
      <c r="FUZ620" s="9"/>
      <c r="FVA620" s="9"/>
      <c r="FVB620" s="9"/>
      <c r="FVC620" s="9"/>
      <c r="FVD620" s="9"/>
      <c r="FVE620" s="9"/>
      <c r="FVF620" s="9"/>
      <c r="FVG620" s="9"/>
      <c r="FVH620" s="9"/>
      <c r="FVI620" s="9"/>
      <c r="FVJ620" s="9"/>
      <c r="FVK620" s="9"/>
      <c r="FVL620" s="9"/>
      <c r="FVM620" s="9"/>
      <c r="FVN620" s="9"/>
      <c r="FVO620" s="9"/>
      <c r="FVP620" s="9"/>
      <c r="FVQ620" s="9"/>
      <c r="FVR620" s="9"/>
      <c r="FVS620" s="9"/>
      <c r="FVT620" s="9"/>
      <c r="FVU620" s="9"/>
      <c r="FVV620" s="9"/>
      <c r="FVW620" s="9"/>
      <c r="FVX620" s="9"/>
      <c r="FVY620" s="9"/>
      <c r="FVZ620" s="9"/>
      <c r="FWA620" s="9"/>
      <c r="FWB620" s="9"/>
      <c r="FWC620" s="9"/>
      <c r="FWD620" s="9"/>
      <c r="FWE620" s="9"/>
      <c r="FWF620" s="9"/>
      <c r="FWG620" s="9"/>
      <c r="FWH620" s="9"/>
      <c r="FWI620" s="9"/>
      <c r="FWJ620" s="9"/>
      <c r="FWK620" s="9"/>
      <c r="FWL620" s="9"/>
      <c r="FWM620" s="9"/>
      <c r="FWN620" s="9"/>
      <c r="FWO620" s="9"/>
      <c r="FWP620" s="9"/>
      <c r="FWQ620" s="9"/>
      <c r="FWR620" s="9"/>
      <c r="FWS620" s="9"/>
      <c r="FWT620" s="9"/>
      <c r="FWU620" s="9"/>
      <c r="FWV620" s="9"/>
      <c r="FWW620" s="9"/>
      <c r="FWX620" s="9"/>
      <c r="FWY620" s="9"/>
      <c r="FWZ620" s="9"/>
      <c r="FXA620" s="9"/>
      <c r="FXB620" s="9"/>
      <c r="FXC620" s="9"/>
      <c r="FXD620" s="9"/>
      <c r="FXE620" s="9"/>
      <c r="FXF620" s="9"/>
      <c r="FXG620" s="9"/>
      <c r="FXH620" s="9"/>
      <c r="FXI620" s="9"/>
      <c r="FXJ620" s="9"/>
      <c r="FXK620" s="9"/>
      <c r="FXL620" s="9"/>
      <c r="FXM620" s="9"/>
      <c r="FXN620" s="9"/>
      <c r="FXO620" s="9"/>
      <c r="FXP620" s="9"/>
      <c r="FXQ620" s="9"/>
      <c r="FXR620" s="9"/>
      <c r="FXS620" s="9"/>
      <c r="FXT620" s="9"/>
      <c r="FXU620" s="9"/>
      <c r="FXV620" s="9"/>
      <c r="FXW620" s="9"/>
      <c r="FXX620" s="9"/>
      <c r="FXY620" s="9"/>
      <c r="FXZ620" s="9"/>
      <c r="FYA620" s="9"/>
      <c r="FYB620" s="9"/>
      <c r="FYC620" s="9"/>
      <c r="FYD620" s="9"/>
      <c r="FYE620" s="9"/>
      <c r="FYF620" s="9"/>
      <c r="FYG620" s="9"/>
      <c r="FYH620" s="9"/>
      <c r="FYI620" s="9"/>
      <c r="FYJ620" s="9"/>
      <c r="FYK620" s="9"/>
      <c r="FYL620" s="9"/>
      <c r="FYM620" s="9"/>
      <c r="FYN620" s="9"/>
      <c r="FYO620" s="9"/>
      <c r="FYP620" s="9"/>
      <c r="FYQ620" s="9"/>
      <c r="FYR620" s="9"/>
      <c r="FYS620" s="9"/>
      <c r="FYT620" s="9"/>
      <c r="FYU620" s="9"/>
      <c r="FYV620" s="9"/>
      <c r="FYW620" s="9"/>
      <c r="FYX620" s="9"/>
      <c r="FYY620" s="9"/>
      <c r="FYZ620" s="9"/>
      <c r="FZA620" s="9"/>
      <c r="FZB620" s="9"/>
      <c r="FZC620" s="9"/>
      <c r="FZD620" s="9"/>
      <c r="FZE620" s="9"/>
      <c r="FZF620" s="9"/>
      <c r="FZG620" s="9"/>
      <c r="FZH620" s="9"/>
      <c r="FZI620" s="9"/>
      <c r="FZJ620" s="9"/>
      <c r="FZK620" s="9"/>
      <c r="FZL620" s="9"/>
      <c r="FZM620" s="9"/>
      <c r="FZN620" s="9"/>
      <c r="FZO620" s="9"/>
      <c r="FZP620" s="9"/>
      <c r="FZQ620" s="9"/>
      <c r="FZR620" s="9"/>
      <c r="FZS620" s="9"/>
      <c r="FZT620" s="9"/>
      <c r="FZU620" s="9"/>
      <c r="FZV620" s="9"/>
      <c r="FZW620" s="9"/>
      <c r="FZX620" s="9"/>
      <c r="FZY620" s="9"/>
      <c r="FZZ620" s="9"/>
      <c r="GAA620" s="9"/>
      <c r="GAB620" s="9"/>
      <c r="GAC620" s="9"/>
      <c r="GAD620" s="9"/>
      <c r="GAE620" s="9"/>
      <c r="GAF620" s="9"/>
      <c r="GAG620" s="9"/>
      <c r="GAH620" s="9"/>
      <c r="GAI620" s="9"/>
      <c r="GAJ620" s="9"/>
      <c r="GAK620" s="9"/>
      <c r="GAL620" s="9"/>
      <c r="GAM620" s="9"/>
      <c r="GAN620" s="9"/>
      <c r="GAO620" s="9"/>
      <c r="GAP620" s="9"/>
      <c r="GAQ620" s="9"/>
      <c r="GAR620" s="9"/>
      <c r="GAS620" s="9"/>
      <c r="GAT620" s="9"/>
      <c r="GAU620" s="9"/>
      <c r="GAV620" s="9"/>
      <c r="GAW620" s="9"/>
      <c r="GAX620" s="9"/>
      <c r="GAY620" s="9"/>
      <c r="GAZ620" s="9"/>
      <c r="GBA620" s="9"/>
      <c r="GBB620" s="9"/>
      <c r="GBC620" s="9"/>
      <c r="GBD620" s="9"/>
      <c r="GBE620" s="9"/>
      <c r="GBF620" s="9"/>
      <c r="GBG620" s="9"/>
      <c r="GBH620" s="9"/>
      <c r="GBI620" s="9"/>
      <c r="GBJ620" s="9"/>
      <c r="GBK620" s="9"/>
      <c r="GBL620" s="9"/>
      <c r="GBM620" s="9"/>
      <c r="GBN620" s="9"/>
      <c r="GBO620" s="9"/>
      <c r="GBP620" s="9"/>
      <c r="GBQ620" s="9"/>
      <c r="GBR620" s="9"/>
      <c r="GBS620" s="9"/>
      <c r="GBT620" s="9"/>
      <c r="GBU620" s="9"/>
      <c r="GBV620" s="9"/>
      <c r="GBW620" s="9"/>
      <c r="GBX620" s="9"/>
      <c r="GBY620" s="9"/>
      <c r="GBZ620" s="9"/>
      <c r="GCA620" s="9"/>
      <c r="GCB620" s="9"/>
      <c r="GCC620" s="9"/>
      <c r="GCD620" s="9"/>
      <c r="GCE620" s="9"/>
      <c r="GCF620" s="9"/>
      <c r="GCG620" s="9"/>
      <c r="GCH620" s="9"/>
      <c r="GCI620" s="9"/>
      <c r="GCJ620" s="9"/>
      <c r="GCK620" s="9"/>
      <c r="GCL620" s="9"/>
      <c r="GCM620" s="9"/>
      <c r="GCN620" s="9"/>
      <c r="GCO620" s="9"/>
      <c r="GCP620" s="9"/>
      <c r="GCQ620" s="9"/>
      <c r="GCR620" s="9"/>
      <c r="GCS620" s="9"/>
      <c r="GCT620" s="9"/>
      <c r="GCU620" s="9"/>
      <c r="GCV620" s="9"/>
      <c r="GCW620" s="9"/>
      <c r="GCX620" s="9"/>
      <c r="GCY620" s="9"/>
      <c r="GCZ620" s="9"/>
      <c r="GDA620" s="9"/>
      <c r="GDB620" s="9"/>
      <c r="GDC620" s="9"/>
      <c r="GDD620" s="9"/>
      <c r="GDE620" s="9"/>
      <c r="GDF620" s="9"/>
      <c r="GDG620" s="9"/>
      <c r="GDH620" s="9"/>
      <c r="GDI620" s="9"/>
      <c r="GDJ620" s="9"/>
      <c r="GDK620" s="9"/>
      <c r="GDL620" s="9"/>
      <c r="GDM620" s="9"/>
      <c r="GDN620" s="9"/>
      <c r="GDO620" s="9"/>
      <c r="GDP620" s="9"/>
      <c r="GDQ620" s="9"/>
      <c r="GDR620" s="9"/>
      <c r="GDS620" s="9"/>
      <c r="GDT620" s="9"/>
      <c r="GDU620" s="9"/>
      <c r="GDV620" s="9"/>
      <c r="GDW620" s="9"/>
      <c r="GDX620" s="9"/>
      <c r="GDY620" s="9"/>
      <c r="GDZ620" s="9"/>
      <c r="GEA620" s="9"/>
      <c r="GEB620" s="9"/>
      <c r="GEC620" s="9"/>
      <c r="GED620" s="9"/>
      <c r="GEE620" s="9"/>
      <c r="GEF620" s="9"/>
      <c r="GEG620" s="9"/>
      <c r="GEH620" s="9"/>
      <c r="GEI620" s="9"/>
      <c r="GEJ620" s="9"/>
      <c r="GEK620" s="9"/>
      <c r="GEL620" s="9"/>
      <c r="GEM620" s="9"/>
      <c r="GEN620" s="9"/>
      <c r="GEO620" s="9"/>
      <c r="GEP620" s="9"/>
      <c r="GEQ620" s="9"/>
      <c r="GER620" s="9"/>
      <c r="GES620" s="9"/>
      <c r="GET620" s="9"/>
      <c r="GEU620" s="9"/>
      <c r="GEV620" s="9"/>
      <c r="GEW620" s="9"/>
      <c r="GEX620" s="9"/>
      <c r="GEY620" s="9"/>
      <c r="GEZ620" s="9"/>
      <c r="GFA620" s="9"/>
      <c r="GFB620" s="9"/>
      <c r="GFC620" s="9"/>
      <c r="GFD620" s="9"/>
      <c r="GFE620" s="9"/>
      <c r="GFF620" s="9"/>
      <c r="GFG620" s="9"/>
      <c r="GFH620" s="9"/>
      <c r="GFI620" s="9"/>
      <c r="GFJ620" s="9"/>
      <c r="GFK620" s="9"/>
      <c r="GFL620" s="9"/>
      <c r="GFM620" s="9"/>
      <c r="GFN620" s="9"/>
      <c r="GFO620" s="9"/>
      <c r="GFP620" s="9"/>
      <c r="GFQ620" s="9"/>
      <c r="GFR620" s="9"/>
      <c r="GFS620" s="9"/>
      <c r="GFT620" s="9"/>
      <c r="GFU620" s="9"/>
      <c r="GFV620" s="9"/>
      <c r="GFW620" s="9"/>
      <c r="GFX620" s="9"/>
      <c r="GFY620" s="9"/>
      <c r="GFZ620" s="9"/>
      <c r="GGA620" s="9"/>
      <c r="GGB620" s="9"/>
      <c r="GGC620" s="9"/>
      <c r="GGD620" s="9"/>
      <c r="GGE620" s="9"/>
      <c r="GGF620" s="9"/>
      <c r="GGG620" s="9"/>
      <c r="GGH620" s="9"/>
      <c r="GGI620" s="9"/>
      <c r="GGJ620" s="9"/>
      <c r="GGK620" s="9"/>
      <c r="GGL620" s="9"/>
      <c r="GGM620" s="9"/>
      <c r="GGN620" s="9"/>
      <c r="GGO620" s="9"/>
      <c r="GGP620" s="9"/>
      <c r="GGQ620" s="9"/>
      <c r="GGR620" s="9"/>
      <c r="GGS620" s="9"/>
      <c r="GGT620" s="9"/>
      <c r="GGU620" s="9"/>
      <c r="GGV620" s="9"/>
      <c r="GGW620" s="9"/>
      <c r="GGX620" s="9"/>
      <c r="GGY620" s="9"/>
      <c r="GGZ620" s="9"/>
      <c r="GHA620" s="9"/>
      <c r="GHB620" s="9"/>
      <c r="GHC620" s="9"/>
      <c r="GHD620" s="9"/>
      <c r="GHE620" s="9"/>
      <c r="GHF620" s="9"/>
      <c r="GHG620" s="9"/>
      <c r="GHH620" s="9"/>
      <c r="GHI620" s="9"/>
      <c r="GHJ620" s="9"/>
      <c r="GHK620" s="9"/>
      <c r="GHL620" s="9"/>
      <c r="GHM620" s="9"/>
      <c r="GHN620" s="9"/>
      <c r="GHO620" s="9"/>
      <c r="GHP620" s="9"/>
      <c r="GHQ620" s="9"/>
      <c r="GHR620" s="9"/>
      <c r="GHS620" s="9"/>
      <c r="GHT620" s="9"/>
      <c r="GHU620" s="9"/>
      <c r="GHV620" s="9"/>
      <c r="GHW620" s="9"/>
      <c r="GHX620" s="9"/>
      <c r="GHY620" s="9"/>
      <c r="GHZ620" s="9"/>
      <c r="GIA620" s="9"/>
      <c r="GIB620" s="9"/>
      <c r="GIC620" s="9"/>
      <c r="GID620" s="9"/>
      <c r="GIE620" s="9"/>
      <c r="GIF620" s="9"/>
      <c r="GIG620" s="9"/>
      <c r="GIH620" s="9"/>
      <c r="GII620" s="9"/>
      <c r="GIJ620" s="9"/>
      <c r="GIK620" s="9"/>
      <c r="GIL620" s="9"/>
      <c r="GIM620" s="9"/>
      <c r="GIN620" s="9"/>
      <c r="GIO620" s="9"/>
      <c r="GIP620" s="9"/>
      <c r="GIQ620" s="9"/>
      <c r="GIR620" s="9"/>
      <c r="GIS620" s="9"/>
      <c r="GIT620" s="9"/>
      <c r="GIU620" s="9"/>
      <c r="GIV620" s="9"/>
      <c r="GIW620" s="9"/>
      <c r="GIX620" s="9"/>
      <c r="GIY620" s="9"/>
      <c r="GIZ620" s="9"/>
      <c r="GJA620" s="9"/>
      <c r="GJB620" s="9"/>
      <c r="GJC620" s="9"/>
      <c r="GJD620" s="9"/>
      <c r="GJE620" s="9"/>
      <c r="GJF620" s="9"/>
      <c r="GJG620" s="9"/>
      <c r="GJH620" s="9"/>
      <c r="GJI620" s="9"/>
      <c r="GJJ620" s="9"/>
      <c r="GJK620" s="9"/>
      <c r="GJL620" s="9"/>
      <c r="GJM620" s="9"/>
      <c r="GJN620" s="9"/>
      <c r="GJO620" s="9"/>
      <c r="GJP620" s="9"/>
      <c r="GJQ620" s="9"/>
      <c r="GJR620" s="9"/>
      <c r="GJS620" s="9"/>
      <c r="GJT620" s="9"/>
      <c r="GJU620" s="9"/>
      <c r="GJV620" s="9"/>
      <c r="GJW620" s="9"/>
      <c r="GJX620" s="9"/>
      <c r="GJY620" s="9"/>
      <c r="GJZ620" s="9"/>
      <c r="GKA620" s="9"/>
      <c r="GKB620" s="9"/>
      <c r="GKC620" s="9"/>
      <c r="GKD620" s="9"/>
      <c r="GKE620" s="9"/>
      <c r="GKF620" s="9"/>
      <c r="GKG620" s="9"/>
      <c r="GKH620" s="9"/>
      <c r="GKI620" s="9"/>
      <c r="GKJ620" s="9"/>
      <c r="GKK620" s="9"/>
      <c r="GKL620" s="9"/>
      <c r="GKM620" s="9"/>
      <c r="GKN620" s="9"/>
      <c r="GKO620" s="9"/>
      <c r="GKP620" s="9"/>
      <c r="GKQ620" s="9"/>
      <c r="GKR620" s="9"/>
      <c r="GKS620" s="9"/>
      <c r="GKT620" s="9"/>
      <c r="GKU620" s="9"/>
      <c r="GKV620" s="9"/>
      <c r="GKW620" s="9"/>
      <c r="GKX620" s="9"/>
      <c r="GKY620" s="9"/>
      <c r="GKZ620" s="9"/>
      <c r="GLA620" s="9"/>
      <c r="GLB620" s="9"/>
      <c r="GLC620" s="9"/>
      <c r="GLD620" s="9"/>
      <c r="GLE620" s="9"/>
      <c r="GLF620" s="9"/>
      <c r="GLG620" s="9"/>
      <c r="GLH620" s="9"/>
      <c r="GLI620" s="9"/>
      <c r="GLJ620" s="9"/>
      <c r="GLK620" s="9"/>
      <c r="GLL620" s="9"/>
      <c r="GLM620" s="9"/>
      <c r="GLN620" s="9"/>
      <c r="GLO620" s="9"/>
      <c r="GLP620" s="9"/>
      <c r="GLQ620" s="9"/>
      <c r="GLR620" s="9"/>
      <c r="GLS620" s="9"/>
      <c r="GLT620" s="9"/>
      <c r="GLU620" s="9"/>
      <c r="GLV620" s="9"/>
      <c r="GLW620" s="9"/>
      <c r="GLX620" s="9"/>
      <c r="GLY620" s="9"/>
      <c r="GLZ620" s="9"/>
      <c r="GMA620" s="9"/>
      <c r="GMB620" s="9"/>
      <c r="GMC620" s="9"/>
      <c r="GMD620" s="9"/>
      <c r="GME620" s="9"/>
      <c r="GMF620" s="9"/>
      <c r="GMG620" s="9"/>
      <c r="GMH620" s="9"/>
      <c r="GMI620" s="9"/>
      <c r="GMJ620" s="9"/>
      <c r="GMK620" s="9"/>
      <c r="GML620" s="9"/>
      <c r="GMM620" s="9"/>
      <c r="GMN620" s="9"/>
      <c r="GMO620" s="9"/>
      <c r="GMP620" s="9"/>
      <c r="GMQ620" s="9"/>
      <c r="GMR620" s="9"/>
      <c r="GMS620" s="9"/>
      <c r="GMT620" s="9"/>
      <c r="GMU620" s="9"/>
      <c r="GMV620" s="9"/>
      <c r="GMW620" s="9"/>
      <c r="GMX620" s="9"/>
      <c r="GMY620" s="9"/>
      <c r="GMZ620" s="9"/>
      <c r="GNA620" s="9"/>
      <c r="GNB620" s="9"/>
      <c r="GNC620" s="9"/>
      <c r="GND620" s="9"/>
      <c r="GNE620" s="9"/>
      <c r="GNF620" s="9"/>
      <c r="GNG620" s="9"/>
      <c r="GNH620" s="9"/>
      <c r="GNI620" s="9"/>
      <c r="GNJ620" s="9"/>
      <c r="GNK620" s="9"/>
      <c r="GNL620" s="9"/>
      <c r="GNM620" s="9"/>
      <c r="GNN620" s="9"/>
      <c r="GNO620" s="9"/>
      <c r="GNP620" s="9"/>
      <c r="GNQ620" s="9"/>
      <c r="GNR620" s="9"/>
      <c r="GNS620" s="9"/>
      <c r="GNT620" s="9"/>
      <c r="GNU620" s="9"/>
      <c r="GNV620" s="9"/>
      <c r="GNW620" s="9"/>
      <c r="GNX620" s="9"/>
      <c r="GNY620" s="9"/>
      <c r="GNZ620" s="9"/>
      <c r="GOA620" s="9"/>
      <c r="GOB620" s="9"/>
      <c r="GOC620" s="9"/>
      <c r="GOD620" s="9"/>
      <c r="GOE620" s="9"/>
      <c r="GOF620" s="9"/>
      <c r="GOG620" s="9"/>
      <c r="GOH620" s="9"/>
      <c r="GOI620" s="9"/>
      <c r="GOJ620" s="9"/>
      <c r="GOK620" s="9"/>
      <c r="GOL620" s="9"/>
      <c r="GOM620" s="9"/>
      <c r="GON620" s="9"/>
      <c r="GOO620" s="9"/>
      <c r="GOP620" s="9"/>
      <c r="GOQ620" s="9"/>
      <c r="GOR620" s="9"/>
      <c r="GOS620" s="9"/>
      <c r="GOT620" s="9"/>
      <c r="GOU620" s="9"/>
      <c r="GOV620" s="9"/>
      <c r="GOW620" s="9"/>
      <c r="GOX620" s="9"/>
      <c r="GOY620" s="9"/>
      <c r="GOZ620" s="9"/>
      <c r="GPA620" s="9"/>
      <c r="GPB620" s="9"/>
      <c r="GPC620" s="9"/>
      <c r="GPD620" s="9"/>
      <c r="GPE620" s="9"/>
      <c r="GPF620" s="9"/>
      <c r="GPG620" s="9"/>
      <c r="GPH620" s="9"/>
      <c r="GPI620" s="9"/>
      <c r="GPJ620" s="9"/>
      <c r="GPK620" s="9"/>
      <c r="GPL620" s="9"/>
      <c r="GPM620" s="9"/>
      <c r="GPN620" s="9"/>
      <c r="GPO620" s="9"/>
      <c r="GPP620" s="9"/>
      <c r="GPQ620" s="9"/>
      <c r="GPR620" s="9"/>
      <c r="GPS620" s="9"/>
      <c r="GPT620" s="9"/>
      <c r="GPU620" s="9"/>
      <c r="GPV620" s="9"/>
      <c r="GPW620" s="9"/>
      <c r="GPX620" s="9"/>
      <c r="GPY620" s="9"/>
      <c r="GPZ620" s="9"/>
      <c r="GQA620" s="9"/>
      <c r="GQB620" s="9"/>
      <c r="GQC620" s="9"/>
      <c r="GQD620" s="9"/>
      <c r="GQE620" s="9"/>
      <c r="GQF620" s="9"/>
      <c r="GQG620" s="9"/>
      <c r="GQH620" s="9"/>
      <c r="GQI620" s="9"/>
      <c r="GQJ620" s="9"/>
      <c r="GQK620" s="9"/>
      <c r="GQL620" s="9"/>
      <c r="GQM620" s="9"/>
      <c r="GQN620" s="9"/>
      <c r="GQO620" s="9"/>
      <c r="GQP620" s="9"/>
      <c r="GQQ620" s="9"/>
      <c r="GQR620" s="9"/>
      <c r="GQS620" s="9"/>
      <c r="GQT620" s="9"/>
      <c r="GQU620" s="9"/>
      <c r="GQV620" s="9"/>
      <c r="GQW620" s="9"/>
      <c r="GQX620" s="9"/>
      <c r="GQY620" s="9"/>
      <c r="GQZ620" s="9"/>
      <c r="GRA620" s="9"/>
      <c r="GRB620" s="9"/>
      <c r="GRC620" s="9"/>
      <c r="GRD620" s="9"/>
      <c r="GRE620" s="9"/>
      <c r="GRF620" s="9"/>
      <c r="GRG620" s="9"/>
      <c r="GRH620" s="9"/>
      <c r="GRI620" s="9"/>
      <c r="GRJ620" s="9"/>
      <c r="GRK620" s="9"/>
      <c r="GRL620" s="9"/>
      <c r="GRM620" s="9"/>
      <c r="GRN620" s="9"/>
      <c r="GRO620" s="9"/>
      <c r="GRP620" s="9"/>
      <c r="GRQ620" s="9"/>
      <c r="GRR620" s="9"/>
      <c r="GRS620" s="9"/>
      <c r="GRT620" s="9"/>
      <c r="GRU620" s="9"/>
      <c r="GRV620" s="9"/>
      <c r="GRW620" s="9"/>
      <c r="GRX620" s="9"/>
      <c r="GRY620" s="9"/>
      <c r="GRZ620" s="9"/>
      <c r="GSA620" s="9"/>
      <c r="GSB620" s="9"/>
      <c r="GSC620" s="9"/>
      <c r="GSD620" s="9"/>
      <c r="GSE620" s="9"/>
      <c r="GSF620" s="9"/>
      <c r="GSG620" s="9"/>
      <c r="GSH620" s="9"/>
      <c r="GSI620" s="9"/>
      <c r="GSJ620" s="9"/>
      <c r="GSK620" s="9"/>
      <c r="GSL620" s="9"/>
      <c r="GSM620" s="9"/>
      <c r="GSN620" s="9"/>
      <c r="GSO620" s="9"/>
      <c r="GSP620" s="9"/>
      <c r="GSQ620" s="9"/>
      <c r="GSR620" s="9"/>
      <c r="GSS620" s="9"/>
      <c r="GST620" s="9"/>
      <c r="GSU620" s="9"/>
      <c r="GSV620" s="9"/>
      <c r="GSW620" s="9"/>
      <c r="GSX620" s="9"/>
      <c r="GSY620" s="9"/>
      <c r="GSZ620" s="9"/>
      <c r="GTA620" s="9"/>
      <c r="GTB620" s="9"/>
      <c r="GTC620" s="9"/>
      <c r="GTD620" s="9"/>
      <c r="GTE620" s="9"/>
      <c r="GTF620" s="9"/>
      <c r="GTG620" s="9"/>
      <c r="GTH620" s="9"/>
      <c r="GTI620" s="9"/>
      <c r="GTJ620" s="9"/>
      <c r="GTK620" s="9"/>
      <c r="GTL620" s="9"/>
      <c r="GTM620" s="9"/>
      <c r="GTN620" s="9"/>
      <c r="GTO620" s="9"/>
      <c r="GTP620" s="9"/>
      <c r="GTQ620" s="9"/>
      <c r="GTR620" s="9"/>
      <c r="GTS620" s="9"/>
      <c r="GTT620" s="9"/>
      <c r="GTU620" s="9"/>
      <c r="GTV620" s="9"/>
      <c r="GTW620" s="9"/>
      <c r="GTX620" s="9"/>
      <c r="GTY620" s="9"/>
      <c r="GTZ620" s="9"/>
      <c r="GUA620" s="9"/>
      <c r="GUB620" s="9"/>
      <c r="GUC620" s="9"/>
      <c r="GUD620" s="9"/>
      <c r="GUE620" s="9"/>
      <c r="GUF620" s="9"/>
      <c r="GUG620" s="9"/>
      <c r="GUH620" s="9"/>
      <c r="GUI620" s="9"/>
      <c r="GUJ620" s="9"/>
      <c r="GUK620" s="9"/>
      <c r="GUL620" s="9"/>
      <c r="GUM620" s="9"/>
      <c r="GUN620" s="9"/>
      <c r="GUO620" s="9"/>
      <c r="GUP620" s="9"/>
      <c r="GUQ620" s="9"/>
      <c r="GUR620" s="9"/>
      <c r="GUS620" s="9"/>
      <c r="GUT620" s="9"/>
      <c r="GUU620" s="9"/>
      <c r="GUV620" s="9"/>
      <c r="GUW620" s="9"/>
      <c r="GUX620" s="9"/>
      <c r="GUY620" s="9"/>
      <c r="GUZ620" s="9"/>
      <c r="GVA620" s="9"/>
      <c r="GVB620" s="9"/>
      <c r="GVC620" s="9"/>
      <c r="GVD620" s="9"/>
      <c r="GVE620" s="9"/>
      <c r="GVF620" s="9"/>
      <c r="GVG620" s="9"/>
      <c r="GVH620" s="9"/>
      <c r="GVI620" s="9"/>
      <c r="GVJ620" s="9"/>
      <c r="GVK620" s="9"/>
      <c r="GVL620" s="9"/>
      <c r="GVM620" s="9"/>
      <c r="GVN620" s="9"/>
      <c r="GVO620" s="9"/>
      <c r="GVP620" s="9"/>
      <c r="GVQ620" s="9"/>
      <c r="GVR620" s="9"/>
      <c r="GVS620" s="9"/>
      <c r="GVT620" s="9"/>
      <c r="GVU620" s="9"/>
      <c r="GVV620" s="9"/>
      <c r="GVW620" s="9"/>
      <c r="GVX620" s="9"/>
      <c r="GVY620" s="9"/>
      <c r="GVZ620" s="9"/>
      <c r="GWA620" s="9"/>
      <c r="GWB620" s="9"/>
      <c r="GWC620" s="9"/>
      <c r="GWD620" s="9"/>
      <c r="GWE620" s="9"/>
      <c r="GWF620" s="9"/>
      <c r="GWG620" s="9"/>
      <c r="GWH620" s="9"/>
      <c r="GWI620" s="9"/>
      <c r="GWJ620" s="9"/>
      <c r="GWK620" s="9"/>
      <c r="GWL620" s="9"/>
      <c r="GWM620" s="9"/>
      <c r="GWN620" s="9"/>
      <c r="GWO620" s="9"/>
      <c r="GWP620" s="9"/>
      <c r="GWQ620" s="9"/>
      <c r="GWR620" s="9"/>
      <c r="GWS620" s="9"/>
      <c r="GWT620" s="9"/>
      <c r="GWU620" s="9"/>
      <c r="GWV620" s="9"/>
      <c r="GWW620" s="9"/>
      <c r="GWX620" s="9"/>
      <c r="GWY620" s="9"/>
      <c r="GWZ620" s="9"/>
      <c r="GXA620" s="9"/>
      <c r="GXB620" s="9"/>
      <c r="GXC620" s="9"/>
      <c r="GXD620" s="9"/>
      <c r="GXE620" s="9"/>
      <c r="GXF620" s="9"/>
      <c r="GXG620" s="9"/>
      <c r="GXH620" s="9"/>
      <c r="GXI620" s="9"/>
      <c r="GXJ620" s="9"/>
      <c r="GXK620" s="9"/>
      <c r="GXL620" s="9"/>
      <c r="GXM620" s="9"/>
      <c r="GXN620" s="9"/>
      <c r="GXO620" s="9"/>
      <c r="GXP620" s="9"/>
      <c r="GXQ620" s="9"/>
      <c r="GXR620" s="9"/>
      <c r="GXS620" s="9"/>
      <c r="GXT620" s="9"/>
      <c r="GXU620" s="9"/>
      <c r="GXV620" s="9"/>
      <c r="GXW620" s="9"/>
      <c r="GXX620" s="9"/>
      <c r="GXY620" s="9"/>
      <c r="GXZ620" s="9"/>
      <c r="GYA620" s="9"/>
      <c r="GYB620" s="9"/>
      <c r="GYC620" s="9"/>
      <c r="GYD620" s="9"/>
      <c r="GYE620" s="9"/>
      <c r="GYF620" s="9"/>
      <c r="GYG620" s="9"/>
      <c r="GYH620" s="9"/>
      <c r="GYI620" s="9"/>
      <c r="GYJ620" s="9"/>
      <c r="GYK620" s="9"/>
      <c r="GYL620" s="9"/>
      <c r="GYM620" s="9"/>
      <c r="GYN620" s="9"/>
      <c r="GYO620" s="9"/>
      <c r="GYP620" s="9"/>
      <c r="GYQ620" s="9"/>
      <c r="GYR620" s="9"/>
      <c r="GYS620" s="9"/>
      <c r="GYT620" s="9"/>
      <c r="GYU620" s="9"/>
      <c r="GYV620" s="9"/>
      <c r="GYW620" s="9"/>
      <c r="GYX620" s="9"/>
      <c r="GYY620" s="9"/>
      <c r="GYZ620" s="9"/>
      <c r="GZA620" s="9"/>
      <c r="GZB620" s="9"/>
      <c r="GZC620" s="9"/>
      <c r="GZD620" s="9"/>
      <c r="GZE620" s="9"/>
      <c r="GZF620" s="9"/>
      <c r="GZG620" s="9"/>
      <c r="GZH620" s="9"/>
      <c r="GZI620" s="9"/>
      <c r="GZJ620" s="9"/>
      <c r="GZK620" s="9"/>
      <c r="GZL620" s="9"/>
      <c r="GZM620" s="9"/>
      <c r="GZN620" s="9"/>
      <c r="GZO620" s="9"/>
      <c r="GZP620" s="9"/>
      <c r="GZQ620" s="9"/>
      <c r="GZR620" s="9"/>
      <c r="GZS620" s="9"/>
      <c r="GZT620" s="9"/>
      <c r="GZU620" s="9"/>
      <c r="GZV620" s="9"/>
      <c r="GZW620" s="9"/>
      <c r="GZX620" s="9"/>
      <c r="GZY620" s="9"/>
      <c r="GZZ620" s="9"/>
      <c r="HAA620" s="9"/>
      <c r="HAB620" s="9"/>
      <c r="HAC620" s="9"/>
      <c r="HAD620" s="9"/>
      <c r="HAE620" s="9"/>
      <c r="HAF620" s="9"/>
      <c r="HAG620" s="9"/>
      <c r="HAH620" s="9"/>
      <c r="HAI620" s="9"/>
      <c r="HAJ620" s="9"/>
      <c r="HAK620" s="9"/>
      <c r="HAL620" s="9"/>
      <c r="HAM620" s="9"/>
      <c r="HAN620" s="9"/>
      <c r="HAO620" s="9"/>
      <c r="HAP620" s="9"/>
      <c r="HAQ620" s="9"/>
      <c r="HAR620" s="9"/>
      <c r="HAS620" s="9"/>
      <c r="HAT620" s="9"/>
      <c r="HAU620" s="9"/>
      <c r="HAV620" s="9"/>
      <c r="HAW620" s="9"/>
      <c r="HAX620" s="9"/>
      <c r="HAY620" s="9"/>
      <c r="HAZ620" s="9"/>
      <c r="HBA620" s="9"/>
      <c r="HBB620" s="9"/>
      <c r="HBC620" s="9"/>
      <c r="HBD620" s="9"/>
      <c r="HBE620" s="9"/>
      <c r="HBF620" s="9"/>
      <c r="HBG620" s="9"/>
      <c r="HBH620" s="9"/>
      <c r="HBI620" s="9"/>
      <c r="HBJ620" s="9"/>
      <c r="HBK620" s="9"/>
      <c r="HBL620" s="9"/>
      <c r="HBM620" s="9"/>
      <c r="HBN620" s="9"/>
      <c r="HBO620" s="9"/>
      <c r="HBP620" s="9"/>
      <c r="HBQ620" s="9"/>
      <c r="HBR620" s="9"/>
      <c r="HBS620" s="9"/>
      <c r="HBT620" s="9"/>
      <c r="HBU620" s="9"/>
      <c r="HBV620" s="9"/>
      <c r="HBW620" s="9"/>
      <c r="HBX620" s="9"/>
      <c r="HBY620" s="9"/>
      <c r="HBZ620" s="9"/>
      <c r="HCA620" s="9"/>
      <c r="HCB620" s="9"/>
      <c r="HCC620" s="9"/>
      <c r="HCD620" s="9"/>
      <c r="HCE620" s="9"/>
      <c r="HCF620" s="9"/>
      <c r="HCG620" s="9"/>
      <c r="HCH620" s="9"/>
      <c r="HCI620" s="9"/>
      <c r="HCJ620" s="9"/>
      <c r="HCK620" s="9"/>
      <c r="HCL620" s="9"/>
      <c r="HCM620" s="9"/>
      <c r="HCN620" s="9"/>
      <c r="HCO620" s="9"/>
      <c r="HCP620" s="9"/>
      <c r="HCQ620" s="9"/>
      <c r="HCR620" s="9"/>
      <c r="HCS620" s="9"/>
      <c r="HCT620" s="9"/>
      <c r="HCU620" s="9"/>
      <c r="HCV620" s="9"/>
      <c r="HCW620" s="9"/>
      <c r="HCX620" s="9"/>
      <c r="HCY620" s="9"/>
      <c r="HCZ620" s="9"/>
      <c r="HDA620" s="9"/>
      <c r="HDB620" s="9"/>
      <c r="HDC620" s="9"/>
      <c r="HDD620" s="9"/>
      <c r="HDE620" s="9"/>
      <c r="HDF620" s="9"/>
      <c r="HDG620" s="9"/>
      <c r="HDH620" s="9"/>
      <c r="HDI620" s="9"/>
      <c r="HDJ620" s="9"/>
      <c r="HDK620" s="9"/>
      <c r="HDL620" s="9"/>
      <c r="HDM620" s="9"/>
      <c r="HDN620" s="9"/>
      <c r="HDO620" s="9"/>
      <c r="HDP620" s="9"/>
      <c r="HDQ620" s="9"/>
      <c r="HDR620" s="9"/>
      <c r="HDS620" s="9"/>
      <c r="HDT620" s="9"/>
      <c r="HDU620" s="9"/>
      <c r="HDV620" s="9"/>
      <c r="HDW620" s="9"/>
      <c r="HDX620" s="9"/>
      <c r="HDY620" s="9"/>
      <c r="HDZ620" s="9"/>
      <c r="HEA620" s="9"/>
      <c r="HEB620" s="9"/>
      <c r="HEC620" s="9"/>
      <c r="HED620" s="9"/>
      <c r="HEE620" s="9"/>
      <c r="HEF620" s="9"/>
      <c r="HEG620" s="9"/>
      <c r="HEH620" s="9"/>
      <c r="HEI620" s="9"/>
      <c r="HEJ620" s="9"/>
      <c r="HEK620" s="9"/>
      <c r="HEL620" s="9"/>
      <c r="HEM620" s="9"/>
      <c r="HEN620" s="9"/>
      <c r="HEO620" s="9"/>
      <c r="HEP620" s="9"/>
      <c r="HEQ620" s="9"/>
      <c r="HER620" s="9"/>
      <c r="HES620" s="9"/>
      <c r="HET620" s="9"/>
      <c r="HEU620" s="9"/>
      <c r="HEV620" s="9"/>
      <c r="HEW620" s="9"/>
      <c r="HEX620" s="9"/>
      <c r="HEY620" s="9"/>
      <c r="HEZ620" s="9"/>
      <c r="HFA620" s="9"/>
      <c r="HFB620" s="9"/>
      <c r="HFC620" s="9"/>
      <c r="HFD620" s="9"/>
      <c r="HFE620" s="9"/>
      <c r="HFF620" s="9"/>
      <c r="HFG620" s="9"/>
      <c r="HFH620" s="9"/>
      <c r="HFI620" s="9"/>
      <c r="HFJ620" s="9"/>
      <c r="HFK620" s="9"/>
      <c r="HFL620" s="9"/>
      <c r="HFM620" s="9"/>
      <c r="HFN620" s="9"/>
      <c r="HFO620" s="9"/>
      <c r="HFP620" s="9"/>
      <c r="HFQ620" s="9"/>
      <c r="HFR620" s="9"/>
      <c r="HFS620" s="9"/>
      <c r="HFT620" s="9"/>
      <c r="HFU620" s="9"/>
      <c r="HFV620" s="9"/>
      <c r="HFW620" s="9"/>
      <c r="HFX620" s="9"/>
      <c r="HFY620" s="9"/>
      <c r="HFZ620" s="9"/>
      <c r="HGA620" s="9"/>
      <c r="HGB620" s="9"/>
      <c r="HGC620" s="9"/>
      <c r="HGD620" s="9"/>
      <c r="HGE620" s="9"/>
      <c r="HGF620" s="9"/>
      <c r="HGG620" s="9"/>
      <c r="HGH620" s="9"/>
      <c r="HGI620" s="9"/>
      <c r="HGJ620" s="9"/>
      <c r="HGK620" s="9"/>
      <c r="HGL620" s="9"/>
      <c r="HGM620" s="9"/>
      <c r="HGN620" s="9"/>
      <c r="HGO620" s="9"/>
      <c r="HGP620" s="9"/>
      <c r="HGQ620" s="9"/>
      <c r="HGR620" s="9"/>
      <c r="HGS620" s="9"/>
      <c r="HGT620" s="9"/>
      <c r="HGU620" s="9"/>
      <c r="HGV620" s="9"/>
      <c r="HGW620" s="9"/>
      <c r="HGX620" s="9"/>
      <c r="HGY620" s="9"/>
      <c r="HGZ620" s="9"/>
      <c r="HHA620" s="9"/>
      <c r="HHB620" s="9"/>
      <c r="HHC620" s="9"/>
      <c r="HHD620" s="9"/>
      <c r="HHE620" s="9"/>
      <c r="HHF620" s="9"/>
      <c r="HHG620" s="9"/>
      <c r="HHH620" s="9"/>
      <c r="HHI620" s="9"/>
      <c r="HHJ620" s="9"/>
      <c r="HHK620" s="9"/>
      <c r="HHL620" s="9"/>
      <c r="HHM620" s="9"/>
      <c r="HHN620" s="9"/>
      <c r="HHO620" s="9"/>
      <c r="HHP620" s="9"/>
      <c r="HHQ620" s="9"/>
      <c r="HHR620" s="9"/>
      <c r="HHS620" s="9"/>
      <c r="HHT620" s="9"/>
      <c r="HHU620" s="9"/>
      <c r="HHV620" s="9"/>
      <c r="HHW620" s="9"/>
      <c r="HHX620" s="9"/>
      <c r="HHY620" s="9"/>
      <c r="HHZ620" s="9"/>
      <c r="HIA620" s="9"/>
      <c r="HIB620" s="9"/>
      <c r="HIC620" s="9"/>
      <c r="HID620" s="9"/>
      <c r="HIE620" s="9"/>
      <c r="HIF620" s="9"/>
      <c r="HIG620" s="9"/>
      <c r="HIH620" s="9"/>
      <c r="HII620" s="9"/>
      <c r="HIJ620" s="9"/>
      <c r="HIK620" s="9"/>
      <c r="HIL620" s="9"/>
      <c r="HIM620" s="9"/>
      <c r="HIN620" s="9"/>
      <c r="HIO620" s="9"/>
      <c r="HIP620" s="9"/>
      <c r="HIQ620" s="9"/>
      <c r="HIR620" s="9"/>
      <c r="HIS620" s="9"/>
      <c r="HIT620" s="9"/>
      <c r="HIU620" s="9"/>
      <c r="HIV620" s="9"/>
      <c r="HIW620" s="9"/>
      <c r="HIX620" s="9"/>
      <c r="HIY620" s="9"/>
      <c r="HIZ620" s="9"/>
      <c r="HJA620" s="9"/>
      <c r="HJB620" s="9"/>
      <c r="HJC620" s="9"/>
      <c r="HJD620" s="9"/>
      <c r="HJE620" s="9"/>
      <c r="HJF620" s="9"/>
      <c r="HJG620" s="9"/>
      <c r="HJH620" s="9"/>
      <c r="HJI620" s="9"/>
      <c r="HJJ620" s="9"/>
      <c r="HJK620" s="9"/>
      <c r="HJL620" s="9"/>
      <c r="HJM620" s="9"/>
      <c r="HJN620" s="9"/>
      <c r="HJO620" s="9"/>
      <c r="HJP620" s="9"/>
      <c r="HJQ620" s="9"/>
      <c r="HJR620" s="9"/>
      <c r="HJS620" s="9"/>
      <c r="HJT620" s="9"/>
      <c r="HJU620" s="9"/>
      <c r="HJV620" s="9"/>
      <c r="HJW620" s="9"/>
      <c r="HJX620" s="9"/>
      <c r="HJY620" s="9"/>
      <c r="HJZ620" s="9"/>
      <c r="HKA620" s="9"/>
      <c r="HKB620" s="9"/>
      <c r="HKC620" s="9"/>
      <c r="HKD620" s="9"/>
      <c r="HKE620" s="9"/>
      <c r="HKF620" s="9"/>
      <c r="HKG620" s="9"/>
      <c r="HKH620" s="9"/>
      <c r="HKI620" s="9"/>
      <c r="HKJ620" s="9"/>
      <c r="HKK620" s="9"/>
      <c r="HKL620" s="9"/>
      <c r="HKM620" s="9"/>
      <c r="HKN620" s="9"/>
      <c r="HKO620" s="9"/>
      <c r="HKP620" s="9"/>
      <c r="HKQ620" s="9"/>
      <c r="HKR620" s="9"/>
      <c r="HKS620" s="9"/>
      <c r="HKT620" s="9"/>
      <c r="HKU620" s="9"/>
      <c r="HKV620" s="9"/>
      <c r="HKW620" s="9"/>
      <c r="HKX620" s="9"/>
      <c r="HKY620" s="9"/>
      <c r="HKZ620" s="9"/>
      <c r="HLA620" s="9"/>
      <c r="HLB620" s="9"/>
      <c r="HLC620" s="9"/>
      <c r="HLD620" s="9"/>
      <c r="HLE620" s="9"/>
      <c r="HLF620" s="9"/>
      <c r="HLG620" s="9"/>
      <c r="HLH620" s="9"/>
      <c r="HLI620" s="9"/>
      <c r="HLJ620" s="9"/>
      <c r="HLK620" s="9"/>
      <c r="HLL620" s="9"/>
      <c r="HLM620" s="9"/>
      <c r="HLN620" s="9"/>
      <c r="HLO620" s="9"/>
      <c r="HLP620" s="9"/>
      <c r="HLQ620" s="9"/>
      <c r="HLR620" s="9"/>
      <c r="HLS620" s="9"/>
      <c r="HLT620" s="9"/>
      <c r="HLU620" s="9"/>
      <c r="HLV620" s="9"/>
      <c r="HLW620" s="9"/>
      <c r="HLX620" s="9"/>
      <c r="HLY620" s="9"/>
      <c r="HLZ620" s="9"/>
      <c r="HMA620" s="9"/>
      <c r="HMB620" s="9"/>
      <c r="HMC620" s="9"/>
      <c r="HMD620" s="9"/>
      <c r="HME620" s="9"/>
      <c r="HMF620" s="9"/>
      <c r="HMG620" s="9"/>
      <c r="HMH620" s="9"/>
      <c r="HMI620" s="9"/>
      <c r="HMJ620" s="9"/>
      <c r="HMK620" s="9"/>
      <c r="HML620" s="9"/>
      <c r="HMM620" s="9"/>
      <c r="HMN620" s="9"/>
      <c r="HMO620" s="9"/>
      <c r="HMP620" s="9"/>
      <c r="HMQ620" s="9"/>
      <c r="HMR620" s="9"/>
      <c r="HMS620" s="9"/>
      <c r="HMT620" s="9"/>
      <c r="HMU620" s="9"/>
      <c r="HMV620" s="9"/>
      <c r="HMW620" s="9"/>
      <c r="HMX620" s="9"/>
      <c r="HMY620" s="9"/>
      <c r="HMZ620" s="9"/>
      <c r="HNA620" s="9"/>
      <c r="HNB620" s="9"/>
      <c r="HNC620" s="9"/>
      <c r="HND620" s="9"/>
      <c r="HNE620" s="9"/>
      <c r="HNF620" s="9"/>
      <c r="HNG620" s="9"/>
      <c r="HNH620" s="9"/>
      <c r="HNI620" s="9"/>
      <c r="HNJ620" s="9"/>
      <c r="HNK620" s="9"/>
      <c r="HNL620" s="9"/>
      <c r="HNM620" s="9"/>
      <c r="HNN620" s="9"/>
      <c r="HNO620" s="9"/>
      <c r="HNP620" s="9"/>
      <c r="HNQ620" s="9"/>
      <c r="HNR620" s="9"/>
      <c r="HNS620" s="9"/>
      <c r="HNT620" s="9"/>
      <c r="HNU620" s="9"/>
      <c r="HNV620" s="9"/>
      <c r="HNW620" s="9"/>
      <c r="HNX620" s="9"/>
      <c r="HNY620" s="9"/>
      <c r="HNZ620" s="9"/>
      <c r="HOA620" s="9"/>
      <c r="HOB620" s="9"/>
      <c r="HOC620" s="9"/>
      <c r="HOD620" s="9"/>
      <c r="HOE620" s="9"/>
      <c r="HOF620" s="9"/>
      <c r="HOG620" s="9"/>
      <c r="HOH620" s="9"/>
      <c r="HOI620" s="9"/>
      <c r="HOJ620" s="9"/>
      <c r="HOK620" s="9"/>
      <c r="HOL620" s="9"/>
      <c r="HOM620" s="9"/>
      <c r="HON620" s="9"/>
      <c r="HOO620" s="9"/>
      <c r="HOP620" s="9"/>
      <c r="HOQ620" s="9"/>
      <c r="HOR620" s="9"/>
      <c r="HOS620" s="9"/>
      <c r="HOT620" s="9"/>
      <c r="HOU620" s="9"/>
      <c r="HOV620" s="9"/>
      <c r="HOW620" s="9"/>
      <c r="HOX620" s="9"/>
      <c r="HOY620" s="9"/>
      <c r="HOZ620" s="9"/>
      <c r="HPA620" s="9"/>
      <c r="HPB620" s="9"/>
      <c r="HPC620" s="9"/>
      <c r="HPD620" s="9"/>
      <c r="HPE620" s="9"/>
      <c r="HPF620" s="9"/>
      <c r="HPG620" s="9"/>
      <c r="HPH620" s="9"/>
      <c r="HPI620" s="9"/>
      <c r="HPJ620" s="9"/>
      <c r="HPK620" s="9"/>
      <c r="HPL620" s="9"/>
      <c r="HPM620" s="9"/>
      <c r="HPN620" s="9"/>
      <c r="HPO620" s="9"/>
      <c r="HPP620" s="9"/>
      <c r="HPQ620" s="9"/>
      <c r="HPR620" s="9"/>
      <c r="HPS620" s="9"/>
      <c r="HPT620" s="9"/>
      <c r="HPU620" s="9"/>
      <c r="HPV620" s="9"/>
      <c r="HPW620" s="9"/>
      <c r="HPX620" s="9"/>
      <c r="HPY620" s="9"/>
      <c r="HPZ620" s="9"/>
      <c r="HQA620" s="9"/>
      <c r="HQB620" s="9"/>
      <c r="HQC620" s="9"/>
      <c r="HQD620" s="9"/>
      <c r="HQE620" s="9"/>
      <c r="HQF620" s="9"/>
      <c r="HQG620" s="9"/>
      <c r="HQH620" s="9"/>
      <c r="HQI620" s="9"/>
      <c r="HQJ620" s="9"/>
      <c r="HQK620" s="9"/>
      <c r="HQL620" s="9"/>
      <c r="HQM620" s="9"/>
      <c r="HQN620" s="9"/>
      <c r="HQO620" s="9"/>
      <c r="HQP620" s="9"/>
      <c r="HQQ620" s="9"/>
      <c r="HQR620" s="9"/>
      <c r="HQS620" s="9"/>
      <c r="HQT620" s="9"/>
      <c r="HQU620" s="9"/>
      <c r="HQV620" s="9"/>
      <c r="HQW620" s="9"/>
      <c r="HQX620" s="9"/>
      <c r="HQY620" s="9"/>
      <c r="HQZ620" s="9"/>
      <c r="HRA620" s="9"/>
      <c r="HRB620" s="9"/>
      <c r="HRC620" s="9"/>
      <c r="HRD620" s="9"/>
      <c r="HRE620" s="9"/>
      <c r="HRF620" s="9"/>
      <c r="HRG620" s="9"/>
      <c r="HRH620" s="9"/>
      <c r="HRI620" s="9"/>
      <c r="HRJ620" s="9"/>
      <c r="HRK620" s="9"/>
      <c r="HRL620" s="9"/>
      <c r="HRM620" s="9"/>
      <c r="HRN620" s="9"/>
      <c r="HRO620" s="9"/>
      <c r="HRP620" s="9"/>
      <c r="HRQ620" s="9"/>
      <c r="HRR620" s="9"/>
      <c r="HRS620" s="9"/>
      <c r="HRT620" s="9"/>
      <c r="HRU620" s="9"/>
      <c r="HRV620" s="9"/>
      <c r="HRW620" s="9"/>
      <c r="HRX620" s="9"/>
      <c r="HRY620" s="9"/>
      <c r="HRZ620" s="9"/>
      <c r="HSA620" s="9"/>
      <c r="HSB620" s="9"/>
      <c r="HSC620" s="9"/>
      <c r="HSD620" s="9"/>
      <c r="HSE620" s="9"/>
      <c r="HSF620" s="9"/>
      <c r="HSG620" s="9"/>
      <c r="HSH620" s="9"/>
      <c r="HSI620" s="9"/>
      <c r="HSJ620" s="9"/>
      <c r="HSK620" s="9"/>
      <c r="HSL620" s="9"/>
      <c r="HSM620" s="9"/>
      <c r="HSN620" s="9"/>
      <c r="HSO620" s="9"/>
      <c r="HSP620" s="9"/>
      <c r="HSQ620" s="9"/>
      <c r="HSR620" s="9"/>
      <c r="HSS620" s="9"/>
      <c r="HST620" s="9"/>
      <c r="HSU620" s="9"/>
      <c r="HSV620" s="9"/>
      <c r="HSW620" s="9"/>
      <c r="HSX620" s="9"/>
      <c r="HSY620" s="9"/>
      <c r="HSZ620" s="9"/>
      <c r="HTA620" s="9"/>
      <c r="HTB620" s="9"/>
      <c r="HTC620" s="9"/>
      <c r="HTD620" s="9"/>
      <c r="HTE620" s="9"/>
      <c r="HTF620" s="9"/>
      <c r="HTG620" s="9"/>
      <c r="HTH620" s="9"/>
      <c r="HTI620" s="9"/>
      <c r="HTJ620" s="9"/>
      <c r="HTK620" s="9"/>
      <c r="HTL620" s="9"/>
      <c r="HTM620" s="9"/>
      <c r="HTN620" s="9"/>
      <c r="HTO620" s="9"/>
      <c r="HTP620" s="9"/>
      <c r="HTQ620" s="9"/>
      <c r="HTR620" s="9"/>
      <c r="HTS620" s="9"/>
      <c r="HTT620" s="9"/>
      <c r="HTU620" s="9"/>
      <c r="HTV620" s="9"/>
      <c r="HTW620" s="9"/>
      <c r="HTX620" s="9"/>
      <c r="HTY620" s="9"/>
      <c r="HTZ620" s="9"/>
      <c r="HUA620" s="9"/>
      <c r="HUB620" s="9"/>
      <c r="HUC620" s="9"/>
      <c r="HUD620" s="9"/>
      <c r="HUE620" s="9"/>
      <c r="HUF620" s="9"/>
      <c r="HUG620" s="9"/>
      <c r="HUH620" s="9"/>
      <c r="HUI620" s="9"/>
      <c r="HUJ620" s="9"/>
      <c r="HUK620" s="9"/>
      <c r="HUL620" s="9"/>
      <c r="HUM620" s="9"/>
      <c r="HUN620" s="9"/>
      <c r="HUO620" s="9"/>
      <c r="HUP620" s="9"/>
      <c r="HUQ620" s="9"/>
      <c r="HUR620" s="9"/>
      <c r="HUS620" s="9"/>
      <c r="HUT620" s="9"/>
      <c r="HUU620" s="9"/>
      <c r="HUV620" s="9"/>
      <c r="HUW620" s="9"/>
      <c r="HUX620" s="9"/>
      <c r="HUY620" s="9"/>
      <c r="HUZ620" s="9"/>
      <c r="HVA620" s="9"/>
      <c r="HVB620" s="9"/>
      <c r="HVC620" s="9"/>
      <c r="HVD620" s="9"/>
      <c r="HVE620" s="9"/>
      <c r="HVF620" s="9"/>
      <c r="HVG620" s="9"/>
      <c r="HVH620" s="9"/>
      <c r="HVI620" s="9"/>
      <c r="HVJ620" s="9"/>
      <c r="HVK620" s="9"/>
      <c r="HVL620" s="9"/>
      <c r="HVM620" s="9"/>
      <c r="HVN620" s="9"/>
      <c r="HVO620" s="9"/>
      <c r="HVP620" s="9"/>
      <c r="HVQ620" s="9"/>
      <c r="HVR620" s="9"/>
      <c r="HVS620" s="9"/>
      <c r="HVT620" s="9"/>
      <c r="HVU620" s="9"/>
      <c r="HVV620" s="9"/>
      <c r="HVW620" s="9"/>
      <c r="HVX620" s="9"/>
      <c r="HVY620" s="9"/>
      <c r="HVZ620" s="9"/>
      <c r="HWA620" s="9"/>
      <c r="HWB620" s="9"/>
      <c r="HWC620" s="9"/>
      <c r="HWD620" s="9"/>
      <c r="HWE620" s="9"/>
      <c r="HWF620" s="9"/>
      <c r="HWG620" s="9"/>
      <c r="HWH620" s="9"/>
      <c r="HWI620" s="9"/>
      <c r="HWJ620" s="9"/>
      <c r="HWK620" s="9"/>
      <c r="HWL620" s="9"/>
      <c r="HWM620" s="9"/>
      <c r="HWN620" s="9"/>
      <c r="HWO620" s="9"/>
      <c r="HWP620" s="9"/>
      <c r="HWQ620" s="9"/>
      <c r="HWR620" s="9"/>
      <c r="HWS620" s="9"/>
      <c r="HWT620" s="9"/>
      <c r="HWU620" s="9"/>
      <c r="HWV620" s="9"/>
      <c r="HWW620" s="9"/>
      <c r="HWX620" s="9"/>
      <c r="HWY620" s="9"/>
      <c r="HWZ620" s="9"/>
      <c r="HXA620" s="9"/>
      <c r="HXB620" s="9"/>
      <c r="HXC620" s="9"/>
      <c r="HXD620" s="9"/>
      <c r="HXE620" s="9"/>
      <c r="HXF620" s="9"/>
      <c r="HXG620" s="9"/>
      <c r="HXH620" s="9"/>
      <c r="HXI620" s="9"/>
      <c r="HXJ620" s="9"/>
      <c r="HXK620" s="9"/>
      <c r="HXL620" s="9"/>
      <c r="HXM620" s="9"/>
      <c r="HXN620" s="9"/>
      <c r="HXO620" s="9"/>
      <c r="HXP620" s="9"/>
      <c r="HXQ620" s="9"/>
      <c r="HXR620" s="9"/>
      <c r="HXS620" s="9"/>
      <c r="HXT620" s="9"/>
      <c r="HXU620" s="9"/>
      <c r="HXV620" s="9"/>
      <c r="HXW620" s="9"/>
      <c r="HXX620" s="9"/>
      <c r="HXY620" s="9"/>
      <c r="HXZ620" s="9"/>
      <c r="HYA620" s="9"/>
      <c r="HYB620" s="9"/>
      <c r="HYC620" s="9"/>
      <c r="HYD620" s="9"/>
      <c r="HYE620" s="9"/>
      <c r="HYF620" s="9"/>
      <c r="HYG620" s="9"/>
      <c r="HYH620" s="9"/>
      <c r="HYI620" s="9"/>
      <c r="HYJ620" s="9"/>
      <c r="HYK620" s="9"/>
      <c r="HYL620" s="9"/>
      <c r="HYM620" s="9"/>
      <c r="HYN620" s="9"/>
      <c r="HYO620" s="9"/>
      <c r="HYP620" s="9"/>
      <c r="HYQ620" s="9"/>
      <c r="HYR620" s="9"/>
      <c r="HYS620" s="9"/>
      <c r="HYT620" s="9"/>
      <c r="HYU620" s="9"/>
      <c r="HYV620" s="9"/>
      <c r="HYW620" s="9"/>
      <c r="HYX620" s="9"/>
      <c r="HYY620" s="9"/>
      <c r="HYZ620" s="9"/>
      <c r="HZA620" s="9"/>
      <c r="HZB620" s="9"/>
      <c r="HZC620" s="9"/>
      <c r="HZD620" s="9"/>
      <c r="HZE620" s="9"/>
      <c r="HZF620" s="9"/>
      <c r="HZG620" s="9"/>
      <c r="HZH620" s="9"/>
      <c r="HZI620" s="9"/>
      <c r="HZJ620" s="9"/>
      <c r="HZK620" s="9"/>
      <c r="HZL620" s="9"/>
      <c r="HZM620" s="9"/>
      <c r="HZN620" s="9"/>
      <c r="HZO620" s="9"/>
      <c r="HZP620" s="9"/>
      <c r="HZQ620" s="9"/>
      <c r="HZR620" s="9"/>
      <c r="HZS620" s="9"/>
      <c r="HZT620" s="9"/>
      <c r="HZU620" s="9"/>
      <c r="HZV620" s="9"/>
      <c r="HZW620" s="9"/>
      <c r="HZX620" s="9"/>
      <c r="HZY620" s="9"/>
      <c r="HZZ620" s="9"/>
      <c r="IAA620" s="9"/>
      <c r="IAB620" s="9"/>
      <c r="IAC620" s="9"/>
      <c r="IAD620" s="9"/>
      <c r="IAE620" s="9"/>
      <c r="IAF620" s="9"/>
      <c r="IAG620" s="9"/>
      <c r="IAH620" s="9"/>
      <c r="IAI620" s="9"/>
      <c r="IAJ620" s="9"/>
      <c r="IAK620" s="9"/>
      <c r="IAL620" s="9"/>
      <c r="IAM620" s="9"/>
      <c r="IAN620" s="9"/>
      <c r="IAO620" s="9"/>
      <c r="IAP620" s="9"/>
      <c r="IAQ620" s="9"/>
      <c r="IAR620" s="9"/>
      <c r="IAS620" s="9"/>
      <c r="IAT620" s="9"/>
      <c r="IAU620" s="9"/>
      <c r="IAV620" s="9"/>
      <c r="IAW620" s="9"/>
      <c r="IAX620" s="9"/>
      <c r="IAY620" s="9"/>
      <c r="IAZ620" s="9"/>
      <c r="IBA620" s="9"/>
      <c r="IBB620" s="9"/>
      <c r="IBC620" s="9"/>
      <c r="IBD620" s="9"/>
      <c r="IBE620" s="9"/>
      <c r="IBF620" s="9"/>
      <c r="IBG620" s="9"/>
      <c r="IBH620" s="9"/>
      <c r="IBI620" s="9"/>
      <c r="IBJ620" s="9"/>
      <c r="IBK620" s="9"/>
      <c r="IBL620" s="9"/>
      <c r="IBM620" s="9"/>
      <c r="IBN620" s="9"/>
      <c r="IBO620" s="9"/>
      <c r="IBP620" s="9"/>
      <c r="IBQ620" s="9"/>
      <c r="IBR620" s="9"/>
      <c r="IBS620" s="9"/>
      <c r="IBT620" s="9"/>
      <c r="IBU620" s="9"/>
      <c r="IBV620" s="9"/>
      <c r="IBW620" s="9"/>
      <c r="IBX620" s="9"/>
      <c r="IBY620" s="9"/>
      <c r="IBZ620" s="9"/>
      <c r="ICA620" s="9"/>
      <c r="ICB620" s="9"/>
      <c r="ICC620" s="9"/>
      <c r="ICD620" s="9"/>
      <c r="ICE620" s="9"/>
      <c r="ICF620" s="9"/>
      <c r="ICG620" s="9"/>
      <c r="ICH620" s="9"/>
      <c r="ICI620" s="9"/>
      <c r="ICJ620" s="9"/>
      <c r="ICK620" s="9"/>
      <c r="ICL620" s="9"/>
      <c r="ICM620" s="9"/>
      <c r="ICN620" s="9"/>
      <c r="ICO620" s="9"/>
      <c r="ICP620" s="9"/>
      <c r="ICQ620" s="9"/>
      <c r="ICR620" s="9"/>
      <c r="ICS620" s="9"/>
      <c r="ICT620" s="9"/>
      <c r="ICU620" s="9"/>
      <c r="ICV620" s="9"/>
      <c r="ICW620" s="9"/>
      <c r="ICX620" s="9"/>
      <c r="ICY620" s="9"/>
      <c r="ICZ620" s="9"/>
      <c r="IDA620" s="9"/>
      <c r="IDB620" s="9"/>
      <c r="IDC620" s="9"/>
      <c r="IDD620" s="9"/>
      <c r="IDE620" s="9"/>
      <c r="IDF620" s="9"/>
      <c r="IDG620" s="9"/>
      <c r="IDH620" s="9"/>
      <c r="IDI620" s="9"/>
      <c r="IDJ620" s="9"/>
      <c r="IDK620" s="9"/>
      <c r="IDL620" s="9"/>
      <c r="IDM620" s="9"/>
      <c r="IDN620" s="9"/>
      <c r="IDO620" s="9"/>
      <c r="IDP620" s="9"/>
      <c r="IDQ620" s="9"/>
      <c r="IDR620" s="9"/>
      <c r="IDS620" s="9"/>
      <c r="IDT620" s="9"/>
      <c r="IDU620" s="9"/>
      <c r="IDV620" s="9"/>
      <c r="IDW620" s="9"/>
      <c r="IDX620" s="9"/>
      <c r="IDY620" s="9"/>
      <c r="IDZ620" s="9"/>
      <c r="IEA620" s="9"/>
      <c r="IEB620" s="9"/>
      <c r="IEC620" s="9"/>
      <c r="IED620" s="9"/>
      <c r="IEE620" s="9"/>
      <c r="IEF620" s="9"/>
      <c r="IEG620" s="9"/>
      <c r="IEH620" s="9"/>
      <c r="IEI620" s="9"/>
      <c r="IEJ620" s="9"/>
      <c r="IEK620" s="9"/>
      <c r="IEL620" s="9"/>
      <c r="IEM620" s="9"/>
      <c r="IEN620" s="9"/>
      <c r="IEO620" s="9"/>
      <c r="IEP620" s="9"/>
      <c r="IEQ620" s="9"/>
      <c r="IER620" s="9"/>
      <c r="IES620" s="9"/>
      <c r="IET620" s="9"/>
      <c r="IEU620" s="9"/>
      <c r="IEV620" s="9"/>
      <c r="IEW620" s="9"/>
      <c r="IEX620" s="9"/>
      <c r="IEY620" s="9"/>
      <c r="IEZ620" s="9"/>
      <c r="IFA620" s="9"/>
      <c r="IFB620" s="9"/>
      <c r="IFC620" s="9"/>
      <c r="IFD620" s="9"/>
      <c r="IFE620" s="9"/>
      <c r="IFF620" s="9"/>
      <c r="IFG620" s="9"/>
      <c r="IFH620" s="9"/>
      <c r="IFI620" s="9"/>
      <c r="IFJ620" s="9"/>
      <c r="IFK620" s="9"/>
      <c r="IFL620" s="9"/>
      <c r="IFM620" s="9"/>
      <c r="IFN620" s="9"/>
      <c r="IFO620" s="9"/>
      <c r="IFP620" s="9"/>
      <c r="IFQ620" s="9"/>
      <c r="IFR620" s="9"/>
      <c r="IFS620" s="9"/>
      <c r="IFT620" s="9"/>
      <c r="IFU620" s="9"/>
      <c r="IFV620" s="9"/>
      <c r="IFW620" s="9"/>
      <c r="IFX620" s="9"/>
      <c r="IFY620" s="9"/>
      <c r="IFZ620" s="9"/>
      <c r="IGA620" s="9"/>
      <c r="IGB620" s="9"/>
      <c r="IGC620" s="9"/>
      <c r="IGD620" s="9"/>
      <c r="IGE620" s="9"/>
      <c r="IGF620" s="9"/>
      <c r="IGG620" s="9"/>
      <c r="IGH620" s="9"/>
      <c r="IGI620" s="9"/>
      <c r="IGJ620" s="9"/>
      <c r="IGK620" s="9"/>
      <c r="IGL620" s="9"/>
      <c r="IGM620" s="9"/>
      <c r="IGN620" s="9"/>
      <c r="IGO620" s="9"/>
      <c r="IGP620" s="9"/>
      <c r="IGQ620" s="9"/>
      <c r="IGR620" s="9"/>
      <c r="IGS620" s="9"/>
      <c r="IGT620" s="9"/>
      <c r="IGU620" s="9"/>
      <c r="IGV620" s="9"/>
      <c r="IGW620" s="9"/>
      <c r="IGX620" s="9"/>
      <c r="IGY620" s="9"/>
      <c r="IGZ620" s="9"/>
      <c r="IHA620" s="9"/>
      <c r="IHB620" s="9"/>
      <c r="IHC620" s="9"/>
      <c r="IHD620" s="9"/>
      <c r="IHE620" s="9"/>
      <c r="IHF620" s="9"/>
      <c r="IHG620" s="9"/>
      <c r="IHH620" s="9"/>
      <c r="IHI620" s="9"/>
      <c r="IHJ620" s="9"/>
      <c r="IHK620" s="9"/>
      <c r="IHL620" s="9"/>
      <c r="IHM620" s="9"/>
      <c r="IHN620" s="9"/>
      <c r="IHO620" s="9"/>
      <c r="IHP620" s="9"/>
      <c r="IHQ620" s="9"/>
      <c r="IHR620" s="9"/>
      <c r="IHS620" s="9"/>
      <c r="IHT620" s="9"/>
      <c r="IHU620" s="9"/>
      <c r="IHV620" s="9"/>
      <c r="IHW620" s="9"/>
      <c r="IHX620" s="9"/>
      <c r="IHY620" s="9"/>
      <c r="IHZ620" s="9"/>
      <c r="IIA620" s="9"/>
      <c r="IIB620" s="9"/>
      <c r="IIC620" s="9"/>
      <c r="IID620" s="9"/>
      <c r="IIE620" s="9"/>
      <c r="IIF620" s="9"/>
      <c r="IIG620" s="9"/>
      <c r="IIH620" s="9"/>
      <c r="III620" s="9"/>
      <c r="IIJ620" s="9"/>
      <c r="IIK620" s="9"/>
      <c r="IIL620" s="9"/>
      <c r="IIM620" s="9"/>
      <c r="IIN620" s="9"/>
      <c r="IIO620" s="9"/>
      <c r="IIP620" s="9"/>
      <c r="IIQ620" s="9"/>
      <c r="IIR620" s="9"/>
      <c r="IIS620" s="9"/>
      <c r="IIT620" s="9"/>
      <c r="IIU620" s="9"/>
      <c r="IIV620" s="9"/>
      <c r="IIW620" s="9"/>
      <c r="IIX620" s="9"/>
      <c r="IIY620" s="9"/>
      <c r="IIZ620" s="9"/>
      <c r="IJA620" s="9"/>
      <c r="IJB620" s="9"/>
      <c r="IJC620" s="9"/>
      <c r="IJD620" s="9"/>
      <c r="IJE620" s="9"/>
      <c r="IJF620" s="9"/>
      <c r="IJG620" s="9"/>
      <c r="IJH620" s="9"/>
      <c r="IJI620" s="9"/>
      <c r="IJJ620" s="9"/>
      <c r="IJK620" s="9"/>
      <c r="IJL620" s="9"/>
      <c r="IJM620" s="9"/>
      <c r="IJN620" s="9"/>
      <c r="IJO620" s="9"/>
      <c r="IJP620" s="9"/>
      <c r="IJQ620" s="9"/>
      <c r="IJR620" s="9"/>
      <c r="IJS620" s="9"/>
      <c r="IJT620" s="9"/>
      <c r="IJU620" s="9"/>
      <c r="IJV620" s="9"/>
      <c r="IJW620" s="9"/>
      <c r="IJX620" s="9"/>
      <c r="IJY620" s="9"/>
      <c r="IJZ620" s="9"/>
      <c r="IKA620" s="9"/>
      <c r="IKB620" s="9"/>
      <c r="IKC620" s="9"/>
      <c r="IKD620" s="9"/>
      <c r="IKE620" s="9"/>
      <c r="IKF620" s="9"/>
      <c r="IKG620" s="9"/>
      <c r="IKH620" s="9"/>
      <c r="IKI620" s="9"/>
      <c r="IKJ620" s="9"/>
      <c r="IKK620" s="9"/>
      <c r="IKL620" s="9"/>
      <c r="IKM620" s="9"/>
      <c r="IKN620" s="9"/>
      <c r="IKO620" s="9"/>
      <c r="IKP620" s="9"/>
      <c r="IKQ620" s="9"/>
      <c r="IKR620" s="9"/>
      <c r="IKS620" s="9"/>
      <c r="IKT620" s="9"/>
      <c r="IKU620" s="9"/>
      <c r="IKV620" s="9"/>
      <c r="IKW620" s="9"/>
      <c r="IKX620" s="9"/>
      <c r="IKY620" s="9"/>
      <c r="IKZ620" s="9"/>
      <c r="ILA620" s="9"/>
      <c r="ILB620" s="9"/>
      <c r="ILC620" s="9"/>
      <c r="ILD620" s="9"/>
      <c r="ILE620" s="9"/>
      <c r="ILF620" s="9"/>
      <c r="ILG620" s="9"/>
      <c r="ILH620" s="9"/>
      <c r="ILI620" s="9"/>
      <c r="ILJ620" s="9"/>
      <c r="ILK620" s="9"/>
      <c r="ILL620" s="9"/>
      <c r="ILM620" s="9"/>
      <c r="ILN620" s="9"/>
      <c r="ILO620" s="9"/>
      <c r="ILP620" s="9"/>
      <c r="ILQ620" s="9"/>
      <c r="ILR620" s="9"/>
      <c r="ILS620" s="9"/>
      <c r="ILT620" s="9"/>
      <c r="ILU620" s="9"/>
      <c r="ILV620" s="9"/>
      <c r="ILW620" s="9"/>
      <c r="ILX620" s="9"/>
      <c r="ILY620" s="9"/>
      <c r="ILZ620" s="9"/>
      <c r="IMA620" s="9"/>
      <c r="IMB620" s="9"/>
      <c r="IMC620" s="9"/>
      <c r="IMD620" s="9"/>
      <c r="IME620" s="9"/>
      <c r="IMF620" s="9"/>
      <c r="IMG620" s="9"/>
      <c r="IMH620" s="9"/>
      <c r="IMI620" s="9"/>
      <c r="IMJ620" s="9"/>
      <c r="IMK620" s="9"/>
      <c r="IML620" s="9"/>
      <c r="IMM620" s="9"/>
      <c r="IMN620" s="9"/>
      <c r="IMO620" s="9"/>
      <c r="IMP620" s="9"/>
      <c r="IMQ620" s="9"/>
      <c r="IMR620" s="9"/>
      <c r="IMS620" s="9"/>
      <c r="IMT620" s="9"/>
      <c r="IMU620" s="9"/>
      <c r="IMV620" s="9"/>
      <c r="IMW620" s="9"/>
      <c r="IMX620" s="9"/>
      <c r="IMY620" s="9"/>
      <c r="IMZ620" s="9"/>
      <c r="INA620" s="9"/>
      <c r="INB620" s="9"/>
      <c r="INC620" s="9"/>
      <c r="IND620" s="9"/>
      <c r="INE620" s="9"/>
      <c r="INF620" s="9"/>
      <c r="ING620" s="9"/>
      <c r="INH620" s="9"/>
      <c r="INI620" s="9"/>
      <c r="INJ620" s="9"/>
      <c r="INK620" s="9"/>
      <c r="INL620" s="9"/>
      <c r="INM620" s="9"/>
      <c r="INN620" s="9"/>
      <c r="INO620" s="9"/>
      <c r="INP620" s="9"/>
      <c r="INQ620" s="9"/>
      <c r="INR620" s="9"/>
      <c r="INS620" s="9"/>
      <c r="INT620" s="9"/>
      <c r="INU620" s="9"/>
      <c r="INV620" s="9"/>
      <c r="INW620" s="9"/>
      <c r="INX620" s="9"/>
      <c r="INY620" s="9"/>
      <c r="INZ620" s="9"/>
      <c r="IOA620" s="9"/>
      <c r="IOB620" s="9"/>
      <c r="IOC620" s="9"/>
      <c r="IOD620" s="9"/>
      <c r="IOE620" s="9"/>
      <c r="IOF620" s="9"/>
      <c r="IOG620" s="9"/>
      <c r="IOH620" s="9"/>
      <c r="IOI620" s="9"/>
      <c r="IOJ620" s="9"/>
      <c r="IOK620" s="9"/>
      <c r="IOL620" s="9"/>
      <c r="IOM620" s="9"/>
      <c r="ION620" s="9"/>
      <c r="IOO620" s="9"/>
      <c r="IOP620" s="9"/>
      <c r="IOQ620" s="9"/>
      <c r="IOR620" s="9"/>
      <c r="IOS620" s="9"/>
      <c r="IOT620" s="9"/>
      <c r="IOU620" s="9"/>
      <c r="IOV620" s="9"/>
      <c r="IOW620" s="9"/>
      <c r="IOX620" s="9"/>
      <c r="IOY620" s="9"/>
      <c r="IOZ620" s="9"/>
      <c r="IPA620" s="9"/>
      <c r="IPB620" s="9"/>
      <c r="IPC620" s="9"/>
      <c r="IPD620" s="9"/>
      <c r="IPE620" s="9"/>
      <c r="IPF620" s="9"/>
      <c r="IPG620" s="9"/>
      <c r="IPH620" s="9"/>
      <c r="IPI620" s="9"/>
      <c r="IPJ620" s="9"/>
      <c r="IPK620" s="9"/>
      <c r="IPL620" s="9"/>
      <c r="IPM620" s="9"/>
      <c r="IPN620" s="9"/>
      <c r="IPO620" s="9"/>
      <c r="IPP620" s="9"/>
      <c r="IPQ620" s="9"/>
      <c r="IPR620" s="9"/>
      <c r="IPS620" s="9"/>
      <c r="IPT620" s="9"/>
      <c r="IPU620" s="9"/>
      <c r="IPV620" s="9"/>
      <c r="IPW620" s="9"/>
      <c r="IPX620" s="9"/>
      <c r="IPY620" s="9"/>
      <c r="IPZ620" s="9"/>
      <c r="IQA620" s="9"/>
      <c r="IQB620" s="9"/>
      <c r="IQC620" s="9"/>
      <c r="IQD620" s="9"/>
      <c r="IQE620" s="9"/>
      <c r="IQF620" s="9"/>
      <c r="IQG620" s="9"/>
      <c r="IQH620" s="9"/>
      <c r="IQI620" s="9"/>
      <c r="IQJ620" s="9"/>
      <c r="IQK620" s="9"/>
      <c r="IQL620" s="9"/>
      <c r="IQM620" s="9"/>
      <c r="IQN620" s="9"/>
      <c r="IQO620" s="9"/>
      <c r="IQP620" s="9"/>
      <c r="IQQ620" s="9"/>
      <c r="IQR620" s="9"/>
      <c r="IQS620" s="9"/>
      <c r="IQT620" s="9"/>
      <c r="IQU620" s="9"/>
      <c r="IQV620" s="9"/>
      <c r="IQW620" s="9"/>
      <c r="IQX620" s="9"/>
      <c r="IQY620" s="9"/>
      <c r="IQZ620" s="9"/>
      <c r="IRA620" s="9"/>
      <c r="IRB620" s="9"/>
      <c r="IRC620" s="9"/>
      <c r="IRD620" s="9"/>
      <c r="IRE620" s="9"/>
      <c r="IRF620" s="9"/>
      <c r="IRG620" s="9"/>
      <c r="IRH620" s="9"/>
      <c r="IRI620" s="9"/>
      <c r="IRJ620" s="9"/>
      <c r="IRK620" s="9"/>
      <c r="IRL620" s="9"/>
      <c r="IRM620" s="9"/>
      <c r="IRN620" s="9"/>
      <c r="IRO620" s="9"/>
      <c r="IRP620" s="9"/>
      <c r="IRQ620" s="9"/>
      <c r="IRR620" s="9"/>
      <c r="IRS620" s="9"/>
      <c r="IRT620" s="9"/>
      <c r="IRU620" s="9"/>
      <c r="IRV620" s="9"/>
      <c r="IRW620" s="9"/>
      <c r="IRX620" s="9"/>
      <c r="IRY620" s="9"/>
      <c r="IRZ620" s="9"/>
      <c r="ISA620" s="9"/>
      <c r="ISB620" s="9"/>
      <c r="ISC620" s="9"/>
      <c r="ISD620" s="9"/>
      <c r="ISE620" s="9"/>
      <c r="ISF620" s="9"/>
      <c r="ISG620" s="9"/>
      <c r="ISH620" s="9"/>
      <c r="ISI620" s="9"/>
      <c r="ISJ620" s="9"/>
      <c r="ISK620" s="9"/>
      <c r="ISL620" s="9"/>
      <c r="ISM620" s="9"/>
      <c r="ISN620" s="9"/>
      <c r="ISO620" s="9"/>
      <c r="ISP620" s="9"/>
      <c r="ISQ620" s="9"/>
      <c r="ISR620" s="9"/>
      <c r="ISS620" s="9"/>
      <c r="IST620" s="9"/>
      <c r="ISU620" s="9"/>
      <c r="ISV620" s="9"/>
      <c r="ISW620" s="9"/>
      <c r="ISX620" s="9"/>
      <c r="ISY620" s="9"/>
      <c r="ISZ620" s="9"/>
      <c r="ITA620" s="9"/>
      <c r="ITB620" s="9"/>
      <c r="ITC620" s="9"/>
      <c r="ITD620" s="9"/>
      <c r="ITE620" s="9"/>
      <c r="ITF620" s="9"/>
      <c r="ITG620" s="9"/>
      <c r="ITH620" s="9"/>
      <c r="ITI620" s="9"/>
      <c r="ITJ620" s="9"/>
      <c r="ITK620" s="9"/>
      <c r="ITL620" s="9"/>
      <c r="ITM620" s="9"/>
      <c r="ITN620" s="9"/>
      <c r="ITO620" s="9"/>
      <c r="ITP620" s="9"/>
      <c r="ITQ620" s="9"/>
      <c r="ITR620" s="9"/>
      <c r="ITS620" s="9"/>
      <c r="ITT620" s="9"/>
      <c r="ITU620" s="9"/>
      <c r="ITV620" s="9"/>
      <c r="ITW620" s="9"/>
      <c r="ITX620" s="9"/>
      <c r="ITY620" s="9"/>
      <c r="ITZ620" s="9"/>
      <c r="IUA620" s="9"/>
      <c r="IUB620" s="9"/>
      <c r="IUC620" s="9"/>
      <c r="IUD620" s="9"/>
      <c r="IUE620" s="9"/>
      <c r="IUF620" s="9"/>
      <c r="IUG620" s="9"/>
      <c r="IUH620" s="9"/>
      <c r="IUI620" s="9"/>
      <c r="IUJ620" s="9"/>
      <c r="IUK620" s="9"/>
      <c r="IUL620" s="9"/>
      <c r="IUM620" s="9"/>
      <c r="IUN620" s="9"/>
      <c r="IUO620" s="9"/>
      <c r="IUP620" s="9"/>
      <c r="IUQ620" s="9"/>
      <c r="IUR620" s="9"/>
      <c r="IUS620" s="9"/>
      <c r="IUT620" s="9"/>
      <c r="IUU620" s="9"/>
      <c r="IUV620" s="9"/>
      <c r="IUW620" s="9"/>
      <c r="IUX620" s="9"/>
      <c r="IUY620" s="9"/>
      <c r="IUZ620" s="9"/>
      <c r="IVA620" s="9"/>
      <c r="IVB620" s="9"/>
      <c r="IVC620" s="9"/>
      <c r="IVD620" s="9"/>
      <c r="IVE620" s="9"/>
      <c r="IVF620" s="9"/>
      <c r="IVG620" s="9"/>
      <c r="IVH620" s="9"/>
      <c r="IVI620" s="9"/>
      <c r="IVJ620" s="9"/>
      <c r="IVK620" s="9"/>
      <c r="IVL620" s="9"/>
      <c r="IVM620" s="9"/>
      <c r="IVN620" s="9"/>
      <c r="IVO620" s="9"/>
      <c r="IVP620" s="9"/>
      <c r="IVQ620" s="9"/>
      <c r="IVR620" s="9"/>
      <c r="IVS620" s="9"/>
      <c r="IVT620" s="9"/>
      <c r="IVU620" s="9"/>
      <c r="IVV620" s="9"/>
      <c r="IVW620" s="9"/>
      <c r="IVX620" s="9"/>
      <c r="IVY620" s="9"/>
      <c r="IVZ620" s="9"/>
      <c r="IWA620" s="9"/>
      <c r="IWB620" s="9"/>
      <c r="IWC620" s="9"/>
      <c r="IWD620" s="9"/>
      <c r="IWE620" s="9"/>
      <c r="IWF620" s="9"/>
      <c r="IWG620" s="9"/>
      <c r="IWH620" s="9"/>
      <c r="IWI620" s="9"/>
      <c r="IWJ620" s="9"/>
      <c r="IWK620" s="9"/>
      <c r="IWL620" s="9"/>
      <c r="IWM620" s="9"/>
      <c r="IWN620" s="9"/>
      <c r="IWO620" s="9"/>
      <c r="IWP620" s="9"/>
      <c r="IWQ620" s="9"/>
      <c r="IWR620" s="9"/>
      <c r="IWS620" s="9"/>
      <c r="IWT620" s="9"/>
      <c r="IWU620" s="9"/>
      <c r="IWV620" s="9"/>
      <c r="IWW620" s="9"/>
      <c r="IWX620" s="9"/>
      <c r="IWY620" s="9"/>
      <c r="IWZ620" s="9"/>
      <c r="IXA620" s="9"/>
      <c r="IXB620" s="9"/>
      <c r="IXC620" s="9"/>
      <c r="IXD620" s="9"/>
      <c r="IXE620" s="9"/>
      <c r="IXF620" s="9"/>
      <c r="IXG620" s="9"/>
      <c r="IXH620" s="9"/>
      <c r="IXI620" s="9"/>
      <c r="IXJ620" s="9"/>
      <c r="IXK620" s="9"/>
      <c r="IXL620" s="9"/>
      <c r="IXM620" s="9"/>
      <c r="IXN620" s="9"/>
      <c r="IXO620" s="9"/>
      <c r="IXP620" s="9"/>
      <c r="IXQ620" s="9"/>
      <c r="IXR620" s="9"/>
      <c r="IXS620" s="9"/>
      <c r="IXT620" s="9"/>
      <c r="IXU620" s="9"/>
      <c r="IXV620" s="9"/>
      <c r="IXW620" s="9"/>
      <c r="IXX620" s="9"/>
      <c r="IXY620" s="9"/>
      <c r="IXZ620" s="9"/>
      <c r="IYA620" s="9"/>
      <c r="IYB620" s="9"/>
      <c r="IYC620" s="9"/>
      <c r="IYD620" s="9"/>
      <c r="IYE620" s="9"/>
      <c r="IYF620" s="9"/>
      <c r="IYG620" s="9"/>
      <c r="IYH620" s="9"/>
      <c r="IYI620" s="9"/>
      <c r="IYJ620" s="9"/>
      <c r="IYK620" s="9"/>
      <c r="IYL620" s="9"/>
      <c r="IYM620" s="9"/>
      <c r="IYN620" s="9"/>
      <c r="IYO620" s="9"/>
      <c r="IYP620" s="9"/>
      <c r="IYQ620" s="9"/>
      <c r="IYR620" s="9"/>
      <c r="IYS620" s="9"/>
      <c r="IYT620" s="9"/>
      <c r="IYU620" s="9"/>
      <c r="IYV620" s="9"/>
      <c r="IYW620" s="9"/>
      <c r="IYX620" s="9"/>
      <c r="IYY620" s="9"/>
      <c r="IYZ620" s="9"/>
      <c r="IZA620" s="9"/>
      <c r="IZB620" s="9"/>
      <c r="IZC620" s="9"/>
      <c r="IZD620" s="9"/>
      <c r="IZE620" s="9"/>
      <c r="IZF620" s="9"/>
      <c r="IZG620" s="9"/>
      <c r="IZH620" s="9"/>
      <c r="IZI620" s="9"/>
      <c r="IZJ620" s="9"/>
      <c r="IZK620" s="9"/>
      <c r="IZL620" s="9"/>
      <c r="IZM620" s="9"/>
      <c r="IZN620" s="9"/>
      <c r="IZO620" s="9"/>
      <c r="IZP620" s="9"/>
      <c r="IZQ620" s="9"/>
      <c r="IZR620" s="9"/>
      <c r="IZS620" s="9"/>
      <c r="IZT620" s="9"/>
      <c r="IZU620" s="9"/>
      <c r="IZV620" s="9"/>
      <c r="IZW620" s="9"/>
      <c r="IZX620" s="9"/>
      <c r="IZY620" s="9"/>
      <c r="IZZ620" s="9"/>
      <c r="JAA620" s="9"/>
      <c r="JAB620" s="9"/>
      <c r="JAC620" s="9"/>
      <c r="JAD620" s="9"/>
      <c r="JAE620" s="9"/>
      <c r="JAF620" s="9"/>
      <c r="JAG620" s="9"/>
      <c r="JAH620" s="9"/>
      <c r="JAI620" s="9"/>
      <c r="JAJ620" s="9"/>
      <c r="JAK620" s="9"/>
      <c r="JAL620" s="9"/>
      <c r="JAM620" s="9"/>
      <c r="JAN620" s="9"/>
      <c r="JAO620" s="9"/>
      <c r="JAP620" s="9"/>
      <c r="JAQ620" s="9"/>
      <c r="JAR620" s="9"/>
      <c r="JAS620" s="9"/>
      <c r="JAT620" s="9"/>
      <c r="JAU620" s="9"/>
      <c r="JAV620" s="9"/>
      <c r="JAW620" s="9"/>
      <c r="JAX620" s="9"/>
      <c r="JAY620" s="9"/>
      <c r="JAZ620" s="9"/>
      <c r="JBA620" s="9"/>
      <c r="JBB620" s="9"/>
      <c r="JBC620" s="9"/>
      <c r="JBD620" s="9"/>
      <c r="JBE620" s="9"/>
      <c r="JBF620" s="9"/>
      <c r="JBG620" s="9"/>
      <c r="JBH620" s="9"/>
      <c r="JBI620" s="9"/>
      <c r="JBJ620" s="9"/>
      <c r="JBK620" s="9"/>
      <c r="JBL620" s="9"/>
      <c r="JBM620" s="9"/>
      <c r="JBN620" s="9"/>
      <c r="JBO620" s="9"/>
      <c r="JBP620" s="9"/>
      <c r="JBQ620" s="9"/>
      <c r="JBR620" s="9"/>
      <c r="JBS620" s="9"/>
      <c r="JBT620" s="9"/>
      <c r="JBU620" s="9"/>
      <c r="JBV620" s="9"/>
      <c r="JBW620" s="9"/>
      <c r="JBX620" s="9"/>
      <c r="JBY620" s="9"/>
      <c r="JBZ620" s="9"/>
      <c r="JCA620" s="9"/>
      <c r="JCB620" s="9"/>
      <c r="JCC620" s="9"/>
      <c r="JCD620" s="9"/>
      <c r="JCE620" s="9"/>
      <c r="JCF620" s="9"/>
      <c r="JCG620" s="9"/>
      <c r="JCH620" s="9"/>
      <c r="JCI620" s="9"/>
      <c r="JCJ620" s="9"/>
      <c r="JCK620" s="9"/>
      <c r="JCL620" s="9"/>
      <c r="JCM620" s="9"/>
      <c r="JCN620" s="9"/>
      <c r="JCO620" s="9"/>
      <c r="JCP620" s="9"/>
      <c r="JCQ620" s="9"/>
      <c r="JCR620" s="9"/>
      <c r="JCS620" s="9"/>
      <c r="JCT620" s="9"/>
      <c r="JCU620" s="9"/>
      <c r="JCV620" s="9"/>
      <c r="JCW620" s="9"/>
      <c r="JCX620" s="9"/>
      <c r="JCY620" s="9"/>
      <c r="JCZ620" s="9"/>
      <c r="JDA620" s="9"/>
      <c r="JDB620" s="9"/>
      <c r="JDC620" s="9"/>
      <c r="JDD620" s="9"/>
      <c r="JDE620" s="9"/>
      <c r="JDF620" s="9"/>
      <c r="JDG620" s="9"/>
      <c r="JDH620" s="9"/>
      <c r="JDI620" s="9"/>
      <c r="JDJ620" s="9"/>
      <c r="JDK620" s="9"/>
      <c r="JDL620" s="9"/>
      <c r="JDM620" s="9"/>
      <c r="JDN620" s="9"/>
      <c r="JDO620" s="9"/>
      <c r="JDP620" s="9"/>
      <c r="JDQ620" s="9"/>
      <c r="JDR620" s="9"/>
      <c r="JDS620" s="9"/>
      <c r="JDT620" s="9"/>
      <c r="JDU620" s="9"/>
      <c r="JDV620" s="9"/>
      <c r="JDW620" s="9"/>
      <c r="JDX620" s="9"/>
      <c r="JDY620" s="9"/>
      <c r="JDZ620" s="9"/>
      <c r="JEA620" s="9"/>
      <c r="JEB620" s="9"/>
      <c r="JEC620" s="9"/>
      <c r="JED620" s="9"/>
      <c r="JEE620" s="9"/>
      <c r="JEF620" s="9"/>
      <c r="JEG620" s="9"/>
      <c r="JEH620" s="9"/>
      <c r="JEI620" s="9"/>
      <c r="JEJ620" s="9"/>
      <c r="JEK620" s="9"/>
      <c r="JEL620" s="9"/>
      <c r="JEM620" s="9"/>
      <c r="JEN620" s="9"/>
      <c r="JEO620" s="9"/>
      <c r="JEP620" s="9"/>
      <c r="JEQ620" s="9"/>
      <c r="JER620" s="9"/>
      <c r="JES620" s="9"/>
      <c r="JET620" s="9"/>
      <c r="JEU620" s="9"/>
      <c r="JEV620" s="9"/>
      <c r="JEW620" s="9"/>
      <c r="JEX620" s="9"/>
      <c r="JEY620" s="9"/>
      <c r="JEZ620" s="9"/>
      <c r="JFA620" s="9"/>
      <c r="JFB620" s="9"/>
      <c r="JFC620" s="9"/>
      <c r="JFD620" s="9"/>
      <c r="JFE620" s="9"/>
      <c r="JFF620" s="9"/>
      <c r="JFG620" s="9"/>
      <c r="JFH620" s="9"/>
      <c r="JFI620" s="9"/>
      <c r="JFJ620" s="9"/>
      <c r="JFK620" s="9"/>
      <c r="JFL620" s="9"/>
      <c r="JFM620" s="9"/>
      <c r="JFN620" s="9"/>
      <c r="JFO620" s="9"/>
      <c r="JFP620" s="9"/>
      <c r="JFQ620" s="9"/>
      <c r="JFR620" s="9"/>
      <c r="JFS620" s="9"/>
      <c r="JFT620" s="9"/>
      <c r="JFU620" s="9"/>
      <c r="JFV620" s="9"/>
      <c r="JFW620" s="9"/>
      <c r="JFX620" s="9"/>
      <c r="JFY620" s="9"/>
      <c r="JFZ620" s="9"/>
      <c r="JGA620" s="9"/>
      <c r="JGB620" s="9"/>
      <c r="JGC620" s="9"/>
      <c r="JGD620" s="9"/>
      <c r="JGE620" s="9"/>
      <c r="JGF620" s="9"/>
      <c r="JGG620" s="9"/>
      <c r="JGH620" s="9"/>
      <c r="JGI620" s="9"/>
      <c r="JGJ620" s="9"/>
      <c r="JGK620" s="9"/>
      <c r="JGL620" s="9"/>
      <c r="JGM620" s="9"/>
      <c r="JGN620" s="9"/>
      <c r="JGO620" s="9"/>
      <c r="JGP620" s="9"/>
      <c r="JGQ620" s="9"/>
      <c r="JGR620" s="9"/>
      <c r="JGS620" s="9"/>
      <c r="JGT620" s="9"/>
      <c r="JGU620" s="9"/>
      <c r="JGV620" s="9"/>
      <c r="JGW620" s="9"/>
      <c r="JGX620" s="9"/>
      <c r="JGY620" s="9"/>
      <c r="JGZ620" s="9"/>
      <c r="JHA620" s="9"/>
      <c r="JHB620" s="9"/>
      <c r="JHC620" s="9"/>
      <c r="JHD620" s="9"/>
      <c r="JHE620" s="9"/>
      <c r="JHF620" s="9"/>
      <c r="JHG620" s="9"/>
      <c r="JHH620" s="9"/>
      <c r="JHI620" s="9"/>
      <c r="JHJ620" s="9"/>
      <c r="JHK620" s="9"/>
      <c r="JHL620" s="9"/>
      <c r="JHM620" s="9"/>
      <c r="JHN620" s="9"/>
      <c r="JHO620" s="9"/>
      <c r="JHP620" s="9"/>
      <c r="JHQ620" s="9"/>
      <c r="JHR620" s="9"/>
      <c r="JHS620" s="9"/>
      <c r="JHT620" s="9"/>
      <c r="JHU620" s="9"/>
      <c r="JHV620" s="9"/>
      <c r="JHW620" s="9"/>
      <c r="JHX620" s="9"/>
      <c r="JHY620" s="9"/>
      <c r="JHZ620" s="9"/>
      <c r="JIA620" s="9"/>
      <c r="JIB620" s="9"/>
      <c r="JIC620" s="9"/>
      <c r="JID620" s="9"/>
      <c r="JIE620" s="9"/>
      <c r="JIF620" s="9"/>
      <c r="JIG620" s="9"/>
      <c r="JIH620" s="9"/>
      <c r="JII620" s="9"/>
      <c r="JIJ620" s="9"/>
      <c r="JIK620" s="9"/>
      <c r="JIL620" s="9"/>
      <c r="JIM620" s="9"/>
      <c r="JIN620" s="9"/>
      <c r="JIO620" s="9"/>
      <c r="JIP620" s="9"/>
      <c r="JIQ620" s="9"/>
      <c r="JIR620" s="9"/>
      <c r="JIS620" s="9"/>
      <c r="JIT620" s="9"/>
      <c r="JIU620" s="9"/>
      <c r="JIV620" s="9"/>
      <c r="JIW620" s="9"/>
      <c r="JIX620" s="9"/>
      <c r="JIY620" s="9"/>
      <c r="JIZ620" s="9"/>
      <c r="JJA620" s="9"/>
      <c r="JJB620" s="9"/>
      <c r="JJC620" s="9"/>
      <c r="JJD620" s="9"/>
      <c r="JJE620" s="9"/>
      <c r="JJF620" s="9"/>
      <c r="JJG620" s="9"/>
      <c r="JJH620" s="9"/>
      <c r="JJI620" s="9"/>
      <c r="JJJ620" s="9"/>
      <c r="JJK620" s="9"/>
      <c r="JJL620" s="9"/>
      <c r="JJM620" s="9"/>
      <c r="JJN620" s="9"/>
      <c r="JJO620" s="9"/>
      <c r="JJP620" s="9"/>
      <c r="JJQ620" s="9"/>
      <c r="JJR620" s="9"/>
      <c r="JJS620" s="9"/>
      <c r="JJT620" s="9"/>
      <c r="JJU620" s="9"/>
      <c r="JJV620" s="9"/>
      <c r="JJW620" s="9"/>
      <c r="JJX620" s="9"/>
      <c r="JJY620" s="9"/>
      <c r="JJZ620" s="9"/>
      <c r="JKA620" s="9"/>
      <c r="JKB620" s="9"/>
      <c r="JKC620" s="9"/>
      <c r="JKD620" s="9"/>
      <c r="JKE620" s="9"/>
      <c r="JKF620" s="9"/>
      <c r="JKG620" s="9"/>
      <c r="JKH620" s="9"/>
      <c r="JKI620" s="9"/>
      <c r="JKJ620" s="9"/>
      <c r="JKK620" s="9"/>
      <c r="JKL620" s="9"/>
      <c r="JKM620" s="9"/>
      <c r="JKN620" s="9"/>
      <c r="JKO620" s="9"/>
      <c r="JKP620" s="9"/>
      <c r="JKQ620" s="9"/>
      <c r="JKR620" s="9"/>
      <c r="JKS620" s="9"/>
      <c r="JKT620" s="9"/>
      <c r="JKU620" s="9"/>
      <c r="JKV620" s="9"/>
      <c r="JKW620" s="9"/>
      <c r="JKX620" s="9"/>
      <c r="JKY620" s="9"/>
      <c r="JKZ620" s="9"/>
      <c r="JLA620" s="9"/>
      <c r="JLB620" s="9"/>
      <c r="JLC620" s="9"/>
      <c r="JLD620" s="9"/>
      <c r="JLE620" s="9"/>
      <c r="JLF620" s="9"/>
      <c r="JLG620" s="9"/>
      <c r="JLH620" s="9"/>
      <c r="JLI620" s="9"/>
      <c r="JLJ620" s="9"/>
      <c r="JLK620" s="9"/>
      <c r="JLL620" s="9"/>
      <c r="JLM620" s="9"/>
      <c r="JLN620" s="9"/>
      <c r="JLO620" s="9"/>
      <c r="JLP620" s="9"/>
      <c r="JLQ620" s="9"/>
      <c r="JLR620" s="9"/>
      <c r="JLS620" s="9"/>
      <c r="JLT620" s="9"/>
      <c r="JLU620" s="9"/>
      <c r="JLV620" s="9"/>
      <c r="JLW620" s="9"/>
      <c r="JLX620" s="9"/>
      <c r="JLY620" s="9"/>
      <c r="JLZ620" s="9"/>
      <c r="JMA620" s="9"/>
      <c r="JMB620" s="9"/>
      <c r="JMC620" s="9"/>
      <c r="JMD620" s="9"/>
      <c r="JME620" s="9"/>
      <c r="JMF620" s="9"/>
      <c r="JMG620" s="9"/>
      <c r="JMH620" s="9"/>
      <c r="JMI620" s="9"/>
      <c r="JMJ620" s="9"/>
      <c r="JMK620" s="9"/>
      <c r="JML620" s="9"/>
      <c r="JMM620" s="9"/>
      <c r="JMN620" s="9"/>
      <c r="JMO620" s="9"/>
      <c r="JMP620" s="9"/>
      <c r="JMQ620" s="9"/>
      <c r="JMR620" s="9"/>
      <c r="JMS620" s="9"/>
      <c r="JMT620" s="9"/>
      <c r="JMU620" s="9"/>
      <c r="JMV620" s="9"/>
      <c r="JMW620" s="9"/>
      <c r="JMX620" s="9"/>
      <c r="JMY620" s="9"/>
      <c r="JMZ620" s="9"/>
      <c r="JNA620" s="9"/>
      <c r="JNB620" s="9"/>
      <c r="JNC620" s="9"/>
      <c r="JND620" s="9"/>
      <c r="JNE620" s="9"/>
      <c r="JNF620" s="9"/>
      <c r="JNG620" s="9"/>
      <c r="JNH620" s="9"/>
      <c r="JNI620" s="9"/>
      <c r="JNJ620" s="9"/>
      <c r="JNK620" s="9"/>
      <c r="JNL620" s="9"/>
      <c r="JNM620" s="9"/>
      <c r="JNN620" s="9"/>
      <c r="JNO620" s="9"/>
      <c r="JNP620" s="9"/>
      <c r="JNQ620" s="9"/>
      <c r="JNR620" s="9"/>
      <c r="JNS620" s="9"/>
      <c r="JNT620" s="9"/>
      <c r="JNU620" s="9"/>
      <c r="JNV620" s="9"/>
      <c r="JNW620" s="9"/>
      <c r="JNX620" s="9"/>
      <c r="JNY620" s="9"/>
      <c r="JNZ620" s="9"/>
      <c r="JOA620" s="9"/>
      <c r="JOB620" s="9"/>
      <c r="JOC620" s="9"/>
      <c r="JOD620" s="9"/>
      <c r="JOE620" s="9"/>
      <c r="JOF620" s="9"/>
      <c r="JOG620" s="9"/>
      <c r="JOH620" s="9"/>
      <c r="JOI620" s="9"/>
      <c r="JOJ620" s="9"/>
      <c r="JOK620" s="9"/>
      <c r="JOL620" s="9"/>
      <c r="JOM620" s="9"/>
      <c r="JON620" s="9"/>
      <c r="JOO620" s="9"/>
      <c r="JOP620" s="9"/>
      <c r="JOQ620" s="9"/>
      <c r="JOR620" s="9"/>
      <c r="JOS620" s="9"/>
      <c r="JOT620" s="9"/>
      <c r="JOU620" s="9"/>
      <c r="JOV620" s="9"/>
      <c r="JOW620" s="9"/>
      <c r="JOX620" s="9"/>
      <c r="JOY620" s="9"/>
      <c r="JOZ620" s="9"/>
      <c r="JPA620" s="9"/>
      <c r="JPB620" s="9"/>
      <c r="JPC620" s="9"/>
      <c r="JPD620" s="9"/>
      <c r="JPE620" s="9"/>
      <c r="JPF620" s="9"/>
      <c r="JPG620" s="9"/>
      <c r="JPH620" s="9"/>
      <c r="JPI620" s="9"/>
      <c r="JPJ620" s="9"/>
      <c r="JPK620" s="9"/>
      <c r="JPL620" s="9"/>
      <c r="JPM620" s="9"/>
      <c r="JPN620" s="9"/>
      <c r="JPO620" s="9"/>
      <c r="JPP620" s="9"/>
      <c r="JPQ620" s="9"/>
      <c r="JPR620" s="9"/>
      <c r="JPS620" s="9"/>
      <c r="JPT620" s="9"/>
      <c r="JPU620" s="9"/>
      <c r="JPV620" s="9"/>
      <c r="JPW620" s="9"/>
      <c r="JPX620" s="9"/>
      <c r="JPY620" s="9"/>
      <c r="JPZ620" s="9"/>
      <c r="JQA620" s="9"/>
      <c r="JQB620" s="9"/>
      <c r="JQC620" s="9"/>
      <c r="JQD620" s="9"/>
      <c r="JQE620" s="9"/>
      <c r="JQF620" s="9"/>
      <c r="JQG620" s="9"/>
      <c r="JQH620" s="9"/>
      <c r="JQI620" s="9"/>
      <c r="JQJ620" s="9"/>
      <c r="JQK620" s="9"/>
      <c r="JQL620" s="9"/>
      <c r="JQM620" s="9"/>
      <c r="JQN620" s="9"/>
      <c r="JQO620" s="9"/>
      <c r="JQP620" s="9"/>
      <c r="JQQ620" s="9"/>
      <c r="JQR620" s="9"/>
      <c r="JQS620" s="9"/>
      <c r="JQT620" s="9"/>
      <c r="JQU620" s="9"/>
      <c r="JQV620" s="9"/>
      <c r="JQW620" s="9"/>
      <c r="JQX620" s="9"/>
      <c r="JQY620" s="9"/>
      <c r="JQZ620" s="9"/>
      <c r="JRA620" s="9"/>
      <c r="JRB620" s="9"/>
      <c r="JRC620" s="9"/>
      <c r="JRD620" s="9"/>
      <c r="JRE620" s="9"/>
      <c r="JRF620" s="9"/>
      <c r="JRG620" s="9"/>
      <c r="JRH620" s="9"/>
      <c r="JRI620" s="9"/>
      <c r="JRJ620" s="9"/>
      <c r="JRK620" s="9"/>
      <c r="JRL620" s="9"/>
      <c r="JRM620" s="9"/>
      <c r="JRN620" s="9"/>
      <c r="JRO620" s="9"/>
      <c r="JRP620" s="9"/>
      <c r="JRQ620" s="9"/>
      <c r="JRR620" s="9"/>
      <c r="JRS620" s="9"/>
      <c r="JRT620" s="9"/>
      <c r="JRU620" s="9"/>
      <c r="JRV620" s="9"/>
      <c r="JRW620" s="9"/>
      <c r="JRX620" s="9"/>
      <c r="JRY620" s="9"/>
      <c r="JRZ620" s="9"/>
      <c r="JSA620" s="9"/>
      <c r="JSB620" s="9"/>
      <c r="JSC620" s="9"/>
      <c r="JSD620" s="9"/>
      <c r="JSE620" s="9"/>
      <c r="JSF620" s="9"/>
      <c r="JSG620" s="9"/>
      <c r="JSH620" s="9"/>
      <c r="JSI620" s="9"/>
      <c r="JSJ620" s="9"/>
      <c r="JSK620" s="9"/>
      <c r="JSL620" s="9"/>
      <c r="JSM620" s="9"/>
      <c r="JSN620" s="9"/>
      <c r="JSO620" s="9"/>
      <c r="JSP620" s="9"/>
      <c r="JSQ620" s="9"/>
      <c r="JSR620" s="9"/>
      <c r="JSS620" s="9"/>
      <c r="JST620" s="9"/>
      <c r="JSU620" s="9"/>
      <c r="JSV620" s="9"/>
      <c r="JSW620" s="9"/>
      <c r="JSX620" s="9"/>
      <c r="JSY620" s="9"/>
      <c r="JSZ620" s="9"/>
      <c r="JTA620" s="9"/>
      <c r="JTB620" s="9"/>
      <c r="JTC620" s="9"/>
      <c r="JTD620" s="9"/>
      <c r="JTE620" s="9"/>
      <c r="JTF620" s="9"/>
      <c r="JTG620" s="9"/>
      <c r="JTH620" s="9"/>
      <c r="JTI620" s="9"/>
      <c r="JTJ620" s="9"/>
      <c r="JTK620" s="9"/>
      <c r="JTL620" s="9"/>
      <c r="JTM620" s="9"/>
      <c r="JTN620" s="9"/>
      <c r="JTO620" s="9"/>
      <c r="JTP620" s="9"/>
      <c r="JTQ620" s="9"/>
      <c r="JTR620" s="9"/>
      <c r="JTS620" s="9"/>
      <c r="JTT620" s="9"/>
      <c r="JTU620" s="9"/>
      <c r="JTV620" s="9"/>
      <c r="JTW620" s="9"/>
      <c r="JTX620" s="9"/>
      <c r="JTY620" s="9"/>
      <c r="JTZ620" s="9"/>
      <c r="JUA620" s="9"/>
      <c r="JUB620" s="9"/>
      <c r="JUC620" s="9"/>
      <c r="JUD620" s="9"/>
      <c r="JUE620" s="9"/>
      <c r="JUF620" s="9"/>
      <c r="JUG620" s="9"/>
      <c r="JUH620" s="9"/>
      <c r="JUI620" s="9"/>
      <c r="JUJ620" s="9"/>
      <c r="JUK620" s="9"/>
      <c r="JUL620" s="9"/>
      <c r="JUM620" s="9"/>
      <c r="JUN620" s="9"/>
      <c r="JUO620" s="9"/>
      <c r="JUP620" s="9"/>
      <c r="JUQ620" s="9"/>
      <c r="JUR620" s="9"/>
      <c r="JUS620" s="9"/>
      <c r="JUT620" s="9"/>
      <c r="JUU620" s="9"/>
      <c r="JUV620" s="9"/>
      <c r="JUW620" s="9"/>
      <c r="JUX620" s="9"/>
      <c r="JUY620" s="9"/>
      <c r="JUZ620" s="9"/>
      <c r="JVA620" s="9"/>
      <c r="JVB620" s="9"/>
      <c r="JVC620" s="9"/>
      <c r="JVD620" s="9"/>
      <c r="JVE620" s="9"/>
      <c r="JVF620" s="9"/>
      <c r="JVG620" s="9"/>
      <c r="JVH620" s="9"/>
      <c r="JVI620" s="9"/>
      <c r="JVJ620" s="9"/>
      <c r="JVK620" s="9"/>
      <c r="JVL620" s="9"/>
      <c r="JVM620" s="9"/>
      <c r="JVN620" s="9"/>
      <c r="JVO620" s="9"/>
      <c r="JVP620" s="9"/>
      <c r="JVQ620" s="9"/>
      <c r="JVR620" s="9"/>
      <c r="JVS620" s="9"/>
      <c r="JVT620" s="9"/>
      <c r="JVU620" s="9"/>
      <c r="JVV620" s="9"/>
      <c r="JVW620" s="9"/>
      <c r="JVX620" s="9"/>
      <c r="JVY620" s="9"/>
      <c r="JVZ620" s="9"/>
      <c r="JWA620" s="9"/>
      <c r="JWB620" s="9"/>
      <c r="JWC620" s="9"/>
      <c r="JWD620" s="9"/>
      <c r="JWE620" s="9"/>
      <c r="JWF620" s="9"/>
      <c r="JWG620" s="9"/>
      <c r="JWH620" s="9"/>
      <c r="JWI620" s="9"/>
      <c r="JWJ620" s="9"/>
      <c r="JWK620" s="9"/>
      <c r="JWL620" s="9"/>
      <c r="JWM620" s="9"/>
      <c r="JWN620" s="9"/>
      <c r="JWO620" s="9"/>
      <c r="JWP620" s="9"/>
      <c r="JWQ620" s="9"/>
      <c r="JWR620" s="9"/>
      <c r="JWS620" s="9"/>
      <c r="JWT620" s="9"/>
      <c r="JWU620" s="9"/>
      <c r="JWV620" s="9"/>
      <c r="JWW620" s="9"/>
      <c r="JWX620" s="9"/>
      <c r="JWY620" s="9"/>
      <c r="JWZ620" s="9"/>
      <c r="JXA620" s="9"/>
      <c r="JXB620" s="9"/>
      <c r="JXC620" s="9"/>
      <c r="JXD620" s="9"/>
      <c r="JXE620" s="9"/>
      <c r="JXF620" s="9"/>
      <c r="JXG620" s="9"/>
      <c r="JXH620" s="9"/>
      <c r="JXI620" s="9"/>
      <c r="JXJ620" s="9"/>
      <c r="JXK620" s="9"/>
      <c r="JXL620" s="9"/>
      <c r="JXM620" s="9"/>
      <c r="JXN620" s="9"/>
      <c r="JXO620" s="9"/>
      <c r="JXP620" s="9"/>
      <c r="JXQ620" s="9"/>
      <c r="JXR620" s="9"/>
      <c r="JXS620" s="9"/>
      <c r="JXT620" s="9"/>
      <c r="JXU620" s="9"/>
      <c r="JXV620" s="9"/>
      <c r="JXW620" s="9"/>
      <c r="JXX620" s="9"/>
      <c r="JXY620" s="9"/>
      <c r="JXZ620" s="9"/>
      <c r="JYA620" s="9"/>
      <c r="JYB620" s="9"/>
      <c r="JYC620" s="9"/>
      <c r="JYD620" s="9"/>
      <c r="JYE620" s="9"/>
      <c r="JYF620" s="9"/>
      <c r="JYG620" s="9"/>
      <c r="JYH620" s="9"/>
      <c r="JYI620" s="9"/>
      <c r="JYJ620" s="9"/>
      <c r="JYK620" s="9"/>
      <c r="JYL620" s="9"/>
      <c r="JYM620" s="9"/>
      <c r="JYN620" s="9"/>
      <c r="JYO620" s="9"/>
      <c r="JYP620" s="9"/>
      <c r="JYQ620" s="9"/>
      <c r="JYR620" s="9"/>
      <c r="JYS620" s="9"/>
      <c r="JYT620" s="9"/>
      <c r="JYU620" s="9"/>
      <c r="JYV620" s="9"/>
      <c r="JYW620" s="9"/>
      <c r="JYX620" s="9"/>
      <c r="JYY620" s="9"/>
      <c r="JYZ620" s="9"/>
      <c r="JZA620" s="9"/>
      <c r="JZB620" s="9"/>
      <c r="JZC620" s="9"/>
      <c r="JZD620" s="9"/>
      <c r="JZE620" s="9"/>
      <c r="JZF620" s="9"/>
      <c r="JZG620" s="9"/>
      <c r="JZH620" s="9"/>
      <c r="JZI620" s="9"/>
      <c r="JZJ620" s="9"/>
      <c r="JZK620" s="9"/>
      <c r="JZL620" s="9"/>
      <c r="JZM620" s="9"/>
      <c r="JZN620" s="9"/>
      <c r="JZO620" s="9"/>
      <c r="JZP620" s="9"/>
      <c r="JZQ620" s="9"/>
      <c r="JZR620" s="9"/>
      <c r="JZS620" s="9"/>
      <c r="JZT620" s="9"/>
      <c r="JZU620" s="9"/>
      <c r="JZV620" s="9"/>
      <c r="JZW620" s="9"/>
      <c r="JZX620" s="9"/>
      <c r="JZY620" s="9"/>
      <c r="JZZ620" s="9"/>
      <c r="KAA620" s="9"/>
      <c r="KAB620" s="9"/>
      <c r="KAC620" s="9"/>
      <c r="KAD620" s="9"/>
      <c r="KAE620" s="9"/>
      <c r="KAF620" s="9"/>
      <c r="KAG620" s="9"/>
      <c r="KAH620" s="9"/>
      <c r="KAI620" s="9"/>
      <c r="KAJ620" s="9"/>
      <c r="KAK620" s="9"/>
      <c r="KAL620" s="9"/>
      <c r="KAM620" s="9"/>
      <c r="KAN620" s="9"/>
      <c r="KAO620" s="9"/>
      <c r="KAP620" s="9"/>
      <c r="KAQ620" s="9"/>
      <c r="KAR620" s="9"/>
      <c r="KAS620" s="9"/>
      <c r="KAT620" s="9"/>
      <c r="KAU620" s="9"/>
      <c r="KAV620" s="9"/>
      <c r="KAW620" s="9"/>
      <c r="KAX620" s="9"/>
      <c r="KAY620" s="9"/>
      <c r="KAZ620" s="9"/>
      <c r="KBA620" s="9"/>
      <c r="KBB620" s="9"/>
      <c r="KBC620" s="9"/>
      <c r="KBD620" s="9"/>
      <c r="KBE620" s="9"/>
      <c r="KBF620" s="9"/>
      <c r="KBG620" s="9"/>
      <c r="KBH620" s="9"/>
      <c r="KBI620" s="9"/>
      <c r="KBJ620" s="9"/>
      <c r="KBK620" s="9"/>
      <c r="KBL620" s="9"/>
      <c r="KBM620" s="9"/>
      <c r="KBN620" s="9"/>
      <c r="KBO620" s="9"/>
      <c r="KBP620" s="9"/>
      <c r="KBQ620" s="9"/>
      <c r="KBR620" s="9"/>
      <c r="KBS620" s="9"/>
      <c r="KBT620" s="9"/>
      <c r="KBU620" s="9"/>
      <c r="KBV620" s="9"/>
      <c r="KBW620" s="9"/>
      <c r="KBX620" s="9"/>
      <c r="KBY620" s="9"/>
      <c r="KBZ620" s="9"/>
      <c r="KCA620" s="9"/>
      <c r="KCB620" s="9"/>
      <c r="KCC620" s="9"/>
      <c r="KCD620" s="9"/>
      <c r="KCE620" s="9"/>
      <c r="KCF620" s="9"/>
      <c r="KCG620" s="9"/>
      <c r="KCH620" s="9"/>
      <c r="KCI620" s="9"/>
      <c r="KCJ620" s="9"/>
      <c r="KCK620" s="9"/>
      <c r="KCL620" s="9"/>
      <c r="KCM620" s="9"/>
      <c r="KCN620" s="9"/>
      <c r="KCO620" s="9"/>
      <c r="KCP620" s="9"/>
      <c r="KCQ620" s="9"/>
      <c r="KCR620" s="9"/>
      <c r="KCS620" s="9"/>
      <c r="KCT620" s="9"/>
      <c r="KCU620" s="9"/>
      <c r="KCV620" s="9"/>
      <c r="KCW620" s="9"/>
      <c r="KCX620" s="9"/>
      <c r="KCY620" s="9"/>
      <c r="KCZ620" s="9"/>
      <c r="KDA620" s="9"/>
      <c r="KDB620" s="9"/>
      <c r="KDC620" s="9"/>
      <c r="KDD620" s="9"/>
      <c r="KDE620" s="9"/>
      <c r="KDF620" s="9"/>
      <c r="KDG620" s="9"/>
      <c r="KDH620" s="9"/>
      <c r="KDI620" s="9"/>
      <c r="KDJ620" s="9"/>
      <c r="KDK620" s="9"/>
      <c r="KDL620" s="9"/>
      <c r="KDM620" s="9"/>
      <c r="KDN620" s="9"/>
      <c r="KDO620" s="9"/>
      <c r="KDP620" s="9"/>
      <c r="KDQ620" s="9"/>
      <c r="KDR620" s="9"/>
      <c r="KDS620" s="9"/>
      <c r="KDT620" s="9"/>
      <c r="KDU620" s="9"/>
      <c r="KDV620" s="9"/>
      <c r="KDW620" s="9"/>
      <c r="KDX620" s="9"/>
      <c r="KDY620" s="9"/>
      <c r="KDZ620" s="9"/>
      <c r="KEA620" s="9"/>
      <c r="KEB620" s="9"/>
      <c r="KEC620" s="9"/>
      <c r="KED620" s="9"/>
      <c r="KEE620" s="9"/>
      <c r="KEF620" s="9"/>
      <c r="KEG620" s="9"/>
      <c r="KEH620" s="9"/>
      <c r="KEI620" s="9"/>
      <c r="KEJ620" s="9"/>
      <c r="KEK620" s="9"/>
      <c r="KEL620" s="9"/>
      <c r="KEM620" s="9"/>
      <c r="KEN620" s="9"/>
      <c r="KEO620" s="9"/>
      <c r="KEP620" s="9"/>
      <c r="KEQ620" s="9"/>
      <c r="KER620" s="9"/>
      <c r="KES620" s="9"/>
      <c r="KET620" s="9"/>
      <c r="KEU620" s="9"/>
      <c r="KEV620" s="9"/>
      <c r="KEW620" s="9"/>
      <c r="KEX620" s="9"/>
      <c r="KEY620" s="9"/>
      <c r="KEZ620" s="9"/>
      <c r="KFA620" s="9"/>
      <c r="KFB620" s="9"/>
      <c r="KFC620" s="9"/>
      <c r="KFD620" s="9"/>
      <c r="KFE620" s="9"/>
      <c r="KFF620" s="9"/>
      <c r="KFG620" s="9"/>
      <c r="KFH620" s="9"/>
      <c r="KFI620" s="9"/>
      <c r="KFJ620" s="9"/>
      <c r="KFK620" s="9"/>
      <c r="KFL620" s="9"/>
      <c r="KFM620" s="9"/>
      <c r="KFN620" s="9"/>
      <c r="KFO620" s="9"/>
      <c r="KFP620" s="9"/>
      <c r="KFQ620" s="9"/>
      <c r="KFR620" s="9"/>
      <c r="KFS620" s="9"/>
      <c r="KFT620" s="9"/>
      <c r="KFU620" s="9"/>
      <c r="KFV620" s="9"/>
      <c r="KFW620" s="9"/>
      <c r="KFX620" s="9"/>
      <c r="KFY620" s="9"/>
      <c r="KFZ620" s="9"/>
      <c r="KGA620" s="9"/>
      <c r="KGB620" s="9"/>
      <c r="KGC620" s="9"/>
      <c r="KGD620" s="9"/>
      <c r="KGE620" s="9"/>
      <c r="KGF620" s="9"/>
      <c r="KGG620" s="9"/>
      <c r="KGH620" s="9"/>
      <c r="KGI620" s="9"/>
      <c r="KGJ620" s="9"/>
      <c r="KGK620" s="9"/>
      <c r="KGL620" s="9"/>
      <c r="KGM620" s="9"/>
      <c r="KGN620" s="9"/>
      <c r="KGO620" s="9"/>
      <c r="KGP620" s="9"/>
      <c r="KGQ620" s="9"/>
      <c r="KGR620" s="9"/>
      <c r="KGS620" s="9"/>
      <c r="KGT620" s="9"/>
      <c r="KGU620" s="9"/>
      <c r="KGV620" s="9"/>
      <c r="KGW620" s="9"/>
      <c r="KGX620" s="9"/>
      <c r="KGY620" s="9"/>
      <c r="KGZ620" s="9"/>
      <c r="KHA620" s="9"/>
      <c r="KHB620" s="9"/>
      <c r="KHC620" s="9"/>
      <c r="KHD620" s="9"/>
      <c r="KHE620" s="9"/>
      <c r="KHF620" s="9"/>
      <c r="KHG620" s="9"/>
      <c r="KHH620" s="9"/>
      <c r="KHI620" s="9"/>
      <c r="KHJ620" s="9"/>
      <c r="KHK620" s="9"/>
      <c r="KHL620" s="9"/>
      <c r="KHM620" s="9"/>
      <c r="KHN620" s="9"/>
      <c r="KHO620" s="9"/>
      <c r="KHP620" s="9"/>
      <c r="KHQ620" s="9"/>
      <c r="KHR620" s="9"/>
      <c r="KHS620" s="9"/>
      <c r="KHT620" s="9"/>
      <c r="KHU620" s="9"/>
      <c r="KHV620" s="9"/>
      <c r="KHW620" s="9"/>
      <c r="KHX620" s="9"/>
      <c r="KHY620" s="9"/>
      <c r="KHZ620" s="9"/>
      <c r="KIA620" s="9"/>
      <c r="KIB620" s="9"/>
      <c r="KIC620" s="9"/>
      <c r="KID620" s="9"/>
      <c r="KIE620" s="9"/>
      <c r="KIF620" s="9"/>
      <c r="KIG620" s="9"/>
      <c r="KIH620" s="9"/>
      <c r="KII620" s="9"/>
      <c r="KIJ620" s="9"/>
      <c r="KIK620" s="9"/>
      <c r="KIL620" s="9"/>
      <c r="KIM620" s="9"/>
      <c r="KIN620" s="9"/>
      <c r="KIO620" s="9"/>
      <c r="KIP620" s="9"/>
      <c r="KIQ620" s="9"/>
      <c r="KIR620" s="9"/>
      <c r="KIS620" s="9"/>
      <c r="KIT620" s="9"/>
      <c r="KIU620" s="9"/>
      <c r="KIV620" s="9"/>
      <c r="KIW620" s="9"/>
      <c r="KIX620" s="9"/>
      <c r="KIY620" s="9"/>
      <c r="KIZ620" s="9"/>
      <c r="KJA620" s="9"/>
      <c r="KJB620" s="9"/>
      <c r="KJC620" s="9"/>
      <c r="KJD620" s="9"/>
      <c r="KJE620" s="9"/>
      <c r="KJF620" s="9"/>
      <c r="KJG620" s="9"/>
      <c r="KJH620" s="9"/>
      <c r="KJI620" s="9"/>
      <c r="KJJ620" s="9"/>
      <c r="KJK620" s="9"/>
      <c r="KJL620" s="9"/>
      <c r="KJM620" s="9"/>
      <c r="KJN620" s="9"/>
      <c r="KJO620" s="9"/>
      <c r="KJP620" s="9"/>
      <c r="KJQ620" s="9"/>
      <c r="KJR620" s="9"/>
      <c r="KJS620" s="9"/>
      <c r="KJT620" s="9"/>
      <c r="KJU620" s="9"/>
      <c r="KJV620" s="9"/>
      <c r="KJW620" s="9"/>
      <c r="KJX620" s="9"/>
      <c r="KJY620" s="9"/>
      <c r="KJZ620" s="9"/>
      <c r="KKA620" s="9"/>
      <c r="KKB620" s="9"/>
      <c r="KKC620" s="9"/>
      <c r="KKD620" s="9"/>
      <c r="KKE620" s="9"/>
      <c r="KKF620" s="9"/>
      <c r="KKG620" s="9"/>
      <c r="KKH620" s="9"/>
      <c r="KKI620" s="9"/>
      <c r="KKJ620" s="9"/>
      <c r="KKK620" s="9"/>
      <c r="KKL620" s="9"/>
      <c r="KKM620" s="9"/>
      <c r="KKN620" s="9"/>
      <c r="KKO620" s="9"/>
      <c r="KKP620" s="9"/>
      <c r="KKQ620" s="9"/>
      <c r="KKR620" s="9"/>
      <c r="KKS620" s="9"/>
      <c r="KKT620" s="9"/>
      <c r="KKU620" s="9"/>
      <c r="KKV620" s="9"/>
      <c r="KKW620" s="9"/>
      <c r="KKX620" s="9"/>
      <c r="KKY620" s="9"/>
      <c r="KKZ620" s="9"/>
      <c r="KLA620" s="9"/>
      <c r="KLB620" s="9"/>
      <c r="KLC620" s="9"/>
      <c r="KLD620" s="9"/>
      <c r="KLE620" s="9"/>
      <c r="KLF620" s="9"/>
      <c r="KLG620" s="9"/>
      <c r="KLH620" s="9"/>
      <c r="KLI620" s="9"/>
      <c r="KLJ620" s="9"/>
      <c r="KLK620" s="9"/>
      <c r="KLL620" s="9"/>
      <c r="KLM620" s="9"/>
      <c r="KLN620" s="9"/>
      <c r="KLO620" s="9"/>
      <c r="KLP620" s="9"/>
      <c r="KLQ620" s="9"/>
      <c r="KLR620" s="9"/>
      <c r="KLS620" s="9"/>
      <c r="KLT620" s="9"/>
      <c r="KLU620" s="9"/>
      <c r="KLV620" s="9"/>
      <c r="KLW620" s="9"/>
      <c r="KLX620" s="9"/>
      <c r="KLY620" s="9"/>
      <c r="KLZ620" s="9"/>
      <c r="KMA620" s="9"/>
      <c r="KMB620" s="9"/>
      <c r="KMC620" s="9"/>
      <c r="KMD620" s="9"/>
      <c r="KME620" s="9"/>
      <c r="KMF620" s="9"/>
      <c r="KMG620" s="9"/>
      <c r="KMH620" s="9"/>
      <c r="KMI620" s="9"/>
      <c r="KMJ620" s="9"/>
      <c r="KMK620" s="9"/>
      <c r="KML620" s="9"/>
      <c r="KMM620" s="9"/>
      <c r="KMN620" s="9"/>
      <c r="KMO620" s="9"/>
      <c r="KMP620" s="9"/>
      <c r="KMQ620" s="9"/>
      <c r="KMR620" s="9"/>
      <c r="KMS620" s="9"/>
      <c r="KMT620" s="9"/>
      <c r="KMU620" s="9"/>
      <c r="KMV620" s="9"/>
      <c r="KMW620" s="9"/>
      <c r="KMX620" s="9"/>
      <c r="KMY620" s="9"/>
      <c r="KMZ620" s="9"/>
      <c r="KNA620" s="9"/>
      <c r="KNB620" s="9"/>
      <c r="KNC620" s="9"/>
      <c r="KND620" s="9"/>
      <c r="KNE620" s="9"/>
      <c r="KNF620" s="9"/>
      <c r="KNG620" s="9"/>
      <c r="KNH620" s="9"/>
      <c r="KNI620" s="9"/>
      <c r="KNJ620" s="9"/>
      <c r="KNK620" s="9"/>
      <c r="KNL620" s="9"/>
      <c r="KNM620" s="9"/>
      <c r="KNN620" s="9"/>
      <c r="KNO620" s="9"/>
      <c r="KNP620" s="9"/>
      <c r="KNQ620" s="9"/>
      <c r="KNR620" s="9"/>
      <c r="KNS620" s="9"/>
      <c r="KNT620" s="9"/>
      <c r="KNU620" s="9"/>
      <c r="KNV620" s="9"/>
      <c r="KNW620" s="9"/>
      <c r="KNX620" s="9"/>
      <c r="KNY620" s="9"/>
      <c r="KNZ620" s="9"/>
      <c r="KOA620" s="9"/>
      <c r="KOB620" s="9"/>
      <c r="KOC620" s="9"/>
      <c r="KOD620" s="9"/>
      <c r="KOE620" s="9"/>
      <c r="KOF620" s="9"/>
      <c r="KOG620" s="9"/>
      <c r="KOH620" s="9"/>
      <c r="KOI620" s="9"/>
      <c r="KOJ620" s="9"/>
      <c r="KOK620" s="9"/>
      <c r="KOL620" s="9"/>
      <c r="KOM620" s="9"/>
      <c r="KON620" s="9"/>
      <c r="KOO620" s="9"/>
      <c r="KOP620" s="9"/>
      <c r="KOQ620" s="9"/>
      <c r="KOR620" s="9"/>
      <c r="KOS620" s="9"/>
      <c r="KOT620" s="9"/>
      <c r="KOU620" s="9"/>
      <c r="KOV620" s="9"/>
      <c r="KOW620" s="9"/>
      <c r="KOX620" s="9"/>
      <c r="KOY620" s="9"/>
      <c r="KOZ620" s="9"/>
      <c r="KPA620" s="9"/>
      <c r="KPB620" s="9"/>
      <c r="KPC620" s="9"/>
      <c r="KPD620" s="9"/>
      <c r="KPE620" s="9"/>
      <c r="KPF620" s="9"/>
      <c r="KPG620" s="9"/>
      <c r="KPH620" s="9"/>
      <c r="KPI620" s="9"/>
      <c r="KPJ620" s="9"/>
      <c r="KPK620" s="9"/>
      <c r="KPL620" s="9"/>
      <c r="KPM620" s="9"/>
      <c r="KPN620" s="9"/>
      <c r="KPO620" s="9"/>
      <c r="KPP620" s="9"/>
      <c r="KPQ620" s="9"/>
      <c r="KPR620" s="9"/>
      <c r="KPS620" s="9"/>
      <c r="KPT620" s="9"/>
      <c r="KPU620" s="9"/>
      <c r="KPV620" s="9"/>
      <c r="KPW620" s="9"/>
      <c r="KPX620" s="9"/>
      <c r="KPY620" s="9"/>
      <c r="KPZ620" s="9"/>
      <c r="KQA620" s="9"/>
      <c r="KQB620" s="9"/>
      <c r="KQC620" s="9"/>
      <c r="KQD620" s="9"/>
      <c r="KQE620" s="9"/>
      <c r="KQF620" s="9"/>
      <c r="KQG620" s="9"/>
      <c r="KQH620" s="9"/>
      <c r="KQI620" s="9"/>
      <c r="KQJ620" s="9"/>
      <c r="KQK620" s="9"/>
      <c r="KQL620" s="9"/>
      <c r="KQM620" s="9"/>
      <c r="KQN620" s="9"/>
      <c r="KQO620" s="9"/>
      <c r="KQP620" s="9"/>
      <c r="KQQ620" s="9"/>
      <c r="KQR620" s="9"/>
      <c r="KQS620" s="9"/>
      <c r="KQT620" s="9"/>
      <c r="KQU620" s="9"/>
      <c r="KQV620" s="9"/>
      <c r="KQW620" s="9"/>
      <c r="KQX620" s="9"/>
      <c r="KQY620" s="9"/>
      <c r="KQZ620" s="9"/>
      <c r="KRA620" s="9"/>
      <c r="KRB620" s="9"/>
      <c r="KRC620" s="9"/>
      <c r="KRD620" s="9"/>
      <c r="KRE620" s="9"/>
      <c r="KRF620" s="9"/>
      <c r="KRG620" s="9"/>
      <c r="KRH620" s="9"/>
      <c r="KRI620" s="9"/>
      <c r="KRJ620" s="9"/>
      <c r="KRK620" s="9"/>
      <c r="KRL620" s="9"/>
      <c r="KRM620" s="9"/>
      <c r="KRN620" s="9"/>
      <c r="KRO620" s="9"/>
      <c r="KRP620" s="9"/>
      <c r="KRQ620" s="9"/>
      <c r="KRR620" s="9"/>
      <c r="KRS620" s="9"/>
      <c r="KRT620" s="9"/>
      <c r="KRU620" s="9"/>
      <c r="KRV620" s="9"/>
      <c r="KRW620" s="9"/>
      <c r="KRX620" s="9"/>
      <c r="KRY620" s="9"/>
      <c r="KRZ620" s="9"/>
      <c r="KSA620" s="9"/>
      <c r="KSB620" s="9"/>
      <c r="KSC620" s="9"/>
      <c r="KSD620" s="9"/>
      <c r="KSE620" s="9"/>
      <c r="KSF620" s="9"/>
      <c r="KSG620" s="9"/>
      <c r="KSH620" s="9"/>
      <c r="KSI620" s="9"/>
      <c r="KSJ620" s="9"/>
      <c r="KSK620" s="9"/>
      <c r="KSL620" s="9"/>
      <c r="KSM620" s="9"/>
      <c r="KSN620" s="9"/>
      <c r="KSO620" s="9"/>
      <c r="KSP620" s="9"/>
      <c r="KSQ620" s="9"/>
      <c r="KSR620" s="9"/>
      <c r="KSS620" s="9"/>
      <c r="KST620" s="9"/>
      <c r="KSU620" s="9"/>
      <c r="KSV620" s="9"/>
      <c r="KSW620" s="9"/>
      <c r="KSX620" s="9"/>
      <c r="KSY620" s="9"/>
      <c r="KSZ620" s="9"/>
      <c r="KTA620" s="9"/>
      <c r="KTB620" s="9"/>
      <c r="KTC620" s="9"/>
      <c r="KTD620" s="9"/>
      <c r="KTE620" s="9"/>
      <c r="KTF620" s="9"/>
      <c r="KTG620" s="9"/>
      <c r="KTH620" s="9"/>
      <c r="KTI620" s="9"/>
      <c r="KTJ620" s="9"/>
      <c r="KTK620" s="9"/>
      <c r="KTL620" s="9"/>
      <c r="KTM620" s="9"/>
      <c r="KTN620" s="9"/>
      <c r="KTO620" s="9"/>
      <c r="KTP620" s="9"/>
      <c r="KTQ620" s="9"/>
      <c r="KTR620" s="9"/>
      <c r="KTS620" s="9"/>
      <c r="KTT620" s="9"/>
      <c r="KTU620" s="9"/>
      <c r="KTV620" s="9"/>
      <c r="KTW620" s="9"/>
      <c r="KTX620" s="9"/>
      <c r="KTY620" s="9"/>
      <c r="KTZ620" s="9"/>
      <c r="KUA620" s="9"/>
      <c r="KUB620" s="9"/>
      <c r="KUC620" s="9"/>
      <c r="KUD620" s="9"/>
      <c r="KUE620" s="9"/>
      <c r="KUF620" s="9"/>
      <c r="KUG620" s="9"/>
      <c r="KUH620" s="9"/>
      <c r="KUI620" s="9"/>
      <c r="KUJ620" s="9"/>
      <c r="KUK620" s="9"/>
      <c r="KUL620" s="9"/>
      <c r="KUM620" s="9"/>
      <c r="KUN620" s="9"/>
      <c r="KUO620" s="9"/>
      <c r="KUP620" s="9"/>
      <c r="KUQ620" s="9"/>
      <c r="KUR620" s="9"/>
      <c r="KUS620" s="9"/>
      <c r="KUT620" s="9"/>
      <c r="KUU620" s="9"/>
      <c r="KUV620" s="9"/>
      <c r="KUW620" s="9"/>
      <c r="KUX620" s="9"/>
      <c r="KUY620" s="9"/>
      <c r="KUZ620" s="9"/>
      <c r="KVA620" s="9"/>
      <c r="KVB620" s="9"/>
      <c r="KVC620" s="9"/>
      <c r="KVD620" s="9"/>
      <c r="KVE620" s="9"/>
      <c r="KVF620" s="9"/>
      <c r="KVG620" s="9"/>
      <c r="KVH620" s="9"/>
      <c r="KVI620" s="9"/>
      <c r="KVJ620" s="9"/>
      <c r="KVK620" s="9"/>
      <c r="KVL620" s="9"/>
      <c r="KVM620" s="9"/>
      <c r="KVN620" s="9"/>
      <c r="KVO620" s="9"/>
      <c r="KVP620" s="9"/>
      <c r="KVQ620" s="9"/>
      <c r="KVR620" s="9"/>
      <c r="KVS620" s="9"/>
      <c r="KVT620" s="9"/>
      <c r="KVU620" s="9"/>
      <c r="KVV620" s="9"/>
      <c r="KVW620" s="9"/>
      <c r="KVX620" s="9"/>
      <c r="KVY620" s="9"/>
      <c r="KVZ620" s="9"/>
      <c r="KWA620" s="9"/>
      <c r="KWB620" s="9"/>
      <c r="KWC620" s="9"/>
      <c r="KWD620" s="9"/>
      <c r="KWE620" s="9"/>
      <c r="KWF620" s="9"/>
      <c r="KWG620" s="9"/>
      <c r="KWH620" s="9"/>
      <c r="KWI620" s="9"/>
      <c r="KWJ620" s="9"/>
      <c r="KWK620" s="9"/>
      <c r="KWL620" s="9"/>
      <c r="KWM620" s="9"/>
      <c r="KWN620" s="9"/>
      <c r="KWO620" s="9"/>
      <c r="KWP620" s="9"/>
      <c r="KWQ620" s="9"/>
      <c r="KWR620" s="9"/>
      <c r="KWS620" s="9"/>
      <c r="KWT620" s="9"/>
      <c r="KWU620" s="9"/>
      <c r="KWV620" s="9"/>
      <c r="KWW620" s="9"/>
      <c r="KWX620" s="9"/>
      <c r="KWY620" s="9"/>
      <c r="KWZ620" s="9"/>
      <c r="KXA620" s="9"/>
      <c r="KXB620" s="9"/>
      <c r="KXC620" s="9"/>
      <c r="KXD620" s="9"/>
      <c r="KXE620" s="9"/>
      <c r="KXF620" s="9"/>
      <c r="KXG620" s="9"/>
      <c r="KXH620" s="9"/>
      <c r="KXI620" s="9"/>
      <c r="KXJ620" s="9"/>
      <c r="KXK620" s="9"/>
      <c r="KXL620" s="9"/>
      <c r="KXM620" s="9"/>
      <c r="KXN620" s="9"/>
      <c r="KXO620" s="9"/>
      <c r="KXP620" s="9"/>
      <c r="KXQ620" s="9"/>
      <c r="KXR620" s="9"/>
      <c r="KXS620" s="9"/>
      <c r="KXT620" s="9"/>
      <c r="KXU620" s="9"/>
      <c r="KXV620" s="9"/>
      <c r="KXW620" s="9"/>
      <c r="KXX620" s="9"/>
      <c r="KXY620" s="9"/>
      <c r="KXZ620" s="9"/>
      <c r="KYA620" s="9"/>
      <c r="KYB620" s="9"/>
      <c r="KYC620" s="9"/>
      <c r="KYD620" s="9"/>
      <c r="KYE620" s="9"/>
      <c r="KYF620" s="9"/>
      <c r="KYG620" s="9"/>
      <c r="KYH620" s="9"/>
      <c r="KYI620" s="9"/>
      <c r="KYJ620" s="9"/>
      <c r="KYK620" s="9"/>
      <c r="KYL620" s="9"/>
      <c r="KYM620" s="9"/>
      <c r="KYN620" s="9"/>
      <c r="KYO620" s="9"/>
      <c r="KYP620" s="9"/>
      <c r="KYQ620" s="9"/>
      <c r="KYR620" s="9"/>
      <c r="KYS620" s="9"/>
      <c r="KYT620" s="9"/>
      <c r="KYU620" s="9"/>
      <c r="KYV620" s="9"/>
      <c r="KYW620" s="9"/>
      <c r="KYX620" s="9"/>
      <c r="KYY620" s="9"/>
      <c r="KYZ620" s="9"/>
      <c r="KZA620" s="9"/>
      <c r="KZB620" s="9"/>
      <c r="KZC620" s="9"/>
      <c r="KZD620" s="9"/>
      <c r="KZE620" s="9"/>
      <c r="KZF620" s="9"/>
      <c r="KZG620" s="9"/>
      <c r="KZH620" s="9"/>
      <c r="KZI620" s="9"/>
      <c r="KZJ620" s="9"/>
      <c r="KZK620" s="9"/>
      <c r="KZL620" s="9"/>
      <c r="KZM620" s="9"/>
      <c r="KZN620" s="9"/>
      <c r="KZO620" s="9"/>
      <c r="KZP620" s="9"/>
      <c r="KZQ620" s="9"/>
      <c r="KZR620" s="9"/>
      <c r="KZS620" s="9"/>
      <c r="KZT620" s="9"/>
      <c r="KZU620" s="9"/>
      <c r="KZV620" s="9"/>
      <c r="KZW620" s="9"/>
      <c r="KZX620" s="9"/>
      <c r="KZY620" s="9"/>
      <c r="KZZ620" s="9"/>
      <c r="LAA620" s="9"/>
      <c r="LAB620" s="9"/>
      <c r="LAC620" s="9"/>
      <c r="LAD620" s="9"/>
      <c r="LAE620" s="9"/>
      <c r="LAF620" s="9"/>
      <c r="LAG620" s="9"/>
      <c r="LAH620" s="9"/>
      <c r="LAI620" s="9"/>
      <c r="LAJ620" s="9"/>
      <c r="LAK620" s="9"/>
      <c r="LAL620" s="9"/>
      <c r="LAM620" s="9"/>
      <c r="LAN620" s="9"/>
      <c r="LAO620" s="9"/>
      <c r="LAP620" s="9"/>
      <c r="LAQ620" s="9"/>
      <c r="LAR620" s="9"/>
      <c r="LAS620" s="9"/>
      <c r="LAT620" s="9"/>
      <c r="LAU620" s="9"/>
      <c r="LAV620" s="9"/>
      <c r="LAW620" s="9"/>
      <c r="LAX620" s="9"/>
      <c r="LAY620" s="9"/>
      <c r="LAZ620" s="9"/>
      <c r="LBA620" s="9"/>
      <c r="LBB620" s="9"/>
      <c r="LBC620" s="9"/>
      <c r="LBD620" s="9"/>
      <c r="LBE620" s="9"/>
      <c r="LBF620" s="9"/>
      <c r="LBG620" s="9"/>
      <c r="LBH620" s="9"/>
      <c r="LBI620" s="9"/>
      <c r="LBJ620" s="9"/>
      <c r="LBK620" s="9"/>
      <c r="LBL620" s="9"/>
      <c r="LBM620" s="9"/>
      <c r="LBN620" s="9"/>
      <c r="LBO620" s="9"/>
      <c r="LBP620" s="9"/>
      <c r="LBQ620" s="9"/>
      <c r="LBR620" s="9"/>
      <c r="LBS620" s="9"/>
      <c r="LBT620" s="9"/>
      <c r="LBU620" s="9"/>
      <c r="LBV620" s="9"/>
      <c r="LBW620" s="9"/>
      <c r="LBX620" s="9"/>
      <c r="LBY620" s="9"/>
      <c r="LBZ620" s="9"/>
      <c r="LCA620" s="9"/>
      <c r="LCB620" s="9"/>
      <c r="LCC620" s="9"/>
      <c r="LCD620" s="9"/>
      <c r="LCE620" s="9"/>
      <c r="LCF620" s="9"/>
      <c r="LCG620" s="9"/>
      <c r="LCH620" s="9"/>
      <c r="LCI620" s="9"/>
      <c r="LCJ620" s="9"/>
      <c r="LCK620" s="9"/>
      <c r="LCL620" s="9"/>
      <c r="LCM620" s="9"/>
      <c r="LCN620" s="9"/>
      <c r="LCO620" s="9"/>
      <c r="LCP620" s="9"/>
      <c r="LCQ620" s="9"/>
      <c r="LCR620" s="9"/>
      <c r="LCS620" s="9"/>
      <c r="LCT620" s="9"/>
      <c r="LCU620" s="9"/>
      <c r="LCV620" s="9"/>
      <c r="LCW620" s="9"/>
      <c r="LCX620" s="9"/>
      <c r="LCY620" s="9"/>
      <c r="LCZ620" s="9"/>
      <c r="LDA620" s="9"/>
      <c r="LDB620" s="9"/>
      <c r="LDC620" s="9"/>
      <c r="LDD620" s="9"/>
      <c r="LDE620" s="9"/>
      <c r="LDF620" s="9"/>
      <c r="LDG620" s="9"/>
      <c r="LDH620" s="9"/>
      <c r="LDI620" s="9"/>
      <c r="LDJ620" s="9"/>
      <c r="LDK620" s="9"/>
      <c r="LDL620" s="9"/>
      <c r="LDM620" s="9"/>
      <c r="LDN620" s="9"/>
      <c r="LDO620" s="9"/>
      <c r="LDP620" s="9"/>
      <c r="LDQ620" s="9"/>
      <c r="LDR620" s="9"/>
      <c r="LDS620" s="9"/>
      <c r="LDT620" s="9"/>
      <c r="LDU620" s="9"/>
      <c r="LDV620" s="9"/>
      <c r="LDW620" s="9"/>
      <c r="LDX620" s="9"/>
      <c r="LDY620" s="9"/>
      <c r="LDZ620" s="9"/>
      <c r="LEA620" s="9"/>
      <c r="LEB620" s="9"/>
      <c r="LEC620" s="9"/>
      <c r="LED620" s="9"/>
      <c r="LEE620" s="9"/>
      <c r="LEF620" s="9"/>
      <c r="LEG620" s="9"/>
      <c r="LEH620" s="9"/>
      <c r="LEI620" s="9"/>
      <c r="LEJ620" s="9"/>
      <c r="LEK620" s="9"/>
      <c r="LEL620" s="9"/>
      <c r="LEM620" s="9"/>
      <c r="LEN620" s="9"/>
      <c r="LEO620" s="9"/>
      <c r="LEP620" s="9"/>
      <c r="LEQ620" s="9"/>
      <c r="LER620" s="9"/>
      <c r="LES620" s="9"/>
      <c r="LET620" s="9"/>
      <c r="LEU620" s="9"/>
      <c r="LEV620" s="9"/>
      <c r="LEW620" s="9"/>
      <c r="LEX620" s="9"/>
      <c r="LEY620" s="9"/>
      <c r="LEZ620" s="9"/>
      <c r="LFA620" s="9"/>
      <c r="LFB620" s="9"/>
      <c r="LFC620" s="9"/>
      <c r="LFD620" s="9"/>
      <c r="LFE620" s="9"/>
      <c r="LFF620" s="9"/>
      <c r="LFG620" s="9"/>
      <c r="LFH620" s="9"/>
      <c r="LFI620" s="9"/>
      <c r="LFJ620" s="9"/>
      <c r="LFK620" s="9"/>
      <c r="LFL620" s="9"/>
      <c r="LFM620" s="9"/>
      <c r="LFN620" s="9"/>
      <c r="LFO620" s="9"/>
      <c r="LFP620" s="9"/>
      <c r="LFQ620" s="9"/>
      <c r="LFR620" s="9"/>
      <c r="LFS620" s="9"/>
      <c r="LFT620" s="9"/>
      <c r="LFU620" s="9"/>
      <c r="LFV620" s="9"/>
      <c r="LFW620" s="9"/>
      <c r="LFX620" s="9"/>
      <c r="LFY620" s="9"/>
      <c r="LFZ620" s="9"/>
      <c r="LGA620" s="9"/>
      <c r="LGB620" s="9"/>
      <c r="LGC620" s="9"/>
      <c r="LGD620" s="9"/>
      <c r="LGE620" s="9"/>
      <c r="LGF620" s="9"/>
      <c r="LGG620" s="9"/>
      <c r="LGH620" s="9"/>
      <c r="LGI620" s="9"/>
      <c r="LGJ620" s="9"/>
      <c r="LGK620" s="9"/>
      <c r="LGL620" s="9"/>
      <c r="LGM620" s="9"/>
      <c r="LGN620" s="9"/>
      <c r="LGO620" s="9"/>
      <c r="LGP620" s="9"/>
      <c r="LGQ620" s="9"/>
      <c r="LGR620" s="9"/>
      <c r="LGS620" s="9"/>
      <c r="LGT620" s="9"/>
      <c r="LGU620" s="9"/>
      <c r="LGV620" s="9"/>
      <c r="LGW620" s="9"/>
      <c r="LGX620" s="9"/>
      <c r="LGY620" s="9"/>
      <c r="LGZ620" s="9"/>
      <c r="LHA620" s="9"/>
      <c r="LHB620" s="9"/>
      <c r="LHC620" s="9"/>
      <c r="LHD620" s="9"/>
      <c r="LHE620" s="9"/>
      <c r="LHF620" s="9"/>
      <c r="LHG620" s="9"/>
      <c r="LHH620" s="9"/>
      <c r="LHI620" s="9"/>
      <c r="LHJ620" s="9"/>
      <c r="LHK620" s="9"/>
      <c r="LHL620" s="9"/>
      <c r="LHM620" s="9"/>
      <c r="LHN620" s="9"/>
      <c r="LHO620" s="9"/>
      <c r="LHP620" s="9"/>
      <c r="LHQ620" s="9"/>
      <c r="LHR620" s="9"/>
      <c r="LHS620" s="9"/>
      <c r="LHT620" s="9"/>
      <c r="LHU620" s="9"/>
      <c r="LHV620" s="9"/>
      <c r="LHW620" s="9"/>
      <c r="LHX620" s="9"/>
      <c r="LHY620" s="9"/>
      <c r="LHZ620" s="9"/>
      <c r="LIA620" s="9"/>
      <c r="LIB620" s="9"/>
      <c r="LIC620" s="9"/>
      <c r="LID620" s="9"/>
      <c r="LIE620" s="9"/>
      <c r="LIF620" s="9"/>
      <c r="LIG620" s="9"/>
      <c r="LIH620" s="9"/>
      <c r="LII620" s="9"/>
      <c r="LIJ620" s="9"/>
      <c r="LIK620" s="9"/>
      <c r="LIL620" s="9"/>
      <c r="LIM620" s="9"/>
      <c r="LIN620" s="9"/>
      <c r="LIO620" s="9"/>
      <c r="LIP620" s="9"/>
      <c r="LIQ620" s="9"/>
      <c r="LIR620" s="9"/>
      <c r="LIS620" s="9"/>
      <c r="LIT620" s="9"/>
      <c r="LIU620" s="9"/>
      <c r="LIV620" s="9"/>
      <c r="LIW620" s="9"/>
      <c r="LIX620" s="9"/>
      <c r="LIY620" s="9"/>
      <c r="LIZ620" s="9"/>
      <c r="LJA620" s="9"/>
      <c r="LJB620" s="9"/>
      <c r="LJC620" s="9"/>
      <c r="LJD620" s="9"/>
      <c r="LJE620" s="9"/>
      <c r="LJF620" s="9"/>
      <c r="LJG620" s="9"/>
      <c r="LJH620" s="9"/>
      <c r="LJI620" s="9"/>
      <c r="LJJ620" s="9"/>
      <c r="LJK620" s="9"/>
      <c r="LJL620" s="9"/>
      <c r="LJM620" s="9"/>
      <c r="LJN620" s="9"/>
      <c r="LJO620" s="9"/>
      <c r="LJP620" s="9"/>
      <c r="LJQ620" s="9"/>
      <c r="LJR620" s="9"/>
      <c r="LJS620" s="9"/>
      <c r="LJT620" s="9"/>
      <c r="LJU620" s="9"/>
      <c r="LJV620" s="9"/>
      <c r="LJW620" s="9"/>
      <c r="LJX620" s="9"/>
      <c r="LJY620" s="9"/>
      <c r="LJZ620" s="9"/>
      <c r="LKA620" s="9"/>
      <c r="LKB620" s="9"/>
      <c r="LKC620" s="9"/>
      <c r="LKD620" s="9"/>
      <c r="LKE620" s="9"/>
      <c r="LKF620" s="9"/>
      <c r="LKG620" s="9"/>
      <c r="LKH620" s="9"/>
      <c r="LKI620" s="9"/>
      <c r="LKJ620" s="9"/>
      <c r="LKK620" s="9"/>
      <c r="LKL620" s="9"/>
      <c r="LKM620" s="9"/>
      <c r="LKN620" s="9"/>
      <c r="LKO620" s="9"/>
      <c r="LKP620" s="9"/>
      <c r="LKQ620" s="9"/>
      <c r="LKR620" s="9"/>
      <c r="LKS620" s="9"/>
      <c r="LKT620" s="9"/>
      <c r="LKU620" s="9"/>
      <c r="LKV620" s="9"/>
      <c r="LKW620" s="9"/>
      <c r="LKX620" s="9"/>
      <c r="LKY620" s="9"/>
      <c r="LKZ620" s="9"/>
      <c r="LLA620" s="9"/>
      <c r="LLB620" s="9"/>
      <c r="LLC620" s="9"/>
      <c r="LLD620" s="9"/>
      <c r="LLE620" s="9"/>
      <c r="LLF620" s="9"/>
      <c r="LLG620" s="9"/>
      <c r="LLH620" s="9"/>
      <c r="LLI620" s="9"/>
      <c r="LLJ620" s="9"/>
      <c r="LLK620" s="9"/>
      <c r="LLL620" s="9"/>
      <c r="LLM620" s="9"/>
      <c r="LLN620" s="9"/>
      <c r="LLO620" s="9"/>
      <c r="LLP620" s="9"/>
      <c r="LLQ620" s="9"/>
      <c r="LLR620" s="9"/>
      <c r="LLS620" s="9"/>
      <c r="LLT620" s="9"/>
      <c r="LLU620" s="9"/>
      <c r="LLV620" s="9"/>
      <c r="LLW620" s="9"/>
      <c r="LLX620" s="9"/>
      <c r="LLY620" s="9"/>
      <c r="LLZ620" s="9"/>
      <c r="LMA620" s="9"/>
      <c r="LMB620" s="9"/>
      <c r="LMC620" s="9"/>
      <c r="LMD620" s="9"/>
      <c r="LME620" s="9"/>
      <c r="LMF620" s="9"/>
      <c r="LMG620" s="9"/>
      <c r="LMH620" s="9"/>
      <c r="LMI620" s="9"/>
      <c r="LMJ620" s="9"/>
      <c r="LMK620" s="9"/>
      <c r="LML620" s="9"/>
      <c r="LMM620" s="9"/>
      <c r="LMN620" s="9"/>
      <c r="LMO620" s="9"/>
      <c r="LMP620" s="9"/>
      <c r="LMQ620" s="9"/>
      <c r="LMR620" s="9"/>
      <c r="LMS620" s="9"/>
      <c r="LMT620" s="9"/>
      <c r="LMU620" s="9"/>
      <c r="LMV620" s="9"/>
      <c r="LMW620" s="9"/>
      <c r="LMX620" s="9"/>
      <c r="LMY620" s="9"/>
      <c r="LMZ620" s="9"/>
      <c r="LNA620" s="9"/>
      <c r="LNB620" s="9"/>
      <c r="LNC620" s="9"/>
      <c r="LND620" s="9"/>
      <c r="LNE620" s="9"/>
      <c r="LNF620" s="9"/>
      <c r="LNG620" s="9"/>
      <c r="LNH620" s="9"/>
      <c r="LNI620" s="9"/>
      <c r="LNJ620" s="9"/>
      <c r="LNK620" s="9"/>
      <c r="LNL620" s="9"/>
      <c r="LNM620" s="9"/>
      <c r="LNN620" s="9"/>
      <c r="LNO620" s="9"/>
      <c r="LNP620" s="9"/>
      <c r="LNQ620" s="9"/>
      <c r="LNR620" s="9"/>
      <c r="LNS620" s="9"/>
      <c r="LNT620" s="9"/>
      <c r="LNU620" s="9"/>
      <c r="LNV620" s="9"/>
      <c r="LNW620" s="9"/>
      <c r="LNX620" s="9"/>
      <c r="LNY620" s="9"/>
      <c r="LNZ620" s="9"/>
      <c r="LOA620" s="9"/>
      <c r="LOB620" s="9"/>
      <c r="LOC620" s="9"/>
      <c r="LOD620" s="9"/>
      <c r="LOE620" s="9"/>
      <c r="LOF620" s="9"/>
      <c r="LOG620" s="9"/>
      <c r="LOH620" s="9"/>
      <c r="LOI620" s="9"/>
      <c r="LOJ620" s="9"/>
      <c r="LOK620" s="9"/>
      <c r="LOL620" s="9"/>
      <c r="LOM620" s="9"/>
      <c r="LON620" s="9"/>
      <c r="LOO620" s="9"/>
      <c r="LOP620" s="9"/>
      <c r="LOQ620" s="9"/>
      <c r="LOR620" s="9"/>
      <c r="LOS620" s="9"/>
      <c r="LOT620" s="9"/>
      <c r="LOU620" s="9"/>
      <c r="LOV620" s="9"/>
      <c r="LOW620" s="9"/>
      <c r="LOX620" s="9"/>
      <c r="LOY620" s="9"/>
      <c r="LOZ620" s="9"/>
      <c r="LPA620" s="9"/>
      <c r="LPB620" s="9"/>
      <c r="LPC620" s="9"/>
      <c r="LPD620" s="9"/>
      <c r="LPE620" s="9"/>
      <c r="LPF620" s="9"/>
      <c r="LPG620" s="9"/>
      <c r="LPH620" s="9"/>
      <c r="LPI620" s="9"/>
      <c r="LPJ620" s="9"/>
      <c r="LPK620" s="9"/>
      <c r="LPL620" s="9"/>
      <c r="LPM620" s="9"/>
      <c r="LPN620" s="9"/>
      <c r="LPO620" s="9"/>
      <c r="LPP620" s="9"/>
      <c r="LPQ620" s="9"/>
      <c r="LPR620" s="9"/>
      <c r="LPS620" s="9"/>
      <c r="LPT620" s="9"/>
      <c r="LPU620" s="9"/>
      <c r="LPV620" s="9"/>
      <c r="LPW620" s="9"/>
      <c r="LPX620" s="9"/>
      <c r="LPY620" s="9"/>
      <c r="LPZ620" s="9"/>
      <c r="LQA620" s="9"/>
      <c r="LQB620" s="9"/>
      <c r="LQC620" s="9"/>
      <c r="LQD620" s="9"/>
      <c r="LQE620" s="9"/>
      <c r="LQF620" s="9"/>
      <c r="LQG620" s="9"/>
      <c r="LQH620" s="9"/>
      <c r="LQI620" s="9"/>
      <c r="LQJ620" s="9"/>
      <c r="LQK620" s="9"/>
      <c r="LQL620" s="9"/>
      <c r="LQM620" s="9"/>
      <c r="LQN620" s="9"/>
      <c r="LQO620" s="9"/>
      <c r="LQP620" s="9"/>
      <c r="LQQ620" s="9"/>
      <c r="LQR620" s="9"/>
      <c r="LQS620" s="9"/>
      <c r="LQT620" s="9"/>
      <c r="LQU620" s="9"/>
      <c r="LQV620" s="9"/>
      <c r="LQW620" s="9"/>
      <c r="LQX620" s="9"/>
      <c r="LQY620" s="9"/>
      <c r="LQZ620" s="9"/>
      <c r="LRA620" s="9"/>
      <c r="LRB620" s="9"/>
      <c r="LRC620" s="9"/>
      <c r="LRD620" s="9"/>
      <c r="LRE620" s="9"/>
      <c r="LRF620" s="9"/>
      <c r="LRG620" s="9"/>
      <c r="LRH620" s="9"/>
      <c r="LRI620" s="9"/>
      <c r="LRJ620" s="9"/>
      <c r="LRK620" s="9"/>
      <c r="LRL620" s="9"/>
      <c r="LRM620" s="9"/>
      <c r="LRN620" s="9"/>
      <c r="LRO620" s="9"/>
      <c r="LRP620" s="9"/>
      <c r="LRQ620" s="9"/>
      <c r="LRR620" s="9"/>
      <c r="LRS620" s="9"/>
      <c r="LRT620" s="9"/>
      <c r="LRU620" s="9"/>
      <c r="LRV620" s="9"/>
      <c r="LRW620" s="9"/>
      <c r="LRX620" s="9"/>
      <c r="LRY620" s="9"/>
      <c r="LRZ620" s="9"/>
      <c r="LSA620" s="9"/>
      <c r="LSB620" s="9"/>
      <c r="LSC620" s="9"/>
      <c r="LSD620" s="9"/>
      <c r="LSE620" s="9"/>
      <c r="LSF620" s="9"/>
      <c r="LSG620" s="9"/>
      <c r="LSH620" s="9"/>
      <c r="LSI620" s="9"/>
      <c r="LSJ620" s="9"/>
      <c r="LSK620" s="9"/>
      <c r="LSL620" s="9"/>
      <c r="LSM620" s="9"/>
      <c r="LSN620" s="9"/>
      <c r="LSO620" s="9"/>
      <c r="LSP620" s="9"/>
      <c r="LSQ620" s="9"/>
      <c r="LSR620" s="9"/>
      <c r="LSS620" s="9"/>
      <c r="LST620" s="9"/>
      <c r="LSU620" s="9"/>
      <c r="LSV620" s="9"/>
      <c r="LSW620" s="9"/>
      <c r="LSX620" s="9"/>
      <c r="LSY620" s="9"/>
      <c r="LSZ620" s="9"/>
      <c r="LTA620" s="9"/>
      <c r="LTB620" s="9"/>
      <c r="LTC620" s="9"/>
      <c r="LTD620" s="9"/>
      <c r="LTE620" s="9"/>
      <c r="LTF620" s="9"/>
      <c r="LTG620" s="9"/>
      <c r="LTH620" s="9"/>
      <c r="LTI620" s="9"/>
      <c r="LTJ620" s="9"/>
      <c r="LTK620" s="9"/>
      <c r="LTL620" s="9"/>
      <c r="LTM620" s="9"/>
      <c r="LTN620" s="9"/>
      <c r="LTO620" s="9"/>
      <c r="LTP620" s="9"/>
      <c r="LTQ620" s="9"/>
      <c r="LTR620" s="9"/>
      <c r="LTS620" s="9"/>
      <c r="LTT620" s="9"/>
      <c r="LTU620" s="9"/>
      <c r="LTV620" s="9"/>
      <c r="LTW620" s="9"/>
      <c r="LTX620" s="9"/>
      <c r="LTY620" s="9"/>
      <c r="LTZ620" s="9"/>
      <c r="LUA620" s="9"/>
      <c r="LUB620" s="9"/>
      <c r="LUC620" s="9"/>
      <c r="LUD620" s="9"/>
      <c r="LUE620" s="9"/>
      <c r="LUF620" s="9"/>
      <c r="LUG620" s="9"/>
      <c r="LUH620" s="9"/>
      <c r="LUI620" s="9"/>
      <c r="LUJ620" s="9"/>
      <c r="LUK620" s="9"/>
      <c r="LUL620" s="9"/>
      <c r="LUM620" s="9"/>
      <c r="LUN620" s="9"/>
      <c r="LUO620" s="9"/>
      <c r="LUP620" s="9"/>
      <c r="LUQ620" s="9"/>
      <c r="LUR620" s="9"/>
      <c r="LUS620" s="9"/>
      <c r="LUT620" s="9"/>
      <c r="LUU620" s="9"/>
      <c r="LUV620" s="9"/>
      <c r="LUW620" s="9"/>
      <c r="LUX620" s="9"/>
      <c r="LUY620" s="9"/>
      <c r="LUZ620" s="9"/>
      <c r="LVA620" s="9"/>
      <c r="LVB620" s="9"/>
      <c r="LVC620" s="9"/>
      <c r="LVD620" s="9"/>
      <c r="LVE620" s="9"/>
      <c r="LVF620" s="9"/>
      <c r="LVG620" s="9"/>
      <c r="LVH620" s="9"/>
      <c r="LVI620" s="9"/>
      <c r="LVJ620" s="9"/>
      <c r="LVK620" s="9"/>
      <c r="LVL620" s="9"/>
      <c r="LVM620" s="9"/>
      <c r="LVN620" s="9"/>
      <c r="LVO620" s="9"/>
      <c r="LVP620" s="9"/>
      <c r="LVQ620" s="9"/>
      <c r="LVR620" s="9"/>
      <c r="LVS620" s="9"/>
      <c r="LVT620" s="9"/>
      <c r="LVU620" s="9"/>
      <c r="LVV620" s="9"/>
      <c r="LVW620" s="9"/>
      <c r="LVX620" s="9"/>
      <c r="LVY620" s="9"/>
      <c r="LVZ620" s="9"/>
      <c r="LWA620" s="9"/>
      <c r="LWB620" s="9"/>
      <c r="LWC620" s="9"/>
      <c r="LWD620" s="9"/>
      <c r="LWE620" s="9"/>
      <c r="LWF620" s="9"/>
      <c r="LWG620" s="9"/>
      <c r="LWH620" s="9"/>
      <c r="LWI620" s="9"/>
      <c r="LWJ620" s="9"/>
      <c r="LWK620" s="9"/>
      <c r="LWL620" s="9"/>
      <c r="LWM620" s="9"/>
      <c r="LWN620" s="9"/>
      <c r="LWO620" s="9"/>
      <c r="LWP620" s="9"/>
      <c r="LWQ620" s="9"/>
      <c r="LWR620" s="9"/>
      <c r="LWS620" s="9"/>
      <c r="LWT620" s="9"/>
      <c r="LWU620" s="9"/>
      <c r="LWV620" s="9"/>
      <c r="LWW620" s="9"/>
      <c r="LWX620" s="9"/>
      <c r="LWY620" s="9"/>
      <c r="LWZ620" s="9"/>
      <c r="LXA620" s="9"/>
      <c r="LXB620" s="9"/>
      <c r="LXC620" s="9"/>
      <c r="LXD620" s="9"/>
      <c r="LXE620" s="9"/>
      <c r="LXF620" s="9"/>
      <c r="LXG620" s="9"/>
      <c r="LXH620" s="9"/>
      <c r="LXI620" s="9"/>
      <c r="LXJ620" s="9"/>
      <c r="LXK620" s="9"/>
      <c r="LXL620" s="9"/>
      <c r="LXM620" s="9"/>
      <c r="LXN620" s="9"/>
      <c r="LXO620" s="9"/>
      <c r="LXP620" s="9"/>
      <c r="LXQ620" s="9"/>
      <c r="LXR620" s="9"/>
      <c r="LXS620" s="9"/>
      <c r="LXT620" s="9"/>
      <c r="LXU620" s="9"/>
      <c r="LXV620" s="9"/>
      <c r="LXW620" s="9"/>
      <c r="LXX620" s="9"/>
      <c r="LXY620" s="9"/>
      <c r="LXZ620" s="9"/>
      <c r="LYA620" s="9"/>
      <c r="LYB620" s="9"/>
      <c r="LYC620" s="9"/>
      <c r="LYD620" s="9"/>
      <c r="LYE620" s="9"/>
      <c r="LYF620" s="9"/>
      <c r="LYG620" s="9"/>
      <c r="LYH620" s="9"/>
      <c r="LYI620" s="9"/>
      <c r="LYJ620" s="9"/>
      <c r="LYK620" s="9"/>
      <c r="LYL620" s="9"/>
      <c r="LYM620" s="9"/>
      <c r="LYN620" s="9"/>
      <c r="LYO620" s="9"/>
      <c r="LYP620" s="9"/>
      <c r="LYQ620" s="9"/>
      <c r="LYR620" s="9"/>
      <c r="LYS620" s="9"/>
      <c r="LYT620" s="9"/>
      <c r="LYU620" s="9"/>
      <c r="LYV620" s="9"/>
      <c r="LYW620" s="9"/>
      <c r="LYX620" s="9"/>
      <c r="LYY620" s="9"/>
      <c r="LYZ620" s="9"/>
      <c r="LZA620" s="9"/>
      <c r="LZB620" s="9"/>
      <c r="LZC620" s="9"/>
      <c r="LZD620" s="9"/>
      <c r="LZE620" s="9"/>
      <c r="LZF620" s="9"/>
      <c r="LZG620" s="9"/>
      <c r="LZH620" s="9"/>
      <c r="LZI620" s="9"/>
      <c r="LZJ620" s="9"/>
      <c r="LZK620" s="9"/>
      <c r="LZL620" s="9"/>
      <c r="LZM620" s="9"/>
      <c r="LZN620" s="9"/>
      <c r="LZO620" s="9"/>
      <c r="LZP620" s="9"/>
      <c r="LZQ620" s="9"/>
      <c r="LZR620" s="9"/>
      <c r="LZS620" s="9"/>
      <c r="LZT620" s="9"/>
      <c r="LZU620" s="9"/>
      <c r="LZV620" s="9"/>
      <c r="LZW620" s="9"/>
      <c r="LZX620" s="9"/>
      <c r="LZY620" s="9"/>
      <c r="LZZ620" s="9"/>
      <c r="MAA620" s="9"/>
      <c r="MAB620" s="9"/>
      <c r="MAC620" s="9"/>
      <c r="MAD620" s="9"/>
      <c r="MAE620" s="9"/>
      <c r="MAF620" s="9"/>
      <c r="MAG620" s="9"/>
      <c r="MAH620" s="9"/>
      <c r="MAI620" s="9"/>
      <c r="MAJ620" s="9"/>
      <c r="MAK620" s="9"/>
      <c r="MAL620" s="9"/>
      <c r="MAM620" s="9"/>
      <c r="MAN620" s="9"/>
      <c r="MAO620" s="9"/>
      <c r="MAP620" s="9"/>
      <c r="MAQ620" s="9"/>
      <c r="MAR620" s="9"/>
      <c r="MAS620" s="9"/>
      <c r="MAT620" s="9"/>
      <c r="MAU620" s="9"/>
      <c r="MAV620" s="9"/>
      <c r="MAW620" s="9"/>
      <c r="MAX620" s="9"/>
      <c r="MAY620" s="9"/>
      <c r="MAZ620" s="9"/>
      <c r="MBA620" s="9"/>
      <c r="MBB620" s="9"/>
      <c r="MBC620" s="9"/>
      <c r="MBD620" s="9"/>
      <c r="MBE620" s="9"/>
      <c r="MBF620" s="9"/>
      <c r="MBG620" s="9"/>
      <c r="MBH620" s="9"/>
      <c r="MBI620" s="9"/>
      <c r="MBJ620" s="9"/>
      <c r="MBK620" s="9"/>
      <c r="MBL620" s="9"/>
      <c r="MBM620" s="9"/>
      <c r="MBN620" s="9"/>
      <c r="MBO620" s="9"/>
      <c r="MBP620" s="9"/>
      <c r="MBQ620" s="9"/>
      <c r="MBR620" s="9"/>
      <c r="MBS620" s="9"/>
      <c r="MBT620" s="9"/>
      <c r="MBU620" s="9"/>
      <c r="MBV620" s="9"/>
      <c r="MBW620" s="9"/>
      <c r="MBX620" s="9"/>
      <c r="MBY620" s="9"/>
      <c r="MBZ620" s="9"/>
      <c r="MCA620" s="9"/>
      <c r="MCB620" s="9"/>
      <c r="MCC620" s="9"/>
      <c r="MCD620" s="9"/>
      <c r="MCE620" s="9"/>
      <c r="MCF620" s="9"/>
      <c r="MCG620" s="9"/>
      <c r="MCH620" s="9"/>
      <c r="MCI620" s="9"/>
      <c r="MCJ620" s="9"/>
      <c r="MCK620" s="9"/>
      <c r="MCL620" s="9"/>
      <c r="MCM620" s="9"/>
      <c r="MCN620" s="9"/>
      <c r="MCO620" s="9"/>
      <c r="MCP620" s="9"/>
      <c r="MCQ620" s="9"/>
      <c r="MCR620" s="9"/>
      <c r="MCS620" s="9"/>
      <c r="MCT620" s="9"/>
      <c r="MCU620" s="9"/>
      <c r="MCV620" s="9"/>
      <c r="MCW620" s="9"/>
      <c r="MCX620" s="9"/>
      <c r="MCY620" s="9"/>
      <c r="MCZ620" s="9"/>
      <c r="MDA620" s="9"/>
      <c r="MDB620" s="9"/>
      <c r="MDC620" s="9"/>
      <c r="MDD620" s="9"/>
      <c r="MDE620" s="9"/>
      <c r="MDF620" s="9"/>
      <c r="MDG620" s="9"/>
      <c r="MDH620" s="9"/>
      <c r="MDI620" s="9"/>
      <c r="MDJ620" s="9"/>
      <c r="MDK620" s="9"/>
      <c r="MDL620" s="9"/>
      <c r="MDM620" s="9"/>
      <c r="MDN620" s="9"/>
      <c r="MDO620" s="9"/>
      <c r="MDP620" s="9"/>
      <c r="MDQ620" s="9"/>
      <c r="MDR620" s="9"/>
      <c r="MDS620" s="9"/>
      <c r="MDT620" s="9"/>
      <c r="MDU620" s="9"/>
      <c r="MDV620" s="9"/>
      <c r="MDW620" s="9"/>
      <c r="MDX620" s="9"/>
      <c r="MDY620" s="9"/>
      <c r="MDZ620" s="9"/>
      <c r="MEA620" s="9"/>
      <c r="MEB620" s="9"/>
      <c r="MEC620" s="9"/>
      <c r="MED620" s="9"/>
      <c r="MEE620" s="9"/>
      <c r="MEF620" s="9"/>
      <c r="MEG620" s="9"/>
      <c r="MEH620" s="9"/>
      <c r="MEI620" s="9"/>
      <c r="MEJ620" s="9"/>
      <c r="MEK620" s="9"/>
      <c r="MEL620" s="9"/>
      <c r="MEM620" s="9"/>
      <c r="MEN620" s="9"/>
      <c r="MEO620" s="9"/>
      <c r="MEP620" s="9"/>
      <c r="MEQ620" s="9"/>
      <c r="MER620" s="9"/>
      <c r="MES620" s="9"/>
      <c r="MET620" s="9"/>
      <c r="MEU620" s="9"/>
      <c r="MEV620" s="9"/>
      <c r="MEW620" s="9"/>
      <c r="MEX620" s="9"/>
      <c r="MEY620" s="9"/>
      <c r="MEZ620" s="9"/>
      <c r="MFA620" s="9"/>
      <c r="MFB620" s="9"/>
      <c r="MFC620" s="9"/>
      <c r="MFD620" s="9"/>
      <c r="MFE620" s="9"/>
      <c r="MFF620" s="9"/>
      <c r="MFG620" s="9"/>
      <c r="MFH620" s="9"/>
      <c r="MFI620" s="9"/>
      <c r="MFJ620" s="9"/>
      <c r="MFK620" s="9"/>
      <c r="MFL620" s="9"/>
      <c r="MFM620" s="9"/>
      <c r="MFN620" s="9"/>
      <c r="MFO620" s="9"/>
      <c r="MFP620" s="9"/>
      <c r="MFQ620" s="9"/>
      <c r="MFR620" s="9"/>
      <c r="MFS620" s="9"/>
      <c r="MFT620" s="9"/>
      <c r="MFU620" s="9"/>
      <c r="MFV620" s="9"/>
      <c r="MFW620" s="9"/>
      <c r="MFX620" s="9"/>
      <c r="MFY620" s="9"/>
      <c r="MFZ620" s="9"/>
      <c r="MGA620" s="9"/>
      <c r="MGB620" s="9"/>
      <c r="MGC620" s="9"/>
      <c r="MGD620" s="9"/>
      <c r="MGE620" s="9"/>
      <c r="MGF620" s="9"/>
      <c r="MGG620" s="9"/>
      <c r="MGH620" s="9"/>
      <c r="MGI620" s="9"/>
      <c r="MGJ620" s="9"/>
      <c r="MGK620" s="9"/>
      <c r="MGL620" s="9"/>
      <c r="MGM620" s="9"/>
      <c r="MGN620" s="9"/>
      <c r="MGO620" s="9"/>
      <c r="MGP620" s="9"/>
      <c r="MGQ620" s="9"/>
      <c r="MGR620" s="9"/>
      <c r="MGS620" s="9"/>
      <c r="MGT620" s="9"/>
      <c r="MGU620" s="9"/>
      <c r="MGV620" s="9"/>
      <c r="MGW620" s="9"/>
      <c r="MGX620" s="9"/>
      <c r="MGY620" s="9"/>
      <c r="MGZ620" s="9"/>
      <c r="MHA620" s="9"/>
      <c r="MHB620" s="9"/>
      <c r="MHC620" s="9"/>
      <c r="MHD620" s="9"/>
      <c r="MHE620" s="9"/>
      <c r="MHF620" s="9"/>
      <c r="MHG620" s="9"/>
      <c r="MHH620" s="9"/>
      <c r="MHI620" s="9"/>
      <c r="MHJ620" s="9"/>
      <c r="MHK620" s="9"/>
      <c r="MHL620" s="9"/>
      <c r="MHM620" s="9"/>
      <c r="MHN620" s="9"/>
      <c r="MHO620" s="9"/>
      <c r="MHP620" s="9"/>
      <c r="MHQ620" s="9"/>
      <c r="MHR620" s="9"/>
      <c r="MHS620" s="9"/>
      <c r="MHT620" s="9"/>
      <c r="MHU620" s="9"/>
      <c r="MHV620" s="9"/>
      <c r="MHW620" s="9"/>
      <c r="MHX620" s="9"/>
      <c r="MHY620" s="9"/>
      <c r="MHZ620" s="9"/>
      <c r="MIA620" s="9"/>
      <c r="MIB620" s="9"/>
      <c r="MIC620" s="9"/>
      <c r="MID620" s="9"/>
      <c r="MIE620" s="9"/>
      <c r="MIF620" s="9"/>
      <c r="MIG620" s="9"/>
      <c r="MIH620" s="9"/>
      <c r="MII620" s="9"/>
      <c r="MIJ620" s="9"/>
      <c r="MIK620" s="9"/>
      <c r="MIL620" s="9"/>
      <c r="MIM620" s="9"/>
      <c r="MIN620" s="9"/>
      <c r="MIO620" s="9"/>
      <c r="MIP620" s="9"/>
      <c r="MIQ620" s="9"/>
      <c r="MIR620" s="9"/>
      <c r="MIS620" s="9"/>
      <c r="MIT620" s="9"/>
      <c r="MIU620" s="9"/>
      <c r="MIV620" s="9"/>
      <c r="MIW620" s="9"/>
      <c r="MIX620" s="9"/>
      <c r="MIY620" s="9"/>
      <c r="MIZ620" s="9"/>
      <c r="MJA620" s="9"/>
      <c r="MJB620" s="9"/>
      <c r="MJC620" s="9"/>
      <c r="MJD620" s="9"/>
      <c r="MJE620" s="9"/>
      <c r="MJF620" s="9"/>
      <c r="MJG620" s="9"/>
      <c r="MJH620" s="9"/>
      <c r="MJI620" s="9"/>
      <c r="MJJ620" s="9"/>
      <c r="MJK620" s="9"/>
      <c r="MJL620" s="9"/>
      <c r="MJM620" s="9"/>
      <c r="MJN620" s="9"/>
      <c r="MJO620" s="9"/>
      <c r="MJP620" s="9"/>
      <c r="MJQ620" s="9"/>
      <c r="MJR620" s="9"/>
      <c r="MJS620" s="9"/>
      <c r="MJT620" s="9"/>
      <c r="MJU620" s="9"/>
      <c r="MJV620" s="9"/>
      <c r="MJW620" s="9"/>
      <c r="MJX620" s="9"/>
      <c r="MJY620" s="9"/>
      <c r="MJZ620" s="9"/>
      <c r="MKA620" s="9"/>
      <c r="MKB620" s="9"/>
      <c r="MKC620" s="9"/>
      <c r="MKD620" s="9"/>
      <c r="MKE620" s="9"/>
      <c r="MKF620" s="9"/>
      <c r="MKG620" s="9"/>
      <c r="MKH620" s="9"/>
      <c r="MKI620" s="9"/>
      <c r="MKJ620" s="9"/>
      <c r="MKK620" s="9"/>
      <c r="MKL620" s="9"/>
      <c r="MKM620" s="9"/>
      <c r="MKN620" s="9"/>
      <c r="MKO620" s="9"/>
      <c r="MKP620" s="9"/>
      <c r="MKQ620" s="9"/>
      <c r="MKR620" s="9"/>
      <c r="MKS620" s="9"/>
      <c r="MKT620" s="9"/>
      <c r="MKU620" s="9"/>
      <c r="MKV620" s="9"/>
      <c r="MKW620" s="9"/>
      <c r="MKX620" s="9"/>
      <c r="MKY620" s="9"/>
      <c r="MKZ620" s="9"/>
      <c r="MLA620" s="9"/>
      <c r="MLB620" s="9"/>
      <c r="MLC620" s="9"/>
      <c r="MLD620" s="9"/>
      <c r="MLE620" s="9"/>
      <c r="MLF620" s="9"/>
      <c r="MLG620" s="9"/>
      <c r="MLH620" s="9"/>
      <c r="MLI620" s="9"/>
      <c r="MLJ620" s="9"/>
      <c r="MLK620" s="9"/>
      <c r="MLL620" s="9"/>
      <c r="MLM620" s="9"/>
      <c r="MLN620" s="9"/>
      <c r="MLO620" s="9"/>
      <c r="MLP620" s="9"/>
      <c r="MLQ620" s="9"/>
      <c r="MLR620" s="9"/>
      <c r="MLS620" s="9"/>
      <c r="MLT620" s="9"/>
      <c r="MLU620" s="9"/>
      <c r="MLV620" s="9"/>
      <c r="MLW620" s="9"/>
      <c r="MLX620" s="9"/>
      <c r="MLY620" s="9"/>
      <c r="MLZ620" s="9"/>
      <c r="MMA620" s="9"/>
      <c r="MMB620" s="9"/>
      <c r="MMC620" s="9"/>
      <c r="MMD620" s="9"/>
      <c r="MME620" s="9"/>
      <c r="MMF620" s="9"/>
      <c r="MMG620" s="9"/>
      <c r="MMH620" s="9"/>
      <c r="MMI620" s="9"/>
      <c r="MMJ620" s="9"/>
      <c r="MMK620" s="9"/>
      <c r="MML620" s="9"/>
      <c r="MMM620" s="9"/>
      <c r="MMN620" s="9"/>
      <c r="MMO620" s="9"/>
      <c r="MMP620" s="9"/>
      <c r="MMQ620" s="9"/>
      <c r="MMR620" s="9"/>
      <c r="MMS620" s="9"/>
      <c r="MMT620" s="9"/>
      <c r="MMU620" s="9"/>
      <c r="MMV620" s="9"/>
      <c r="MMW620" s="9"/>
      <c r="MMX620" s="9"/>
      <c r="MMY620" s="9"/>
      <c r="MMZ620" s="9"/>
      <c r="MNA620" s="9"/>
      <c r="MNB620" s="9"/>
      <c r="MNC620" s="9"/>
      <c r="MND620" s="9"/>
      <c r="MNE620" s="9"/>
      <c r="MNF620" s="9"/>
      <c r="MNG620" s="9"/>
      <c r="MNH620" s="9"/>
      <c r="MNI620" s="9"/>
      <c r="MNJ620" s="9"/>
      <c r="MNK620" s="9"/>
      <c r="MNL620" s="9"/>
      <c r="MNM620" s="9"/>
      <c r="MNN620" s="9"/>
      <c r="MNO620" s="9"/>
      <c r="MNP620" s="9"/>
      <c r="MNQ620" s="9"/>
      <c r="MNR620" s="9"/>
      <c r="MNS620" s="9"/>
      <c r="MNT620" s="9"/>
      <c r="MNU620" s="9"/>
      <c r="MNV620" s="9"/>
      <c r="MNW620" s="9"/>
      <c r="MNX620" s="9"/>
      <c r="MNY620" s="9"/>
      <c r="MNZ620" s="9"/>
      <c r="MOA620" s="9"/>
      <c r="MOB620" s="9"/>
      <c r="MOC620" s="9"/>
      <c r="MOD620" s="9"/>
      <c r="MOE620" s="9"/>
      <c r="MOF620" s="9"/>
      <c r="MOG620" s="9"/>
      <c r="MOH620" s="9"/>
      <c r="MOI620" s="9"/>
      <c r="MOJ620" s="9"/>
      <c r="MOK620" s="9"/>
      <c r="MOL620" s="9"/>
      <c r="MOM620" s="9"/>
      <c r="MON620" s="9"/>
      <c r="MOO620" s="9"/>
      <c r="MOP620" s="9"/>
      <c r="MOQ620" s="9"/>
      <c r="MOR620" s="9"/>
      <c r="MOS620" s="9"/>
      <c r="MOT620" s="9"/>
      <c r="MOU620" s="9"/>
      <c r="MOV620" s="9"/>
      <c r="MOW620" s="9"/>
      <c r="MOX620" s="9"/>
      <c r="MOY620" s="9"/>
      <c r="MOZ620" s="9"/>
      <c r="MPA620" s="9"/>
      <c r="MPB620" s="9"/>
      <c r="MPC620" s="9"/>
      <c r="MPD620" s="9"/>
      <c r="MPE620" s="9"/>
      <c r="MPF620" s="9"/>
      <c r="MPG620" s="9"/>
      <c r="MPH620" s="9"/>
      <c r="MPI620" s="9"/>
      <c r="MPJ620" s="9"/>
      <c r="MPK620" s="9"/>
      <c r="MPL620" s="9"/>
      <c r="MPM620" s="9"/>
      <c r="MPN620" s="9"/>
      <c r="MPO620" s="9"/>
      <c r="MPP620" s="9"/>
      <c r="MPQ620" s="9"/>
      <c r="MPR620" s="9"/>
      <c r="MPS620" s="9"/>
      <c r="MPT620" s="9"/>
      <c r="MPU620" s="9"/>
      <c r="MPV620" s="9"/>
      <c r="MPW620" s="9"/>
      <c r="MPX620" s="9"/>
      <c r="MPY620" s="9"/>
      <c r="MPZ620" s="9"/>
      <c r="MQA620" s="9"/>
      <c r="MQB620" s="9"/>
      <c r="MQC620" s="9"/>
      <c r="MQD620" s="9"/>
      <c r="MQE620" s="9"/>
      <c r="MQF620" s="9"/>
      <c r="MQG620" s="9"/>
      <c r="MQH620" s="9"/>
      <c r="MQI620" s="9"/>
      <c r="MQJ620" s="9"/>
      <c r="MQK620" s="9"/>
      <c r="MQL620" s="9"/>
      <c r="MQM620" s="9"/>
      <c r="MQN620" s="9"/>
      <c r="MQO620" s="9"/>
      <c r="MQP620" s="9"/>
      <c r="MQQ620" s="9"/>
      <c r="MQR620" s="9"/>
      <c r="MQS620" s="9"/>
      <c r="MQT620" s="9"/>
      <c r="MQU620" s="9"/>
      <c r="MQV620" s="9"/>
      <c r="MQW620" s="9"/>
      <c r="MQX620" s="9"/>
      <c r="MQY620" s="9"/>
      <c r="MQZ620" s="9"/>
      <c r="MRA620" s="9"/>
      <c r="MRB620" s="9"/>
      <c r="MRC620" s="9"/>
      <c r="MRD620" s="9"/>
      <c r="MRE620" s="9"/>
      <c r="MRF620" s="9"/>
      <c r="MRG620" s="9"/>
      <c r="MRH620" s="9"/>
      <c r="MRI620" s="9"/>
      <c r="MRJ620" s="9"/>
      <c r="MRK620" s="9"/>
      <c r="MRL620" s="9"/>
      <c r="MRM620" s="9"/>
      <c r="MRN620" s="9"/>
      <c r="MRO620" s="9"/>
      <c r="MRP620" s="9"/>
      <c r="MRQ620" s="9"/>
      <c r="MRR620" s="9"/>
      <c r="MRS620" s="9"/>
      <c r="MRT620" s="9"/>
      <c r="MRU620" s="9"/>
      <c r="MRV620" s="9"/>
      <c r="MRW620" s="9"/>
      <c r="MRX620" s="9"/>
      <c r="MRY620" s="9"/>
      <c r="MRZ620" s="9"/>
      <c r="MSA620" s="9"/>
      <c r="MSB620" s="9"/>
      <c r="MSC620" s="9"/>
      <c r="MSD620" s="9"/>
      <c r="MSE620" s="9"/>
      <c r="MSF620" s="9"/>
      <c r="MSG620" s="9"/>
      <c r="MSH620" s="9"/>
      <c r="MSI620" s="9"/>
      <c r="MSJ620" s="9"/>
      <c r="MSK620" s="9"/>
      <c r="MSL620" s="9"/>
      <c r="MSM620" s="9"/>
      <c r="MSN620" s="9"/>
      <c r="MSO620" s="9"/>
      <c r="MSP620" s="9"/>
      <c r="MSQ620" s="9"/>
      <c r="MSR620" s="9"/>
      <c r="MSS620" s="9"/>
      <c r="MST620" s="9"/>
      <c r="MSU620" s="9"/>
      <c r="MSV620" s="9"/>
      <c r="MSW620" s="9"/>
      <c r="MSX620" s="9"/>
      <c r="MSY620" s="9"/>
      <c r="MSZ620" s="9"/>
      <c r="MTA620" s="9"/>
      <c r="MTB620" s="9"/>
      <c r="MTC620" s="9"/>
      <c r="MTD620" s="9"/>
      <c r="MTE620" s="9"/>
      <c r="MTF620" s="9"/>
      <c r="MTG620" s="9"/>
      <c r="MTH620" s="9"/>
      <c r="MTI620" s="9"/>
      <c r="MTJ620" s="9"/>
      <c r="MTK620" s="9"/>
      <c r="MTL620" s="9"/>
      <c r="MTM620" s="9"/>
      <c r="MTN620" s="9"/>
      <c r="MTO620" s="9"/>
      <c r="MTP620" s="9"/>
      <c r="MTQ620" s="9"/>
      <c r="MTR620" s="9"/>
      <c r="MTS620" s="9"/>
      <c r="MTT620" s="9"/>
      <c r="MTU620" s="9"/>
      <c r="MTV620" s="9"/>
      <c r="MTW620" s="9"/>
      <c r="MTX620" s="9"/>
      <c r="MTY620" s="9"/>
      <c r="MTZ620" s="9"/>
      <c r="MUA620" s="9"/>
      <c r="MUB620" s="9"/>
      <c r="MUC620" s="9"/>
      <c r="MUD620" s="9"/>
      <c r="MUE620" s="9"/>
      <c r="MUF620" s="9"/>
      <c r="MUG620" s="9"/>
      <c r="MUH620" s="9"/>
      <c r="MUI620" s="9"/>
      <c r="MUJ620" s="9"/>
      <c r="MUK620" s="9"/>
      <c r="MUL620" s="9"/>
      <c r="MUM620" s="9"/>
      <c r="MUN620" s="9"/>
      <c r="MUO620" s="9"/>
      <c r="MUP620" s="9"/>
      <c r="MUQ620" s="9"/>
      <c r="MUR620" s="9"/>
      <c r="MUS620" s="9"/>
      <c r="MUT620" s="9"/>
      <c r="MUU620" s="9"/>
      <c r="MUV620" s="9"/>
      <c r="MUW620" s="9"/>
      <c r="MUX620" s="9"/>
      <c r="MUY620" s="9"/>
      <c r="MUZ620" s="9"/>
      <c r="MVA620" s="9"/>
      <c r="MVB620" s="9"/>
      <c r="MVC620" s="9"/>
      <c r="MVD620" s="9"/>
      <c r="MVE620" s="9"/>
      <c r="MVF620" s="9"/>
      <c r="MVG620" s="9"/>
      <c r="MVH620" s="9"/>
      <c r="MVI620" s="9"/>
      <c r="MVJ620" s="9"/>
      <c r="MVK620" s="9"/>
      <c r="MVL620" s="9"/>
      <c r="MVM620" s="9"/>
      <c r="MVN620" s="9"/>
      <c r="MVO620" s="9"/>
      <c r="MVP620" s="9"/>
      <c r="MVQ620" s="9"/>
      <c r="MVR620" s="9"/>
      <c r="MVS620" s="9"/>
      <c r="MVT620" s="9"/>
      <c r="MVU620" s="9"/>
      <c r="MVV620" s="9"/>
      <c r="MVW620" s="9"/>
      <c r="MVX620" s="9"/>
      <c r="MVY620" s="9"/>
      <c r="MVZ620" s="9"/>
      <c r="MWA620" s="9"/>
      <c r="MWB620" s="9"/>
      <c r="MWC620" s="9"/>
      <c r="MWD620" s="9"/>
      <c r="MWE620" s="9"/>
      <c r="MWF620" s="9"/>
      <c r="MWG620" s="9"/>
      <c r="MWH620" s="9"/>
      <c r="MWI620" s="9"/>
      <c r="MWJ620" s="9"/>
      <c r="MWK620" s="9"/>
      <c r="MWL620" s="9"/>
      <c r="MWM620" s="9"/>
      <c r="MWN620" s="9"/>
      <c r="MWO620" s="9"/>
      <c r="MWP620" s="9"/>
      <c r="MWQ620" s="9"/>
      <c r="MWR620" s="9"/>
      <c r="MWS620" s="9"/>
      <c r="MWT620" s="9"/>
      <c r="MWU620" s="9"/>
      <c r="MWV620" s="9"/>
      <c r="MWW620" s="9"/>
      <c r="MWX620" s="9"/>
      <c r="MWY620" s="9"/>
      <c r="MWZ620" s="9"/>
      <c r="MXA620" s="9"/>
      <c r="MXB620" s="9"/>
      <c r="MXC620" s="9"/>
      <c r="MXD620" s="9"/>
      <c r="MXE620" s="9"/>
      <c r="MXF620" s="9"/>
      <c r="MXG620" s="9"/>
      <c r="MXH620" s="9"/>
      <c r="MXI620" s="9"/>
      <c r="MXJ620" s="9"/>
      <c r="MXK620" s="9"/>
      <c r="MXL620" s="9"/>
      <c r="MXM620" s="9"/>
      <c r="MXN620" s="9"/>
      <c r="MXO620" s="9"/>
      <c r="MXP620" s="9"/>
      <c r="MXQ620" s="9"/>
      <c r="MXR620" s="9"/>
      <c r="MXS620" s="9"/>
      <c r="MXT620" s="9"/>
      <c r="MXU620" s="9"/>
      <c r="MXV620" s="9"/>
      <c r="MXW620" s="9"/>
      <c r="MXX620" s="9"/>
      <c r="MXY620" s="9"/>
      <c r="MXZ620" s="9"/>
      <c r="MYA620" s="9"/>
      <c r="MYB620" s="9"/>
      <c r="MYC620" s="9"/>
      <c r="MYD620" s="9"/>
      <c r="MYE620" s="9"/>
      <c r="MYF620" s="9"/>
      <c r="MYG620" s="9"/>
      <c r="MYH620" s="9"/>
      <c r="MYI620" s="9"/>
      <c r="MYJ620" s="9"/>
      <c r="MYK620" s="9"/>
      <c r="MYL620" s="9"/>
      <c r="MYM620" s="9"/>
      <c r="MYN620" s="9"/>
      <c r="MYO620" s="9"/>
      <c r="MYP620" s="9"/>
      <c r="MYQ620" s="9"/>
      <c r="MYR620" s="9"/>
      <c r="MYS620" s="9"/>
      <c r="MYT620" s="9"/>
      <c r="MYU620" s="9"/>
      <c r="MYV620" s="9"/>
      <c r="MYW620" s="9"/>
      <c r="MYX620" s="9"/>
      <c r="MYY620" s="9"/>
      <c r="MYZ620" s="9"/>
      <c r="MZA620" s="9"/>
      <c r="MZB620" s="9"/>
      <c r="MZC620" s="9"/>
      <c r="MZD620" s="9"/>
      <c r="MZE620" s="9"/>
      <c r="MZF620" s="9"/>
      <c r="MZG620" s="9"/>
      <c r="MZH620" s="9"/>
      <c r="MZI620" s="9"/>
      <c r="MZJ620" s="9"/>
      <c r="MZK620" s="9"/>
      <c r="MZL620" s="9"/>
      <c r="MZM620" s="9"/>
      <c r="MZN620" s="9"/>
      <c r="MZO620" s="9"/>
      <c r="MZP620" s="9"/>
      <c r="MZQ620" s="9"/>
      <c r="MZR620" s="9"/>
      <c r="MZS620" s="9"/>
      <c r="MZT620" s="9"/>
      <c r="MZU620" s="9"/>
      <c r="MZV620" s="9"/>
      <c r="MZW620" s="9"/>
      <c r="MZX620" s="9"/>
      <c r="MZY620" s="9"/>
      <c r="MZZ620" s="9"/>
      <c r="NAA620" s="9"/>
      <c r="NAB620" s="9"/>
      <c r="NAC620" s="9"/>
      <c r="NAD620" s="9"/>
      <c r="NAE620" s="9"/>
      <c r="NAF620" s="9"/>
      <c r="NAG620" s="9"/>
      <c r="NAH620" s="9"/>
      <c r="NAI620" s="9"/>
      <c r="NAJ620" s="9"/>
      <c r="NAK620" s="9"/>
      <c r="NAL620" s="9"/>
      <c r="NAM620" s="9"/>
      <c r="NAN620" s="9"/>
      <c r="NAO620" s="9"/>
      <c r="NAP620" s="9"/>
      <c r="NAQ620" s="9"/>
      <c r="NAR620" s="9"/>
      <c r="NAS620" s="9"/>
      <c r="NAT620" s="9"/>
      <c r="NAU620" s="9"/>
      <c r="NAV620" s="9"/>
      <c r="NAW620" s="9"/>
      <c r="NAX620" s="9"/>
      <c r="NAY620" s="9"/>
      <c r="NAZ620" s="9"/>
      <c r="NBA620" s="9"/>
      <c r="NBB620" s="9"/>
      <c r="NBC620" s="9"/>
      <c r="NBD620" s="9"/>
      <c r="NBE620" s="9"/>
      <c r="NBF620" s="9"/>
      <c r="NBG620" s="9"/>
      <c r="NBH620" s="9"/>
      <c r="NBI620" s="9"/>
      <c r="NBJ620" s="9"/>
      <c r="NBK620" s="9"/>
      <c r="NBL620" s="9"/>
      <c r="NBM620" s="9"/>
      <c r="NBN620" s="9"/>
      <c r="NBO620" s="9"/>
      <c r="NBP620" s="9"/>
      <c r="NBQ620" s="9"/>
      <c r="NBR620" s="9"/>
      <c r="NBS620" s="9"/>
      <c r="NBT620" s="9"/>
      <c r="NBU620" s="9"/>
      <c r="NBV620" s="9"/>
      <c r="NBW620" s="9"/>
      <c r="NBX620" s="9"/>
      <c r="NBY620" s="9"/>
      <c r="NBZ620" s="9"/>
      <c r="NCA620" s="9"/>
      <c r="NCB620" s="9"/>
      <c r="NCC620" s="9"/>
      <c r="NCD620" s="9"/>
      <c r="NCE620" s="9"/>
      <c r="NCF620" s="9"/>
      <c r="NCG620" s="9"/>
      <c r="NCH620" s="9"/>
      <c r="NCI620" s="9"/>
      <c r="NCJ620" s="9"/>
      <c r="NCK620" s="9"/>
      <c r="NCL620" s="9"/>
      <c r="NCM620" s="9"/>
      <c r="NCN620" s="9"/>
      <c r="NCO620" s="9"/>
      <c r="NCP620" s="9"/>
      <c r="NCQ620" s="9"/>
      <c r="NCR620" s="9"/>
      <c r="NCS620" s="9"/>
      <c r="NCT620" s="9"/>
      <c r="NCU620" s="9"/>
      <c r="NCV620" s="9"/>
      <c r="NCW620" s="9"/>
      <c r="NCX620" s="9"/>
      <c r="NCY620" s="9"/>
      <c r="NCZ620" s="9"/>
      <c r="NDA620" s="9"/>
      <c r="NDB620" s="9"/>
      <c r="NDC620" s="9"/>
      <c r="NDD620" s="9"/>
      <c r="NDE620" s="9"/>
      <c r="NDF620" s="9"/>
      <c r="NDG620" s="9"/>
      <c r="NDH620" s="9"/>
      <c r="NDI620" s="9"/>
      <c r="NDJ620" s="9"/>
      <c r="NDK620" s="9"/>
      <c r="NDL620" s="9"/>
      <c r="NDM620" s="9"/>
      <c r="NDN620" s="9"/>
      <c r="NDO620" s="9"/>
      <c r="NDP620" s="9"/>
      <c r="NDQ620" s="9"/>
      <c r="NDR620" s="9"/>
      <c r="NDS620" s="9"/>
      <c r="NDT620" s="9"/>
      <c r="NDU620" s="9"/>
      <c r="NDV620" s="9"/>
      <c r="NDW620" s="9"/>
      <c r="NDX620" s="9"/>
      <c r="NDY620" s="9"/>
      <c r="NDZ620" s="9"/>
      <c r="NEA620" s="9"/>
      <c r="NEB620" s="9"/>
      <c r="NEC620" s="9"/>
      <c r="NED620" s="9"/>
      <c r="NEE620" s="9"/>
      <c r="NEF620" s="9"/>
      <c r="NEG620" s="9"/>
      <c r="NEH620" s="9"/>
      <c r="NEI620" s="9"/>
      <c r="NEJ620" s="9"/>
      <c r="NEK620" s="9"/>
      <c r="NEL620" s="9"/>
      <c r="NEM620" s="9"/>
      <c r="NEN620" s="9"/>
      <c r="NEO620" s="9"/>
      <c r="NEP620" s="9"/>
      <c r="NEQ620" s="9"/>
      <c r="NER620" s="9"/>
      <c r="NES620" s="9"/>
      <c r="NET620" s="9"/>
      <c r="NEU620" s="9"/>
      <c r="NEV620" s="9"/>
      <c r="NEW620" s="9"/>
      <c r="NEX620" s="9"/>
      <c r="NEY620" s="9"/>
      <c r="NEZ620" s="9"/>
      <c r="NFA620" s="9"/>
      <c r="NFB620" s="9"/>
      <c r="NFC620" s="9"/>
      <c r="NFD620" s="9"/>
      <c r="NFE620" s="9"/>
      <c r="NFF620" s="9"/>
      <c r="NFG620" s="9"/>
      <c r="NFH620" s="9"/>
      <c r="NFI620" s="9"/>
      <c r="NFJ620" s="9"/>
      <c r="NFK620" s="9"/>
      <c r="NFL620" s="9"/>
      <c r="NFM620" s="9"/>
      <c r="NFN620" s="9"/>
      <c r="NFO620" s="9"/>
      <c r="NFP620" s="9"/>
      <c r="NFQ620" s="9"/>
      <c r="NFR620" s="9"/>
      <c r="NFS620" s="9"/>
      <c r="NFT620" s="9"/>
      <c r="NFU620" s="9"/>
      <c r="NFV620" s="9"/>
      <c r="NFW620" s="9"/>
      <c r="NFX620" s="9"/>
      <c r="NFY620" s="9"/>
      <c r="NFZ620" s="9"/>
      <c r="NGA620" s="9"/>
      <c r="NGB620" s="9"/>
      <c r="NGC620" s="9"/>
      <c r="NGD620" s="9"/>
      <c r="NGE620" s="9"/>
      <c r="NGF620" s="9"/>
      <c r="NGG620" s="9"/>
      <c r="NGH620" s="9"/>
      <c r="NGI620" s="9"/>
      <c r="NGJ620" s="9"/>
      <c r="NGK620" s="9"/>
      <c r="NGL620" s="9"/>
      <c r="NGM620" s="9"/>
      <c r="NGN620" s="9"/>
      <c r="NGO620" s="9"/>
      <c r="NGP620" s="9"/>
      <c r="NGQ620" s="9"/>
      <c r="NGR620" s="9"/>
      <c r="NGS620" s="9"/>
      <c r="NGT620" s="9"/>
      <c r="NGU620" s="9"/>
      <c r="NGV620" s="9"/>
      <c r="NGW620" s="9"/>
      <c r="NGX620" s="9"/>
      <c r="NGY620" s="9"/>
      <c r="NGZ620" s="9"/>
      <c r="NHA620" s="9"/>
      <c r="NHB620" s="9"/>
      <c r="NHC620" s="9"/>
      <c r="NHD620" s="9"/>
      <c r="NHE620" s="9"/>
      <c r="NHF620" s="9"/>
      <c r="NHG620" s="9"/>
      <c r="NHH620" s="9"/>
      <c r="NHI620" s="9"/>
      <c r="NHJ620" s="9"/>
      <c r="NHK620" s="9"/>
      <c r="NHL620" s="9"/>
      <c r="NHM620" s="9"/>
      <c r="NHN620" s="9"/>
      <c r="NHO620" s="9"/>
      <c r="NHP620" s="9"/>
      <c r="NHQ620" s="9"/>
      <c r="NHR620" s="9"/>
      <c r="NHS620" s="9"/>
      <c r="NHT620" s="9"/>
      <c r="NHU620" s="9"/>
      <c r="NHV620" s="9"/>
      <c r="NHW620" s="9"/>
      <c r="NHX620" s="9"/>
      <c r="NHY620" s="9"/>
      <c r="NHZ620" s="9"/>
      <c r="NIA620" s="9"/>
      <c r="NIB620" s="9"/>
      <c r="NIC620" s="9"/>
      <c r="NID620" s="9"/>
      <c r="NIE620" s="9"/>
      <c r="NIF620" s="9"/>
      <c r="NIG620" s="9"/>
      <c r="NIH620" s="9"/>
      <c r="NII620" s="9"/>
      <c r="NIJ620" s="9"/>
      <c r="NIK620" s="9"/>
      <c r="NIL620" s="9"/>
      <c r="NIM620" s="9"/>
      <c r="NIN620" s="9"/>
      <c r="NIO620" s="9"/>
      <c r="NIP620" s="9"/>
      <c r="NIQ620" s="9"/>
      <c r="NIR620" s="9"/>
      <c r="NIS620" s="9"/>
      <c r="NIT620" s="9"/>
      <c r="NIU620" s="9"/>
      <c r="NIV620" s="9"/>
      <c r="NIW620" s="9"/>
      <c r="NIX620" s="9"/>
      <c r="NIY620" s="9"/>
      <c r="NIZ620" s="9"/>
      <c r="NJA620" s="9"/>
      <c r="NJB620" s="9"/>
      <c r="NJC620" s="9"/>
      <c r="NJD620" s="9"/>
      <c r="NJE620" s="9"/>
      <c r="NJF620" s="9"/>
      <c r="NJG620" s="9"/>
      <c r="NJH620" s="9"/>
      <c r="NJI620" s="9"/>
      <c r="NJJ620" s="9"/>
      <c r="NJK620" s="9"/>
      <c r="NJL620" s="9"/>
      <c r="NJM620" s="9"/>
      <c r="NJN620" s="9"/>
      <c r="NJO620" s="9"/>
      <c r="NJP620" s="9"/>
      <c r="NJQ620" s="9"/>
      <c r="NJR620" s="9"/>
      <c r="NJS620" s="9"/>
      <c r="NJT620" s="9"/>
      <c r="NJU620" s="9"/>
      <c r="NJV620" s="9"/>
      <c r="NJW620" s="9"/>
      <c r="NJX620" s="9"/>
      <c r="NJY620" s="9"/>
      <c r="NJZ620" s="9"/>
      <c r="NKA620" s="9"/>
      <c r="NKB620" s="9"/>
      <c r="NKC620" s="9"/>
      <c r="NKD620" s="9"/>
      <c r="NKE620" s="9"/>
      <c r="NKF620" s="9"/>
      <c r="NKG620" s="9"/>
      <c r="NKH620" s="9"/>
      <c r="NKI620" s="9"/>
      <c r="NKJ620" s="9"/>
      <c r="NKK620" s="9"/>
      <c r="NKL620" s="9"/>
      <c r="NKM620" s="9"/>
      <c r="NKN620" s="9"/>
      <c r="NKO620" s="9"/>
      <c r="NKP620" s="9"/>
      <c r="NKQ620" s="9"/>
      <c r="NKR620" s="9"/>
      <c r="NKS620" s="9"/>
      <c r="NKT620" s="9"/>
      <c r="NKU620" s="9"/>
      <c r="NKV620" s="9"/>
      <c r="NKW620" s="9"/>
      <c r="NKX620" s="9"/>
      <c r="NKY620" s="9"/>
      <c r="NKZ620" s="9"/>
      <c r="NLA620" s="9"/>
      <c r="NLB620" s="9"/>
      <c r="NLC620" s="9"/>
      <c r="NLD620" s="9"/>
      <c r="NLE620" s="9"/>
      <c r="NLF620" s="9"/>
      <c r="NLG620" s="9"/>
      <c r="NLH620" s="9"/>
      <c r="NLI620" s="9"/>
      <c r="NLJ620" s="9"/>
      <c r="NLK620" s="9"/>
      <c r="NLL620" s="9"/>
      <c r="NLM620" s="9"/>
      <c r="NLN620" s="9"/>
      <c r="NLO620" s="9"/>
      <c r="NLP620" s="9"/>
      <c r="NLQ620" s="9"/>
      <c r="NLR620" s="9"/>
      <c r="NLS620" s="9"/>
      <c r="NLT620" s="9"/>
      <c r="NLU620" s="9"/>
      <c r="NLV620" s="9"/>
      <c r="NLW620" s="9"/>
      <c r="NLX620" s="9"/>
      <c r="NLY620" s="9"/>
      <c r="NLZ620" s="9"/>
      <c r="NMA620" s="9"/>
      <c r="NMB620" s="9"/>
      <c r="NMC620" s="9"/>
      <c r="NMD620" s="9"/>
      <c r="NME620" s="9"/>
      <c r="NMF620" s="9"/>
      <c r="NMG620" s="9"/>
      <c r="NMH620" s="9"/>
      <c r="NMI620" s="9"/>
      <c r="NMJ620" s="9"/>
      <c r="NMK620" s="9"/>
      <c r="NML620" s="9"/>
      <c r="NMM620" s="9"/>
      <c r="NMN620" s="9"/>
      <c r="NMO620" s="9"/>
      <c r="NMP620" s="9"/>
      <c r="NMQ620" s="9"/>
      <c r="NMR620" s="9"/>
      <c r="NMS620" s="9"/>
      <c r="NMT620" s="9"/>
      <c r="NMU620" s="9"/>
      <c r="NMV620" s="9"/>
      <c r="NMW620" s="9"/>
      <c r="NMX620" s="9"/>
      <c r="NMY620" s="9"/>
      <c r="NMZ620" s="9"/>
      <c r="NNA620" s="9"/>
      <c r="NNB620" s="9"/>
      <c r="NNC620" s="9"/>
      <c r="NND620" s="9"/>
      <c r="NNE620" s="9"/>
      <c r="NNF620" s="9"/>
      <c r="NNG620" s="9"/>
      <c r="NNH620" s="9"/>
      <c r="NNI620" s="9"/>
      <c r="NNJ620" s="9"/>
      <c r="NNK620" s="9"/>
      <c r="NNL620" s="9"/>
      <c r="NNM620" s="9"/>
      <c r="NNN620" s="9"/>
      <c r="NNO620" s="9"/>
      <c r="NNP620" s="9"/>
      <c r="NNQ620" s="9"/>
      <c r="NNR620" s="9"/>
      <c r="NNS620" s="9"/>
      <c r="NNT620" s="9"/>
      <c r="NNU620" s="9"/>
      <c r="NNV620" s="9"/>
      <c r="NNW620" s="9"/>
      <c r="NNX620" s="9"/>
      <c r="NNY620" s="9"/>
      <c r="NNZ620" s="9"/>
      <c r="NOA620" s="9"/>
      <c r="NOB620" s="9"/>
      <c r="NOC620" s="9"/>
      <c r="NOD620" s="9"/>
      <c r="NOE620" s="9"/>
      <c r="NOF620" s="9"/>
      <c r="NOG620" s="9"/>
      <c r="NOH620" s="9"/>
      <c r="NOI620" s="9"/>
      <c r="NOJ620" s="9"/>
      <c r="NOK620" s="9"/>
      <c r="NOL620" s="9"/>
      <c r="NOM620" s="9"/>
      <c r="NON620" s="9"/>
      <c r="NOO620" s="9"/>
      <c r="NOP620" s="9"/>
      <c r="NOQ620" s="9"/>
      <c r="NOR620" s="9"/>
      <c r="NOS620" s="9"/>
      <c r="NOT620" s="9"/>
      <c r="NOU620" s="9"/>
      <c r="NOV620" s="9"/>
      <c r="NOW620" s="9"/>
      <c r="NOX620" s="9"/>
      <c r="NOY620" s="9"/>
      <c r="NOZ620" s="9"/>
      <c r="NPA620" s="9"/>
      <c r="NPB620" s="9"/>
      <c r="NPC620" s="9"/>
      <c r="NPD620" s="9"/>
      <c r="NPE620" s="9"/>
      <c r="NPF620" s="9"/>
      <c r="NPG620" s="9"/>
      <c r="NPH620" s="9"/>
      <c r="NPI620" s="9"/>
      <c r="NPJ620" s="9"/>
      <c r="NPK620" s="9"/>
      <c r="NPL620" s="9"/>
      <c r="NPM620" s="9"/>
      <c r="NPN620" s="9"/>
      <c r="NPO620" s="9"/>
      <c r="NPP620" s="9"/>
      <c r="NPQ620" s="9"/>
      <c r="NPR620" s="9"/>
      <c r="NPS620" s="9"/>
      <c r="NPT620" s="9"/>
      <c r="NPU620" s="9"/>
      <c r="NPV620" s="9"/>
      <c r="NPW620" s="9"/>
      <c r="NPX620" s="9"/>
      <c r="NPY620" s="9"/>
      <c r="NPZ620" s="9"/>
      <c r="NQA620" s="9"/>
      <c r="NQB620" s="9"/>
      <c r="NQC620" s="9"/>
      <c r="NQD620" s="9"/>
      <c r="NQE620" s="9"/>
      <c r="NQF620" s="9"/>
      <c r="NQG620" s="9"/>
      <c r="NQH620" s="9"/>
      <c r="NQI620" s="9"/>
      <c r="NQJ620" s="9"/>
      <c r="NQK620" s="9"/>
      <c r="NQL620" s="9"/>
      <c r="NQM620" s="9"/>
      <c r="NQN620" s="9"/>
      <c r="NQO620" s="9"/>
      <c r="NQP620" s="9"/>
      <c r="NQQ620" s="9"/>
      <c r="NQR620" s="9"/>
      <c r="NQS620" s="9"/>
      <c r="NQT620" s="9"/>
      <c r="NQU620" s="9"/>
      <c r="NQV620" s="9"/>
      <c r="NQW620" s="9"/>
      <c r="NQX620" s="9"/>
      <c r="NQY620" s="9"/>
      <c r="NQZ620" s="9"/>
      <c r="NRA620" s="9"/>
      <c r="NRB620" s="9"/>
      <c r="NRC620" s="9"/>
      <c r="NRD620" s="9"/>
      <c r="NRE620" s="9"/>
      <c r="NRF620" s="9"/>
      <c r="NRG620" s="9"/>
      <c r="NRH620" s="9"/>
      <c r="NRI620" s="9"/>
      <c r="NRJ620" s="9"/>
      <c r="NRK620" s="9"/>
      <c r="NRL620" s="9"/>
      <c r="NRM620" s="9"/>
      <c r="NRN620" s="9"/>
      <c r="NRO620" s="9"/>
      <c r="NRP620" s="9"/>
      <c r="NRQ620" s="9"/>
      <c r="NRR620" s="9"/>
      <c r="NRS620" s="9"/>
      <c r="NRT620" s="9"/>
      <c r="NRU620" s="9"/>
      <c r="NRV620" s="9"/>
      <c r="NRW620" s="9"/>
      <c r="NRX620" s="9"/>
      <c r="NRY620" s="9"/>
      <c r="NRZ620" s="9"/>
      <c r="NSA620" s="9"/>
      <c r="NSB620" s="9"/>
      <c r="NSC620" s="9"/>
      <c r="NSD620" s="9"/>
      <c r="NSE620" s="9"/>
      <c r="NSF620" s="9"/>
      <c r="NSG620" s="9"/>
      <c r="NSH620" s="9"/>
      <c r="NSI620" s="9"/>
      <c r="NSJ620" s="9"/>
      <c r="NSK620" s="9"/>
      <c r="NSL620" s="9"/>
      <c r="NSM620" s="9"/>
      <c r="NSN620" s="9"/>
      <c r="NSO620" s="9"/>
      <c r="NSP620" s="9"/>
      <c r="NSQ620" s="9"/>
      <c r="NSR620" s="9"/>
      <c r="NSS620" s="9"/>
      <c r="NST620" s="9"/>
      <c r="NSU620" s="9"/>
      <c r="NSV620" s="9"/>
      <c r="NSW620" s="9"/>
      <c r="NSX620" s="9"/>
      <c r="NSY620" s="9"/>
      <c r="NSZ620" s="9"/>
      <c r="NTA620" s="9"/>
      <c r="NTB620" s="9"/>
      <c r="NTC620" s="9"/>
      <c r="NTD620" s="9"/>
      <c r="NTE620" s="9"/>
      <c r="NTF620" s="9"/>
      <c r="NTG620" s="9"/>
      <c r="NTH620" s="9"/>
      <c r="NTI620" s="9"/>
      <c r="NTJ620" s="9"/>
      <c r="NTK620" s="9"/>
      <c r="NTL620" s="9"/>
      <c r="NTM620" s="9"/>
      <c r="NTN620" s="9"/>
      <c r="NTO620" s="9"/>
      <c r="NTP620" s="9"/>
      <c r="NTQ620" s="9"/>
      <c r="NTR620" s="9"/>
      <c r="NTS620" s="9"/>
      <c r="NTT620" s="9"/>
      <c r="NTU620" s="9"/>
      <c r="NTV620" s="9"/>
      <c r="NTW620" s="9"/>
      <c r="NTX620" s="9"/>
      <c r="NTY620" s="9"/>
      <c r="NTZ620" s="9"/>
      <c r="NUA620" s="9"/>
      <c r="NUB620" s="9"/>
      <c r="NUC620" s="9"/>
      <c r="NUD620" s="9"/>
      <c r="NUE620" s="9"/>
      <c r="NUF620" s="9"/>
      <c r="NUG620" s="9"/>
      <c r="NUH620" s="9"/>
      <c r="NUI620" s="9"/>
      <c r="NUJ620" s="9"/>
      <c r="NUK620" s="9"/>
      <c r="NUL620" s="9"/>
      <c r="NUM620" s="9"/>
      <c r="NUN620" s="9"/>
      <c r="NUO620" s="9"/>
      <c r="NUP620" s="9"/>
      <c r="NUQ620" s="9"/>
      <c r="NUR620" s="9"/>
      <c r="NUS620" s="9"/>
      <c r="NUT620" s="9"/>
      <c r="NUU620" s="9"/>
      <c r="NUV620" s="9"/>
      <c r="NUW620" s="9"/>
      <c r="NUX620" s="9"/>
      <c r="NUY620" s="9"/>
      <c r="NUZ620" s="9"/>
      <c r="NVA620" s="9"/>
      <c r="NVB620" s="9"/>
      <c r="NVC620" s="9"/>
      <c r="NVD620" s="9"/>
      <c r="NVE620" s="9"/>
      <c r="NVF620" s="9"/>
      <c r="NVG620" s="9"/>
      <c r="NVH620" s="9"/>
      <c r="NVI620" s="9"/>
      <c r="NVJ620" s="9"/>
      <c r="NVK620" s="9"/>
      <c r="NVL620" s="9"/>
      <c r="NVM620" s="9"/>
      <c r="NVN620" s="9"/>
      <c r="NVO620" s="9"/>
      <c r="NVP620" s="9"/>
      <c r="NVQ620" s="9"/>
      <c r="NVR620" s="9"/>
      <c r="NVS620" s="9"/>
      <c r="NVT620" s="9"/>
      <c r="NVU620" s="9"/>
      <c r="NVV620" s="9"/>
      <c r="NVW620" s="9"/>
      <c r="NVX620" s="9"/>
      <c r="NVY620" s="9"/>
      <c r="NVZ620" s="9"/>
      <c r="NWA620" s="9"/>
      <c r="NWB620" s="9"/>
      <c r="NWC620" s="9"/>
      <c r="NWD620" s="9"/>
      <c r="NWE620" s="9"/>
      <c r="NWF620" s="9"/>
      <c r="NWG620" s="9"/>
      <c r="NWH620" s="9"/>
      <c r="NWI620" s="9"/>
      <c r="NWJ620" s="9"/>
      <c r="NWK620" s="9"/>
      <c r="NWL620" s="9"/>
      <c r="NWM620" s="9"/>
      <c r="NWN620" s="9"/>
      <c r="NWO620" s="9"/>
      <c r="NWP620" s="9"/>
      <c r="NWQ620" s="9"/>
      <c r="NWR620" s="9"/>
      <c r="NWS620" s="9"/>
      <c r="NWT620" s="9"/>
      <c r="NWU620" s="9"/>
      <c r="NWV620" s="9"/>
      <c r="NWW620" s="9"/>
      <c r="NWX620" s="9"/>
      <c r="NWY620" s="9"/>
      <c r="NWZ620" s="9"/>
      <c r="NXA620" s="9"/>
      <c r="NXB620" s="9"/>
      <c r="NXC620" s="9"/>
      <c r="NXD620" s="9"/>
      <c r="NXE620" s="9"/>
      <c r="NXF620" s="9"/>
      <c r="NXG620" s="9"/>
      <c r="NXH620" s="9"/>
      <c r="NXI620" s="9"/>
      <c r="NXJ620" s="9"/>
      <c r="NXK620" s="9"/>
      <c r="NXL620" s="9"/>
      <c r="NXM620" s="9"/>
      <c r="NXN620" s="9"/>
      <c r="NXO620" s="9"/>
      <c r="NXP620" s="9"/>
      <c r="NXQ620" s="9"/>
      <c r="NXR620" s="9"/>
      <c r="NXS620" s="9"/>
      <c r="NXT620" s="9"/>
      <c r="NXU620" s="9"/>
      <c r="NXV620" s="9"/>
      <c r="NXW620" s="9"/>
      <c r="NXX620" s="9"/>
      <c r="NXY620" s="9"/>
      <c r="NXZ620" s="9"/>
      <c r="NYA620" s="9"/>
      <c r="NYB620" s="9"/>
      <c r="NYC620" s="9"/>
      <c r="NYD620" s="9"/>
      <c r="NYE620" s="9"/>
      <c r="NYF620" s="9"/>
      <c r="NYG620" s="9"/>
      <c r="NYH620" s="9"/>
      <c r="NYI620" s="9"/>
      <c r="NYJ620" s="9"/>
      <c r="NYK620" s="9"/>
      <c r="NYL620" s="9"/>
      <c r="NYM620" s="9"/>
      <c r="NYN620" s="9"/>
      <c r="NYO620" s="9"/>
      <c r="NYP620" s="9"/>
      <c r="NYQ620" s="9"/>
      <c r="NYR620" s="9"/>
      <c r="NYS620" s="9"/>
      <c r="NYT620" s="9"/>
      <c r="NYU620" s="9"/>
      <c r="NYV620" s="9"/>
      <c r="NYW620" s="9"/>
      <c r="NYX620" s="9"/>
      <c r="NYY620" s="9"/>
      <c r="NYZ620" s="9"/>
      <c r="NZA620" s="9"/>
      <c r="NZB620" s="9"/>
      <c r="NZC620" s="9"/>
      <c r="NZD620" s="9"/>
      <c r="NZE620" s="9"/>
      <c r="NZF620" s="9"/>
      <c r="NZG620" s="9"/>
      <c r="NZH620" s="9"/>
      <c r="NZI620" s="9"/>
      <c r="NZJ620" s="9"/>
      <c r="NZK620" s="9"/>
      <c r="NZL620" s="9"/>
      <c r="NZM620" s="9"/>
      <c r="NZN620" s="9"/>
      <c r="NZO620" s="9"/>
      <c r="NZP620" s="9"/>
      <c r="NZQ620" s="9"/>
      <c r="NZR620" s="9"/>
      <c r="NZS620" s="9"/>
      <c r="NZT620" s="9"/>
      <c r="NZU620" s="9"/>
      <c r="NZV620" s="9"/>
      <c r="NZW620" s="9"/>
      <c r="NZX620" s="9"/>
      <c r="NZY620" s="9"/>
      <c r="NZZ620" s="9"/>
      <c r="OAA620" s="9"/>
      <c r="OAB620" s="9"/>
      <c r="OAC620" s="9"/>
      <c r="OAD620" s="9"/>
      <c r="OAE620" s="9"/>
      <c r="OAF620" s="9"/>
      <c r="OAG620" s="9"/>
      <c r="OAH620" s="9"/>
      <c r="OAI620" s="9"/>
      <c r="OAJ620" s="9"/>
      <c r="OAK620" s="9"/>
      <c r="OAL620" s="9"/>
      <c r="OAM620" s="9"/>
      <c r="OAN620" s="9"/>
      <c r="OAO620" s="9"/>
      <c r="OAP620" s="9"/>
      <c r="OAQ620" s="9"/>
      <c r="OAR620" s="9"/>
      <c r="OAS620" s="9"/>
      <c r="OAT620" s="9"/>
      <c r="OAU620" s="9"/>
      <c r="OAV620" s="9"/>
      <c r="OAW620" s="9"/>
      <c r="OAX620" s="9"/>
      <c r="OAY620" s="9"/>
      <c r="OAZ620" s="9"/>
      <c r="OBA620" s="9"/>
      <c r="OBB620" s="9"/>
      <c r="OBC620" s="9"/>
      <c r="OBD620" s="9"/>
      <c r="OBE620" s="9"/>
      <c r="OBF620" s="9"/>
      <c r="OBG620" s="9"/>
      <c r="OBH620" s="9"/>
      <c r="OBI620" s="9"/>
      <c r="OBJ620" s="9"/>
      <c r="OBK620" s="9"/>
      <c r="OBL620" s="9"/>
      <c r="OBM620" s="9"/>
      <c r="OBN620" s="9"/>
      <c r="OBO620" s="9"/>
      <c r="OBP620" s="9"/>
      <c r="OBQ620" s="9"/>
      <c r="OBR620" s="9"/>
      <c r="OBS620" s="9"/>
      <c r="OBT620" s="9"/>
      <c r="OBU620" s="9"/>
      <c r="OBV620" s="9"/>
      <c r="OBW620" s="9"/>
      <c r="OBX620" s="9"/>
      <c r="OBY620" s="9"/>
      <c r="OBZ620" s="9"/>
      <c r="OCA620" s="9"/>
      <c r="OCB620" s="9"/>
      <c r="OCC620" s="9"/>
      <c r="OCD620" s="9"/>
      <c r="OCE620" s="9"/>
      <c r="OCF620" s="9"/>
      <c r="OCG620" s="9"/>
      <c r="OCH620" s="9"/>
      <c r="OCI620" s="9"/>
      <c r="OCJ620" s="9"/>
      <c r="OCK620" s="9"/>
      <c r="OCL620" s="9"/>
      <c r="OCM620" s="9"/>
      <c r="OCN620" s="9"/>
      <c r="OCO620" s="9"/>
      <c r="OCP620" s="9"/>
      <c r="OCQ620" s="9"/>
      <c r="OCR620" s="9"/>
      <c r="OCS620" s="9"/>
      <c r="OCT620" s="9"/>
      <c r="OCU620" s="9"/>
      <c r="OCV620" s="9"/>
      <c r="OCW620" s="9"/>
      <c r="OCX620" s="9"/>
      <c r="OCY620" s="9"/>
      <c r="OCZ620" s="9"/>
      <c r="ODA620" s="9"/>
      <c r="ODB620" s="9"/>
      <c r="ODC620" s="9"/>
      <c r="ODD620" s="9"/>
      <c r="ODE620" s="9"/>
      <c r="ODF620" s="9"/>
      <c r="ODG620" s="9"/>
      <c r="ODH620" s="9"/>
      <c r="ODI620" s="9"/>
      <c r="ODJ620" s="9"/>
      <c r="ODK620" s="9"/>
      <c r="ODL620" s="9"/>
      <c r="ODM620" s="9"/>
      <c r="ODN620" s="9"/>
      <c r="ODO620" s="9"/>
      <c r="ODP620" s="9"/>
      <c r="ODQ620" s="9"/>
      <c r="ODR620" s="9"/>
      <c r="ODS620" s="9"/>
      <c r="ODT620" s="9"/>
      <c r="ODU620" s="9"/>
      <c r="ODV620" s="9"/>
      <c r="ODW620" s="9"/>
      <c r="ODX620" s="9"/>
      <c r="ODY620" s="9"/>
      <c r="ODZ620" s="9"/>
      <c r="OEA620" s="9"/>
      <c r="OEB620" s="9"/>
      <c r="OEC620" s="9"/>
      <c r="OED620" s="9"/>
      <c r="OEE620" s="9"/>
      <c r="OEF620" s="9"/>
      <c r="OEG620" s="9"/>
      <c r="OEH620" s="9"/>
      <c r="OEI620" s="9"/>
      <c r="OEJ620" s="9"/>
      <c r="OEK620" s="9"/>
      <c r="OEL620" s="9"/>
      <c r="OEM620" s="9"/>
      <c r="OEN620" s="9"/>
      <c r="OEO620" s="9"/>
      <c r="OEP620" s="9"/>
      <c r="OEQ620" s="9"/>
      <c r="OER620" s="9"/>
      <c r="OES620" s="9"/>
      <c r="OET620" s="9"/>
      <c r="OEU620" s="9"/>
      <c r="OEV620" s="9"/>
      <c r="OEW620" s="9"/>
      <c r="OEX620" s="9"/>
      <c r="OEY620" s="9"/>
      <c r="OEZ620" s="9"/>
      <c r="OFA620" s="9"/>
      <c r="OFB620" s="9"/>
      <c r="OFC620" s="9"/>
      <c r="OFD620" s="9"/>
      <c r="OFE620" s="9"/>
      <c r="OFF620" s="9"/>
      <c r="OFG620" s="9"/>
      <c r="OFH620" s="9"/>
      <c r="OFI620" s="9"/>
      <c r="OFJ620" s="9"/>
      <c r="OFK620" s="9"/>
      <c r="OFL620" s="9"/>
      <c r="OFM620" s="9"/>
      <c r="OFN620" s="9"/>
      <c r="OFO620" s="9"/>
      <c r="OFP620" s="9"/>
      <c r="OFQ620" s="9"/>
      <c r="OFR620" s="9"/>
      <c r="OFS620" s="9"/>
      <c r="OFT620" s="9"/>
      <c r="OFU620" s="9"/>
      <c r="OFV620" s="9"/>
      <c r="OFW620" s="9"/>
      <c r="OFX620" s="9"/>
      <c r="OFY620" s="9"/>
      <c r="OFZ620" s="9"/>
      <c r="OGA620" s="9"/>
      <c r="OGB620" s="9"/>
      <c r="OGC620" s="9"/>
      <c r="OGD620" s="9"/>
      <c r="OGE620" s="9"/>
      <c r="OGF620" s="9"/>
      <c r="OGG620" s="9"/>
      <c r="OGH620" s="9"/>
      <c r="OGI620" s="9"/>
      <c r="OGJ620" s="9"/>
      <c r="OGK620" s="9"/>
      <c r="OGL620" s="9"/>
      <c r="OGM620" s="9"/>
      <c r="OGN620" s="9"/>
      <c r="OGO620" s="9"/>
      <c r="OGP620" s="9"/>
      <c r="OGQ620" s="9"/>
      <c r="OGR620" s="9"/>
      <c r="OGS620" s="9"/>
      <c r="OGT620" s="9"/>
      <c r="OGU620" s="9"/>
      <c r="OGV620" s="9"/>
      <c r="OGW620" s="9"/>
      <c r="OGX620" s="9"/>
      <c r="OGY620" s="9"/>
      <c r="OGZ620" s="9"/>
      <c r="OHA620" s="9"/>
      <c r="OHB620" s="9"/>
      <c r="OHC620" s="9"/>
      <c r="OHD620" s="9"/>
      <c r="OHE620" s="9"/>
      <c r="OHF620" s="9"/>
      <c r="OHG620" s="9"/>
      <c r="OHH620" s="9"/>
      <c r="OHI620" s="9"/>
      <c r="OHJ620" s="9"/>
      <c r="OHK620" s="9"/>
      <c r="OHL620" s="9"/>
      <c r="OHM620" s="9"/>
      <c r="OHN620" s="9"/>
      <c r="OHO620" s="9"/>
      <c r="OHP620" s="9"/>
      <c r="OHQ620" s="9"/>
      <c r="OHR620" s="9"/>
      <c r="OHS620" s="9"/>
      <c r="OHT620" s="9"/>
      <c r="OHU620" s="9"/>
      <c r="OHV620" s="9"/>
      <c r="OHW620" s="9"/>
      <c r="OHX620" s="9"/>
      <c r="OHY620" s="9"/>
      <c r="OHZ620" s="9"/>
      <c r="OIA620" s="9"/>
      <c r="OIB620" s="9"/>
      <c r="OIC620" s="9"/>
      <c r="OID620" s="9"/>
      <c r="OIE620" s="9"/>
      <c r="OIF620" s="9"/>
      <c r="OIG620" s="9"/>
      <c r="OIH620" s="9"/>
      <c r="OII620" s="9"/>
      <c r="OIJ620" s="9"/>
      <c r="OIK620" s="9"/>
      <c r="OIL620" s="9"/>
      <c r="OIM620" s="9"/>
      <c r="OIN620" s="9"/>
      <c r="OIO620" s="9"/>
      <c r="OIP620" s="9"/>
      <c r="OIQ620" s="9"/>
      <c r="OIR620" s="9"/>
      <c r="OIS620" s="9"/>
      <c r="OIT620" s="9"/>
      <c r="OIU620" s="9"/>
      <c r="OIV620" s="9"/>
      <c r="OIW620" s="9"/>
      <c r="OIX620" s="9"/>
      <c r="OIY620" s="9"/>
      <c r="OIZ620" s="9"/>
      <c r="OJA620" s="9"/>
      <c r="OJB620" s="9"/>
      <c r="OJC620" s="9"/>
      <c r="OJD620" s="9"/>
      <c r="OJE620" s="9"/>
      <c r="OJF620" s="9"/>
      <c r="OJG620" s="9"/>
      <c r="OJH620" s="9"/>
      <c r="OJI620" s="9"/>
      <c r="OJJ620" s="9"/>
      <c r="OJK620" s="9"/>
      <c r="OJL620" s="9"/>
      <c r="OJM620" s="9"/>
      <c r="OJN620" s="9"/>
      <c r="OJO620" s="9"/>
      <c r="OJP620" s="9"/>
      <c r="OJQ620" s="9"/>
      <c r="OJR620" s="9"/>
      <c r="OJS620" s="9"/>
      <c r="OJT620" s="9"/>
      <c r="OJU620" s="9"/>
      <c r="OJV620" s="9"/>
      <c r="OJW620" s="9"/>
      <c r="OJX620" s="9"/>
      <c r="OJY620" s="9"/>
      <c r="OJZ620" s="9"/>
      <c r="OKA620" s="9"/>
      <c r="OKB620" s="9"/>
      <c r="OKC620" s="9"/>
      <c r="OKD620" s="9"/>
      <c r="OKE620" s="9"/>
      <c r="OKF620" s="9"/>
      <c r="OKG620" s="9"/>
      <c r="OKH620" s="9"/>
      <c r="OKI620" s="9"/>
      <c r="OKJ620" s="9"/>
      <c r="OKK620" s="9"/>
      <c r="OKL620" s="9"/>
      <c r="OKM620" s="9"/>
      <c r="OKN620" s="9"/>
      <c r="OKO620" s="9"/>
      <c r="OKP620" s="9"/>
      <c r="OKQ620" s="9"/>
      <c r="OKR620" s="9"/>
      <c r="OKS620" s="9"/>
      <c r="OKT620" s="9"/>
      <c r="OKU620" s="9"/>
      <c r="OKV620" s="9"/>
      <c r="OKW620" s="9"/>
      <c r="OKX620" s="9"/>
      <c r="OKY620" s="9"/>
      <c r="OKZ620" s="9"/>
      <c r="OLA620" s="9"/>
      <c r="OLB620" s="9"/>
      <c r="OLC620" s="9"/>
      <c r="OLD620" s="9"/>
      <c r="OLE620" s="9"/>
      <c r="OLF620" s="9"/>
      <c r="OLG620" s="9"/>
      <c r="OLH620" s="9"/>
      <c r="OLI620" s="9"/>
      <c r="OLJ620" s="9"/>
      <c r="OLK620" s="9"/>
      <c r="OLL620" s="9"/>
      <c r="OLM620" s="9"/>
      <c r="OLN620" s="9"/>
      <c r="OLO620" s="9"/>
      <c r="OLP620" s="9"/>
      <c r="OLQ620" s="9"/>
      <c r="OLR620" s="9"/>
      <c r="OLS620" s="9"/>
      <c r="OLT620" s="9"/>
      <c r="OLU620" s="9"/>
      <c r="OLV620" s="9"/>
      <c r="OLW620" s="9"/>
      <c r="OLX620" s="9"/>
      <c r="OLY620" s="9"/>
      <c r="OLZ620" s="9"/>
      <c r="OMA620" s="9"/>
      <c r="OMB620" s="9"/>
      <c r="OMC620" s="9"/>
      <c r="OMD620" s="9"/>
      <c r="OME620" s="9"/>
      <c r="OMF620" s="9"/>
      <c r="OMG620" s="9"/>
      <c r="OMH620" s="9"/>
      <c r="OMI620" s="9"/>
      <c r="OMJ620" s="9"/>
      <c r="OMK620" s="9"/>
      <c r="OML620" s="9"/>
      <c r="OMM620" s="9"/>
      <c r="OMN620" s="9"/>
      <c r="OMO620" s="9"/>
      <c r="OMP620" s="9"/>
      <c r="OMQ620" s="9"/>
      <c r="OMR620" s="9"/>
      <c r="OMS620" s="9"/>
      <c r="OMT620" s="9"/>
      <c r="OMU620" s="9"/>
      <c r="OMV620" s="9"/>
      <c r="OMW620" s="9"/>
      <c r="OMX620" s="9"/>
      <c r="OMY620" s="9"/>
      <c r="OMZ620" s="9"/>
      <c r="ONA620" s="9"/>
      <c r="ONB620" s="9"/>
      <c r="ONC620" s="9"/>
      <c r="OND620" s="9"/>
      <c r="ONE620" s="9"/>
      <c r="ONF620" s="9"/>
      <c r="ONG620" s="9"/>
      <c r="ONH620" s="9"/>
      <c r="ONI620" s="9"/>
      <c r="ONJ620" s="9"/>
      <c r="ONK620" s="9"/>
      <c r="ONL620" s="9"/>
      <c r="ONM620" s="9"/>
      <c r="ONN620" s="9"/>
      <c r="ONO620" s="9"/>
      <c r="ONP620" s="9"/>
      <c r="ONQ620" s="9"/>
      <c r="ONR620" s="9"/>
      <c r="ONS620" s="9"/>
      <c r="ONT620" s="9"/>
      <c r="ONU620" s="9"/>
      <c r="ONV620" s="9"/>
      <c r="ONW620" s="9"/>
      <c r="ONX620" s="9"/>
      <c r="ONY620" s="9"/>
      <c r="ONZ620" s="9"/>
      <c r="OOA620" s="9"/>
      <c r="OOB620" s="9"/>
      <c r="OOC620" s="9"/>
      <c r="OOD620" s="9"/>
      <c r="OOE620" s="9"/>
      <c r="OOF620" s="9"/>
      <c r="OOG620" s="9"/>
      <c r="OOH620" s="9"/>
      <c r="OOI620" s="9"/>
      <c r="OOJ620" s="9"/>
      <c r="OOK620" s="9"/>
      <c r="OOL620" s="9"/>
      <c r="OOM620" s="9"/>
      <c r="OON620" s="9"/>
      <c r="OOO620" s="9"/>
      <c r="OOP620" s="9"/>
      <c r="OOQ620" s="9"/>
      <c r="OOR620" s="9"/>
      <c r="OOS620" s="9"/>
      <c r="OOT620" s="9"/>
      <c r="OOU620" s="9"/>
      <c r="OOV620" s="9"/>
      <c r="OOW620" s="9"/>
      <c r="OOX620" s="9"/>
      <c r="OOY620" s="9"/>
      <c r="OOZ620" s="9"/>
      <c r="OPA620" s="9"/>
      <c r="OPB620" s="9"/>
      <c r="OPC620" s="9"/>
      <c r="OPD620" s="9"/>
      <c r="OPE620" s="9"/>
      <c r="OPF620" s="9"/>
      <c r="OPG620" s="9"/>
      <c r="OPH620" s="9"/>
      <c r="OPI620" s="9"/>
      <c r="OPJ620" s="9"/>
      <c r="OPK620" s="9"/>
      <c r="OPL620" s="9"/>
      <c r="OPM620" s="9"/>
      <c r="OPN620" s="9"/>
      <c r="OPO620" s="9"/>
      <c r="OPP620" s="9"/>
      <c r="OPQ620" s="9"/>
      <c r="OPR620" s="9"/>
      <c r="OPS620" s="9"/>
      <c r="OPT620" s="9"/>
      <c r="OPU620" s="9"/>
      <c r="OPV620" s="9"/>
      <c r="OPW620" s="9"/>
      <c r="OPX620" s="9"/>
      <c r="OPY620" s="9"/>
      <c r="OPZ620" s="9"/>
      <c r="OQA620" s="9"/>
      <c r="OQB620" s="9"/>
      <c r="OQC620" s="9"/>
      <c r="OQD620" s="9"/>
      <c r="OQE620" s="9"/>
      <c r="OQF620" s="9"/>
      <c r="OQG620" s="9"/>
      <c r="OQH620" s="9"/>
      <c r="OQI620" s="9"/>
      <c r="OQJ620" s="9"/>
      <c r="OQK620" s="9"/>
      <c r="OQL620" s="9"/>
      <c r="OQM620" s="9"/>
      <c r="OQN620" s="9"/>
      <c r="OQO620" s="9"/>
      <c r="OQP620" s="9"/>
      <c r="OQQ620" s="9"/>
      <c r="OQR620" s="9"/>
      <c r="OQS620" s="9"/>
      <c r="OQT620" s="9"/>
      <c r="OQU620" s="9"/>
      <c r="OQV620" s="9"/>
      <c r="OQW620" s="9"/>
      <c r="OQX620" s="9"/>
      <c r="OQY620" s="9"/>
      <c r="OQZ620" s="9"/>
      <c r="ORA620" s="9"/>
      <c r="ORB620" s="9"/>
      <c r="ORC620" s="9"/>
      <c r="ORD620" s="9"/>
      <c r="ORE620" s="9"/>
      <c r="ORF620" s="9"/>
      <c r="ORG620" s="9"/>
      <c r="ORH620" s="9"/>
      <c r="ORI620" s="9"/>
      <c r="ORJ620" s="9"/>
      <c r="ORK620" s="9"/>
      <c r="ORL620" s="9"/>
      <c r="ORM620" s="9"/>
      <c r="ORN620" s="9"/>
      <c r="ORO620" s="9"/>
      <c r="ORP620" s="9"/>
      <c r="ORQ620" s="9"/>
      <c r="ORR620" s="9"/>
      <c r="ORS620" s="9"/>
      <c r="ORT620" s="9"/>
      <c r="ORU620" s="9"/>
      <c r="ORV620" s="9"/>
      <c r="ORW620" s="9"/>
      <c r="ORX620" s="9"/>
      <c r="ORY620" s="9"/>
      <c r="ORZ620" s="9"/>
      <c r="OSA620" s="9"/>
      <c r="OSB620" s="9"/>
      <c r="OSC620" s="9"/>
      <c r="OSD620" s="9"/>
      <c r="OSE620" s="9"/>
      <c r="OSF620" s="9"/>
      <c r="OSG620" s="9"/>
      <c r="OSH620" s="9"/>
      <c r="OSI620" s="9"/>
      <c r="OSJ620" s="9"/>
      <c r="OSK620" s="9"/>
      <c r="OSL620" s="9"/>
      <c r="OSM620" s="9"/>
      <c r="OSN620" s="9"/>
      <c r="OSO620" s="9"/>
      <c r="OSP620" s="9"/>
      <c r="OSQ620" s="9"/>
      <c r="OSR620" s="9"/>
      <c r="OSS620" s="9"/>
      <c r="OST620" s="9"/>
      <c r="OSU620" s="9"/>
      <c r="OSV620" s="9"/>
      <c r="OSW620" s="9"/>
      <c r="OSX620" s="9"/>
      <c r="OSY620" s="9"/>
      <c r="OSZ620" s="9"/>
      <c r="OTA620" s="9"/>
      <c r="OTB620" s="9"/>
      <c r="OTC620" s="9"/>
      <c r="OTD620" s="9"/>
      <c r="OTE620" s="9"/>
      <c r="OTF620" s="9"/>
      <c r="OTG620" s="9"/>
      <c r="OTH620" s="9"/>
      <c r="OTI620" s="9"/>
      <c r="OTJ620" s="9"/>
      <c r="OTK620" s="9"/>
      <c r="OTL620" s="9"/>
      <c r="OTM620" s="9"/>
      <c r="OTN620" s="9"/>
      <c r="OTO620" s="9"/>
      <c r="OTP620" s="9"/>
      <c r="OTQ620" s="9"/>
      <c r="OTR620" s="9"/>
      <c r="OTS620" s="9"/>
      <c r="OTT620" s="9"/>
      <c r="OTU620" s="9"/>
      <c r="OTV620" s="9"/>
      <c r="OTW620" s="9"/>
      <c r="OTX620" s="9"/>
      <c r="OTY620" s="9"/>
      <c r="OTZ620" s="9"/>
      <c r="OUA620" s="9"/>
      <c r="OUB620" s="9"/>
      <c r="OUC620" s="9"/>
      <c r="OUD620" s="9"/>
      <c r="OUE620" s="9"/>
      <c r="OUF620" s="9"/>
      <c r="OUG620" s="9"/>
      <c r="OUH620" s="9"/>
      <c r="OUI620" s="9"/>
      <c r="OUJ620" s="9"/>
      <c r="OUK620" s="9"/>
      <c r="OUL620" s="9"/>
      <c r="OUM620" s="9"/>
      <c r="OUN620" s="9"/>
      <c r="OUO620" s="9"/>
      <c r="OUP620" s="9"/>
      <c r="OUQ620" s="9"/>
      <c r="OUR620" s="9"/>
      <c r="OUS620" s="9"/>
      <c r="OUT620" s="9"/>
      <c r="OUU620" s="9"/>
      <c r="OUV620" s="9"/>
      <c r="OUW620" s="9"/>
      <c r="OUX620" s="9"/>
      <c r="OUY620" s="9"/>
      <c r="OUZ620" s="9"/>
      <c r="OVA620" s="9"/>
      <c r="OVB620" s="9"/>
      <c r="OVC620" s="9"/>
      <c r="OVD620" s="9"/>
      <c r="OVE620" s="9"/>
      <c r="OVF620" s="9"/>
      <c r="OVG620" s="9"/>
      <c r="OVH620" s="9"/>
      <c r="OVI620" s="9"/>
      <c r="OVJ620" s="9"/>
      <c r="OVK620" s="9"/>
      <c r="OVL620" s="9"/>
      <c r="OVM620" s="9"/>
      <c r="OVN620" s="9"/>
      <c r="OVO620" s="9"/>
      <c r="OVP620" s="9"/>
      <c r="OVQ620" s="9"/>
      <c r="OVR620" s="9"/>
      <c r="OVS620" s="9"/>
      <c r="OVT620" s="9"/>
      <c r="OVU620" s="9"/>
      <c r="OVV620" s="9"/>
      <c r="OVW620" s="9"/>
      <c r="OVX620" s="9"/>
      <c r="OVY620" s="9"/>
      <c r="OVZ620" s="9"/>
      <c r="OWA620" s="9"/>
      <c r="OWB620" s="9"/>
      <c r="OWC620" s="9"/>
      <c r="OWD620" s="9"/>
      <c r="OWE620" s="9"/>
      <c r="OWF620" s="9"/>
      <c r="OWG620" s="9"/>
      <c r="OWH620" s="9"/>
      <c r="OWI620" s="9"/>
      <c r="OWJ620" s="9"/>
      <c r="OWK620" s="9"/>
      <c r="OWL620" s="9"/>
      <c r="OWM620" s="9"/>
      <c r="OWN620" s="9"/>
      <c r="OWO620" s="9"/>
      <c r="OWP620" s="9"/>
      <c r="OWQ620" s="9"/>
      <c r="OWR620" s="9"/>
      <c r="OWS620" s="9"/>
      <c r="OWT620" s="9"/>
      <c r="OWU620" s="9"/>
      <c r="OWV620" s="9"/>
      <c r="OWW620" s="9"/>
      <c r="OWX620" s="9"/>
      <c r="OWY620" s="9"/>
      <c r="OWZ620" s="9"/>
      <c r="OXA620" s="9"/>
      <c r="OXB620" s="9"/>
      <c r="OXC620" s="9"/>
      <c r="OXD620" s="9"/>
      <c r="OXE620" s="9"/>
      <c r="OXF620" s="9"/>
      <c r="OXG620" s="9"/>
      <c r="OXH620" s="9"/>
      <c r="OXI620" s="9"/>
      <c r="OXJ620" s="9"/>
      <c r="OXK620" s="9"/>
      <c r="OXL620" s="9"/>
      <c r="OXM620" s="9"/>
      <c r="OXN620" s="9"/>
      <c r="OXO620" s="9"/>
      <c r="OXP620" s="9"/>
      <c r="OXQ620" s="9"/>
      <c r="OXR620" s="9"/>
      <c r="OXS620" s="9"/>
      <c r="OXT620" s="9"/>
      <c r="OXU620" s="9"/>
      <c r="OXV620" s="9"/>
      <c r="OXW620" s="9"/>
      <c r="OXX620" s="9"/>
      <c r="OXY620" s="9"/>
      <c r="OXZ620" s="9"/>
      <c r="OYA620" s="9"/>
      <c r="OYB620" s="9"/>
      <c r="OYC620" s="9"/>
      <c r="OYD620" s="9"/>
      <c r="OYE620" s="9"/>
      <c r="OYF620" s="9"/>
      <c r="OYG620" s="9"/>
      <c r="OYH620" s="9"/>
      <c r="OYI620" s="9"/>
      <c r="OYJ620" s="9"/>
      <c r="OYK620" s="9"/>
      <c r="OYL620" s="9"/>
      <c r="OYM620" s="9"/>
      <c r="OYN620" s="9"/>
      <c r="OYO620" s="9"/>
      <c r="OYP620" s="9"/>
      <c r="OYQ620" s="9"/>
      <c r="OYR620" s="9"/>
      <c r="OYS620" s="9"/>
      <c r="OYT620" s="9"/>
      <c r="OYU620" s="9"/>
      <c r="OYV620" s="9"/>
      <c r="OYW620" s="9"/>
      <c r="OYX620" s="9"/>
      <c r="OYY620" s="9"/>
      <c r="OYZ620" s="9"/>
      <c r="OZA620" s="9"/>
      <c r="OZB620" s="9"/>
      <c r="OZC620" s="9"/>
      <c r="OZD620" s="9"/>
      <c r="OZE620" s="9"/>
      <c r="OZF620" s="9"/>
      <c r="OZG620" s="9"/>
      <c r="OZH620" s="9"/>
      <c r="OZI620" s="9"/>
      <c r="OZJ620" s="9"/>
      <c r="OZK620" s="9"/>
      <c r="OZL620" s="9"/>
      <c r="OZM620" s="9"/>
      <c r="OZN620" s="9"/>
      <c r="OZO620" s="9"/>
      <c r="OZP620" s="9"/>
      <c r="OZQ620" s="9"/>
      <c r="OZR620" s="9"/>
      <c r="OZS620" s="9"/>
      <c r="OZT620" s="9"/>
      <c r="OZU620" s="9"/>
      <c r="OZV620" s="9"/>
      <c r="OZW620" s="9"/>
      <c r="OZX620" s="9"/>
      <c r="OZY620" s="9"/>
      <c r="OZZ620" s="9"/>
      <c r="PAA620" s="9"/>
      <c r="PAB620" s="9"/>
      <c r="PAC620" s="9"/>
      <c r="PAD620" s="9"/>
      <c r="PAE620" s="9"/>
      <c r="PAF620" s="9"/>
      <c r="PAG620" s="9"/>
      <c r="PAH620" s="9"/>
      <c r="PAI620" s="9"/>
      <c r="PAJ620" s="9"/>
      <c r="PAK620" s="9"/>
      <c r="PAL620" s="9"/>
      <c r="PAM620" s="9"/>
      <c r="PAN620" s="9"/>
      <c r="PAO620" s="9"/>
      <c r="PAP620" s="9"/>
      <c r="PAQ620" s="9"/>
      <c r="PAR620" s="9"/>
      <c r="PAS620" s="9"/>
      <c r="PAT620" s="9"/>
      <c r="PAU620" s="9"/>
      <c r="PAV620" s="9"/>
      <c r="PAW620" s="9"/>
      <c r="PAX620" s="9"/>
      <c r="PAY620" s="9"/>
      <c r="PAZ620" s="9"/>
      <c r="PBA620" s="9"/>
      <c r="PBB620" s="9"/>
      <c r="PBC620" s="9"/>
      <c r="PBD620" s="9"/>
      <c r="PBE620" s="9"/>
      <c r="PBF620" s="9"/>
      <c r="PBG620" s="9"/>
      <c r="PBH620" s="9"/>
      <c r="PBI620" s="9"/>
      <c r="PBJ620" s="9"/>
      <c r="PBK620" s="9"/>
      <c r="PBL620" s="9"/>
      <c r="PBM620" s="9"/>
      <c r="PBN620" s="9"/>
      <c r="PBO620" s="9"/>
      <c r="PBP620" s="9"/>
      <c r="PBQ620" s="9"/>
      <c r="PBR620" s="9"/>
      <c r="PBS620" s="9"/>
      <c r="PBT620" s="9"/>
      <c r="PBU620" s="9"/>
      <c r="PBV620" s="9"/>
      <c r="PBW620" s="9"/>
      <c r="PBX620" s="9"/>
      <c r="PBY620" s="9"/>
      <c r="PBZ620" s="9"/>
      <c r="PCA620" s="9"/>
      <c r="PCB620" s="9"/>
      <c r="PCC620" s="9"/>
      <c r="PCD620" s="9"/>
      <c r="PCE620" s="9"/>
      <c r="PCF620" s="9"/>
      <c r="PCG620" s="9"/>
      <c r="PCH620" s="9"/>
      <c r="PCI620" s="9"/>
      <c r="PCJ620" s="9"/>
      <c r="PCK620" s="9"/>
      <c r="PCL620" s="9"/>
      <c r="PCM620" s="9"/>
      <c r="PCN620" s="9"/>
      <c r="PCO620" s="9"/>
      <c r="PCP620" s="9"/>
      <c r="PCQ620" s="9"/>
      <c r="PCR620" s="9"/>
      <c r="PCS620" s="9"/>
      <c r="PCT620" s="9"/>
      <c r="PCU620" s="9"/>
      <c r="PCV620" s="9"/>
      <c r="PCW620" s="9"/>
      <c r="PCX620" s="9"/>
      <c r="PCY620" s="9"/>
      <c r="PCZ620" s="9"/>
      <c r="PDA620" s="9"/>
      <c r="PDB620" s="9"/>
      <c r="PDC620" s="9"/>
      <c r="PDD620" s="9"/>
      <c r="PDE620" s="9"/>
      <c r="PDF620" s="9"/>
      <c r="PDG620" s="9"/>
      <c r="PDH620" s="9"/>
      <c r="PDI620" s="9"/>
      <c r="PDJ620" s="9"/>
      <c r="PDK620" s="9"/>
      <c r="PDL620" s="9"/>
      <c r="PDM620" s="9"/>
      <c r="PDN620" s="9"/>
      <c r="PDO620" s="9"/>
      <c r="PDP620" s="9"/>
      <c r="PDQ620" s="9"/>
      <c r="PDR620" s="9"/>
      <c r="PDS620" s="9"/>
      <c r="PDT620" s="9"/>
      <c r="PDU620" s="9"/>
      <c r="PDV620" s="9"/>
      <c r="PDW620" s="9"/>
      <c r="PDX620" s="9"/>
      <c r="PDY620" s="9"/>
      <c r="PDZ620" s="9"/>
      <c r="PEA620" s="9"/>
      <c r="PEB620" s="9"/>
      <c r="PEC620" s="9"/>
      <c r="PED620" s="9"/>
      <c r="PEE620" s="9"/>
      <c r="PEF620" s="9"/>
      <c r="PEG620" s="9"/>
      <c r="PEH620" s="9"/>
      <c r="PEI620" s="9"/>
      <c r="PEJ620" s="9"/>
      <c r="PEK620" s="9"/>
      <c r="PEL620" s="9"/>
      <c r="PEM620" s="9"/>
      <c r="PEN620" s="9"/>
      <c r="PEO620" s="9"/>
      <c r="PEP620" s="9"/>
      <c r="PEQ620" s="9"/>
      <c r="PER620" s="9"/>
      <c r="PES620" s="9"/>
      <c r="PET620" s="9"/>
      <c r="PEU620" s="9"/>
      <c r="PEV620" s="9"/>
      <c r="PEW620" s="9"/>
      <c r="PEX620" s="9"/>
      <c r="PEY620" s="9"/>
      <c r="PEZ620" s="9"/>
      <c r="PFA620" s="9"/>
      <c r="PFB620" s="9"/>
      <c r="PFC620" s="9"/>
      <c r="PFD620" s="9"/>
      <c r="PFE620" s="9"/>
      <c r="PFF620" s="9"/>
      <c r="PFG620" s="9"/>
      <c r="PFH620" s="9"/>
      <c r="PFI620" s="9"/>
      <c r="PFJ620" s="9"/>
      <c r="PFK620" s="9"/>
      <c r="PFL620" s="9"/>
      <c r="PFM620" s="9"/>
      <c r="PFN620" s="9"/>
      <c r="PFO620" s="9"/>
      <c r="PFP620" s="9"/>
      <c r="PFQ620" s="9"/>
      <c r="PFR620" s="9"/>
      <c r="PFS620" s="9"/>
      <c r="PFT620" s="9"/>
      <c r="PFU620" s="9"/>
      <c r="PFV620" s="9"/>
      <c r="PFW620" s="9"/>
      <c r="PFX620" s="9"/>
      <c r="PFY620" s="9"/>
      <c r="PFZ620" s="9"/>
      <c r="PGA620" s="9"/>
      <c r="PGB620" s="9"/>
      <c r="PGC620" s="9"/>
      <c r="PGD620" s="9"/>
      <c r="PGE620" s="9"/>
      <c r="PGF620" s="9"/>
      <c r="PGG620" s="9"/>
      <c r="PGH620" s="9"/>
      <c r="PGI620" s="9"/>
      <c r="PGJ620" s="9"/>
      <c r="PGK620" s="9"/>
      <c r="PGL620" s="9"/>
      <c r="PGM620" s="9"/>
      <c r="PGN620" s="9"/>
      <c r="PGO620" s="9"/>
      <c r="PGP620" s="9"/>
      <c r="PGQ620" s="9"/>
      <c r="PGR620" s="9"/>
      <c r="PGS620" s="9"/>
      <c r="PGT620" s="9"/>
      <c r="PGU620" s="9"/>
      <c r="PGV620" s="9"/>
      <c r="PGW620" s="9"/>
      <c r="PGX620" s="9"/>
      <c r="PGY620" s="9"/>
      <c r="PGZ620" s="9"/>
      <c r="PHA620" s="9"/>
      <c r="PHB620" s="9"/>
      <c r="PHC620" s="9"/>
      <c r="PHD620" s="9"/>
      <c r="PHE620" s="9"/>
      <c r="PHF620" s="9"/>
      <c r="PHG620" s="9"/>
      <c r="PHH620" s="9"/>
      <c r="PHI620" s="9"/>
      <c r="PHJ620" s="9"/>
      <c r="PHK620" s="9"/>
      <c r="PHL620" s="9"/>
      <c r="PHM620" s="9"/>
      <c r="PHN620" s="9"/>
      <c r="PHO620" s="9"/>
      <c r="PHP620" s="9"/>
      <c r="PHQ620" s="9"/>
      <c r="PHR620" s="9"/>
      <c r="PHS620" s="9"/>
      <c r="PHT620" s="9"/>
      <c r="PHU620" s="9"/>
      <c r="PHV620" s="9"/>
      <c r="PHW620" s="9"/>
      <c r="PHX620" s="9"/>
      <c r="PHY620" s="9"/>
      <c r="PHZ620" s="9"/>
      <c r="PIA620" s="9"/>
      <c r="PIB620" s="9"/>
      <c r="PIC620" s="9"/>
      <c r="PID620" s="9"/>
      <c r="PIE620" s="9"/>
      <c r="PIF620" s="9"/>
      <c r="PIG620" s="9"/>
      <c r="PIH620" s="9"/>
      <c r="PII620" s="9"/>
      <c r="PIJ620" s="9"/>
      <c r="PIK620" s="9"/>
      <c r="PIL620" s="9"/>
      <c r="PIM620" s="9"/>
      <c r="PIN620" s="9"/>
      <c r="PIO620" s="9"/>
      <c r="PIP620" s="9"/>
      <c r="PIQ620" s="9"/>
      <c r="PIR620" s="9"/>
      <c r="PIS620" s="9"/>
      <c r="PIT620" s="9"/>
      <c r="PIU620" s="9"/>
      <c r="PIV620" s="9"/>
      <c r="PIW620" s="9"/>
      <c r="PIX620" s="9"/>
      <c r="PIY620" s="9"/>
      <c r="PIZ620" s="9"/>
      <c r="PJA620" s="9"/>
      <c r="PJB620" s="9"/>
      <c r="PJC620" s="9"/>
      <c r="PJD620" s="9"/>
      <c r="PJE620" s="9"/>
      <c r="PJF620" s="9"/>
      <c r="PJG620" s="9"/>
      <c r="PJH620" s="9"/>
      <c r="PJI620" s="9"/>
      <c r="PJJ620" s="9"/>
      <c r="PJK620" s="9"/>
      <c r="PJL620" s="9"/>
      <c r="PJM620" s="9"/>
      <c r="PJN620" s="9"/>
      <c r="PJO620" s="9"/>
      <c r="PJP620" s="9"/>
      <c r="PJQ620" s="9"/>
      <c r="PJR620" s="9"/>
      <c r="PJS620" s="9"/>
      <c r="PJT620" s="9"/>
      <c r="PJU620" s="9"/>
      <c r="PJV620" s="9"/>
      <c r="PJW620" s="9"/>
      <c r="PJX620" s="9"/>
      <c r="PJY620" s="9"/>
      <c r="PJZ620" s="9"/>
      <c r="PKA620" s="9"/>
      <c r="PKB620" s="9"/>
      <c r="PKC620" s="9"/>
      <c r="PKD620" s="9"/>
      <c r="PKE620" s="9"/>
      <c r="PKF620" s="9"/>
      <c r="PKG620" s="9"/>
      <c r="PKH620" s="9"/>
      <c r="PKI620" s="9"/>
      <c r="PKJ620" s="9"/>
      <c r="PKK620" s="9"/>
      <c r="PKL620" s="9"/>
      <c r="PKM620" s="9"/>
      <c r="PKN620" s="9"/>
      <c r="PKO620" s="9"/>
      <c r="PKP620" s="9"/>
      <c r="PKQ620" s="9"/>
      <c r="PKR620" s="9"/>
      <c r="PKS620" s="9"/>
      <c r="PKT620" s="9"/>
      <c r="PKU620" s="9"/>
      <c r="PKV620" s="9"/>
      <c r="PKW620" s="9"/>
      <c r="PKX620" s="9"/>
      <c r="PKY620" s="9"/>
      <c r="PKZ620" s="9"/>
      <c r="PLA620" s="9"/>
      <c r="PLB620" s="9"/>
      <c r="PLC620" s="9"/>
      <c r="PLD620" s="9"/>
      <c r="PLE620" s="9"/>
      <c r="PLF620" s="9"/>
      <c r="PLG620" s="9"/>
      <c r="PLH620" s="9"/>
      <c r="PLI620" s="9"/>
      <c r="PLJ620" s="9"/>
      <c r="PLK620" s="9"/>
      <c r="PLL620" s="9"/>
      <c r="PLM620" s="9"/>
      <c r="PLN620" s="9"/>
      <c r="PLO620" s="9"/>
      <c r="PLP620" s="9"/>
      <c r="PLQ620" s="9"/>
      <c r="PLR620" s="9"/>
      <c r="PLS620" s="9"/>
      <c r="PLT620" s="9"/>
      <c r="PLU620" s="9"/>
      <c r="PLV620" s="9"/>
      <c r="PLW620" s="9"/>
      <c r="PLX620" s="9"/>
      <c r="PLY620" s="9"/>
      <c r="PLZ620" s="9"/>
      <c r="PMA620" s="9"/>
      <c r="PMB620" s="9"/>
      <c r="PMC620" s="9"/>
      <c r="PMD620" s="9"/>
      <c r="PME620" s="9"/>
      <c r="PMF620" s="9"/>
      <c r="PMG620" s="9"/>
      <c r="PMH620" s="9"/>
      <c r="PMI620" s="9"/>
      <c r="PMJ620" s="9"/>
      <c r="PMK620" s="9"/>
      <c r="PML620" s="9"/>
      <c r="PMM620" s="9"/>
      <c r="PMN620" s="9"/>
      <c r="PMO620" s="9"/>
      <c r="PMP620" s="9"/>
      <c r="PMQ620" s="9"/>
      <c r="PMR620" s="9"/>
      <c r="PMS620" s="9"/>
      <c r="PMT620" s="9"/>
      <c r="PMU620" s="9"/>
      <c r="PMV620" s="9"/>
      <c r="PMW620" s="9"/>
      <c r="PMX620" s="9"/>
      <c r="PMY620" s="9"/>
      <c r="PMZ620" s="9"/>
      <c r="PNA620" s="9"/>
      <c r="PNB620" s="9"/>
      <c r="PNC620" s="9"/>
      <c r="PND620" s="9"/>
      <c r="PNE620" s="9"/>
      <c r="PNF620" s="9"/>
      <c r="PNG620" s="9"/>
      <c r="PNH620" s="9"/>
      <c r="PNI620" s="9"/>
      <c r="PNJ620" s="9"/>
      <c r="PNK620" s="9"/>
      <c r="PNL620" s="9"/>
      <c r="PNM620" s="9"/>
      <c r="PNN620" s="9"/>
      <c r="PNO620" s="9"/>
      <c r="PNP620" s="9"/>
      <c r="PNQ620" s="9"/>
      <c r="PNR620" s="9"/>
      <c r="PNS620" s="9"/>
      <c r="PNT620" s="9"/>
      <c r="PNU620" s="9"/>
      <c r="PNV620" s="9"/>
      <c r="PNW620" s="9"/>
      <c r="PNX620" s="9"/>
      <c r="PNY620" s="9"/>
      <c r="PNZ620" s="9"/>
      <c r="POA620" s="9"/>
      <c r="POB620" s="9"/>
      <c r="POC620" s="9"/>
      <c r="POD620" s="9"/>
      <c r="POE620" s="9"/>
      <c r="POF620" s="9"/>
      <c r="POG620" s="9"/>
      <c r="POH620" s="9"/>
      <c r="POI620" s="9"/>
      <c r="POJ620" s="9"/>
      <c r="POK620" s="9"/>
      <c r="POL620" s="9"/>
      <c r="POM620" s="9"/>
      <c r="PON620" s="9"/>
      <c r="POO620" s="9"/>
      <c r="POP620" s="9"/>
      <c r="POQ620" s="9"/>
      <c r="POR620" s="9"/>
      <c r="POS620" s="9"/>
      <c r="POT620" s="9"/>
      <c r="POU620" s="9"/>
      <c r="POV620" s="9"/>
      <c r="POW620" s="9"/>
      <c r="POX620" s="9"/>
      <c r="POY620" s="9"/>
      <c r="POZ620" s="9"/>
      <c r="PPA620" s="9"/>
      <c r="PPB620" s="9"/>
      <c r="PPC620" s="9"/>
      <c r="PPD620" s="9"/>
      <c r="PPE620" s="9"/>
      <c r="PPF620" s="9"/>
      <c r="PPG620" s="9"/>
      <c r="PPH620" s="9"/>
      <c r="PPI620" s="9"/>
      <c r="PPJ620" s="9"/>
      <c r="PPK620" s="9"/>
      <c r="PPL620" s="9"/>
      <c r="PPM620" s="9"/>
      <c r="PPN620" s="9"/>
      <c r="PPO620" s="9"/>
      <c r="PPP620" s="9"/>
      <c r="PPQ620" s="9"/>
      <c r="PPR620" s="9"/>
      <c r="PPS620" s="9"/>
      <c r="PPT620" s="9"/>
      <c r="PPU620" s="9"/>
      <c r="PPV620" s="9"/>
      <c r="PPW620" s="9"/>
      <c r="PPX620" s="9"/>
      <c r="PPY620" s="9"/>
      <c r="PPZ620" s="9"/>
      <c r="PQA620" s="9"/>
      <c r="PQB620" s="9"/>
      <c r="PQC620" s="9"/>
      <c r="PQD620" s="9"/>
      <c r="PQE620" s="9"/>
      <c r="PQF620" s="9"/>
      <c r="PQG620" s="9"/>
      <c r="PQH620" s="9"/>
      <c r="PQI620" s="9"/>
      <c r="PQJ620" s="9"/>
      <c r="PQK620" s="9"/>
      <c r="PQL620" s="9"/>
      <c r="PQM620" s="9"/>
      <c r="PQN620" s="9"/>
      <c r="PQO620" s="9"/>
      <c r="PQP620" s="9"/>
      <c r="PQQ620" s="9"/>
      <c r="PQR620" s="9"/>
      <c r="PQS620" s="9"/>
      <c r="PQT620" s="9"/>
      <c r="PQU620" s="9"/>
      <c r="PQV620" s="9"/>
      <c r="PQW620" s="9"/>
      <c r="PQX620" s="9"/>
      <c r="PQY620" s="9"/>
      <c r="PQZ620" s="9"/>
      <c r="PRA620" s="9"/>
      <c r="PRB620" s="9"/>
      <c r="PRC620" s="9"/>
      <c r="PRD620" s="9"/>
      <c r="PRE620" s="9"/>
      <c r="PRF620" s="9"/>
      <c r="PRG620" s="9"/>
      <c r="PRH620" s="9"/>
      <c r="PRI620" s="9"/>
      <c r="PRJ620" s="9"/>
      <c r="PRK620" s="9"/>
      <c r="PRL620" s="9"/>
      <c r="PRM620" s="9"/>
      <c r="PRN620" s="9"/>
      <c r="PRO620" s="9"/>
      <c r="PRP620" s="9"/>
      <c r="PRQ620" s="9"/>
      <c r="PRR620" s="9"/>
      <c r="PRS620" s="9"/>
      <c r="PRT620" s="9"/>
      <c r="PRU620" s="9"/>
      <c r="PRV620" s="9"/>
      <c r="PRW620" s="9"/>
      <c r="PRX620" s="9"/>
      <c r="PRY620" s="9"/>
      <c r="PRZ620" s="9"/>
      <c r="PSA620" s="9"/>
      <c r="PSB620" s="9"/>
      <c r="PSC620" s="9"/>
      <c r="PSD620" s="9"/>
      <c r="PSE620" s="9"/>
      <c r="PSF620" s="9"/>
      <c r="PSG620" s="9"/>
      <c r="PSH620" s="9"/>
      <c r="PSI620" s="9"/>
      <c r="PSJ620" s="9"/>
      <c r="PSK620" s="9"/>
      <c r="PSL620" s="9"/>
      <c r="PSM620" s="9"/>
      <c r="PSN620" s="9"/>
      <c r="PSO620" s="9"/>
      <c r="PSP620" s="9"/>
      <c r="PSQ620" s="9"/>
      <c r="PSR620" s="9"/>
      <c r="PSS620" s="9"/>
      <c r="PST620" s="9"/>
      <c r="PSU620" s="9"/>
      <c r="PSV620" s="9"/>
      <c r="PSW620" s="9"/>
      <c r="PSX620" s="9"/>
      <c r="PSY620" s="9"/>
      <c r="PSZ620" s="9"/>
      <c r="PTA620" s="9"/>
      <c r="PTB620" s="9"/>
      <c r="PTC620" s="9"/>
      <c r="PTD620" s="9"/>
      <c r="PTE620" s="9"/>
      <c r="PTF620" s="9"/>
      <c r="PTG620" s="9"/>
      <c r="PTH620" s="9"/>
      <c r="PTI620" s="9"/>
      <c r="PTJ620" s="9"/>
      <c r="PTK620" s="9"/>
      <c r="PTL620" s="9"/>
      <c r="PTM620" s="9"/>
      <c r="PTN620" s="9"/>
      <c r="PTO620" s="9"/>
      <c r="PTP620" s="9"/>
      <c r="PTQ620" s="9"/>
      <c r="PTR620" s="9"/>
      <c r="PTS620" s="9"/>
      <c r="PTT620" s="9"/>
      <c r="PTU620" s="9"/>
      <c r="PTV620" s="9"/>
      <c r="PTW620" s="9"/>
      <c r="PTX620" s="9"/>
      <c r="PTY620" s="9"/>
      <c r="PTZ620" s="9"/>
      <c r="PUA620" s="9"/>
      <c r="PUB620" s="9"/>
      <c r="PUC620" s="9"/>
      <c r="PUD620" s="9"/>
      <c r="PUE620" s="9"/>
      <c r="PUF620" s="9"/>
      <c r="PUG620" s="9"/>
      <c r="PUH620" s="9"/>
      <c r="PUI620" s="9"/>
      <c r="PUJ620" s="9"/>
      <c r="PUK620" s="9"/>
      <c r="PUL620" s="9"/>
      <c r="PUM620" s="9"/>
      <c r="PUN620" s="9"/>
      <c r="PUO620" s="9"/>
      <c r="PUP620" s="9"/>
      <c r="PUQ620" s="9"/>
      <c r="PUR620" s="9"/>
      <c r="PUS620" s="9"/>
      <c r="PUT620" s="9"/>
      <c r="PUU620" s="9"/>
      <c r="PUV620" s="9"/>
      <c r="PUW620" s="9"/>
      <c r="PUX620" s="9"/>
      <c r="PUY620" s="9"/>
      <c r="PUZ620" s="9"/>
      <c r="PVA620" s="9"/>
      <c r="PVB620" s="9"/>
      <c r="PVC620" s="9"/>
      <c r="PVD620" s="9"/>
      <c r="PVE620" s="9"/>
      <c r="PVF620" s="9"/>
      <c r="PVG620" s="9"/>
      <c r="PVH620" s="9"/>
      <c r="PVI620" s="9"/>
      <c r="PVJ620" s="9"/>
      <c r="PVK620" s="9"/>
      <c r="PVL620" s="9"/>
      <c r="PVM620" s="9"/>
      <c r="PVN620" s="9"/>
      <c r="PVO620" s="9"/>
      <c r="PVP620" s="9"/>
      <c r="PVQ620" s="9"/>
      <c r="PVR620" s="9"/>
      <c r="PVS620" s="9"/>
      <c r="PVT620" s="9"/>
      <c r="PVU620" s="9"/>
      <c r="PVV620" s="9"/>
      <c r="PVW620" s="9"/>
      <c r="PVX620" s="9"/>
      <c r="PVY620" s="9"/>
      <c r="PVZ620" s="9"/>
      <c r="PWA620" s="9"/>
      <c r="PWB620" s="9"/>
      <c r="PWC620" s="9"/>
      <c r="PWD620" s="9"/>
      <c r="PWE620" s="9"/>
      <c r="PWF620" s="9"/>
      <c r="PWG620" s="9"/>
      <c r="PWH620" s="9"/>
      <c r="PWI620" s="9"/>
      <c r="PWJ620" s="9"/>
      <c r="PWK620" s="9"/>
      <c r="PWL620" s="9"/>
      <c r="PWM620" s="9"/>
      <c r="PWN620" s="9"/>
      <c r="PWO620" s="9"/>
      <c r="PWP620" s="9"/>
      <c r="PWQ620" s="9"/>
      <c r="PWR620" s="9"/>
      <c r="PWS620" s="9"/>
      <c r="PWT620" s="9"/>
      <c r="PWU620" s="9"/>
      <c r="PWV620" s="9"/>
      <c r="PWW620" s="9"/>
      <c r="PWX620" s="9"/>
      <c r="PWY620" s="9"/>
      <c r="PWZ620" s="9"/>
      <c r="PXA620" s="9"/>
      <c r="PXB620" s="9"/>
      <c r="PXC620" s="9"/>
      <c r="PXD620" s="9"/>
      <c r="PXE620" s="9"/>
      <c r="PXF620" s="9"/>
      <c r="PXG620" s="9"/>
      <c r="PXH620" s="9"/>
      <c r="PXI620" s="9"/>
      <c r="PXJ620" s="9"/>
      <c r="PXK620" s="9"/>
      <c r="PXL620" s="9"/>
      <c r="PXM620" s="9"/>
      <c r="PXN620" s="9"/>
      <c r="PXO620" s="9"/>
      <c r="PXP620" s="9"/>
      <c r="PXQ620" s="9"/>
      <c r="PXR620" s="9"/>
      <c r="PXS620" s="9"/>
      <c r="PXT620" s="9"/>
      <c r="PXU620" s="9"/>
      <c r="PXV620" s="9"/>
      <c r="PXW620" s="9"/>
      <c r="PXX620" s="9"/>
      <c r="PXY620" s="9"/>
      <c r="PXZ620" s="9"/>
      <c r="PYA620" s="9"/>
      <c r="PYB620" s="9"/>
      <c r="PYC620" s="9"/>
      <c r="PYD620" s="9"/>
      <c r="PYE620" s="9"/>
      <c r="PYF620" s="9"/>
      <c r="PYG620" s="9"/>
      <c r="PYH620" s="9"/>
      <c r="PYI620" s="9"/>
      <c r="PYJ620" s="9"/>
      <c r="PYK620" s="9"/>
      <c r="PYL620" s="9"/>
      <c r="PYM620" s="9"/>
      <c r="PYN620" s="9"/>
      <c r="PYO620" s="9"/>
      <c r="PYP620" s="9"/>
      <c r="PYQ620" s="9"/>
      <c r="PYR620" s="9"/>
      <c r="PYS620" s="9"/>
      <c r="PYT620" s="9"/>
      <c r="PYU620" s="9"/>
      <c r="PYV620" s="9"/>
      <c r="PYW620" s="9"/>
      <c r="PYX620" s="9"/>
      <c r="PYY620" s="9"/>
      <c r="PYZ620" s="9"/>
      <c r="PZA620" s="9"/>
      <c r="PZB620" s="9"/>
      <c r="PZC620" s="9"/>
      <c r="PZD620" s="9"/>
      <c r="PZE620" s="9"/>
      <c r="PZF620" s="9"/>
      <c r="PZG620" s="9"/>
      <c r="PZH620" s="9"/>
      <c r="PZI620" s="9"/>
      <c r="PZJ620" s="9"/>
      <c r="PZK620" s="9"/>
      <c r="PZL620" s="9"/>
      <c r="PZM620" s="9"/>
      <c r="PZN620" s="9"/>
      <c r="PZO620" s="9"/>
      <c r="PZP620" s="9"/>
      <c r="PZQ620" s="9"/>
      <c r="PZR620" s="9"/>
      <c r="PZS620" s="9"/>
      <c r="PZT620" s="9"/>
      <c r="PZU620" s="9"/>
      <c r="PZV620" s="9"/>
      <c r="PZW620" s="9"/>
      <c r="PZX620" s="9"/>
      <c r="PZY620" s="9"/>
      <c r="PZZ620" s="9"/>
      <c r="QAA620" s="9"/>
      <c r="QAB620" s="9"/>
      <c r="QAC620" s="9"/>
      <c r="QAD620" s="9"/>
      <c r="QAE620" s="9"/>
      <c r="QAF620" s="9"/>
      <c r="QAG620" s="9"/>
      <c r="QAH620" s="9"/>
      <c r="QAI620" s="9"/>
      <c r="QAJ620" s="9"/>
      <c r="QAK620" s="9"/>
      <c r="QAL620" s="9"/>
      <c r="QAM620" s="9"/>
      <c r="QAN620" s="9"/>
      <c r="QAO620" s="9"/>
      <c r="QAP620" s="9"/>
      <c r="QAQ620" s="9"/>
      <c r="QAR620" s="9"/>
      <c r="QAS620" s="9"/>
      <c r="QAT620" s="9"/>
      <c r="QAU620" s="9"/>
      <c r="QAV620" s="9"/>
      <c r="QAW620" s="9"/>
      <c r="QAX620" s="9"/>
      <c r="QAY620" s="9"/>
      <c r="QAZ620" s="9"/>
      <c r="QBA620" s="9"/>
      <c r="QBB620" s="9"/>
      <c r="QBC620" s="9"/>
      <c r="QBD620" s="9"/>
      <c r="QBE620" s="9"/>
      <c r="QBF620" s="9"/>
      <c r="QBG620" s="9"/>
      <c r="QBH620" s="9"/>
      <c r="QBI620" s="9"/>
      <c r="QBJ620" s="9"/>
      <c r="QBK620" s="9"/>
      <c r="QBL620" s="9"/>
      <c r="QBM620" s="9"/>
      <c r="QBN620" s="9"/>
      <c r="QBO620" s="9"/>
      <c r="QBP620" s="9"/>
      <c r="QBQ620" s="9"/>
      <c r="QBR620" s="9"/>
      <c r="QBS620" s="9"/>
      <c r="QBT620" s="9"/>
      <c r="QBU620" s="9"/>
      <c r="QBV620" s="9"/>
      <c r="QBW620" s="9"/>
      <c r="QBX620" s="9"/>
      <c r="QBY620" s="9"/>
      <c r="QBZ620" s="9"/>
      <c r="QCA620" s="9"/>
      <c r="QCB620" s="9"/>
      <c r="QCC620" s="9"/>
      <c r="QCD620" s="9"/>
      <c r="QCE620" s="9"/>
      <c r="QCF620" s="9"/>
      <c r="QCG620" s="9"/>
      <c r="QCH620" s="9"/>
      <c r="QCI620" s="9"/>
      <c r="QCJ620" s="9"/>
      <c r="QCK620" s="9"/>
      <c r="QCL620" s="9"/>
      <c r="QCM620" s="9"/>
      <c r="QCN620" s="9"/>
      <c r="QCO620" s="9"/>
      <c r="QCP620" s="9"/>
      <c r="QCQ620" s="9"/>
      <c r="QCR620" s="9"/>
      <c r="QCS620" s="9"/>
      <c r="QCT620" s="9"/>
      <c r="QCU620" s="9"/>
      <c r="QCV620" s="9"/>
      <c r="QCW620" s="9"/>
      <c r="QCX620" s="9"/>
      <c r="QCY620" s="9"/>
      <c r="QCZ620" s="9"/>
      <c r="QDA620" s="9"/>
      <c r="QDB620" s="9"/>
      <c r="QDC620" s="9"/>
      <c r="QDD620" s="9"/>
      <c r="QDE620" s="9"/>
      <c r="QDF620" s="9"/>
      <c r="QDG620" s="9"/>
      <c r="QDH620" s="9"/>
      <c r="QDI620" s="9"/>
      <c r="QDJ620" s="9"/>
      <c r="QDK620" s="9"/>
      <c r="QDL620" s="9"/>
      <c r="QDM620" s="9"/>
      <c r="QDN620" s="9"/>
      <c r="QDO620" s="9"/>
      <c r="QDP620" s="9"/>
      <c r="QDQ620" s="9"/>
      <c r="QDR620" s="9"/>
      <c r="QDS620" s="9"/>
      <c r="QDT620" s="9"/>
      <c r="QDU620" s="9"/>
      <c r="QDV620" s="9"/>
      <c r="QDW620" s="9"/>
      <c r="QDX620" s="9"/>
      <c r="QDY620" s="9"/>
      <c r="QDZ620" s="9"/>
      <c r="QEA620" s="9"/>
      <c r="QEB620" s="9"/>
      <c r="QEC620" s="9"/>
      <c r="QED620" s="9"/>
      <c r="QEE620" s="9"/>
      <c r="QEF620" s="9"/>
      <c r="QEG620" s="9"/>
      <c r="QEH620" s="9"/>
      <c r="QEI620" s="9"/>
      <c r="QEJ620" s="9"/>
      <c r="QEK620" s="9"/>
      <c r="QEL620" s="9"/>
      <c r="QEM620" s="9"/>
      <c r="QEN620" s="9"/>
      <c r="QEO620" s="9"/>
      <c r="QEP620" s="9"/>
      <c r="QEQ620" s="9"/>
      <c r="QER620" s="9"/>
      <c r="QES620" s="9"/>
      <c r="QET620" s="9"/>
      <c r="QEU620" s="9"/>
      <c r="QEV620" s="9"/>
      <c r="QEW620" s="9"/>
      <c r="QEX620" s="9"/>
      <c r="QEY620" s="9"/>
      <c r="QEZ620" s="9"/>
      <c r="QFA620" s="9"/>
      <c r="QFB620" s="9"/>
      <c r="QFC620" s="9"/>
      <c r="QFD620" s="9"/>
      <c r="QFE620" s="9"/>
      <c r="QFF620" s="9"/>
      <c r="QFG620" s="9"/>
      <c r="QFH620" s="9"/>
      <c r="QFI620" s="9"/>
      <c r="QFJ620" s="9"/>
      <c r="QFK620" s="9"/>
      <c r="QFL620" s="9"/>
      <c r="QFM620" s="9"/>
      <c r="QFN620" s="9"/>
      <c r="QFO620" s="9"/>
      <c r="QFP620" s="9"/>
      <c r="QFQ620" s="9"/>
      <c r="QFR620" s="9"/>
      <c r="QFS620" s="9"/>
      <c r="QFT620" s="9"/>
      <c r="QFU620" s="9"/>
      <c r="QFV620" s="9"/>
      <c r="QFW620" s="9"/>
      <c r="QFX620" s="9"/>
      <c r="QFY620" s="9"/>
      <c r="QFZ620" s="9"/>
      <c r="QGA620" s="9"/>
      <c r="QGB620" s="9"/>
      <c r="QGC620" s="9"/>
      <c r="QGD620" s="9"/>
      <c r="QGE620" s="9"/>
      <c r="QGF620" s="9"/>
      <c r="QGG620" s="9"/>
      <c r="QGH620" s="9"/>
      <c r="QGI620" s="9"/>
      <c r="QGJ620" s="9"/>
      <c r="QGK620" s="9"/>
      <c r="QGL620" s="9"/>
      <c r="QGM620" s="9"/>
      <c r="QGN620" s="9"/>
      <c r="QGO620" s="9"/>
      <c r="QGP620" s="9"/>
      <c r="QGQ620" s="9"/>
      <c r="QGR620" s="9"/>
      <c r="QGS620" s="9"/>
      <c r="QGT620" s="9"/>
      <c r="QGU620" s="9"/>
      <c r="QGV620" s="9"/>
      <c r="QGW620" s="9"/>
      <c r="QGX620" s="9"/>
      <c r="QGY620" s="9"/>
      <c r="QGZ620" s="9"/>
      <c r="QHA620" s="9"/>
      <c r="QHB620" s="9"/>
      <c r="QHC620" s="9"/>
      <c r="QHD620" s="9"/>
      <c r="QHE620" s="9"/>
      <c r="QHF620" s="9"/>
      <c r="QHG620" s="9"/>
      <c r="QHH620" s="9"/>
      <c r="QHI620" s="9"/>
      <c r="QHJ620" s="9"/>
      <c r="QHK620" s="9"/>
      <c r="QHL620" s="9"/>
      <c r="QHM620" s="9"/>
      <c r="QHN620" s="9"/>
      <c r="QHO620" s="9"/>
      <c r="QHP620" s="9"/>
      <c r="QHQ620" s="9"/>
      <c r="QHR620" s="9"/>
      <c r="QHS620" s="9"/>
      <c r="QHT620" s="9"/>
      <c r="QHU620" s="9"/>
      <c r="QHV620" s="9"/>
      <c r="QHW620" s="9"/>
      <c r="QHX620" s="9"/>
      <c r="QHY620" s="9"/>
      <c r="QHZ620" s="9"/>
      <c r="QIA620" s="9"/>
      <c r="QIB620" s="9"/>
      <c r="QIC620" s="9"/>
      <c r="QID620" s="9"/>
      <c r="QIE620" s="9"/>
      <c r="QIF620" s="9"/>
      <c r="QIG620" s="9"/>
      <c r="QIH620" s="9"/>
      <c r="QII620" s="9"/>
      <c r="QIJ620" s="9"/>
      <c r="QIK620" s="9"/>
      <c r="QIL620" s="9"/>
      <c r="QIM620" s="9"/>
      <c r="QIN620" s="9"/>
      <c r="QIO620" s="9"/>
      <c r="QIP620" s="9"/>
      <c r="QIQ620" s="9"/>
      <c r="QIR620" s="9"/>
      <c r="QIS620" s="9"/>
      <c r="QIT620" s="9"/>
      <c r="QIU620" s="9"/>
      <c r="QIV620" s="9"/>
      <c r="QIW620" s="9"/>
      <c r="QIX620" s="9"/>
      <c r="QIY620" s="9"/>
      <c r="QIZ620" s="9"/>
      <c r="QJA620" s="9"/>
      <c r="QJB620" s="9"/>
      <c r="QJC620" s="9"/>
      <c r="QJD620" s="9"/>
      <c r="QJE620" s="9"/>
      <c r="QJF620" s="9"/>
      <c r="QJG620" s="9"/>
      <c r="QJH620" s="9"/>
      <c r="QJI620" s="9"/>
      <c r="QJJ620" s="9"/>
      <c r="QJK620" s="9"/>
      <c r="QJL620" s="9"/>
      <c r="QJM620" s="9"/>
      <c r="QJN620" s="9"/>
      <c r="QJO620" s="9"/>
      <c r="QJP620" s="9"/>
      <c r="QJQ620" s="9"/>
      <c r="QJR620" s="9"/>
      <c r="QJS620" s="9"/>
      <c r="QJT620" s="9"/>
      <c r="QJU620" s="9"/>
      <c r="QJV620" s="9"/>
      <c r="QJW620" s="9"/>
      <c r="QJX620" s="9"/>
      <c r="QJY620" s="9"/>
      <c r="QJZ620" s="9"/>
      <c r="QKA620" s="9"/>
      <c r="QKB620" s="9"/>
      <c r="QKC620" s="9"/>
      <c r="QKD620" s="9"/>
      <c r="QKE620" s="9"/>
      <c r="QKF620" s="9"/>
      <c r="QKG620" s="9"/>
      <c r="QKH620" s="9"/>
      <c r="QKI620" s="9"/>
      <c r="QKJ620" s="9"/>
      <c r="QKK620" s="9"/>
      <c r="QKL620" s="9"/>
      <c r="QKM620" s="9"/>
      <c r="QKN620" s="9"/>
      <c r="QKO620" s="9"/>
      <c r="QKP620" s="9"/>
      <c r="QKQ620" s="9"/>
      <c r="QKR620" s="9"/>
      <c r="QKS620" s="9"/>
      <c r="QKT620" s="9"/>
      <c r="QKU620" s="9"/>
      <c r="QKV620" s="9"/>
      <c r="QKW620" s="9"/>
      <c r="QKX620" s="9"/>
      <c r="QKY620" s="9"/>
      <c r="QKZ620" s="9"/>
      <c r="QLA620" s="9"/>
      <c r="QLB620" s="9"/>
      <c r="QLC620" s="9"/>
      <c r="QLD620" s="9"/>
      <c r="QLE620" s="9"/>
      <c r="QLF620" s="9"/>
      <c r="QLG620" s="9"/>
      <c r="QLH620" s="9"/>
      <c r="QLI620" s="9"/>
      <c r="QLJ620" s="9"/>
      <c r="QLK620" s="9"/>
      <c r="QLL620" s="9"/>
      <c r="QLM620" s="9"/>
      <c r="QLN620" s="9"/>
      <c r="QLO620" s="9"/>
      <c r="QLP620" s="9"/>
      <c r="QLQ620" s="9"/>
      <c r="QLR620" s="9"/>
      <c r="QLS620" s="9"/>
      <c r="QLT620" s="9"/>
      <c r="QLU620" s="9"/>
      <c r="QLV620" s="9"/>
      <c r="QLW620" s="9"/>
      <c r="QLX620" s="9"/>
      <c r="QLY620" s="9"/>
      <c r="QLZ620" s="9"/>
      <c r="QMA620" s="9"/>
      <c r="QMB620" s="9"/>
      <c r="QMC620" s="9"/>
      <c r="QMD620" s="9"/>
      <c r="QME620" s="9"/>
      <c r="QMF620" s="9"/>
      <c r="QMG620" s="9"/>
      <c r="QMH620" s="9"/>
      <c r="QMI620" s="9"/>
      <c r="QMJ620" s="9"/>
      <c r="QMK620" s="9"/>
      <c r="QML620" s="9"/>
      <c r="QMM620" s="9"/>
      <c r="QMN620" s="9"/>
      <c r="QMO620" s="9"/>
      <c r="QMP620" s="9"/>
      <c r="QMQ620" s="9"/>
      <c r="QMR620" s="9"/>
      <c r="QMS620" s="9"/>
      <c r="QMT620" s="9"/>
      <c r="QMU620" s="9"/>
      <c r="QMV620" s="9"/>
      <c r="QMW620" s="9"/>
      <c r="QMX620" s="9"/>
      <c r="QMY620" s="9"/>
      <c r="QMZ620" s="9"/>
      <c r="QNA620" s="9"/>
      <c r="QNB620" s="9"/>
      <c r="QNC620" s="9"/>
      <c r="QND620" s="9"/>
      <c r="QNE620" s="9"/>
      <c r="QNF620" s="9"/>
      <c r="QNG620" s="9"/>
      <c r="QNH620" s="9"/>
      <c r="QNI620" s="9"/>
      <c r="QNJ620" s="9"/>
      <c r="QNK620" s="9"/>
      <c r="QNL620" s="9"/>
      <c r="QNM620" s="9"/>
      <c r="QNN620" s="9"/>
      <c r="QNO620" s="9"/>
      <c r="QNP620" s="9"/>
      <c r="QNQ620" s="9"/>
      <c r="QNR620" s="9"/>
      <c r="QNS620" s="9"/>
      <c r="QNT620" s="9"/>
      <c r="QNU620" s="9"/>
      <c r="QNV620" s="9"/>
      <c r="QNW620" s="9"/>
      <c r="QNX620" s="9"/>
      <c r="QNY620" s="9"/>
      <c r="QNZ620" s="9"/>
      <c r="QOA620" s="9"/>
      <c r="QOB620" s="9"/>
      <c r="QOC620" s="9"/>
      <c r="QOD620" s="9"/>
      <c r="QOE620" s="9"/>
      <c r="QOF620" s="9"/>
      <c r="QOG620" s="9"/>
      <c r="QOH620" s="9"/>
      <c r="QOI620" s="9"/>
      <c r="QOJ620" s="9"/>
      <c r="QOK620" s="9"/>
      <c r="QOL620" s="9"/>
      <c r="QOM620" s="9"/>
      <c r="QON620" s="9"/>
      <c r="QOO620" s="9"/>
      <c r="QOP620" s="9"/>
      <c r="QOQ620" s="9"/>
      <c r="QOR620" s="9"/>
      <c r="QOS620" s="9"/>
      <c r="QOT620" s="9"/>
      <c r="QOU620" s="9"/>
      <c r="QOV620" s="9"/>
      <c r="QOW620" s="9"/>
      <c r="QOX620" s="9"/>
      <c r="QOY620" s="9"/>
      <c r="QOZ620" s="9"/>
      <c r="QPA620" s="9"/>
      <c r="QPB620" s="9"/>
      <c r="QPC620" s="9"/>
      <c r="QPD620" s="9"/>
      <c r="QPE620" s="9"/>
      <c r="QPF620" s="9"/>
      <c r="QPG620" s="9"/>
      <c r="QPH620" s="9"/>
      <c r="QPI620" s="9"/>
      <c r="QPJ620" s="9"/>
      <c r="QPK620" s="9"/>
      <c r="QPL620" s="9"/>
      <c r="QPM620" s="9"/>
      <c r="QPN620" s="9"/>
      <c r="QPO620" s="9"/>
      <c r="QPP620" s="9"/>
      <c r="QPQ620" s="9"/>
      <c r="QPR620" s="9"/>
      <c r="QPS620" s="9"/>
      <c r="QPT620" s="9"/>
      <c r="QPU620" s="9"/>
      <c r="QPV620" s="9"/>
      <c r="QPW620" s="9"/>
      <c r="QPX620" s="9"/>
      <c r="QPY620" s="9"/>
      <c r="QPZ620" s="9"/>
      <c r="QQA620" s="9"/>
      <c r="QQB620" s="9"/>
      <c r="QQC620" s="9"/>
      <c r="QQD620" s="9"/>
      <c r="QQE620" s="9"/>
      <c r="QQF620" s="9"/>
      <c r="QQG620" s="9"/>
      <c r="QQH620" s="9"/>
      <c r="QQI620" s="9"/>
      <c r="QQJ620" s="9"/>
      <c r="QQK620" s="9"/>
      <c r="QQL620" s="9"/>
      <c r="QQM620" s="9"/>
      <c r="QQN620" s="9"/>
      <c r="QQO620" s="9"/>
      <c r="QQP620" s="9"/>
      <c r="QQQ620" s="9"/>
      <c r="QQR620" s="9"/>
      <c r="QQS620" s="9"/>
      <c r="QQT620" s="9"/>
      <c r="QQU620" s="9"/>
      <c r="QQV620" s="9"/>
      <c r="QQW620" s="9"/>
      <c r="QQX620" s="9"/>
      <c r="QQY620" s="9"/>
      <c r="QQZ620" s="9"/>
      <c r="QRA620" s="9"/>
      <c r="QRB620" s="9"/>
      <c r="QRC620" s="9"/>
      <c r="QRD620" s="9"/>
      <c r="QRE620" s="9"/>
      <c r="QRF620" s="9"/>
      <c r="QRG620" s="9"/>
      <c r="QRH620" s="9"/>
      <c r="QRI620" s="9"/>
      <c r="QRJ620" s="9"/>
      <c r="QRK620" s="9"/>
      <c r="QRL620" s="9"/>
      <c r="QRM620" s="9"/>
      <c r="QRN620" s="9"/>
      <c r="QRO620" s="9"/>
      <c r="QRP620" s="9"/>
      <c r="QRQ620" s="9"/>
      <c r="QRR620" s="9"/>
      <c r="QRS620" s="9"/>
      <c r="QRT620" s="9"/>
      <c r="QRU620" s="9"/>
      <c r="QRV620" s="9"/>
      <c r="QRW620" s="9"/>
      <c r="QRX620" s="9"/>
      <c r="QRY620" s="9"/>
      <c r="QRZ620" s="9"/>
      <c r="QSA620" s="9"/>
      <c r="QSB620" s="9"/>
      <c r="QSC620" s="9"/>
      <c r="QSD620" s="9"/>
      <c r="QSE620" s="9"/>
      <c r="QSF620" s="9"/>
      <c r="QSG620" s="9"/>
      <c r="QSH620" s="9"/>
      <c r="QSI620" s="9"/>
      <c r="QSJ620" s="9"/>
      <c r="QSK620" s="9"/>
      <c r="QSL620" s="9"/>
      <c r="QSM620" s="9"/>
      <c r="QSN620" s="9"/>
      <c r="QSO620" s="9"/>
      <c r="QSP620" s="9"/>
      <c r="QSQ620" s="9"/>
      <c r="QSR620" s="9"/>
      <c r="QSS620" s="9"/>
      <c r="QST620" s="9"/>
      <c r="QSU620" s="9"/>
      <c r="QSV620" s="9"/>
      <c r="QSW620" s="9"/>
      <c r="QSX620" s="9"/>
      <c r="QSY620" s="9"/>
      <c r="QSZ620" s="9"/>
      <c r="QTA620" s="9"/>
      <c r="QTB620" s="9"/>
      <c r="QTC620" s="9"/>
      <c r="QTD620" s="9"/>
      <c r="QTE620" s="9"/>
      <c r="QTF620" s="9"/>
      <c r="QTG620" s="9"/>
      <c r="QTH620" s="9"/>
      <c r="QTI620" s="9"/>
      <c r="QTJ620" s="9"/>
      <c r="QTK620" s="9"/>
      <c r="QTL620" s="9"/>
      <c r="QTM620" s="9"/>
      <c r="QTN620" s="9"/>
      <c r="QTO620" s="9"/>
      <c r="QTP620" s="9"/>
      <c r="QTQ620" s="9"/>
      <c r="QTR620" s="9"/>
      <c r="QTS620" s="9"/>
      <c r="QTT620" s="9"/>
      <c r="QTU620" s="9"/>
      <c r="QTV620" s="9"/>
      <c r="QTW620" s="9"/>
      <c r="QTX620" s="9"/>
      <c r="QTY620" s="9"/>
      <c r="QTZ620" s="9"/>
      <c r="QUA620" s="9"/>
      <c r="QUB620" s="9"/>
      <c r="QUC620" s="9"/>
      <c r="QUD620" s="9"/>
      <c r="QUE620" s="9"/>
      <c r="QUF620" s="9"/>
      <c r="QUG620" s="9"/>
      <c r="QUH620" s="9"/>
      <c r="QUI620" s="9"/>
      <c r="QUJ620" s="9"/>
      <c r="QUK620" s="9"/>
      <c r="QUL620" s="9"/>
      <c r="QUM620" s="9"/>
      <c r="QUN620" s="9"/>
      <c r="QUO620" s="9"/>
      <c r="QUP620" s="9"/>
      <c r="QUQ620" s="9"/>
      <c r="QUR620" s="9"/>
      <c r="QUS620" s="9"/>
      <c r="QUT620" s="9"/>
      <c r="QUU620" s="9"/>
      <c r="QUV620" s="9"/>
      <c r="QUW620" s="9"/>
      <c r="QUX620" s="9"/>
      <c r="QUY620" s="9"/>
      <c r="QUZ620" s="9"/>
      <c r="QVA620" s="9"/>
      <c r="QVB620" s="9"/>
      <c r="QVC620" s="9"/>
      <c r="QVD620" s="9"/>
      <c r="QVE620" s="9"/>
      <c r="QVF620" s="9"/>
      <c r="QVG620" s="9"/>
      <c r="QVH620" s="9"/>
      <c r="QVI620" s="9"/>
      <c r="QVJ620" s="9"/>
      <c r="QVK620" s="9"/>
      <c r="QVL620" s="9"/>
      <c r="QVM620" s="9"/>
      <c r="QVN620" s="9"/>
      <c r="QVO620" s="9"/>
      <c r="QVP620" s="9"/>
      <c r="QVQ620" s="9"/>
      <c r="QVR620" s="9"/>
      <c r="QVS620" s="9"/>
      <c r="QVT620" s="9"/>
      <c r="QVU620" s="9"/>
      <c r="QVV620" s="9"/>
      <c r="QVW620" s="9"/>
      <c r="QVX620" s="9"/>
      <c r="QVY620" s="9"/>
      <c r="QVZ620" s="9"/>
      <c r="QWA620" s="9"/>
      <c r="QWB620" s="9"/>
      <c r="QWC620" s="9"/>
      <c r="QWD620" s="9"/>
      <c r="QWE620" s="9"/>
      <c r="QWF620" s="9"/>
      <c r="QWG620" s="9"/>
      <c r="QWH620" s="9"/>
      <c r="QWI620" s="9"/>
      <c r="QWJ620" s="9"/>
      <c r="QWK620" s="9"/>
      <c r="QWL620" s="9"/>
      <c r="QWM620" s="9"/>
      <c r="QWN620" s="9"/>
      <c r="QWO620" s="9"/>
      <c r="QWP620" s="9"/>
      <c r="QWQ620" s="9"/>
      <c r="QWR620" s="9"/>
      <c r="QWS620" s="9"/>
      <c r="QWT620" s="9"/>
      <c r="QWU620" s="9"/>
      <c r="QWV620" s="9"/>
      <c r="QWW620" s="9"/>
      <c r="QWX620" s="9"/>
      <c r="QWY620" s="9"/>
      <c r="QWZ620" s="9"/>
      <c r="QXA620" s="9"/>
      <c r="QXB620" s="9"/>
      <c r="QXC620" s="9"/>
      <c r="QXD620" s="9"/>
      <c r="QXE620" s="9"/>
      <c r="QXF620" s="9"/>
      <c r="QXG620" s="9"/>
      <c r="QXH620" s="9"/>
      <c r="QXI620" s="9"/>
      <c r="QXJ620" s="9"/>
      <c r="QXK620" s="9"/>
      <c r="QXL620" s="9"/>
      <c r="QXM620" s="9"/>
      <c r="QXN620" s="9"/>
      <c r="QXO620" s="9"/>
      <c r="QXP620" s="9"/>
      <c r="QXQ620" s="9"/>
      <c r="QXR620" s="9"/>
      <c r="QXS620" s="9"/>
      <c r="QXT620" s="9"/>
      <c r="QXU620" s="9"/>
      <c r="QXV620" s="9"/>
      <c r="QXW620" s="9"/>
      <c r="QXX620" s="9"/>
      <c r="QXY620" s="9"/>
      <c r="QXZ620" s="9"/>
      <c r="QYA620" s="9"/>
      <c r="QYB620" s="9"/>
      <c r="QYC620" s="9"/>
      <c r="QYD620" s="9"/>
      <c r="QYE620" s="9"/>
      <c r="QYF620" s="9"/>
      <c r="QYG620" s="9"/>
      <c r="QYH620" s="9"/>
      <c r="QYI620" s="9"/>
      <c r="QYJ620" s="9"/>
      <c r="QYK620" s="9"/>
      <c r="QYL620" s="9"/>
      <c r="QYM620" s="9"/>
      <c r="QYN620" s="9"/>
      <c r="QYO620" s="9"/>
      <c r="QYP620" s="9"/>
      <c r="QYQ620" s="9"/>
      <c r="QYR620" s="9"/>
      <c r="QYS620" s="9"/>
      <c r="QYT620" s="9"/>
      <c r="QYU620" s="9"/>
      <c r="QYV620" s="9"/>
      <c r="QYW620" s="9"/>
      <c r="QYX620" s="9"/>
      <c r="QYY620" s="9"/>
      <c r="QYZ620" s="9"/>
      <c r="QZA620" s="9"/>
      <c r="QZB620" s="9"/>
      <c r="QZC620" s="9"/>
      <c r="QZD620" s="9"/>
      <c r="QZE620" s="9"/>
      <c r="QZF620" s="9"/>
      <c r="QZG620" s="9"/>
      <c r="QZH620" s="9"/>
      <c r="QZI620" s="9"/>
      <c r="QZJ620" s="9"/>
      <c r="QZK620" s="9"/>
      <c r="QZL620" s="9"/>
      <c r="QZM620" s="9"/>
      <c r="QZN620" s="9"/>
      <c r="QZO620" s="9"/>
      <c r="QZP620" s="9"/>
      <c r="QZQ620" s="9"/>
      <c r="QZR620" s="9"/>
      <c r="QZS620" s="9"/>
      <c r="QZT620" s="9"/>
      <c r="QZU620" s="9"/>
      <c r="QZV620" s="9"/>
      <c r="QZW620" s="9"/>
      <c r="QZX620" s="9"/>
      <c r="QZY620" s="9"/>
      <c r="QZZ620" s="9"/>
      <c r="RAA620" s="9"/>
      <c r="RAB620" s="9"/>
      <c r="RAC620" s="9"/>
      <c r="RAD620" s="9"/>
      <c r="RAE620" s="9"/>
      <c r="RAF620" s="9"/>
      <c r="RAG620" s="9"/>
      <c r="RAH620" s="9"/>
      <c r="RAI620" s="9"/>
      <c r="RAJ620" s="9"/>
      <c r="RAK620" s="9"/>
      <c r="RAL620" s="9"/>
      <c r="RAM620" s="9"/>
      <c r="RAN620" s="9"/>
      <c r="RAO620" s="9"/>
      <c r="RAP620" s="9"/>
      <c r="RAQ620" s="9"/>
      <c r="RAR620" s="9"/>
      <c r="RAS620" s="9"/>
      <c r="RAT620" s="9"/>
      <c r="RAU620" s="9"/>
      <c r="RAV620" s="9"/>
      <c r="RAW620" s="9"/>
      <c r="RAX620" s="9"/>
      <c r="RAY620" s="9"/>
      <c r="RAZ620" s="9"/>
      <c r="RBA620" s="9"/>
      <c r="RBB620" s="9"/>
      <c r="RBC620" s="9"/>
      <c r="RBD620" s="9"/>
      <c r="RBE620" s="9"/>
      <c r="RBF620" s="9"/>
      <c r="RBG620" s="9"/>
      <c r="RBH620" s="9"/>
      <c r="RBI620" s="9"/>
      <c r="RBJ620" s="9"/>
      <c r="RBK620" s="9"/>
      <c r="RBL620" s="9"/>
      <c r="RBM620" s="9"/>
      <c r="RBN620" s="9"/>
      <c r="RBO620" s="9"/>
      <c r="RBP620" s="9"/>
      <c r="RBQ620" s="9"/>
      <c r="RBR620" s="9"/>
      <c r="RBS620" s="9"/>
      <c r="RBT620" s="9"/>
      <c r="RBU620" s="9"/>
      <c r="RBV620" s="9"/>
      <c r="RBW620" s="9"/>
      <c r="RBX620" s="9"/>
      <c r="RBY620" s="9"/>
      <c r="RBZ620" s="9"/>
      <c r="RCA620" s="9"/>
      <c r="RCB620" s="9"/>
      <c r="RCC620" s="9"/>
      <c r="RCD620" s="9"/>
      <c r="RCE620" s="9"/>
      <c r="RCF620" s="9"/>
      <c r="RCG620" s="9"/>
      <c r="RCH620" s="9"/>
      <c r="RCI620" s="9"/>
      <c r="RCJ620" s="9"/>
      <c r="RCK620" s="9"/>
      <c r="RCL620" s="9"/>
      <c r="RCM620" s="9"/>
      <c r="RCN620" s="9"/>
      <c r="RCO620" s="9"/>
      <c r="RCP620" s="9"/>
      <c r="RCQ620" s="9"/>
      <c r="RCR620" s="9"/>
      <c r="RCS620" s="9"/>
      <c r="RCT620" s="9"/>
      <c r="RCU620" s="9"/>
      <c r="RCV620" s="9"/>
      <c r="RCW620" s="9"/>
      <c r="RCX620" s="9"/>
      <c r="RCY620" s="9"/>
      <c r="RCZ620" s="9"/>
      <c r="RDA620" s="9"/>
      <c r="RDB620" s="9"/>
      <c r="RDC620" s="9"/>
      <c r="RDD620" s="9"/>
      <c r="RDE620" s="9"/>
      <c r="RDF620" s="9"/>
      <c r="RDG620" s="9"/>
      <c r="RDH620" s="9"/>
      <c r="RDI620" s="9"/>
      <c r="RDJ620" s="9"/>
      <c r="RDK620" s="9"/>
      <c r="RDL620" s="9"/>
      <c r="RDM620" s="9"/>
      <c r="RDN620" s="9"/>
      <c r="RDO620" s="9"/>
      <c r="RDP620" s="9"/>
      <c r="RDQ620" s="9"/>
      <c r="RDR620" s="9"/>
      <c r="RDS620" s="9"/>
      <c r="RDT620" s="9"/>
      <c r="RDU620" s="9"/>
      <c r="RDV620" s="9"/>
      <c r="RDW620" s="9"/>
      <c r="RDX620" s="9"/>
      <c r="RDY620" s="9"/>
      <c r="RDZ620" s="9"/>
      <c r="REA620" s="9"/>
      <c r="REB620" s="9"/>
      <c r="REC620" s="9"/>
      <c r="RED620" s="9"/>
      <c r="REE620" s="9"/>
      <c r="REF620" s="9"/>
      <c r="REG620" s="9"/>
      <c r="REH620" s="9"/>
      <c r="REI620" s="9"/>
      <c r="REJ620" s="9"/>
      <c r="REK620" s="9"/>
      <c r="REL620" s="9"/>
      <c r="REM620" s="9"/>
      <c r="REN620" s="9"/>
      <c r="REO620" s="9"/>
      <c r="REP620" s="9"/>
      <c r="REQ620" s="9"/>
      <c r="RER620" s="9"/>
      <c r="RES620" s="9"/>
      <c r="RET620" s="9"/>
      <c r="REU620" s="9"/>
      <c r="REV620" s="9"/>
      <c r="REW620" s="9"/>
      <c r="REX620" s="9"/>
      <c r="REY620" s="9"/>
      <c r="REZ620" s="9"/>
      <c r="RFA620" s="9"/>
      <c r="RFB620" s="9"/>
      <c r="RFC620" s="9"/>
      <c r="RFD620" s="9"/>
      <c r="RFE620" s="9"/>
      <c r="RFF620" s="9"/>
      <c r="RFG620" s="9"/>
      <c r="RFH620" s="9"/>
      <c r="RFI620" s="9"/>
      <c r="RFJ620" s="9"/>
      <c r="RFK620" s="9"/>
      <c r="RFL620" s="9"/>
      <c r="RFM620" s="9"/>
      <c r="RFN620" s="9"/>
      <c r="RFO620" s="9"/>
      <c r="RFP620" s="9"/>
      <c r="RFQ620" s="9"/>
      <c r="RFR620" s="9"/>
      <c r="RFS620" s="9"/>
      <c r="RFT620" s="9"/>
      <c r="RFU620" s="9"/>
      <c r="RFV620" s="9"/>
      <c r="RFW620" s="9"/>
      <c r="RFX620" s="9"/>
      <c r="RFY620" s="9"/>
      <c r="RFZ620" s="9"/>
      <c r="RGA620" s="9"/>
      <c r="RGB620" s="9"/>
      <c r="RGC620" s="9"/>
      <c r="RGD620" s="9"/>
      <c r="RGE620" s="9"/>
      <c r="RGF620" s="9"/>
      <c r="RGG620" s="9"/>
      <c r="RGH620" s="9"/>
      <c r="RGI620" s="9"/>
      <c r="RGJ620" s="9"/>
      <c r="RGK620" s="9"/>
      <c r="RGL620" s="9"/>
      <c r="RGM620" s="9"/>
      <c r="RGN620" s="9"/>
      <c r="RGO620" s="9"/>
      <c r="RGP620" s="9"/>
      <c r="RGQ620" s="9"/>
      <c r="RGR620" s="9"/>
      <c r="RGS620" s="9"/>
      <c r="RGT620" s="9"/>
      <c r="RGU620" s="9"/>
      <c r="RGV620" s="9"/>
      <c r="RGW620" s="9"/>
      <c r="RGX620" s="9"/>
      <c r="RGY620" s="9"/>
      <c r="RGZ620" s="9"/>
      <c r="RHA620" s="9"/>
      <c r="RHB620" s="9"/>
      <c r="RHC620" s="9"/>
      <c r="RHD620" s="9"/>
      <c r="RHE620" s="9"/>
      <c r="RHF620" s="9"/>
      <c r="RHG620" s="9"/>
      <c r="RHH620" s="9"/>
      <c r="RHI620" s="9"/>
      <c r="RHJ620" s="9"/>
      <c r="RHK620" s="9"/>
      <c r="RHL620" s="9"/>
      <c r="RHM620" s="9"/>
      <c r="RHN620" s="9"/>
      <c r="RHO620" s="9"/>
      <c r="RHP620" s="9"/>
      <c r="RHQ620" s="9"/>
      <c r="RHR620" s="9"/>
      <c r="RHS620" s="9"/>
      <c r="RHT620" s="9"/>
      <c r="RHU620" s="9"/>
      <c r="RHV620" s="9"/>
      <c r="RHW620" s="9"/>
      <c r="RHX620" s="9"/>
      <c r="RHY620" s="9"/>
      <c r="RHZ620" s="9"/>
      <c r="RIA620" s="9"/>
      <c r="RIB620" s="9"/>
      <c r="RIC620" s="9"/>
      <c r="RID620" s="9"/>
      <c r="RIE620" s="9"/>
      <c r="RIF620" s="9"/>
      <c r="RIG620" s="9"/>
      <c r="RIH620" s="9"/>
      <c r="RII620" s="9"/>
      <c r="RIJ620" s="9"/>
      <c r="RIK620" s="9"/>
      <c r="RIL620" s="9"/>
      <c r="RIM620" s="9"/>
      <c r="RIN620" s="9"/>
      <c r="RIO620" s="9"/>
      <c r="RIP620" s="9"/>
      <c r="RIQ620" s="9"/>
      <c r="RIR620" s="9"/>
      <c r="RIS620" s="9"/>
      <c r="RIT620" s="9"/>
      <c r="RIU620" s="9"/>
      <c r="RIV620" s="9"/>
      <c r="RIW620" s="9"/>
      <c r="RIX620" s="9"/>
      <c r="RIY620" s="9"/>
      <c r="RIZ620" s="9"/>
      <c r="RJA620" s="9"/>
      <c r="RJB620" s="9"/>
      <c r="RJC620" s="9"/>
      <c r="RJD620" s="9"/>
      <c r="RJE620" s="9"/>
      <c r="RJF620" s="9"/>
      <c r="RJG620" s="9"/>
      <c r="RJH620" s="9"/>
      <c r="RJI620" s="9"/>
      <c r="RJJ620" s="9"/>
      <c r="RJK620" s="9"/>
      <c r="RJL620" s="9"/>
      <c r="RJM620" s="9"/>
      <c r="RJN620" s="9"/>
      <c r="RJO620" s="9"/>
      <c r="RJP620" s="9"/>
      <c r="RJQ620" s="9"/>
      <c r="RJR620" s="9"/>
      <c r="RJS620" s="9"/>
      <c r="RJT620" s="9"/>
      <c r="RJU620" s="9"/>
      <c r="RJV620" s="9"/>
      <c r="RJW620" s="9"/>
      <c r="RJX620" s="9"/>
      <c r="RJY620" s="9"/>
      <c r="RJZ620" s="9"/>
      <c r="RKA620" s="9"/>
      <c r="RKB620" s="9"/>
      <c r="RKC620" s="9"/>
      <c r="RKD620" s="9"/>
      <c r="RKE620" s="9"/>
      <c r="RKF620" s="9"/>
      <c r="RKG620" s="9"/>
      <c r="RKH620" s="9"/>
      <c r="RKI620" s="9"/>
      <c r="RKJ620" s="9"/>
      <c r="RKK620" s="9"/>
      <c r="RKL620" s="9"/>
      <c r="RKM620" s="9"/>
      <c r="RKN620" s="9"/>
      <c r="RKO620" s="9"/>
      <c r="RKP620" s="9"/>
      <c r="RKQ620" s="9"/>
      <c r="RKR620" s="9"/>
      <c r="RKS620" s="9"/>
      <c r="RKT620" s="9"/>
      <c r="RKU620" s="9"/>
      <c r="RKV620" s="9"/>
      <c r="RKW620" s="9"/>
      <c r="RKX620" s="9"/>
      <c r="RKY620" s="9"/>
      <c r="RKZ620" s="9"/>
      <c r="RLA620" s="9"/>
      <c r="RLB620" s="9"/>
      <c r="RLC620" s="9"/>
      <c r="RLD620" s="9"/>
      <c r="RLE620" s="9"/>
      <c r="RLF620" s="9"/>
      <c r="RLG620" s="9"/>
      <c r="RLH620" s="9"/>
      <c r="RLI620" s="9"/>
      <c r="RLJ620" s="9"/>
      <c r="RLK620" s="9"/>
      <c r="RLL620" s="9"/>
      <c r="RLM620" s="9"/>
      <c r="RLN620" s="9"/>
      <c r="RLO620" s="9"/>
      <c r="RLP620" s="9"/>
      <c r="RLQ620" s="9"/>
      <c r="RLR620" s="9"/>
      <c r="RLS620" s="9"/>
      <c r="RLT620" s="9"/>
      <c r="RLU620" s="9"/>
      <c r="RLV620" s="9"/>
      <c r="RLW620" s="9"/>
      <c r="RLX620" s="9"/>
      <c r="RLY620" s="9"/>
      <c r="RLZ620" s="9"/>
      <c r="RMA620" s="9"/>
      <c r="RMB620" s="9"/>
      <c r="RMC620" s="9"/>
      <c r="RMD620" s="9"/>
      <c r="RME620" s="9"/>
      <c r="RMF620" s="9"/>
      <c r="RMG620" s="9"/>
      <c r="RMH620" s="9"/>
      <c r="RMI620" s="9"/>
      <c r="RMJ620" s="9"/>
      <c r="RMK620" s="9"/>
      <c r="RML620" s="9"/>
      <c r="RMM620" s="9"/>
      <c r="RMN620" s="9"/>
      <c r="RMO620" s="9"/>
      <c r="RMP620" s="9"/>
      <c r="RMQ620" s="9"/>
      <c r="RMR620" s="9"/>
      <c r="RMS620" s="9"/>
      <c r="RMT620" s="9"/>
      <c r="RMU620" s="9"/>
      <c r="RMV620" s="9"/>
      <c r="RMW620" s="9"/>
      <c r="RMX620" s="9"/>
      <c r="RMY620" s="9"/>
      <c r="RMZ620" s="9"/>
      <c r="RNA620" s="9"/>
      <c r="RNB620" s="9"/>
      <c r="RNC620" s="9"/>
      <c r="RND620" s="9"/>
      <c r="RNE620" s="9"/>
      <c r="RNF620" s="9"/>
      <c r="RNG620" s="9"/>
      <c r="RNH620" s="9"/>
      <c r="RNI620" s="9"/>
      <c r="RNJ620" s="9"/>
      <c r="RNK620" s="9"/>
      <c r="RNL620" s="9"/>
      <c r="RNM620" s="9"/>
      <c r="RNN620" s="9"/>
      <c r="RNO620" s="9"/>
      <c r="RNP620" s="9"/>
      <c r="RNQ620" s="9"/>
      <c r="RNR620" s="9"/>
      <c r="RNS620" s="9"/>
      <c r="RNT620" s="9"/>
      <c r="RNU620" s="9"/>
      <c r="RNV620" s="9"/>
      <c r="RNW620" s="9"/>
      <c r="RNX620" s="9"/>
      <c r="RNY620" s="9"/>
      <c r="RNZ620" s="9"/>
      <c r="ROA620" s="9"/>
      <c r="ROB620" s="9"/>
      <c r="ROC620" s="9"/>
      <c r="ROD620" s="9"/>
      <c r="ROE620" s="9"/>
      <c r="ROF620" s="9"/>
      <c r="ROG620" s="9"/>
      <c r="ROH620" s="9"/>
      <c r="ROI620" s="9"/>
      <c r="ROJ620" s="9"/>
      <c r="ROK620" s="9"/>
      <c r="ROL620" s="9"/>
      <c r="ROM620" s="9"/>
      <c r="RON620" s="9"/>
      <c r="ROO620" s="9"/>
      <c r="ROP620" s="9"/>
      <c r="ROQ620" s="9"/>
      <c r="ROR620" s="9"/>
      <c r="ROS620" s="9"/>
      <c r="ROT620" s="9"/>
      <c r="ROU620" s="9"/>
      <c r="ROV620" s="9"/>
      <c r="ROW620" s="9"/>
      <c r="ROX620" s="9"/>
      <c r="ROY620" s="9"/>
      <c r="ROZ620" s="9"/>
      <c r="RPA620" s="9"/>
      <c r="RPB620" s="9"/>
      <c r="RPC620" s="9"/>
      <c r="RPD620" s="9"/>
      <c r="RPE620" s="9"/>
      <c r="RPF620" s="9"/>
      <c r="RPG620" s="9"/>
      <c r="RPH620" s="9"/>
      <c r="RPI620" s="9"/>
      <c r="RPJ620" s="9"/>
      <c r="RPK620" s="9"/>
      <c r="RPL620" s="9"/>
      <c r="RPM620" s="9"/>
      <c r="RPN620" s="9"/>
      <c r="RPO620" s="9"/>
      <c r="RPP620" s="9"/>
      <c r="RPQ620" s="9"/>
      <c r="RPR620" s="9"/>
      <c r="RPS620" s="9"/>
      <c r="RPT620" s="9"/>
      <c r="RPU620" s="9"/>
      <c r="RPV620" s="9"/>
      <c r="RPW620" s="9"/>
      <c r="RPX620" s="9"/>
      <c r="RPY620" s="9"/>
      <c r="RPZ620" s="9"/>
      <c r="RQA620" s="9"/>
      <c r="RQB620" s="9"/>
      <c r="RQC620" s="9"/>
      <c r="RQD620" s="9"/>
      <c r="RQE620" s="9"/>
      <c r="RQF620" s="9"/>
      <c r="RQG620" s="9"/>
      <c r="RQH620" s="9"/>
      <c r="RQI620" s="9"/>
      <c r="RQJ620" s="9"/>
      <c r="RQK620" s="9"/>
      <c r="RQL620" s="9"/>
      <c r="RQM620" s="9"/>
      <c r="RQN620" s="9"/>
      <c r="RQO620" s="9"/>
      <c r="RQP620" s="9"/>
      <c r="RQQ620" s="9"/>
      <c r="RQR620" s="9"/>
      <c r="RQS620" s="9"/>
      <c r="RQT620" s="9"/>
      <c r="RQU620" s="9"/>
      <c r="RQV620" s="9"/>
      <c r="RQW620" s="9"/>
      <c r="RQX620" s="9"/>
      <c r="RQY620" s="9"/>
      <c r="RQZ620" s="9"/>
      <c r="RRA620" s="9"/>
      <c r="RRB620" s="9"/>
      <c r="RRC620" s="9"/>
      <c r="RRD620" s="9"/>
      <c r="RRE620" s="9"/>
      <c r="RRF620" s="9"/>
      <c r="RRG620" s="9"/>
      <c r="RRH620" s="9"/>
      <c r="RRI620" s="9"/>
      <c r="RRJ620" s="9"/>
      <c r="RRK620" s="9"/>
      <c r="RRL620" s="9"/>
      <c r="RRM620" s="9"/>
      <c r="RRN620" s="9"/>
      <c r="RRO620" s="9"/>
      <c r="RRP620" s="9"/>
      <c r="RRQ620" s="9"/>
      <c r="RRR620" s="9"/>
      <c r="RRS620" s="9"/>
      <c r="RRT620" s="9"/>
      <c r="RRU620" s="9"/>
      <c r="RRV620" s="9"/>
      <c r="RRW620" s="9"/>
      <c r="RRX620" s="9"/>
      <c r="RRY620" s="9"/>
      <c r="RRZ620" s="9"/>
      <c r="RSA620" s="9"/>
      <c r="RSB620" s="9"/>
      <c r="RSC620" s="9"/>
      <c r="RSD620" s="9"/>
      <c r="RSE620" s="9"/>
      <c r="RSF620" s="9"/>
      <c r="RSG620" s="9"/>
      <c r="RSH620" s="9"/>
      <c r="RSI620" s="9"/>
      <c r="RSJ620" s="9"/>
      <c r="RSK620" s="9"/>
      <c r="RSL620" s="9"/>
      <c r="RSM620" s="9"/>
      <c r="RSN620" s="9"/>
      <c r="RSO620" s="9"/>
      <c r="RSP620" s="9"/>
      <c r="RSQ620" s="9"/>
      <c r="RSR620" s="9"/>
      <c r="RSS620" s="9"/>
      <c r="RST620" s="9"/>
      <c r="RSU620" s="9"/>
      <c r="RSV620" s="9"/>
      <c r="RSW620" s="9"/>
      <c r="RSX620" s="9"/>
      <c r="RSY620" s="9"/>
      <c r="RSZ620" s="9"/>
      <c r="RTA620" s="9"/>
      <c r="RTB620" s="9"/>
      <c r="RTC620" s="9"/>
      <c r="RTD620" s="9"/>
      <c r="RTE620" s="9"/>
      <c r="RTF620" s="9"/>
      <c r="RTG620" s="9"/>
      <c r="RTH620" s="9"/>
      <c r="RTI620" s="9"/>
      <c r="RTJ620" s="9"/>
      <c r="RTK620" s="9"/>
      <c r="RTL620" s="9"/>
      <c r="RTM620" s="9"/>
      <c r="RTN620" s="9"/>
      <c r="RTO620" s="9"/>
      <c r="RTP620" s="9"/>
      <c r="RTQ620" s="9"/>
      <c r="RTR620" s="9"/>
      <c r="RTS620" s="9"/>
      <c r="RTT620" s="9"/>
      <c r="RTU620" s="9"/>
      <c r="RTV620" s="9"/>
      <c r="RTW620" s="9"/>
      <c r="RTX620" s="9"/>
      <c r="RTY620" s="9"/>
      <c r="RTZ620" s="9"/>
      <c r="RUA620" s="9"/>
      <c r="RUB620" s="9"/>
      <c r="RUC620" s="9"/>
      <c r="RUD620" s="9"/>
      <c r="RUE620" s="9"/>
      <c r="RUF620" s="9"/>
      <c r="RUG620" s="9"/>
      <c r="RUH620" s="9"/>
      <c r="RUI620" s="9"/>
      <c r="RUJ620" s="9"/>
      <c r="RUK620" s="9"/>
      <c r="RUL620" s="9"/>
      <c r="RUM620" s="9"/>
      <c r="RUN620" s="9"/>
      <c r="RUO620" s="9"/>
      <c r="RUP620" s="9"/>
      <c r="RUQ620" s="9"/>
      <c r="RUR620" s="9"/>
      <c r="RUS620" s="9"/>
      <c r="RUT620" s="9"/>
      <c r="RUU620" s="9"/>
      <c r="RUV620" s="9"/>
      <c r="RUW620" s="9"/>
      <c r="RUX620" s="9"/>
      <c r="RUY620" s="9"/>
      <c r="RUZ620" s="9"/>
      <c r="RVA620" s="9"/>
      <c r="RVB620" s="9"/>
      <c r="RVC620" s="9"/>
      <c r="RVD620" s="9"/>
      <c r="RVE620" s="9"/>
      <c r="RVF620" s="9"/>
      <c r="RVG620" s="9"/>
      <c r="RVH620" s="9"/>
      <c r="RVI620" s="9"/>
      <c r="RVJ620" s="9"/>
      <c r="RVK620" s="9"/>
      <c r="RVL620" s="9"/>
      <c r="RVM620" s="9"/>
      <c r="RVN620" s="9"/>
      <c r="RVO620" s="9"/>
      <c r="RVP620" s="9"/>
      <c r="RVQ620" s="9"/>
      <c r="RVR620" s="9"/>
      <c r="RVS620" s="9"/>
      <c r="RVT620" s="9"/>
      <c r="RVU620" s="9"/>
      <c r="RVV620" s="9"/>
      <c r="RVW620" s="9"/>
      <c r="RVX620" s="9"/>
      <c r="RVY620" s="9"/>
      <c r="RVZ620" s="9"/>
      <c r="RWA620" s="9"/>
      <c r="RWB620" s="9"/>
      <c r="RWC620" s="9"/>
      <c r="RWD620" s="9"/>
      <c r="RWE620" s="9"/>
      <c r="RWF620" s="9"/>
      <c r="RWG620" s="9"/>
      <c r="RWH620" s="9"/>
      <c r="RWI620" s="9"/>
      <c r="RWJ620" s="9"/>
      <c r="RWK620" s="9"/>
      <c r="RWL620" s="9"/>
      <c r="RWM620" s="9"/>
      <c r="RWN620" s="9"/>
      <c r="RWO620" s="9"/>
      <c r="RWP620" s="9"/>
      <c r="RWQ620" s="9"/>
      <c r="RWR620" s="9"/>
      <c r="RWS620" s="9"/>
      <c r="RWT620" s="9"/>
      <c r="RWU620" s="9"/>
      <c r="RWV620" s="9"/>
      <c r="RWW620" s="9"/>
      <c r="RWX620" s="9"/>
      <c r="RWY620" s="9"/>
      <c r="RWZ620" s="9"/>
      <c r="RXA620" s="9"/>
      <c r="RXB620" s="9"/>
      <c r="RXC620" s="9"/>
      <c r="RXD620" s="9"/>
      <c r="RXE620" s="9"/>
      <c r="RXF620" s="9"/>
      <c r="RXG620" s="9"/>
      <c r="RXH620" s="9"/>
      <c r="RXI620" s="9"/>
      <c r="RXJ620" s="9"/>
      <c r="RXK620" s="9"/>
      <c r="RXL620" s="9"/>
      <c r="RXM620" s="9"/>
      <c r="RXN620" s="9"/>
      <c r="RXO620" s="9"/>
      <c r="RXP620" s="9"/>
      <c r="RXQ620" s="9"/>
      <c r="RXR620" s="9"/>
      <c r="RXS620" s="9"/>
      <c r="RXT620" s="9"/>
      <c r="RXU620" s="9"/>
      <c r="RXV620" s="9"/>
      <c r="RXW620" s="9"/>
      <c r="RXX620" s="9"/>
      <c r="RXY620" s="9"/>
      <c r="RXZ620" s="9"/>
      <c r="RYA620" s="9"/>
      <c r="RYB620" s="9"/>
      <c r="RYC620" s="9"/>
      <c r="RYD620" s="9"/>
      <c r="RYE620" s="9"/>
      <c r="RYF620" s="9"/>
      <c r="RYG620" s="9"/>
      <c r="RYH620" s="9"/>
      <c r="RYI620" s="9"/>
      <c r="RYJ620" s="9"/>
      <c r="RYK620" s="9"/>
      <c r="RYL620" s="9"/>
      <c r="RYM620" s="9"/>
      <c r="RYN620" s="9"/>
      <c r="RYO620" s="9"/>
      <c r="RYP620" s="9"/>
      <c r="RYQ620" s="9"/>
      <c r="RYR620" s="9"/>
      <c r="RYS620" s="9"/>
      <c r="RYT620" s="9"/>
      <c r="RYU620" s="9"/>
      <c r="RYV620" s="9"/>
      <c r="RYW620" s="9"/>
      <c r="RYX620" s="9"/>
      <c r="RYY620" s="9"/>
      <c r="RYZ620" s="9"/>
      <c r="RZA620" s="9"/>
      <c r="RZB620" s="9"/>
      <c r="RZC620" s="9"/>
      <c r="RZD620" s="9"/>
      <c r="RZE620" s="9"/>
      <c r="RZF620" s="9"/>
      <c r="RZG620" s="9"/>
      <c r="RZH620" s="9"/>
      <c r="RZI620" s="9"/>
      <c r="RZJ620" s="9"/>
      <c r="RZK620" s="9"/>
      <c r="RZL620" s="9"/>
      <c r="RZM620" s="9"/>
      <c r="RZN620" s="9"/>
      <c r="RZO620" s="9"/>
      <c r="RZP620" s="9"/>
      <c r="RZQ620" s="9"/>
      <c r="RZR620" s="9"/>
      <c r="RZS620" s="9"/>
      <c r="RZT620" s="9"/>
      <c r="RZU620" s="9"/>
      <c r="RZV620" s="9"/>
      <c r="RZW620" s="9"/>
      <c r="RZX620" s="9"/>
      <c r="RZY620" s="9"/>
      <c r="RZZ620" s="9"/>
      <c r="SAA620" s="9"/>
      <c r="SAB620" s="9"/>
      <c r="SAC620" s="9"/>
      <c r="SAD620" s="9"/>
      <c r="SAE620" s="9"/>
      <c r="SAF620" s="9"/>
      <c r="SAG620" s="9"/>
      <c r="SAH620" s="9"/>
      <c r="SAI620" s="9"/>
      <c r="SAJ620" s="9"/>
      <c r="SAK620" s="9"/>
      <c r="SAL620" s="9"/>
      <c r="SAM620" s="9"/>
      <c r="SAN620" s="9"/>
      <c r="SAO620" s="9"/>
      <c r="SAP620" s="9"/>
      <c r="SAQ620" s="9"/>
      <c r="SAR620" s="9"/>
      <c r="SAS620" s="9"/>
      <c r="SAT620" s="9"/>
      <c r="SAU620" s="9"/>
      <c r="SAV620" s="9"/>
      <c r="SAW620" s="9"/>
      <c r="SAX620" s="9"/>
      <c r="SAY620" s="9"/>
      <c r="SAZ620" s="9"/>
      <c r="SBA620" s="9"/>
      <c r="SBB620" s="9"/>
      <c r="SBC620" s="9"/>
      <c r="SBD620" s="9"/>
      <c r="SBE620" s="9"/>
      <c r="SBF620" s="9"/>
      <c r="SBG620" s="9"/>
      <c r="SBH620" s="9"/>
      <c r="SBI620" s="9"/>
      <c r="SBJ620" s="9"/>
      <c r="SBK620" s="9"/>
      <c r="SBL620" s="9"/>
      <c r="SBM620" s="9"/>
      <c r="SBN620" s="9"/>
      <c r="SBO620" s="9"/>
      <c r="SBP620" s="9"/>
      <c r="SBQ620" s="9"/>
      <c r="SBR620" s="9"/>
      <c r="SBS620" s="9"/>
      <c r="SBT620" s="9"/>
      <c r="SBU620" s="9"/>
      <c r="SBV620" s="9"/>
      <c r="SBW620" s="9"/>
      <c r="SBX620" s="9"/>
      <c r="SBY620" s="9"/>
      <c r="SBZ620" s="9"/>
      <c r="SCA620" s="9"/>
      <c r="SCB620" s="9"/>
      <c r="SCC620" s="9"/>
      <c r="SCD620" s="9"/>
      <c r="SCE620" s="9"/>
      <c r="SCF620" s="9"/>
      <c r="SCG620" s="9"/>
      <c r="SCH620" s="9"/>
      <c r="SCI620" s="9"/>
      <c r="SCJ620" s="9"/>
      <c r="SCK620" s="9"/>
      <c r="SCL620" s="9"/>
      <c r="SCM620" s="9"/>
      <c r="SCN620" s="9"/>
      <c r="SCO620" s="9"/>
      <c r="SCP620" s="9"/>
      <c r="SCQ620" s="9"/>
      <c r="SCR620" s="9"/>
      <c r="SCS620" s="9"/>
      <c r="SCT620" s="9"/>
      <c r="SCU620" s="9"/>
      <c r="SCV620" s="9"/>
      <c r="SCW620" s="9"/>
      <c r="SCX620" s="9"/>
      <c r="SCY620" s="9"/>
      <c r="SCZ620" s="9"/>
      <c r="SDA620" s="9"/>
      <c r="SDB620" s="9"/>
      <c r="SDC620" s="9"/>
      <c r="SDD620" s="9"/>
      <c r="SDE620" s="9"/>
      <c r="SDF620" s="9"/>
      <c r="SDG620" s="9"/>
      <c r="SDH620" s="9"/>
      <c r="SDI620" s="9"/>
      <c r="SDJ620" s="9"/>
      <c r="SDK620" s="9"/>
      <c r="SDL620" s="9"/>
      <c r="SDM620" s="9"/>
      <c r="SDN620" s="9"/>
      <c r="SDO620" s="9"/>
      <c r="SDP620" s="9"/>
      <c r="SDQ620" s="9"/>
      <c r="SDR620" s="9"/>
      <c r="SDS620" s="9"/>
      <c r="SDT620" s="9"/>
      <c r="SDU620" s="9"/>
      <c r="SDV620" s="9"/>
      <c r="SDW620" s="9"/>
      <c r="SDX620" s="9"/>
      <c r="SDY620" s="9"/>
      <c r="SDZ620" s="9"/>
      <c r="SEA620" s="9"/>
      <c r="SEB620" s="9"/>
      <c r="SEC620" s="9"/>
      <c r="SED620" s="9"/>
      <c r="SEE620" s="9"/>
      <c r="SEF620" s="9"/>
      <c r="SEG620" s="9"/>
      <c r="SEH620" s="9"/>
      <c r="SEI620" s="9"/>
      <c r="SEJ620" s="9"/>
      <c r="SEK620" s="9"/>
      <c r="SEL620" s="9"/>
      <c r="SEM620" s="9"/>
      <c r="SEN620" s="9"/>
      <c r="SEO620" s="9"/>
      <c r="SEP620" s="9"/>
      <c r="SEQ620" s="9"/>
      <c r="SER620" s="9"/>
      <c r="SES620" s="9"/>
      <c r="SET620" s="9"/>
      <c r="SEU620" s="9"/>
      <c r="SEV620" s="9"/>
      <c r="SEW620" s="9"/>
      <c r="SEX620" s="9"/>
      <c r="SEY620" s="9"/>
      <c r="SEZ620" s="9"/>
      <c r="SFA620" s="9"/>
      <c r="SFB620" s="9"/>
      <c r="SFC620" s="9"/>
      <c r="SFD620" s="9"/>
      <c r="SFE620" s="9"/>
      <c r="SFF620" s="9"/>
      <c r="SFG620" s="9"/>
      <c r="SFH620" s="9"/>
      <c r="SFI620" s="9"/>
      <c r="SFJ620" s="9"/>
      <c r="SFK620" s="9"/>
      <c r="SFL620" s="9"/>
      <c r="SFM620" s="9"/>
      <c r="SFN620" s="9"/>
      <c r="SFO620" s="9"/>
      <c r="SFP620" s="9"/>
      <c r="SFQ620" s="9"/>
      <c r="SFR620" s="9"/>
      <c r="SFS620" s="9"/>
      <c r="SFT620" s="9"/>
      <c r="SFU620" s="9"/>
      <c r="SFV620" s="9"/>
      <c r="SFW620" s="9"/>
      <c r="SFX620" s="9"/>
      <c r="SFY620" s="9"/>
      <c r="SFZ620" s="9"/>
      <c r="SGA620" s="9"/>
      <c r="SGB620" s="9"/>
      <c r="SGC620" s="9"/>
      <c r="SGD620" s="9"/>
      <c r="SGE620" s="9"/>
      <c r="SGF620" s="9"/>
      <c r="SGG620" s="9"/>
      <c r="SGH620" s="9"/>
      <c r="SGI620" s="9"/>
      <c r="SGJ620" s="9"/>
      <c r="SGK620" s="9"/>
      <c r="SGL620" s="9"/>
      <c r="SGM620" s="9"/>
      <c r="SGN620" s="9"/>
      <c r="SGO620" s="9"/>
      <c r="SGP620" s="9"/>
      <c r="SGQ620" s="9"/>
      <c r="SGR620" s="9"/>
      <c r="SGS620" s="9"/>
      <c r="SGT620" s="9"/>
      <c r="SGU620" s="9"/>
      <c r="SGV620" s="9"/>
      <c r="SGW620" s="9"/>
      <c r="SGX620" s="9"/>
      <c r="SGY620" s="9"/>
      <c r="SGZ620" s="9"/>
      <c r="SHA620" s="9"/>
      <c r="SHB620" s="9"/>
      <c r="SHC620" s="9"/>
      <c r="SHD620" s="9"/>
      <c r="SHE620" s="9"/>
      <c r="SHF620" s="9"/>
      <c r="SHG620" s="9"/>
      <c r="SHH620" s="9"/>
      <c r="SHI620" s="9"/>
      <c r="SHJ620" s="9"/>
      <c r="SHK620" s="9"/>
      <c r="SHL620" s="9"/>
      <c r="SHM620" s="9"/>
      <c r="SHN620" s="9"/>
      <c r="SHO620" s="9"/>
      <c r="SHP620" s="9"/>
      <c r="SHQ620" s="9"/>
      <c r="SHR620" s="9"/>
      <c r="SHS620" s="9"/>
      <c r="SHT620" s="9"/>
      <c r="SHU620" s="9"/>
      <c r="SHV620" s="9"/>
      <c r="SHW620" s="9"/>
      <c r="SHX620" s="9"/>
      <c r="SHY620" s="9"/>
      <c r="SHZ620" s="9"/>
      <c r="SIA620" s="9"/>
      <c r="SIB620" s="9"/>
      <c r="SIC620" s="9"/>
      <c r="SID620" s="9"/>
      <c r="SIE620" s="9"/>
      <c r="SIF620" s="9"/>
      <c r="SIG620" s="9"/>
      <c r="SIH620" s="9"/>
      <c r="SII620" s="9"/>
      <c r="SIJ620" s="9"/>
      <c r="SIK620" s="9"/>
      <c r="SIL620" s="9"/>
      <c r="SIM620" s="9"/>
      <c r="SIN620" s="9"/>
      <c r="SIO620" s="9"/>
      <c r="SIP620" s="9"/>
      <c r="SIQ620" s="9"/>
      <c r="SIR620" s="9"/>
      <c r="SIS620" s="9"/>
      <c r="SIT620" s="9"/>
      <c r="SIU620" s="9"/>
      <c r="SIV620" s="9"/>
      <c r="SIW620" s="9"/>
      <c r="SIX620" s="9"/>
      <c r="SIY620" s="9"/>
      <c r="SIZ620" s="9"/>
      <c r="SJA620" s="9"/>
      <c r="SJB620" s="9"/>
      <c r="SJC620" s="9"/>
      <c r="SJD620" s="9"/>
      <c r="SJE620" s="9"/>
      <c r="SJF620" s="9"/>
      <c r="SJG620" s="9"/>
      <c r="SJH620" s="9"/>
      <c r="SJI620" s="9"/>
      <c r="SJJ620" s="9"/>
      <c r="SJK620" s="9"/>
      <c r="SJL620" s="9"/>
      <c r="SJM620" s="9"/>
      <c r="SJN620" s="9"/>
      <c r="SJO620" s="9"/>
      <c r="SJP620" s="9"/>
      <c r="SJQ620" s="9"/>
      <c r="SJR620" s="9"/>
      <c r="SJS620" s="9"/>
      <c r="SJT620" s="9"/>
      <c r="SJU620" s="9"/>
      <c r="SJV620" s="9"/>
      <c r="SJW620" s="9"/>
      <c r="SJX620" s="9"/>
      <c r="SJY620" s="9"/>
      <c r="SJZ620" s="9"/>
      <c r="SKA620" s="9"/>
      <c r="SKB620" s="9"/>
      <c r="SKC620" s="9"/>
      <c r="SKD620" s="9"/>
      <c r="SKE620" s="9"/>
      <c r="SKF620" s="9"/>
      <c r="SKG620" s="9"/>
      <c r="SKH620" s="9"/>
      <c r="SKI620" s="9"/>
      <c r="SKJ620" s="9"/>
      <c r="SKK620" s="9"/>
      <c r="SKL620" s="9"/>
      <c r="SKM620" s="9"/>
      <c r="SKN620" s="9"/>
      <c r="SKO620" s="9"/>
      <c r="SKP620" s="9"/>
      <c r="SKQ620" s="9"/>
      <c r="SKR620" s="9"/>
      <c r="SKS620" s="9"/>
      <c r="SKT620" s="9"/>
      <c r="SKU620" s="9"/>
      <c r="SKV620" s="9"/>
      <c r="SKW620" s="9"/>
      <c r="SKX620" s="9"/>
      <c r="SKY620" s="9"/>
      <c r="SKZ620" s="9"/>
      <c r="SLA620" s="9"/>
      <c r="SLB620" s="9"/>
      <c r="SLC620" s="9"/>
      <c r="SLD620" s="9"/>
      <c r="SLE620" s="9"/>
      <c r="SLF620" s="9"/>
      <c r="SLG620" s="9"/>
      <c r="SLH620" s="9"/>
      <c r="SLI620" s="9"/>
      <c r="SLJ620" s="9"/>
      <c r="SLK620" s="9"/>
      <c r="SLL620" s="9"/>
      <c r="SLM620" s="9"/>
      <c r="SLN620" s="9"/>
      <c r="SLO620" s="9"/>
      <c r="SLP620" s="9"/>
      <c r="SLQ620" s="9"/>
      <c r="SLR620" s="9"/>
      <c r="SLS620" s="9"/>
      <c r="SLT620" s="9"/>
      <c r="SLU620" s="9"/>
      <c r="SLV620" s="9"/>
      <c r="SLW620" s="9"/>
      <c r="SLX620" s="9"/>
      <c r="SLY620" s="9"/>
      <c r="SLZ620" s="9"/>
      <c r="SMA620" s="9"/>
      <c r="SMB620" s="9"/>
      <c r="SMC620" s="9"/>
      <c r="SMD620" s="9"/>
      <c r="SME620" s="9"/>
      <c r="SMF620" s="9"/>
      <c r="SMG620" s="9"/>
      <c r="SMH620" s="9"/>
      <c r="SMI620" s="9"/>
      <c r="SMJ620" s="9"/>
      <c r="SMK620" s="9"/>
      <c r="SML620" s="9"/>
      <c r="SMM620" s="9"/>
      <c r="SMN620" s="9"/>
      <c r="SMO620" s="9"/>
      <c r="SMP620" s="9"/>
      <c r="SMQ620" s="9"/>
      <c r="SMR620" s="9"/>
      <c r="SMS620" s="9"/>
      <c r="SMT620" s="9"/>
      <c r="SMU620" s="9"/>
      <c r="SMV620" s="9"/>
      <c r="SMW620" s="9"/>
      <c r="SMX620" s="9"/>
      <c r="SMY620" s="9"/>
      <c r="SMZ620" s="9"/>
      <c r="SNA620" s="9"/>
      <c r="SNB620" s="9"/>
      <c r="SNC620" s="9"/>
      <c r="SND620" s="9"/>
      <c r="SNE620" s="9"/>
      <c r="SNF620" s="9"/>
      <c r="SNG620" s="9"/>
      <c r="SNH620" s="9"/>
      <c r="SNI620" s="9"/>
      <c r="SNJ620" s="9"/>
      <c r="SNK620" s="9"/>
      <c r="SNL620" s="9"/>
      <c r="SNM620" s="9"/>
      <c r="SNN620" s="9"/>
      <c r="SNO620" s="9"/>
      <c r="SNP620" s="9"/>
      <c r="SNQ620" s="9"/>
      <c r="SNR620" s="9"/>
      <c r="SNS620" s="9"/>
      <c r="SNT620" s="9"/>
      <c r="SNU620" s="9"/>
      <c r="SNV620" s="9"/>
      <c r="SNW620" s="9"/>
      <c r="SNX620" s="9"/>
      <c r="SNY620" s="9"/>
      <c r="SNZ620" s="9"/>
      <c r="SOA620" s="9"/>
      <c r="SOB620" s="9"/>
      <c r="SOC620" s="9"/>
      <c r="SOD620" s="9"/>
      <c r="SOE620" s="9"/>
      <c r="SOF620" s="9"/>
      <c r="SOG620" s="9"/>
      <c r="SOH620" s="9"/>
      <c r="SOI620" s="9"/>
      <c r="SOJ620" s="9"/>
      <c r="SOK620" s="9"/>
      <c r="SOL620" s="9"/>
      <c r="SOM620" s="9"/>
      <c r="SON620" s="9"/>
      <c r="SOO620" s="9"/>
      <c r="SOP620" s="9"/>
      <c r="SOQ620" s="9"/>
      <c r="SOR620" s="9"/>
      <c r="SOS620" s="9"/>
      <c r="SOT620" s="9"/>
      <c r="SOU620" s="9"/>
      <c r="SOV620" s="9"/>
      <c r="SOW620" s="9"/>
      <c r="SOX620" s="9"/>
      <c r="SOY620" s="9"/>
      <c r="SOZ620" s="9"/>
      <c r="SPA620" s="9"/>
      <c r="SPB620" s="9"/>
      <c r="SPC620" s="9"/>
      <c r="SPD620" s="9"/>
      <c r="SPE620" s="9"/>
      <c r="SPF620" s="9"/>
      <c r="SPG620" s="9"/>
      <c r="SPH620" s="9"/>
      <c r="SPI620" s="9"/>
      <c r="SPJ620" s="9"/>
      <c r="SPK620" s="9"/>
      <c r="SPL620" s="9"/>
      <c r="SPM620" s="9"/>
      <c r="SPN620" s="9"/>
      <c r="SPO620" s="9"/>
      <c r="SPP620" s="9"/>
      <c r="SPQ620" s="9"/>
      <c r="SPR620" s="9"/>
      <c r="SPS620" s="9"/>
      <c r="SPT620" s="9"/>
      <c r="SPU620" s="9"/>
      <c r="SPV620" s="9"/>
      <c r="SPW620" s="9"/>
      <c r="SPX620" s="9"/>
      <c r="SPY620" s="9"/>
      <c r="SPZ620" s="9"/>
      <c r="SQA620" s="9"/>
      <c r="SQB620" s="9"/>
      <c r="SQC620" s="9"/>
      <c r="SQD620" s="9"/>
      <c r="SQE620" s="9"/>
      <c r="SQF620" s="9"/>
      <c r="SQG620" s="9"/>
      <c r="SQH620" s="9"/>
      <c r="SQI620" s="9"/>
      <c r="SQJ620" s="9"/>
      <c r="SQK620" s="9"/>
      <c r="SQL620" s="9"/>
      <c r="SQM620" s="9"/>
      <c r="SQN620" s="9"/>
      <c r="SQO620" s="9"/>
      <c r="SQP620" s="9"/>
      <c r="SQQ620" s="9"/>
      <c r="SQR620" s="9"/>
      <c r="SQS620" s="9"/>
      <c r="SQT620" s="9"/>
      <c r="SQU620" s="9"/>
      <c r="SQV620" s="9"/>
      <c r="SQW620" s="9"/>
      <c r="SQX620" s="9"/>
      <c r="SQY620" s="9"/>
      <c r="SQZ620" s="9"/>
      <c r="SRA620" s="9"/>
      <c r="SRB620" s="9"/>
      <c r="SRC620" s="9"/>
      <c r="SRD620" s="9"/>
      <c r="SRE620" s="9"/>
      <c r="SRF620" s="9"/>
      <c r="SRG620" s="9"/>
      <c r="SRH620" s="9"/>
      <c r="SRI620" s="9"/>
      <c r="SRJ620" s="9"/>
      <c r="SRK620" s="9"/>
      <c r="SRL620" s="9"/>
      <c r="SRM620" s="9"/>
      <c r="SRN620" s="9"/>
      <c r="SRO620" s="9"/>
      <c r="SRP620" s="9"/>
      <c r="SRQ620" s="9"/>
      <c r="SRR620" s="9"/>
      <c r="SRS620" s="9"/>
      <c r="SRT620" s="9"/>
      <c r="SRU620" s="9"/>
      <c r="SRV620" s="9"/>
      <c r="SRW620" s="9"/>
      <c r="SRX620" s="9"/>
      <c r="SRY620" s="9"/>
      <c r="SRZ620" s="9"/>
      <c r="SSA620" s="9"/>
      <c r="SSB620" s="9"/>
      <c r="SSC620" s="9"/>
      <c r="SSD620" s="9"/>
      <c r="SSE620" s="9"/>
      <c r="SSF620" s="9"/>
      <c r="SSG620" s="9"/>
      <c r="SSH620" s="9"/>
      <c r="SSI620" s="9"/>
      <c r="SSJ620" s="9"/>
      <c r="SSK620" s="9"/>
      <c r="SSL620" s="9"/>
      <c r="SSM620" s="9"/>
      <c r="SSN620" s="9"/>
      <c r="SSO620" s="9"/>
      <c r="SSP620" s="9"/>
      <c r="SSQ620" s="9"/>
      <c r="SSR620" s="9"/>
      <c r="SSS620" s="9"/>
      <c r="SST620" s="9"/>
      <c r="SSU620" s="9"/>
      <c r="SSV620" s="9"/>
      <c r="SSW620" s="9"/>
      <c r="SSX620" s="9"/>
      <c r="SSY620" s="9"/>
      <c r="SSZ620" s="9"/>
      <c r="STA620" s="9"/>
      <c r="STB620" s="9"/>
      <c r="STC620" s="9"/>
      <c r="STD620" s="9"/>
      <c r="STE620" s="9"/>
      <c r="STF620" s="9"/>
      <c r="STG620" s="9"/>
      <c r="STH620" s="9"/>
      <c r="STI620" s="9"/>
      <c r="STJ620" s="9"/>
      <c r="STK620" s="9"/>
      <c r="STL620" s="9"/>
      <c r="STM620" s="9"/>
      <c r="STN620" s="9"/>
      <c r="STO620" s="9"/>
      <c r="STP620" s="9"/>
      <c r="STQ620" s="9"/>
      <c r="STR620" s="9"/>
      <c r="STS620" s="9"/>
      <c r="STT620" s="9"/>
      <c r="STU620" s="9"/>
      <c r="STV620" s="9"/>
      <c r="STW620" s="9"/>
      <c r="STX620" s="9"/>
      <c r="STY620" s="9"/>
      <c r="STZ620" s="9"/>
      <c r="SUA620" s="9"/>
      <c r="SUB620" s="9"/>
      <c r="SUC620" s="9"/>
      <c r="SUD620" s="9"/>
      <c r="SUE620" s="9"/>
      <c r="SUF620" s="9"/>
      <c r="SUG620" s="9"/>
      <c r="SUH620" s="9"/>
      <c r="SUI620" s="9"/>
      <c r="SUJ620" s="9"/>
      <c r="SUK620" s="9"/>
      <c r="SUL620" s="9"/>
      <c r="SUM620" s="9"/>
      <c r="SUN620" s="9"/>
      <c r="SUO620" s="9"/>
      <c r="SUP620" s="9"/>
      <c r="SUQ620" s="9"/>
      <c r="SUR620" s="9"/>
      <c r="SUS620" s="9"/>
      <c r="SUT620" s="9"/>
      <c r="SUU620" s="9"/>
      <c r="SUV620" s="9"/>
      <c r="SUW620" s="9"/>
      <c r="SUX620" s="9"/>
      <c r="SUY620" s="9"/>
      <c r="SUZ620" s="9"/>
      <c r="SVA620" s="9"/>
      <c r="SVB620" s="9"/>
      <c r="SVC620" s="9"/>
      <c r="SVD620" s="9"/>
      <c r="SVE620" s="9"/>
      <c r="SVF620" s="9"/>
      <c r="SVG620" s="9"/>
      <c r="SVH620" s="9"/>
      <c r="SVI620" s="9"/>
      <c r="SVJ620" s="9"/>
      <c r="SVK620" s="9"/>
      <c r="SVL620" s="9"/>
      <c r="SVM620" s="9"/>
      <c r="SVN620" s="9"/>
      <c r="SVO620" s="9"/>
      <c r="SVP620" s="9"/>
      <c r="SVQ620" s="9"/>
      <c r="SVR620" s="9"/>
      <c r="SVS620" s="9"/>
      <c r="SVT620" s="9"/>
      <c r="SVU620" s="9"/>
      <c r="SVV620" s="9"/>
      <c r="SVW620" s="9"/>
      <c r="SVX620" s="9"/>
      <c r="SVY620" s="9"/>
      <c r="SVZ620" s="9"/>
      <c r="SWA620" s="9"/>
      <c r="SWB620" s="9"/>
      <c r="SWC620" s="9"/>
      <c r="SWD620" s="9"/>
      <c r="SWE620" s="9"/>
      <c r="SWF620" s="9"/>
      <c r="SWG620" s="9"/>
      <c r="SWH620" s="9"/>
      <c r="SWI620" s="9"/>
      <c r="SWJ620" s="9"/>
      <c r="SWK620" s="9"/>
      <c r="SWL620" s="9"/>
      <c r="SWM620" s="9"/>
      <c r="SWN620" s="9"/>
      <c r="SWO620" s="9"/>
      <c r="SWP620" s="9"/>
      <c r="SWQ620" s="9"/>
      <c r="SWR620" s="9"/>
      <c r="SWS620" s="9"/>
      <c r="SWT620" s="9"/>
      <c r="SWU620" s="9"/>
      <c r="SWV620" s="9"/>
      <c r="SWW620" s="9"/>
      <c r="SWX620" s="9"/>
      <c r="SWY620" s="9"/>
      <c r="SWZ620" s="9"/>
      <c r="SXA620" s="9"/>
      <c r="SXB620" s="9"/>
      <c r="SXC620" s="9"/>
      <c r="SXD620" s="9"/>
      <c r="SXE620" s="9"/>
      <c r="SXF620" s="9"/>
      <c r="SXG620" s="9"/>
      <c r="SXH620" s="9"/>
      <c r="SXI620" s="9"/>
      <c r="SXJ620" s="9"/>
      <c r="SXK620" s="9"/>
      <c r="SXL620" s="9"/>
      <c r="SXM620" s="9"/>
      <c r="SXN620" s="9"/>
      <c r="SXO620" s="9"/>
      <c r="SXP620" s="9"/>
      <c r="SXQ620" s="9"/>
      <c r="SXR620" s="9"/>
      <c r="SXS620" s="9"/>
      <c r="SXT620" s="9"/>
      <c r="SXU620" s="9"/>
      <c r="SXV620" s="9"/>
      <c r="SXW620" s="9"/>
      <c r="SXX620" s="9"/>
      <c r="SXY620" s="9"/>
      <c r="SXZ620" s="9"/>
      <c r="SYA620" s="9"/>
      <c r="SYB620" s="9"/>
      <c r="SYC620" s="9"/>
      <c r="SYD620" s="9"/>
      <c r="SYE620" s="9"/>
      <c r="SYF620" s="9"/>
      <c r="SYG620" s="9"/>
      <c r="SYH620" s="9"/>
      <c r="SYI620" s="9"/>
      <c r="SYJ620" s="9"/>
      <c r="SYK620" s="9"/>
      <c r="SYL620" s="9"/>
      <c r="SYM620" s="9"/>
      <c r="SYN620" s="9"/>
      <c r="SYO620" s="9"/>
      <c r="SYP620" s="9"/>
      <c r="SYQ620" s="9"/>
      <c r="SYR620" s="9"/>
      <c r="SYS620" s="9"/>
      <c r="SYT620" s="9"/>
      <c r="SYU620" s="9"/>
      <c r="SYV620" s="9"/>
      <c r="SYW620" s="9"/>
      <c r="SYX620" s="9"/>
      <c r="SYY620" s="9"/>
      <c r="SYZ620" s="9"/>
      <c r="SZA620" s="9"/>
      <c r="SZB620" s="9"/>
      <c r="SZC620" s="9"/>
      <c r="SZD620" s="9"/>
      <c r="SZE620" s="9"/>
      <c r="SZF620" s="9"/>
      <c r="SZG620" s="9"/>
      <c r="SZH620" s="9"/>
      <c r="SZI620" s="9"/>
      <c r="SZJ620" s="9"/>
      <c r="SZK620" s="9"/>
      <c r="SZL620" s="9"/>
      <c r="SZM620" s="9"/>
      <c r="SZN620" s="9"/>
      <c r="SZO620" s="9"/>
      <c r="SZP620" s="9"/>
      <c r="SZQ620" s="9"/>
      <c r="SZR620" s="9"/>
      <c r="SZS620" s="9"/>
      <c r="SZT620" s="9"/>
      <c r="SZU620" s="9"/>
      <c r="SZV620" s="9"/>
      <c r="SZW620" s="9"/>
      <c r="SZX620" s="9"/>
      <c r="SZY620" s="9"/>
      <c r="SZZ620" s="9"/>
      <c r="TAA620" s="9"/>
      <c r="TAB620" s="9"/>
      <c r="TAC620" s="9"/>
      <c r="TAD620" s="9"/>
      <c r="TAE620" s="9"/>
      <c r="TAF620" s="9"/>
      <c r="TAG620" s="9"/>
      <c r="TAH620" s="9"/>
      <c r="TAI620" s="9"/>
      <c r="TAJ620" s="9"/>
      <c r="TAK620" s="9"/>
      <c r="TAL620" s="9"/>
      <c r="TAM620" s="9"/>
      <c r="TAN620" s="9"/>
      <c r="TAO620" s="9"/>
      <c r="TAP620" s="9"/>
      <c r="TAQ620" s="9"/>
      <c r="TAR620" s="9"/>
      <c r="TAS620" s="9"/>
      <c r="TAT620" s="9"/>
      <c r="TAU620" s="9"/>
      <c r="TAV620" s="9"/>
      <c r="TAW620" s="9"/>
      <c r="TAX620" s="9"/>
      <c r="TAY620" s="9"/>
      <c r="TAZ620" s="9"/>
      <c r="TBA620" s="9"/>
      <c r="TBB620" s="9"/>
      <c r="TBC620" s="9"/>
      <c r="TBD620" s="9"/>
      <c r="TBE620" s="9"/>
      <c r="TBF620" s="9"/>
      <c r="TBG620" s="9"/>
      <c r="TBH620" s="9"/>
      <c r="TBI620" s="9"/>
      <c r="TBJ620" s="9"/>
      <c r="TBK620" s="9"/>
      <c r="TBL620" s="9"/>
      <c r="TBM620" s="9"/>
      <c r="TBN620" s="9"/>
      <c r="TBO620" s="9"/>
      <c r="TBP620" s="9"/>
      <c r="TBQ620" s="9"/>
      <c r="TBR620" s="9"/>
      <c r="TBS620" s="9"/>
      <c r="TBT620" s="9"/>
      <c r="TBU620" s="9"/>
      <c r="TBV620" s="9"/>
      <c r="TBW620" s="9"/>
      <c r="TBX620" s="9"/>
      <c r="TBY620" s="9"/>
      <c r="TBZ620" s="9"/>
      <c r="TCA620" s="9"/>
      <c r="TCB620" s="9"/>
      <c r="TCC620" s="9"/>
      <c r="TCD620" s="9"/>
      <c r="TCE620" s="9"/>
      <c r="TCF620" s="9"/>
      <c r="TCG620" s="9"/>
      <c r="TCH620" s="9"/>
      <c r="TCI620" s="9"/>
      <c r="TCJ620" s="9"/>
      <c r="TCK620" s="9"/>
      <c r="TCL620" s="9"/>
      <c r="TCM620" s="9"/>
      <c r="TCN620" s="9"/>
      <c r="TCO620" s="9"/>
      <c r="TCP620" s="9"/>
      <c r="TCQ620" s="9"/>
      <c r="TCR620" s="9"/>
      <c r="TCS620" s="9"/>
      <c r="TCT620" s="9"/>
      <c r="TCU620" s="9"/>
      <c r="TCV620" s="9"/>
      <c r="TCW620" s="9"/>
      <c r="TCX620" s="9"/>
      <c r="TCY620" s="9"/>
      <c r="TCZ620" s="9"/>
      <c r="TDA620" s="9"/>
      <c r="TDB620" s="9"/>
      <c r="TDC620" s="9"/>
      <c r="TDD620" s="9"/>
      <c r="TDE620" s="9"/>
      <c r="TDF620" s="9"/>
      <c r="TDG620" s="9"/>
      <c r="TDH620" s="9"/>
      <c r="TDI620" s="9"/>
      <c r="TDJ620" s="9"/>
      <c r="TDK620" s="9"/>
      <c r="TDL620" s="9"/>
      <c r="TDM620" s="9"/>
      <c r="TDN620" s="9"/>
      <c r="TDO620" s="9"/>
      <c r="TDP620" s="9"/>
      <c r="TDQ620" s="9"/>
      <c r="TDR620" s="9"/>
      <c r="TDS620" s="9"/>
      <c r="TDT620" s="9"/>
      <c r="TDU620" s="9"/>
      <c r="TDV620" s="9"/>
      <c r="TDW620" s="9"/>
      <c r="TDX620" s="9"/>
      <c r="TDY620" s="9"/>
      <c r="TDZ620" s="9"/>
      <c r="TEA620" s="9"/>
      <c r="TEB620" s="9"/>
      <c r="TEC620" s="9"/>
      <c r="TED620" s="9"/>
      <c r="TEE620" s="9"/>
      <c r="TEF620" s="9"/>
      <c r="TEG620" s="9"/>
      <c r="TEH620" s="9"/>
      <c r="TEI620" s="9"/>
      <c r="TEJ620" s="9"/>
      <c r="TEK620" s="9"/>
      <c r="TEL620" s="9"/>
      <c r="TEM620" s="9"/>
      <c r="TEN620" s="9"/>
      <c r="TEO620" s="9"/>
      <c r="TEP620" s="9"/>
      <c r="TEQ620" s="9"/>
      <c r="TER620" s="9"/>
      <c r="TES620" s="9"/>
      <c r="TET620" s="9"/>
      <c r="TEU620" s="9"/>
      <c r="TEV620" s="9"/>
      <c r="TEW620" s="9"/>
      <c r="TEX620" s="9"/>
      <c r="TEY620" s="9"/>
      <c r="TEZ620" s="9"/>
      <c r="TFA620" s="9"/>
      <c r="TFB620" s="9"/>
      <c r="TFC620" s="9"/>
      <c r="TFD620" s="9"/>
      <c r="TFE620" s="9"/>
      <c r="TFF620" s="9"/>
      <c r="TFG620" s="9"/>
      <c r="TFH620" s="9"/>
      <c r="TFI620" s="9"/>
      <c r="TFJ620" s="9"/>
      <c r="TFK620" s="9"/>
      <c r="TFL620" s="9"/>
      <c r="TFM620" s="9"/>
      <c r="TFN620" s="9"/>
      <c r="TFO620" s="9"/>
      <c r="TFP620" s="9"/>
      <c r="TFQ620" s="9"/>
      <c r="TFR620" s="9"/>
      <c r="TFS620" s="9"/>
      <c r="TFT620" s="9"/>
      <c r="TFU620" s="9"/>
      <c r="TFV620" s="9"/>
      <c r="TFW620" s="9"/>
      <c r="TFX620" s="9"/>
      <c r="TFY620" s="9"/>
      <c r="TFZ620" s="9"/>
      <c r="TGA620" s="9"/>
      <c r="TGB620" s="9"/>
      <c r="TGC620" s="9"/>
      <c r="TGD620" s="9"/>
      <c r="TGE620" s="9"/>
      <c r="TGF620" s="9"/>
      <c r="TGG620" s="9"/>
      <c r="TGH620" s="9"/>
      <c r="TGI620" s="9"/>
      <c r="TGJ620" s="9"/>
      <c r="TGK620" s="9"/>
      <c r="TGL620" s="9"/>
      <c r="TGM620" s="9"/>
      <c r="TGN620" s="9"/>
      <c r="TGO620" s="9"/>
      <c r="TGP620" s="9"/>
      <c r="TGQ620" s="9"/>
      <c r="TGR620" s="9"/>
      <c r="TGS620" s="9"/>
      <c r="TGT620" s="9"/>
      <c r="TGU620" s="9"/>
      <c r="TGV620" s="9"/>
      <c r="TGW620" s="9"/>
      <c r="TGX620" s="9"/>
      <c r="TGY620" s="9"/>
      <c r="TGZ620" s="9"/>
      <c r="THA620" s="9"/>
      <c r="THB620" s="9"/>
      <c r="THC620" s="9"/>
      <c r="THD620" s="9"/>
      <c r="THE620" s="9"/>
      <c r="THF620" s="9"/>
      <c r="THG620" s="9"/>
      <c r="THH620" s="9"/>
      <c r="THI620" s="9"/>
      <c r="THJ620" s="9"/>
      <c r="THK620" s="9"/>
      <c r="THL620" s="9"/>
      <c r="THM620" s="9"/>
      <c r="THN620" s="9"/>
      <c r="THO620" s="9"/>
      <c r="THP620" s="9"/>
      <c r="THQ620" s="9"/>
      <c r="THR620" s="9"/>
      <c r="THS620" s="9"/>
      <c r="THT620" s="9"/>
      <c r="THU620" s="9"/>
      <c r="THV620" s="9"/>
      <c r="THW620" s="9"/>
      <c r="THX620" s="9"/>
      <c r="THY620" s="9"/>
      <c r="THZ620" s="9"/>
      <c r="TIA620" s="9"/>
      <c r="TIB620" s="9"/>
      <c r="TIC620" s="9"/>
      <c r="TID620" s="9"/>
      <c r="TIE620" s="9"/>
      <c r="TIF620" s="9"/>
      <c r="TIG620" s="9"/>
      <c r="TIH620" s="9"/>
      <c r="TII620" s="9"/>
      <c r="TIJ620" s="9"/>
      <c r="TIK620" s="9"/>
      <c r="TIL620" s="9"/>
      <c r="TIM620" s="9"/>
      <c r="TIN620" s="9"/>
      <c r="TIO620" s="9"/>
      <c r="TIP620" s="9"/>
      <c r="TIQ620" s="9"/>
      <c r="TIR620" s="9"/>
      <c r="TIS620" s="9"/>
      <c r="TIT620" s="9"/>
      <c r="TIU620" s="9"/>
      <c r="TIV620" s="9"/>
      <c r="TIW620" s="9"/>
      <c r="TIX620" s="9"/>
      <c r="TIY620" s="9"/>
      <c r="TIZ620" s="9"/>
      <c r="TJA620" s="9"/>
      <c r="TJB620" s="9"/>
      <c r="TJC620" s="9"/>
      <c r="TJD620" s="9"/>
      <c r="TJE620" s="9"/>
      <c r="TJF620" s="9"/>
      <c r="TJG620" s="9"/>
      <c r="TJH620" s="9"/>
      <c r="TJI620" s="9"/>
      <c r="TJJ620" s="9"/>
      <c r="TJK620" s="9"/>
      <c r="TJL620" s="9"/>
      <c r="TJM620" s="9"/>
      <c r="TJN620" s="9"/>
      <c r="TJO620" s="9"/>
      <c r="TJP620" s="9"/>
      <c r="TJQ620" s="9"/>
      <c r="TJR620" s="9"/>
      <c r="TJS620" s="9"/>
      <c r="TJT620" s="9"/>
      <c r="TJU620" s="9"/>
      <c r="TJV620" s="9"/>
      <c r="TJW620" s="9"/>
      <c r="TJX620" s="9"/>
      <c r="TJY620" s="9"/>
      <c r="TJZ620" s="9"/>
      <c r="TKA620" s="9"/>
      <c r="TKB620" s="9"/>
      <c r="TKC620" s="9"/>
      <c r="TKD620" s="9"/>
      <c r="TKE620" s="9"/>
      <c r="TKF620" s="9"/>
      <c r="TKG620" s="9"/>
      <c r="TKH620" s="9"/>
      <c r="TKI620" s="9"/>
      <c r="TKJ620" s="9"/>
      <c r="TKK620" s="9"/>
      <c r="TKL620" s="9"/>
      <c r="TKM620" s="9"/>
      <c r="TKN620" s="9"/>
      <c r="TKO620" s="9"/>
      <c r="TKP620" s="9"/>
      <c r="TKQ620" s="9"/>
      <c r="TKR620" s="9"/>
      <c r="TKS620" s="9"/>
      <c r="TKT620" s="9"/>
      <c r="TKU620" s="9"/>
      <c r="TKV620" s="9"/>
      <c r="TKW620" s="9"/>
      <c r="TKX620" s="9"/>
      <c r="TKY620" s="9"/>
      <c r="TKZ620" s="9"/>
      <c r="TLA620" s="9"/>
      <c r="TLB620" s="9"/>
      <c r="TLC620" s="9"/>
      <c r="TLD620" s="9"/>
      <c r="TLE620" s="9"/>
      <c r="TLF620" s="9"/>
      <c r="TLG620" s="9"/>
      <c r="TLH620" s="9"/>
      <c r="TLI620" s="9"/>
      <c r="TLJ620" s="9"/>
      <c r="TLK620" s="9"/>
      <c r="TLL620" s="9"/>
      <c r="TLM620" s="9"/>
      <c r="TLN620" s="9"/>
      <c r="TLO620" s="9"/>
      <c r="TLP620" s="9"/>
      <c r="TLQ620" s="9"/>
      <c r="TLR620" s="9"/>
      <c r="TLS620" s="9"/>
      <c r="TLT620" s="9"/>
      <c r="TLU620" s="9"/>
      <c r="TLV620" s="9"/>
      <c r="TLW620" s="9"/>
      <c r="TLX620" s="9"/>
      <c r="TLY620" s="9"/>
      <c r="TLZ620" s="9"/>
      <c r="TMA620" s="9"/>
      <c r="TMB620" s="9"/>
      <c r="TMC620" s="9"/>
      <c r="TMD620" s="9"/>
      <c r="TME620" s="9"/>
      <c r="TMF620" s="9"/>
      <c r="TMG620" s="9"/>
      <c r="TMH620" s="9"/>
      <c r="TMI620" s="9"/>
      <c r="TMJ620" s="9"/>
      <c r="TMK620" s="9"/>
      <c r="TML620" s="9"/>
      <c r="TMM620" s="9"/>
      <c r="TMN620" s="9"/>
      <c r="TMO620" s="9"/>
      <c r="TMP620" s="9"/>
      <c r="TMQ620" s="9"/>
      <c r="TMR620" s="9"/>
      <c r="TMS620" s="9"/>
      <c r="TMT620" s="9"/>
      <c r="TMU620" s="9"/>
      <c r="TMV620" s="9"/>
      <c r="TMW620" s="9"/>
      <c r="TMX620" s="9"/>
      <c r="TMY620" s="9"/>
      <c r="TMZ620" s="9"/>
      <c r="TNA620" s="9"/>
      <c r="TNB620" s="9"/>
      <c r="TNC620" s="9"/>
      <c r="TND620" s="9"/>
      <c r="TNE620" s="9"/>
      <c r="TNF620" s="9"/>
      <c r="TNG620" s="9"/>
      <c r="TNH620" s="9"/>
      <c r="TNI620" s="9"/>
      <c r="TNJ620" s="9"/>
      <c r="TNK620" s="9"/>
      <c r="TNL620" s="9"/>
      <c r="TNM620" s="9"/>
      <c r="TNN620" s="9"/>
      <c r="TNO620" s="9"/>
      <c r="TNP620" s="9"/>
      <c r="TNQ620" s="9"/>
      <c r="TNR620" s="9"/>
      <c r="TNS620" s="9"/>
      <c r="TNT620" s="9"/>
      <c r="TNU620" s="9"/>
      <c r="TNV620" s="9"/>
      <c r="TNW620" s="9"/>
      <c r="TNX620" s="9"/>
      <c r="TNY620" s="9"/>
      <c r="TNZ620" s="9"/>
      <c r="TOA620" s="9"/>
      <c r="TOB620" s="9"/>
      <c r="TOC620" s="9"/>
      <c r="TOD620" s="9"/>
      <c r="TOE620" s="9"/>
      <c r="TOF620" s="9"/>
      <c r="TOG620" s="9"/>
      <c r="TOH620" s="9"/>
      <c r="TOI620" s="9"/>
      <c r="TOJ620" s="9"/>
      <c r="TOK620" s="9"/>
      <c r="TOL620" s="9"/>
      <c r="TOM620" s="9"/>
      <c r="TON620" s="9"/>
      <c r="TOO620" s="9"/>
      <c r="TOP620" s="9"/>
      <c r="TOQ620" s="9"/>
      <c r="TOR620" s="9"/>
      <c r="TOS620" s="9"/>
      <c r="TOT620" s="9"/>
      <c r="TOU620" s="9"/>
      <c r="TOV620" s="9"/>
      <c r="TOW620" s="9"/>
      <c r="TOX620" s="9"/>
      <c r="TOY620" s="9"/>
      <c r="TOZ620" s="9"/>
      <c r="TPA620" s="9"/>
      <c r="TPB620" s="9"/>
      <c r="TPC620" s="9"/>
      <c r="TPD620" s="9"/>
      <c r="TPE620" s="9"/>
      <c r="TPF620" s="9"/>
      <c r="TPG620" s="9"/>
      <c r="TPH620" s="9"/>
      <c r="TPI620" s="9"/>
      <c r="TPJ620" s="9"/>
      <c r="TPK620" s="9"/>
      <c r="TPL620" s="9"/>
      <c r="TPM620" s="9"/>
      <c r="TPN620" s="9"/>
      <c r="TPO620" s="9"/>
      <c r="TPP620" s="9"/>
      <c r="TPQ620" s="9"/>
      <c r="TPR620" s="9"/>
      <c r="TPS620" s="9"/>
      <c r="TPT620" s="9"/>
      <c r="TPU620" s="9"/>
      <c r="TPV620" s="9"/>
      <c r="TPW620" s="9"/>
      <c r="TPX620" s="9"/>
      <c r="TPY620" s="9"/>
      <c r="TPZ620" s="9"/>
      <c r="TQA620" s="9"/>
      <c r="TQB620" s="9"/>
      <c r="TQC620" s="9"/>
      <c r="TQD620" s="9"/>
      <c r="TQE620" s="9"/>
      <c r="TQF620" s="9"/>
      <c r="TQG620" s="9"/>
      <c r="TQH620" s="9"/>
      <c r="TQI620" s="9"/>
      <c r="TQJ620" s="9"/>
      <c r="TQK620" s="9"/>
      <c r="TQL620" s="9"/>
      <c r="TQM620" s="9"/>
      <c r="TQN620" s="9"/>
      <c r="TQO620" s="9"/>
      <c r="TQP620" s="9"/>
      <c r="TQQ620" s="9"/>
      <c r="TQR620" s="9"/>
      <c r="TQS620" s="9"/>
      <c r="TQT620" s="9"/>
      <c r="TQU620" s="9"/>
      <c r="TQV620" s="9"/>
      <c r="TQW620" s="9"/>
      <c r="TQX620" s="9"/>
      <c r="TQY620" s="9"/>
      <c r="TQZ620" s="9"/>
      <c r="TRA620" s="9"/>
      <c r="TRB620" s="9"/>
      <c r="TRC620" s="9"/>
      <c r="TRD620" s="9"/>
      <c r="TRE620" s="9"/>
      <c r="TRF620" s="9"/>
      <c r="TRG620" s="9"/>
      <c r="TRH620" s="9"/>
      <c r="TRI620" s="9"/>
      <c r="TRJ620" s="9"/>
      <c r="TRK620" s="9"/>
      <c r="TRL620" s="9"/>
      <c r="TRM620" s="9"/>
      <c r="TRN620" s="9"/>
      <c r="TRO620" s="9"/>
      <c r="TRP620" s="9"/>
      <c r="TRQ620" s="9"/>
      <c r="TRR620" s="9"/>
      <c r="TRS620" s="9"/>
      <c r="TRT620" s="9"/>
      <c r="TRU620" s="9"/>
      <c r="TRV620" s="9"/>
      <c r="TRW620" s="9"/>
      <c r="TRX620" s="9"/>
      <c r="TRY620" s="9"/>
      <c r="TRZ620" s="9"/>
      <c r="TSA620" s="9"/>
      <c r="TSB620" s="9"/>
      <c r="TSC620" s="9"/>
      <c r="TSD620" s="9"/>
      <c r="TSE620" s="9"/>
      <c r="TSF620" s="9"/>
      <c r="TSG620" s="9"/>
      <c r="TSH620" s="9"/>
      <c r="TSI620" s="9"/>
      <c r="TSJ620" s="9"/>
      <c r="TSK620" s="9"/>
      <c r="TSL620" s="9"/>
      <c r="TSM620" s="9"/>
      <c r="TSN620" s="9"/>
      <c r="TSO620" s="9"/>
      <c r="TSP620" s="9"/>
      <c r="TSQ620" s="9"/>
      <c r="TSR620" s="9"/>
      <c r="TSS620" s="9"/>
      <c r="TST620" s="9"/>
      <c r="TSU620" s="9"/>
      <c r="TSV620" s="9"/>
      <c r="TSW620" s="9"/>
      <c r="TSX620" s="9"/>
      <c r="TSY620" s="9"/>
      <c r="TSZ620" s="9"/>
      <c r="TTA620" s="9"/>
      <c r="TTB620" s="9"/>
      <c r="TTC620" s="9"/>
      <c r="TTD620" s="9"/>
      <c r="TTE620" s="9"/>
      <c r="TTF620" s="9"/>
      <c r="TTG620" s="9"/>
      <c r="TTH620" s="9"/>
      <c r="TTI620" s="9"/>
      <c r="TTJ620" s="9"/>
      <c r="TTK620" s="9"/>
      <c r="TTL620" s="9"/>
      <c r="TTM620" s="9"/>
      <c r="TTN620" s="9"/>
      <c r="TTO620" s="9"/>
      <c r="TTP620" s="9"/>
      <c r="TTQ620" s="9"/>
      <c r="TTR620" s="9"/>
      <c r="TTS620" s="9"/>
      <c r="TTT620" s="9"/>
      <c r="TTU620" s="9"/>
      <c r="TTV620" s="9"/>
      <c r="TTW620" s="9"/>
      <c r="TTX620" s="9"/>
      <c r="TTY620" s="9"/>
      <c r="TTZ620" s="9"/>
      <c r="TUA620" s="9"/>
      <c r="TUB620" s="9"/>
      <c r="TUC620" s="9"/>
      <c r="TUD620" s="9"/>
      <c r="TUE620" s="9"/>
      <c r="TUF620" s="9"/>
      <c r="TUG620" s="9"/>
      <c r="TUH620" s="9"/>
      <c r="TUI620" s="9"/>
      <c r="TUJ620" s="9"/>
      <c r="TUK620" s="9"/>
      <c r="TUL620" s="9"/>
      <c r="TUM620" s="9"/>
      <c r="TUN620" s="9"/>
      <c r="TUO620" s="9"/>
      <c r="TUP620" s="9"/>
      <c r="TUQ620" s="9"/>
      <c r="TUR620" s="9"/>
      <c r="TUS620" s="9"/>
      <c r="TUT620" s="9"/>
      <c r="TUU620" s="9"/>
      <c r="TUV620" s="9"/>
      <c r="TUW620" s="9"/>
      <c r="TUX620" s="9"/>
      <c r="TUY620" s="9"/>
      <c r="TUZ620" s="9"/>
      <c r="TVA620" s="9"/>
      <c r="TVB620" s="9"/>
      <c r="TVC620" s="9"/>
      <c r="TVD620" s="9"/>
      <c r="TVE620" s="9"/>
      <c r="TVF620" s="9"/>
      <c r="TVG620" s="9"/>
      <c r="TVH620" s="9"/>
      <c r="TVI620" s="9"/>
      <c r="TVJ620" s="9"/>
      <c r="TVK620" s="9"/>
      <c r="TVL620" s="9"/>
      <c r="TVM620" s="9"/>
      <c r="TVN620" s="9"/>
      <c r="TVO620" s="9"/>
      <c r="TVP620" s="9"/>
      <c r="TVQ620" s="9"/>
      <c r="TVR620" s="9"/>
      <c r="TVS620" s="9"/>
      <c r="TVT620" s="9"/>
      <c r="TVU620" s="9"/>
      <c r="TVV620" s="9"/>
      <c r="TVW620" s="9"/>
      <c r="TVX620" s="9"/>
      <c r="TVY620" s="9"/>
      <c r="TVZ620" s="9"/>
      <c r="TWA620" s="9"/>
      <c r="TWB620" s="9"/>
      <c r="TWC620" s="9"/>
      <c r="TWD620" s="9"/>
      <c r="TWE620" s="9"/>
      <c r="TWF620" s="9"/>
      <c r="TWG620" s="9"/>
      <c r="TWH620" s="9"/>
      <c r="TWI620" s="9"/>
      <c r="TWJ620" s="9"/>
      <c r="TWK620" s="9"/>
      <c r="TWL620" s="9"/>
      <c r="TWM620" s="9"/>
      <c r="TWN620" s="9"/>
      <c r="TWO620" s="9"/>
      <c r="TWP620" s="9"/>
      <c r="TWQ620" s="9"/>
      <c r="TWR620" s="9"/>
      <c r="TWS620" s="9"/>
      <c r="TWT620" s="9"/>
      <c r="TWU620" s="9"/>
      <c r="TWV620" s="9"/>
      <c r="TWW620" s="9"/>
      <c r="TWX620" s="9"/>
      <c r="TWY620" s="9"/>
      <c r="TWZ620" s="9"/>
      <c r="TXA620" s="9"/>
      <c r="TXB620" s="9"/>
      <c r="TXC620" s="9"/>
      <c r="TXD620" s="9"/>
      <c r="TXE620" s="9"/>
      <c r="TXF620" s="9"/>
      <c r="TXG620" s="9"/>
      <c r="TXH620" s="9"/>
      <c r="TXI620" s="9"/>
      <c r="TXJ620" s="9"/>
      <c r="TXK620" s="9"/>
      <c r="TXL620" s="9"/>
      <c r="TXM620" s="9"/>
      <c r="TXN620" s="9"/>
      <c r="TXO620" s="9"/>
      <c r="TXP620" s="9"/>
      <c r="TXQ620" s="9"/>
      <c r="TXR620" s="9"/>
      <c r="TXS620" s="9"/>
      <c r="TXT620" s="9"/>
      <c r="TXU620" s="9"/>
      <c r="TXV620" s="9"/>
      <c r="TXW620" s="9"/>
      <c r="TXX620" s="9"/>
      <c r="TXY620" s="9"/>
      <c r="TXZ620" s="9"/>
      <c r="TYA620" s="9"/>
      <c r="TYB620" s="9"/>
      <c r="TYC620" s="9"/>
      <c r="TYD620" s="9"/>
      <c r="TYE620" s="9"/>
      <c r="TYF620" s="9"/>
      <c r="TYG620" s="9"/>
      <c r="TYH620" s="9"/>
      <c r="TYI620" s="9"/>
      <c r="TYJ620" s="9"/>
      <c r="TYK620" s="9"/>
      <c r="TYL620" s="9"/>
      <c r="TYM620" s="9"/>
      <c r="TYN620" s="9"/>
      <c r="TYO620" s="9"/>
      <c r="TYP620" s="9"/>
      <c r="TYQ620" s="9"/>
      <c r="TYR620" s="9"/>
      <c r="TYS620" s="9"/>
      <c r="TYT620" s="9"/>
      <c r="TYU620" s="9"/>
      <c r="TYV620" s="9"/>
      <c r="TYW620" s="9"/>
      <c r="TYX620" s="9"/>
      <c r="TYY620" s="9"/>
      <c r="TYZ620" s="9"/>
      <c r="TZA620" s="9"/>
      <c r="TZB620" s="9"/>
      <c r="TZC620" s="9"/>
      <c r="TZD620" s="9"/>
      <c r="TZE620" s="9"/>
      <c r="TZF620" s="9"/>
      <c r="TZG620" s="9"/>
      <c r="TZH620" s="9"/>
      <c r="TZI620" s="9"/>
      <c r="TZJ620" s="9"/>
      <c r="TZK620" s="9"/>
      <c r="TZL620" s="9"/>
      <c r="TZM620" s="9"/>
      <c r="TZN620" s="9"/>
      <c r="TZO620" s="9"/>
      <c r="TZP620" s="9"/>
      <c r="TZQ620" s="9"/>
      <c r="TZR620" s="9"/>
      <c r="TZS620" s="9"/>
      <c r="TZT620" s="9"/>
      <c r="TZU620" s="9"/>
      <c r="TZV620" s="9"/>
      <c r="TZW620" s="9"/>
      <c r="TZX620" s="9"/>
      <c r="TZY620" s="9"/>
      <c r="TZZ620" s="9"/>
      <c r="UAA620" s="9"/>
      <c r="UAB620" s="9"/>
      <c r="UAC620" s="9"/>
      <c r="UAD620" s="9"/>
      <c r="UAE620" s="9"/>
      <c r="UAF620" s="9"/>
      <c r="UAG620" s="9"/>
      <c r="UAH620" s="9"/>
      <c r="UAI620" s="9"/>
      <c r="UAJ620" s="9"/>
      <c r="UAK620" s="9"/>
      <c r="UAL620" s="9"/>
      <c r="UAM620" s="9"/>
      <c r="UAN620" s="9"/>
      <c r="UAO620" s="9"/>
      <c r="UAP620" s="9"/>
      <c r="UAQ620" s="9"/>
      <c r="UAR620" s="9"/>
      <c r="UAS620" s="9"/>
      <c r="UAT620" s="9"/>
      <c r="UAU620" s="9"/>
      <c r="UAV620" s="9"/>
      <c r="UAW620" s="9"/>
      <c r="UAX620" s="9"/>
      <c r="UAY620" s="9"/>
      <c r="UAZ620" s="9"/>
      <c r="UBA620" s="9"/>
      <c r="UBB620" s="9"/>
      <c r="UBC620" s="9"/>
      <c r="UBD620" s="9"/>
      <c r="UBE620" s="9"/>
      <c r="UBF620" s="9"/>
      <c r="UBG620" s="9"/>
      <c r="UBH620" s="9"/>
      <c r="UBI620" s="9"/>
      <c r="UBJ620" s="9"/>
      <c r="UBK620" s="9"/>
      <c r="UBL620" s="9"/>
      <c r="UBM620" s="9"/>
      <c r="UBN620" s="9"/>
      <c r="UBO620" s="9"/>
      <c r="UBP620" s="9"/>
      <c r="UBQ620" s="9"/>
      <c r="UBR620" s="9"/>
      <c r="UBS620" s="9"/>
      <c r="UBT620" s="9"/>
      <c r="UBU620" s="9"/>
      <c r="UBV620" s="9"/>
      <c r="UBW620" s="9"/>
      <c r="UBX620" s="9"/>
      <c r="UBY620" s="9"/>
      <c r="UBZ620" s="9"/>
      <c r="UCA620" s="9"/>
      <c r="UCB620" s="9"/>
      <c r="UCC620" s="9"/>
      <c r="UCD620" s="9"/>
      <c r="UCE620" s="9"/>
      <c r="UCF620" s="9"/>
      <c r="UCG620" s="9"/>
      <c r="UCH620" s="9"/>
      <c r="UCI620" s="9"/>
      <c r="UCJ620" s="9"/>
      <c r="UCK620" s="9"/>
      <c r="UCL620" s="9"/>
      <c r="UCM620" s="9"/>
      <c r="UCN620" s="9"/>
      <c r="UCO620" s="9"/>
      <c r="UCP620" s="9"/>
      <c r="UCQ620" s="9"/>
      <c r="UCR620" s="9"/>
      <c r="UCS620" s="9"/>
      <c r="UCT620" s="9"/>
      <c r="UCU620" s="9"/>
      <c r="UCV620" s="9"/>
      <c r="UCW620" s="9"/>
      <c r="UCX620" s="9"/>
      <c r="UCY620" s="9"/>
      <c r="UCZ620" s="9"/>
      <c r="UDA620" s="9"/>
      <c r="UDB620" s="9"/>
      <c r="UDC620" s="9"/>
      <c r="UDD620" s="9"/>
      <c r="UDE620" s="9"/>
      <c r="UDF620" s="9"/>
      <c r="UDG620" s="9"/>
      <c r="UDH620" s="9"/>
      <c r="UDI620" s="9"/>
      <c r="UDJ620" s="9"/>
      <c r="UDK620" s="9"/>
      <c r="UDL620" s="9"/>
      <c r="UDM620" s="9"/>
      <c r="UDN620" s="9"/>
      <c r="UDO620" s="9"/>
      <c r="UDP620" s="9"/>
      <c r="UDQ620" s="9"/>
      <c r="UDR620" s="9"/>
      <c r="UDS620" s="9"/>
      <c r="UDT620" s="9"/>
      <c r="UDU620" s="9"/>
      <c r="UDV620" s="9"/>
      <c r="UDW620" s="9"/>
      <c r="UDX620" s="9"/>
      <c r="UDY620" s="9"/>
      <c r="UDZ620" s="9"/>
      <c r="UEA620" s="9"/>
      <c r="UEB620" s="9"/>
      <c r="UEC620" s="9"/>
      <c r="UED620" s="9"/>
      <c r="UEE620" s="9"/>
      <c r="UEF620" s="9"/>
      <c r="UEG620" s="9"/>
      <c r="UEH620" s="9"/>
      <c r="UEI620" s="9"/>
      <c r="UEJ620" s="9"/>
      <c r="UEK620" s="9"/>
      <c r="UEL620" s="9"/>
      <c r="UEM620" s="9"/>
      <c r="UEN620" s="9"/>
      <c r="UEO620" s="9"/>
      <c r="UEP620" s="9"/>
      <c r="UEQ620" s="9"/>
      <c r="UER620" s="9"/>
      <c r="UES620" s="9"/>
      <c r="UET620" s="9"/>
      <c r="UEU620" s="9"/>
      <c r="UEV620" s="9"/>
      <c r="UEW620" s="9"/>
      <c r="UEX620" s="9"/>
      <c r="UEY620" s="9"/>
      <c r="UEZ620" s="9"/>
      <c r="UFA620" s="9"/>
      <c r="UFB620" s="9"/>
      <c r="UFC620" s="9"/>
      <c r="UFD620" s="9"/>
      <c r="UFE620" s="9"/>
      <c r="UFF620" s="9"/>
      <c r="UFG620" s="9"/>
      <c r="UFH620" s="9"/>
      <c r="UFI620" s="9"/>
      <c r="UFJ620" s="9"/>
      <c r="UFK620" s="9"/>
      <c r="UFL620" s="9"/>
      <c r="UFM620" s="9"/>
      <c r="UFN620" s="9"/>
      <c r="UFO620" s="9"/>
      <c r="UFP620" s="9"/>
      <c r="UFQ620" s="9"/>
      <c r="UFR620" s="9"/>
      <c r="UFS620" s="9"/>
      <c r="UFT620" s="9"/>
      <c r="UFU620" s="9"/>
      <c r="UFV620" s="9"/>
      <c r="UFW620" s="9"/>
      <c r="UFX620" s="9"/>
      <c r="UFY620" s="9"/>
      <c r="UFZ620" s="9"/>
      <c r="UGA620" s="9"/>
      <c r="UGB620" s="9"/>
      <c r="UGC620" s="9"/>
      <c r="UGD620" s="9"/>
      <c r="UGE620" s="9"/>
      <c r="UGF620" s="9"/>
      <c r="UGG620" s="9"/>
      <c r="UGH620" s="9"/>
      <c r="UGI620" s="9"/>
      <c r="UGJ620" s="9"/>
      <c r="UGK620" s="9"/>
      <c r="UGL620" s="9"/>
      <c r="UGM620" s="9"/>
      <c r="UGN620" s="9"/>
      <c r="UGO620" s="9"/>
      <c r="UGP620" s="9"/>
      <c r="UGQ620" s="9"/>
      <c r="UGR620" s="9"/>
      <c r="UGS620" s="9"/>
      <c r="UGT620" s="9"/>
      <c r="UGU620" s="9"/>
      <c r="UGV620" s="9"/>
      <c r="UGW620" s="9"/>
      <c r="UGX620" s="9"/>
      <c r="UGY620" s="9"/>
      <c r="UGZ620" s="9"/>
      <c r="UHA620" s="9"/>
      <c r="UHB620" s="9"/>
      <c r="UHC620" s="9"/>
      <c r="UHD620" s="9"/>
      <c r="UHE620" s="9"/>
      <c r="UHF620" s="9"/>
      <c r="UHG620" s="9"/>
      <c r="UHH620" s="9"/>
      <c r="UHI620" s="9"/>
      <c r="UHJ620" s="9"/>
      <c r="UHK620" s="9"/>
      <c r="UHL620" s="9"/>
      <c r="UHM620" s="9"/>
      <c r="UHN620" s="9"/>
      <c r="UHO620" s="9"/>
      <c r="UHP620" s="9"/>
      <c r="UHQ620" s="9"/>
      <c r="UHR620" s="9"/>
      <c r="UHS620" s="9"/>
      <c r="UHT620" s="9"/>
      <c r="UHU620" s="9"/>
      <c r="UHV620" s="9"/>
      <c r="UHW620" s="9"/>
      <c r="UHX620" s="9"/>
      <c r="UHY620" s="9"/>
      <c r="UHZ620" s="9"/>
      <c r="UIA620" s="9"/>
      <c r="UIB620" s="9"/>
      <c r="UIC620" s="9"/>
      <c r="UID620" s="9"/>
      <c r="UIE620" s="9"/>
      <c r="UIF620" s="9"/>
      <c r="UIG620" s="9"/>
      <c r="UIH620" s="9"/>
      <c r="UII620" s="9"/>
      <c r="UIJ620" s="9"/>
      <c r="UIK620" s="9"/>
      <c r="UIL620" s="9"/>
      <c r="UIM620" s="9"/>
      <c r="UIN620" s="9"/>
      <c r="UIO620" s="9"/>
      <c r="UIP620" s="9"/>
      <c r="UIQ620" s="9"/>
      <c r="UIR620" s="9"/>
      <c r="UIS620" s="9"/>
      <c r="UIT620" s="9"/>
      <c r="UIU620" s="9"/>
      <c r="UIV620" s="9"/>
      <c r="UIW620" s="9"/>
      <c r="UIX620" s="9"/>
      <c r="UIY620" s="9"/>
      <c r="UIZ620" s="9"/>
      <c r="UJA620" s="9"/>
      <c r="UJB620" s="9"/>
      <c r="UJC620" s="9"/>
      <c r="UJD620" s="9"/>
      <c r="UJE620" s="9"/>
      <c r="UJF620" s="9"/>
      <c r="UJG620" s="9"/>
      <c r="UJH620" s="9"/>
      <c r="UJI620" s="9"/>
      <c r="UJJ620" s="9"/>
      <c r="UJK620" s="9"/>
      <c r="UJL620" s="9"/>
      <c r="UJM620" s="9"/>
      <c r="UJN620" s="9"/>
      <c r="UJO620" s="9"/>
      <c r="UJP620" s="9"/>
      <c r="UJQ620" s="9"/>
      <c r="UJR620" s="9"/>
      <c r="UJS620" s="9"/>
      <c r="UJT620" s="9"/>
      <c r="UJU620" s="9"/>
      <c r="UJV620" s="9"/>
      <c r="UJW620" s="9"/>
      <c r="UJX620" s="9"/>
      <c r="UJY620" s="9"/>
      <c r="UJZ620" s="9"/>
      <c r="UKA620" s="9"/>
      <c r="UKB620" s="9"/>
      <c r="UKC620" s="9"/>
      <c r="UKD620" s="9"/>
      <c r="UKE620" s="9"/>
      <c r="UKF620" s="9"/>
      <c r="UKG620" s="9"/>
      <c r="UKH620" s="9"/>
      <c r="UKI620" s="9"/>
      <c r="UKJ620" s="9"/>
      <c r="UKK620" s="9"/>
      <c r="UKL620" s="9"/>
      <c r="UKM620" s="9"/>
      <c r="UKN620" s="9"/>
      <c r="UKO620" s="9"/>
      <c r="UKP620" s="9"/>
      <c r="UKQ620" s="9"/>
      <c r="UKR620" s="9"/>
      <c r="UKS620" s="9"/>
      <c r="UKT620" s="9"/>
      <c r="UKU620" s="9"/>
      <c r="UKV620" s="9"/>
      <c r="UKW620" s="9"/>
      <c r="UKX620" s="9"/>
      <c r="UKY620" s="9"/>
      <c r="UKZ620" s="9"/>
      <c r="ULA620" s="9"/>
      <c r="ULB620" s="9"/>
      <c r="ULC620" s="9"/>
      <c r="ULD620" s="9"/>
      <c r="ULE620" s="9"/>
      <c r="ULF620" s="9"/>
      <c r="ULG620" s="9"/>
      <c r="ULH620" s="9"/>
      <c r="ULI620" s="9"/>
      <c r="ULJ620" s="9"/>
      <c r="ULK620" s="9"/>
      <c r="ULL620" s="9"/>
      <c r="ULM620" s="9"/>
      <c r="ULN620" s="9"/>
      <c r="ULO620" s="9"/>
      <c r="ULP620" s="9"/>
      <c r="ULQ620" s="9"/>
      <c r="ULR620" s="9"/>
      <c r="ULS620" s="9"/>
      <c r="ULT620" s="9"/>
      <c r="ULU620" s="9"/>
      <c r="ULV620" s="9"/>
      <c r="ULW620" s="9"/>
      <c r="ULX620" s="9"/>
      <c r="ULY620" s="9"/>
      <c r="ULZ620" s="9"/>
      <c r="UMA620" s="9"/>
      <c r="UMB620" s="9"/>
      <c r="UMC620" s="9"/>
      <c r="UMD620" s="9"/>
      <c r="UME620" s="9"/>
      <c r="UMF620" s="9"/>
      <c r="UMG620" s="9"/>
      <c r="UMH620" s="9"/>
      <c r="UMI620" s="9"/>
      <c r="UMJ620" s="9"/>
      <c r="UMK620" s="9"/>
      <c r="UML620" s="9"/>
      <c r="UMM620" s="9"/>
      <c r="UMN620" s="9"/>
      <c r="UMO620" s="9"/>
      <c r="UMP620" s="9"/>
      <c r="UMQ620" s="9"/>
      <c r="UMR620" s="9"/>
      <c r="UMS620" s="9"/>
      <c r="UMT620" s="9"/>
      <c r="UMU620" s="9"/>
      <c r="UMV620" s="9"/>
      <c r="UMW620" s="9"/>
      <c r="UMX620" s="9"/>
      <c r="UMY620" s="9"/>
      <c r="UMZ620" s="9"/>
      <c r="UNA620" s="9"/>
      <c r="UNB620" s="9"/>
      <c r="UNC620" s="9"/>
      <c r="UND620" s="9"/>
      <c r="UNE620" s="9"/>
      <c r="UNF620" s="9"/>
      <c r="UNG620" s="9"/>
      <c r="UNH620" s="9"/>
      <c r="UNI620" s="9"/>
      <c r="UNJ620" s="9"/>
      <c r="UNK620" s="9"/>
      <c r="UNL620" s="9"/>
      <c r="UNM620" s="9"/>
      <c r="UNN620" s="9"/>
      <c r="UNO620" s="9"/>
      <c r="UNP620" s="9"/>
      <c r="UNQ620" s="9"/>
      <c r="UNR620" s="9"/>
      <c r="UNS620" s="9"/>
      <c r="UNT620" s="9"/>
      <c r="UNU620" s="9"/>
      <c r="UNV620" s="9"/>
      <c r="UNW620" s="9"/>
      <c r="UNX620" s="9"/>
      <c r="UNY620" s="9"/>
      <c r="UNZ620" s="9"/>
      <c r="UOA620" s="9"/>
      <c r="UOB620" s="9"/>
      <c r="UOC620" s="9"/>
      <c r="UOD620" s="9"/>
      <c r="UOE620" s="9"/>
      <c r="UOF620" s="9"/>
      <c r="UOG620" s="9"/>
      <c r="UOH620" s="9"/>
      <c r="UOI620" s="9"/>
      <c r="UOJ620" s="9"/>
      <c r="UOK620" s="9"/>
      <c r="UOL620" s="9"/>
      <c r="UOM620" s="9"/>
      <c r="UON620" s="9"/>
      <c r="UOO620" s="9"/>
      <c r="UOP620" s="9"/>
      <c r="UOQ620" s="9"/>
      <c r="UOR620" s="9"/>
      <c r="UOS620" s="9"/>
      <c r="UOT620" s="9"/>
      <c r="UOU620" s="9"/>
      <c r="UOV620" s="9"/>
      <c r="UOW620" s="9"/>
      <c r="UOX620" s="9"/>
      <c r="UOY620" s="9"/>
      <c r="UOZ620" s="9"/>
      <c r="UPA620" s="9"/>
      <c r="UPB620" s="9"/>
      <c r="UPC620" s="9"/>
      <c r="UPD620" s="9"/>
      <c r="UPE620" s="9"/>
      <c r="UPF620" s="9"/>
      <c r="UPG620" s="9"/>
      <c r="UPH620" s="9"/>
      <c r="UPI620" s="9"/>
      <c r="UPJ620" s="9"/>
      <c r="UPK620" s="9"/>
      <c r="UPL620" s="9"/>
      <c r="UPM620" s="9"/>
      <c r="UPN620" s="9"/>
      <c r="UPO620" s="9"/>
      <c r="UPP620" s="9"/>
      <c r="UPQ620" s="9"/>
      <c r="UPR620" s="9"/>
      <c r="UPS620" s="9"/>
      <c r="UPT620" s="9"/>
      <c r="UPU620" s="9"/>
      <c r="UPV620" s="9"/>
      <c r="UPW620" s="9"/>
      <c r="UPX620" s="9"/>
      <c r="UPY620" s="9"/>
      <c r="UPZ620" s="9"/>
      <c r="UQA620" s="9"/>
      <c r="UQB620" s="9"/>
      <c r="UQC620" s="9"/>
      <c r="UQD620" s="9"/>
      <c r="UQE620" s="9"/>
      <c r="UQF620" s="9"/>
      <c r="UQG620" s="9"/>
      <c r="UQH620" s="9"/>
      <c r="UQI620" s="9"/>
      <c r="UQJ620" s="9"/>
      <c r="UQK620" s="9"/>
      <c r="UQL620" s="9"/>
      <c r="UQM620" s="9"/>
      <c r="UQN620" s="9"/>
      <c r="UQO620" s="9"/>
      <c r="UQP620" s="9"/>
      <c r="UQQ620" s="9"/>
      <c r="UQR620" s="9"/>
      <c r="UQS620" s="9"/>
      <c r="UQT620" s="9"/>
      <c r="UQU620" s="9"/>
      <c r="UQV620" s="9"/>
      <c r="UQW620" s="9"/>
      <c r="UQX620" s="9"/>
      <c r="UQY620" s="9"/>
      <c r="UQZ620" s="9"/>
      <c r="URA620" s="9"/>
      <c r="URB620" s="9"/>
      <c r="URC620" s="9"/>
      <c r="URD620" s="9"/>
      <c r="URE620" s="9"/>
      <c r="URF620" s="9"/>
      <c r="URG620" s="9"/>
      <c r="URH620" s="9"/>
      <c r="URI620" s="9"/>
      <c r="URJ620" s="9"/>
      <c r="URK620" s="9"/>
      <c r="URL620" s="9"/>
      <c r="URM620" s="9"/>
      <c r="URN620" s="9"/>
      <c r="URO620" s="9"/>
      <c r="URP620" s="9"/>
      <c r="URQ620" s="9"/>
      <c r="URR620" s="9"/>
      <c r="URS620" s="9"/>
      <c r="URT620" s="9"/>
      <c r="URU620" s="9"/>
      <c r="URV620" s="9"/>
      <c r="URW620" s="9"/>
      <c r="URX620" s="9"/>
      <c r="URY620" s="9"/>
      <c r="URZ620" s="9"/>
      <c r="USA620" s="9"/>
      <c r="USB620" s="9"/>
      <c r="USC620" s="9"/>
      <c r="USD620" s="9"/>
      <c r="USE620" s="9"/>
      <c r="USF620" s="9"/>
      <c r="USG620" s="9"/>
      <c r="USH620" s="9"/>
      <c r="USI620" s="9"/>
      <c r="USJ620" s="9"/>
      <c r="USK620" s="9"/>
      <c r="USL620" s="9"/>
      <c r="USM620" s="9"/>
      <c r="USN620" s="9"/>
      <c r="USO620" s="9"/>
      <c r="USP620" s="9"/>
      <c r="USQ620" s="9"/>
      <c r="USR620" s="9"/>
      <c r="USS620" s="9"/>
      <c r="UST620" s="9"/>
      <c r="USU620" s="9"/>
      <c r="USV620" s="9"/>
      <c r="USW620" s="9"/>
      <c r="USX620" s="9"/>
      <c r="USY620" s="9"/>
      <c r="USZ620" s="9"/>
      <c r="UTA620" s="9"/>
      <c r="UTB620" s="9"/>
      <c r="UTC620" s="9"/>
      <c r="UTD620" s="9"/>
      <c r="UTE620" s="9"/>
      <c r="UTF620" s="9"/>
      <c r="UTG620" s="9"/>
      <c r="UTH620" s="9"/>
      <c r="UTI620" s="9"/>
      <c r="UTJ620" s="9"/>
      <c r="UTK620" s="9"/>
      <c r="UTL620" s="9"/>
      <c r="UTM620" s="9"/>
      <c r="UTN620" s="9"/>
      <c r="UTO620" s="9"/>
      <c r="UTP620" s="9"/>
      <c r="UTQ620" s="9"/>
      <c r="UTR620" s="9"/>
      <c r="UTS620" s="9"/>
      <c r="UTT620" s="9"/>
      <c r="UTU620" s="9"/>
      <c r="UTV620" s="9"/>
      <c r="UTW620" s="9"/>
      <c r="UTX620" s="9"/>
      <c r="UTY620" s="9"/>
      <c r="UTZ620" s="9"/>
      <c r="UUA620" s="9"/>
      <c r="UUB620" s="9"/>
      <c r="UUC620" s="9"/>
      <c r="UUD620" s="9"/>
      <c r="UUE620" s="9"/>
      <c r="UUF620" s="9"/>
      <c r="UUG620" s="9"/>
      <c r="UUH620" s="9"/>
      <c r="UUI620" s="9"/>
      <c r="UUJ620" s="9"/>
      <c r="UUK620" s="9"/>
      <c r="UUL620" s="9"/>
      <c r="UUM620" s="9"/>
      <c r="UUN620" s="9"/>
      <c r="UUO620" s="9"/>
      <c r="UUP620" s="9"/>
      <c r="UUQ620" s="9"/>
      <c r="UUR620" s="9"/>
      <c r="UUS620" s="9"/>
      <c r="UUT620" s="9"/>
      <c r="UUU620" s="9"/>
      <c r="UUV620" s="9"/>
      <c r="UUW620" s="9"/>
      <c r="UUX620" s="9"/>
      <c r="UUY620" s="9"/>
      <c r="UUZ620" s="9"/>
      <c r="UVA620" s="9"/>
      <c r="UVB620" s="9"/>
      <c r="UVC620" s="9"/>
      <c r="UVD620" s="9"/>
      <c r="UVE620" s="9"/>
      <c r="UVF620" s="9"/>
      <c r="UVG620" s="9"/>
      <c r="UVH620" s="9"/>
      <c r="UVI620" s="9"/>
      <c r="UVJ620" s="9"/>
      <c r="UVK620" s="9"/>
      <c r="UVL620" s="9"/>
      <c r="UVM620" s="9"/>
      <c r="UVN620" s="9"/>
      <c r="UVO620" s="9"/>
      <c r="UVP620" s="9"/>
      <c r="UVQ620" s="9"/>
      <c r="UVR620" s="9"/>
      <c r="UVS620" s="9"/>
      <c r="UVT620" s="9"/>
      <c r="UVU620" s="9"/>
      <c r="UVV620" s="9"/>
      <c r="UVW620" s="9"/>
      <c r="UVX620" s="9"/>
      <c r="UVY620" s="9"/>
      <c r="UVZ620" s="9"/>
      <c r="UWA620" s="9"/>
      <c r="UWB620" s="9"/>
      <c r="UWC620" s="9"/>
      <c r="UWD620" s="9"/>
      <c r="UWE620" s="9"/>
      <c r="UWF620" s="9"/>
      <c r="UWG620" s="9"/>
      <c r="UWH620" s="9"/>
      <c r="UWI620" s="9"/>
      <c r="UWJ620" s="9"/>
      <c r="UWK620" s="9"/>
      <c r="UWL620" s="9"/>
      <c r="UWM620" s="9"/>
      <c r="UWN620" s="9"/>
      <c r="UWO620" s="9"/>
      <c r="UWP620" s="9"/>
      <c r="UWQ620" s="9"/>
      <c r="UWR620" s="9"/>
      <c r="UWS620" s="9"/>
      <c r="UWT620" s="9"/>
      <c r="UWU620" s="9"/>
      <c r="UWV620" s="9"/>
      <c r="UWW620" s="9"/>
      <c r="UWX620" s="9"/>
      <c r="UWY620" s="9"/>
      <c r="UWZ620" s="9"/>
      <c r="UXA620" s="9"/>
      <c r="UXB620" s="9"/>
      <c r="UXC620" s="9"/>
      <c r="UXD620" s="9"/>
      <c r="UXE620" s="9"/>
      <c r="UXF620" s="9"/>
      <c r="UXG620" s="9"/>
      <c r="UXH620" s="9"/>
      <c r="UXI620" s="9"/>
      <c r="UXJ620" s="9"/>
      <c r="UXK620" s="9"/>
      <c r="UXL620" s="9"/>
      <c r="UXM620" s="9"/>
      <c r="UXN620" s="9"/>
      <c r="UXO620" s="9"/>
      <c r="UXP620" s="9"/>
      <c r="UXQ620" s="9"/>
      <c r="UXR620" s="9"/>
      <c r="UXS620" s="9"/>
      <c r="UXT620" s="9"/>
      <c r="UXU620" s="9"/>
      <c r="UXV620" s="9"/>
      <c r="UXW620" s="9"/>
      <c r="UXX620" s="9"/>
      <c r="UXY620" s="9"/>
      <c r="UXZ620" s="9"/>
      <c r="UYA620" s="9"/>
      <c r="UYB620" s="9"/>
      <c r="UYC620" s="9"/>
      <c r="UYD620" s="9"/>
      <c r="UYE620" s="9"/>
      <c r="UYF620" s="9"/>
      <c r="UYG620" s="9"/>
      <c r="UYH620" s="9"/>
      <c r="UYI620" s="9"/>
      <c r="UYJ620" s="9"/>
      <c r="UYK620" s="9"/>
      <c r="UYL620" s="9"/>
      <c r="UYM620" s="9"/>
      <c r="UYN620" s="9"/>
      <c r="UYO620" s="9"/>
      <c r="UYP620" s="9"/>
      <c r="UYQ620" s="9"/>
      <c r="UYR620" s="9"/>
      <c r="UYS620" s="9"/>
      <c r="UYT620" s="9"/>
      <c r="UYU620" s="9"/>
      <c r="UYV620" s="9"/>
      <c r="UYW620" s="9"/>
      <c r="UYX620" s="9"/>
      <c r="UYY620" s="9"/>
      <c r="UYZ620" s="9"/>
      <c r="UZA620" s="9"/>
      <c r="UZB620" s="9"/>
      <c r="UZC620" s="9"/>
      <c r="UZD620" s="9"/>
      <c r="UZE620" s="9"/>
      <c r="UZF620" s="9"/>
      <c r="UZG620" s="9"/>
      <c r="UZH620" s="9"/>
      <c r="UZI620" s="9"/>
      <c r="UZJ620" s="9"/>
      <c r="UZK620" s="9"/>
      <c r="UZL620" s="9"/>
      <c r="UZM620" s="9"/>
      <c r="UZN620" s="9"/>
      <c r="UZO620" s="9"/>
      <c r="UZP620" s="9"/>
      <c r="UZQ620" s="9"/>
      <c r="UZR620" s="9"/>
      <c r="UZS620" s="9"/>
      <c r="UZT620" s="9"/>
      <c r="UZU620" s="9"/>
      <c r="UZV620" s="9"/>
      <c r="UZW620" s="9"/>
      <c r="UZX620" s="9"/>
      <c r="UZY620" s="9"/>
      <c r="UZZ620" s="9"/>
      <c r="VAA620" s="9"/>
      <c r="VAB620" s="9"/>
      <c r="VAC620" s="9"/>
      <c r="VAD620" s="9"/>
      <c r="VAE620" s="9"/>
      <c r="VAF620" s="9"/>
      <c r="VAG620" s="9"/>
      <c r="VAH620" s="9"/>
      <c r="VAI620" s="9"/>
      <c r="VAJ620" s="9"/>
      <c r="VAK620" s="9"/>
      <c r="VAL620" s="9"/>
      <c r="VAM620" s="9"/>
      <c r="VAN620" s="9"/>
      <c r="VAO620" s="9"/>
      <c r="VAP620" s="9"/>
      <c r="VAQ620" s="9"/>
      <c r="VAR620" s="9"/>
      <c r="VAS620" s="9"/>
      <c r="VAT620" s="9"/>
      <c r="VAU620" s="9"/>
      <c r="VAV620" s="9"/>
      <c r="VAW620" s="9"/>
      <c r="VAX620" s="9"/>
      <c r="VAY620" s="9"/>
      <c r="VAZ620" s="9"/>
      <c r="VBA620" s="9"/>
      <c r="VBB620" s="9"/>
      <c r="VBC620" s="9"/>
      <c r="VBD620" s="9"/>
      <c r="VBE620" s="9"/>
      <c r="VBF620" s="9"/>
      <c r="VBG620" s="9"/>
      <c r="VBH620" s="9"/>
      <c r="VBI620" s="9"/>
      <c r="VBJ620" s="9"/>
      <c r="VBK620" s="9"/>
      <c r="VBL620" s="9"/>
      <c r="VBM620" s="9"/>
      <c r="VBN620" s="9"/>
      <c r="VBO620" s="9"/>
      <c r="VBP620" s="9"/>
      <c r="VBQ620" s="9"/>
      <c r="VBR620" s="9"/>
      <c r="VBS620" s="9"/>
      <c r="VBT620" s="9"/>
      <c r="VBU620" s="9"/>
      <c r="VBV620" s="9"/>
      <c r="VBW620" s="9"/>
      <c r="VBX620" s="9"/>
      <c r="VBY620" s="9"/>
      <c r="VBZ620" s="9"/>
      <c r="VCA620" s="9"/>
      <c r="VCB620" s="9"/>
      <c r="VCC620" s="9"/>
      <c r="VCD620" s="9"/>
      <c r="VCE620" s="9"/>
      <c r="VCF620" s="9"/>
      <c r="VCG620" s="9"/>
      <c r="VCH620" s="9"/>
      <c r="VCI620" s="9"/>
      <c r="VCJ620" s="9"/>
      <c r="VCK620" s="9"/>
      <c r="VCL620" s="9"/>
      <c r="VCM620" s="9"/>
      <c r="VCN620" s="9"/>
      <c r="VCO620" s="9"/>
      <c r="VCP620" s="9"/>
      <c r="VCQ620" s="9"/>
      <c r="VCR620" s="9"/>
      <c r="VCS620" s="9"/>
      <c r="VCT620" s="9"/>
      <c r="VCU620" s="9"/>
      <c r="VCV620" s="9"/>
      <c r="VCW620" s="9"/>
      <c r="VCX620" s="9"/>
      <c r="VCY620" s="9"/>
      <c r="VCZ620" s="9"/>
      <c r="VDA620" s="9"/>
      <c r="VDB620" s="9"/>
      <c r="VDC620" s="9"/>
      <c r="VDD620" s="9"/>
      <c r="VDE620" s="9"/>
      <c r="VDF620" s="9"/>
      <c r="VDG620" s="9"/>
      <c r="VDH620" s="9"/>
      <c r="VDI620" s="9"/>
      <c r="VDJ620" s="9"/>
      <c r="VDK620" s="9"/>
      <c r="VDL620" s="9"/>
      <c r="VDM620" s="9"/>
      <c r="VDN620" s="9"/>
      <c r="VDO620" s="9"/>
      <c r="VDP620" s="9"/>
      <c r="VDQ620" s="9"/>
      <c r="VDR620" s="9"/>
      <c r="VDS620" s="9"/>
      <c r="VDT620" s="9"/>
      <c r="VDU620" s="9"/>
      <c r="VDV620" s="9"/>
      <c r="VDW620" s="9"/>
      <c r="VDX620" s="9"/>
      <c r="VDY620" s="9"/>
      <c r="VDZ620" s="9"/>
      <c r="VEA620" s="9"/>
      <c r="VEB620" s="9"/>
      <c r="VEC620" s="9"/>
      <c r="VED620" s="9"/>
      <c r="VEE620" s="9"/>
      <c r="VEF620" s="9"/>
      <c r="VEG620" s="9"/>
      <c r="VEH620" s="9"/>
      <c r="VEI620" s="9"/>
      <c r="VEJ620" s="9"/>
      <c r="VEK620" s="9"/>
      <c r="VEL620" s="9"/>
      <c r="VEM620" s="9"/>
      <c r="VEN620" s="9"/>
      <c r="VEO620" s="9"/>
      <c r="VEP620" s="9"/>
      <c r="VEQ620" s="9"/>
      <c r="VER620" s="9"/>
      <c r="VES620" s="9"/>
      <c r="VET620" s="9"/>
      <c r="VEU620" s="9"/>
      <c r="VEV620" s="9"/>
      <c r="VEW620" s="9"/>
      <c r="VEX620" s="9"/>
      <c r="VEY620" s="9"/>
      <c r="VEZ620" s="9"/>
      <c r="VFA620" s="9"/>
      <c r="VFB620" s="9"/>
      <c r="VFC620" s="9"/>
      <c r="VFD620" s="9"/>
      <c r="VFE620" s="9"/>
      <c r="VFF620" s="9"/>
      <c r="VFG620" s="9"/>
      <c r="VFH620" s="9"/>
      <c r="VFI620" s="9"/>
      <c r="VFJ620" s="9"/>
      <c r="VFK620" s="9"/>
      <c r="VFL620" s="9"/>
      <c r="VFM620" s="9"/>
      <c r="VFN620" s="9"/>
      <c r="VFO620" s="9"/>
      <c r="VFP620" s="9"/>
      <c r="VFQ620" s="9"/>
      <c r="VFR620" s="9"/>
      <c r="VFS620" s="9"/>
      <c r="VFT620" s="9"/>
      <c r="VFU620" s="9"/>
      <c r="VFV620" s="9"/>
      <c r="VFW620" s="9"/>
      <c r="VFX620" s="9"/>
      <c r="VFY620" s="9"/>
      <c r="VFZ620" s="9"/>
      <c r="VGA620" s="9"/>
      <c r="VGB620" s="9"/>
      <c r="VGC620" s="9"/>
      <c r="VGD620" s="9"/>
      <c r="VGE620" s="9"/>
      <c r="VGF620" s="9"/>
      <c r="VGG620" s="9"/>
      <c r="VGH620" s="9"/>
      <c r="VGI620" s="9"/>
      <c r="VGJ620" s="9"/>
      <c r="VGK620" s="9"/>
      <c r="VGL620" s="9"/>
      <c r="VGM620" s="9"/>
      <c r="VGN620" s="9"/>
      <c r="VGO620" s="9"/>
      <c r="VGP620" s="9"/>
      <c r="VGQ620" s="9"/>
      <c r="VGR620" s="9"/>
      <c r="VGS620" s="9"/>
      <c r="VGT620" s="9"/>
      <c r="VGU620" s="9"/>
      <c r="VGV620" s="9"/>
      <c r="VGW620" s="9"/>
      <c r="VGX620" s="9"/>
      <c r="VGY620" s="9"/>
      <c r="VGZ620" s="9"/>
      <c r="VHA620" s="9"/>
      <c r="VHB620" s="9"/>
      <c r="VHC620" s="9"/>
      <c r="VHD620" s="9"/>
      <c r="VHE620" s="9"/>
      <c r="VHF620" s="9"/>
      <c r="VHG620" s="9"/>
      <c r="VHH620" s="9"/>
      <c r="VHI620" s="9"/>
      <c r="VHJ620" s="9"/>
      <c r="VHK620" s="9"/>
      <c r="VHL620" s="9"/>
      <c r="VHM620" s="9"/>
      <c r="VHN620" s="9"/>
      <c r="VHO620" s="9"/>
      <c r="VHP620" s="9"/>
      <c r="VHQ620" s="9"/>
      <c r="VHR620" s="9"/>
      <c r="VHS620" s="9"/>
      <c r="VHT620" s="9"/>
      <c r="VHU620" s="9"/>
      <c r="VHV620" s="9"/>
      <c r="VHW620" s="9"/>
      <c r="VHX620" s="9"/>
      <c r="VHY620" s="9"/>
      <c r="VHZ620" s="9"/>
      <c r="VIA620" s="9"/>
      <c r="VIB620" s="9"/>
      <c r="VIC620" s="9"/>
      <c r="VID620" s="9"/>
      <c r="VIE620" s="9"/>
      <c r="VIF620" s="9"/>
      <c r="VIG620" s="9"/>
      <c r="VIH620" s="9"/>
      <c r="VII620" s="9"/>
      <c r="VIJ620" s="9"/>
      <c r="VIK620" s="9"/>
      <c r="VIL620" s="9"/>
      <c r="VIM620" s="9"/>
      <c r="VIN620" s="9"/>
      <c r="VIO620" s="9"/>
      <c r="VIP620" s="9"/>
      <c r="VIQ620" s="9"/>
      <c r="VIR620" s="9"/>
      <c r="VIS620" s="9"/>
      <c r="VIT620" s="9"/>
      <c r="VIU620" s="9"/>
      <c r="VIV620" s="9"/>
      <c r="VIW620" s="9"/>
      <c r="VIX620" s="9"/>
      <c r="VIY620" s="9"/>
      <c r="VIZ620" s="9"/>
      <c r="VJA620" s="9"/>
      <c r="VJB620" s="9"/>
      <c r="VJC620" s="9"/>
      <c r="VJD620" s="9"/>
      <c r="VJE620" s="9"/>
      <c r="VJF620" s="9"/>
      <c r="VJG620" s="9"/>
      <c r="VJH620" s="9"/>
      <c r="VJI620" s="9"/>
      <c r="VJJ620" s="9"/>
      <c r="VJK620" s="9"/>
      <c r="VJL620" s="9"/>
      <c r="VJM620" s="9"/>
      <c r="VJN620" s="9"/>
      <c r="VJO620" s="9"/>
      <c r="VJP620" s="9"/>
      <c r="VJQ620" s="9"/>
      <c r="VJR620" s="9"/>
      <c r="VJS620" s="9"/>
      <c r="VJT620" s="9"/>
      <c r="VJU620" s="9"/>
      <c r="VJV620" s="9"/>
      <c r="VJW620" s="9"/>
      <c r="VJX620" s="9"/>
      <c r="VJY620" s="9"/>
      <c r="VJZ620" s="9"/>
      <c r="VKA620" s="9"/>
      <c r="VKB620" s="9"/>
      <c r="VKC620" s="9"/>
      <c r="VKD620" s="9"/>
      <c r="VKE620" s="9"/>
      <c r="VKF620" s="9"/>
      <c r="VKG620" s="9"/>
      <c r="VKH620" s="9"/>
      <c r="VKI620" s="9"/>
      <c r="VKJ620" s="9"/>
      <c r="VKK620" s="9"/>
      <c r="VKL620" s="9"/>
      <c r="VKM620" s="9"/>
      <c r="VKN620" s="9"/>
      <c r="VKO620" s="9"/>
      <c r="VKP620" s="9"/>
      <c r="VKQ620" s="9"/>
      <c r="VKR620" s="9"/>
      <c r="VKS620" s="9"/>
      <c r="VKT620" s="9"/>
      <c r="VKU620" s="9"/>
      <c r="VKV620" s="9"/>
      <c r="VKW620" s="9"/>
      <c r="VKX620" s="9"/>
      <c r="VKY620" s="9"/>
      <c r="VKZ620" s="9"/>
      <c r="VLA620" s="9"/>
      <c r="VLB620" s="9"/>
      <c r="VLC620" s="9"/>
      <c r="VLD620" s="9"/>
      <c r="VLE620" s="9"/>
      <c r="VLF620" s="9"/>
      <c r="VLG620" s="9"/>
      <c r="VLH620" s="9"/>
      <c r="VLI620" s="9"/>
      <c r="VLJ620" s="9"/>
      <c r="VLK620" s="9"/>
      <c r="VLL620" s="9"/>
      <c r="VLM620" s="9"/>
      <c r="VLN620" s="9"/>
      <c r="VLO620" s="9"/>
      <c r="VLP620" s="9"/>
      <c r="VLQ620" s="9"/>
      <c r="VLR620" s="9"/>
      <c r="VLS620" s="9"/>
      <c r="VLT620" s="9"/>
      <c r="VLU620" s="9"/>
      <c r="VLV620" s="9"/>
      <c r="VLW620" s="9"/>
      <c r="VLX620" s="9"/>
      <c r="VLY620" s="9"/>
      <c r="VLZ620" s="9"/>
      <c r="VMA620" s="9"/>
      <c r="VMB620" s="9"/>
      <c r="VMC620" s="9"/>
      <c r="VMD620" s="9"/>
      <c r="VME620" s="9"/>
      <c r="VMF620" s="9"/>
      <c r="VMG620" s="9"/>
      <c r="VMH620" s="9"/>
      <c r="VMI620" s="9"/>
      <c r="VMJ620" s="9"/>
      <c r="VMK620" s="9"/>
      <c r="VML620" s="9"/>
      <c r="VMM620" s="9"/>
      <c r="VMN620" s="9"/>
      <c r="VMO620" s="9"/>
      <c r="VMP620" s="9"/>
      <c r="VMQ620" s="9"/>
      <c r="VMR620" s="9"/>
      <c r="VMS620" s="9"/>
      <c r="VMT620" s="9"/>
      <c r="VMU620" s="9"/>
      <c r="VMV620" s="9"/>
      <c r="VMW620" s="9"/>
      <c r="VMX620" s="9"/>
      <c r="VMY620" s="9"/>
      <c r="VMZ620" s="9"/>
      <c r="VNA620" s="9"/>
      <c r="VNB620" s="9"/>
      <c r="VNC620" s="9"/>
      <c r="VND620" s="9"/>
      <c r="VNE620" s="9"/>
      <c r="VNF620" s="9"/>
      <c r="VNG620" s="9"/>
      <c r="VNH620" s="9"/>
      <c r="VNI620" s="9"/>
      <c r="VNJ620" s="9"/>
      <c r="VNK620" s="9"/>
      <c r="VNL620" s="9"/>
      <c r="VNM620" s="9"/>
      <c r="VNN620" s="9"/>
      <c r="VNO620" s="9"/>
      <c r="VNP620" s="9"/>
      <c r="VNQ620" s="9"/>
      <c r="VNR620" s="9"/>
      <c r="VNS620" s="9"/>
      <c r="VNT620" s="9"/>
      <c r="VNU620" s="9"/>
      <c r="VNV620" s="9"/>
      <c r="VNW620" s="9"/>
      <c r="VNX620" s="9"/>
      <c r="VNY620" s="9"/>
      <c r="VNZ620" s="9"/>
      <c r="VOA620" s="9"/>
      <c r="VOB620" s="9"/>
      <c r="VOC620" s="9"/>
      <c r="VOD620" s="9"/>
      <c r="VOE620" s="9"/>
      <c r="VOF620" s="9"/>
      <c r="VOG620" s="9"/>
      <c r="VOH620" s="9"/>
      <c r="VOI620" s="9"/>
      <c r="VOJ620" s="9"/>
      <c r="VOK620" s="9"/>
      <c r="VOL620" s="9"/>
      <c r="VOM620" s="9"/>
      <c r="VON620" s="9"/>
      <c r="VOO620" s="9"/>
      <c r="VOP620" s="9"/>
      <c r="VOQ620" s="9"/>
      <c r="VOR620" s="9"/>
      <c r="VOS620" s="9"/>
      <c r="VOT620" s="9"/>
      <c r="VOU620" s="9"/>
      <c r="VOV620" s="9"/>
      <c r="VOW620" s="9"/>
      <c r="VOX620" s="9"/>
      <c r="VOY620" s="9"/>
      <c r="VOZ620" s="9"/>
      <c r="VPA620" s="9"/>
      <c r="VPB620" s="9"/>
      <c r="VPC620" s="9"/>
      <c r="VPD620" s="9"/>
      <c r="VPE620" s="9"/>
      <c r="VPF620" s="9"/>
      <c r="VPG620" s="9"/>
      <c r="VPH620" s="9"/>
      <c r="VPI620" s="9"/>
      <c r="VPJ620" s="9"/>
      <c r="VPK620" s="9"/>
      <c r="VPL620" s="9"/>
      <c r="VPM620" s="9"/>
      <c r="VPN620" s="9"/>
      <c r="VPO620" s="9"/>
      <c r="VPP620" s="9"/>
      <c r="VPQ620" s="9"/>
      <c r="VPR620" s="9"/>
      <c r="VPS620" s="9"/>
      <c r="VPT620" s="9"/>
      <c r="VPU620" s="9"/>
      <c r="VPV620" s="9"/>
      <c r="VPW620" s="9"/>
      <c r="VPX620" s="9"/>
      <c r="VPY620" s="9"/>
      <c r="VPZ620" s="9"/>
      <c r="VQA620" s="9"/>
      <c r="VQB620" s="9"/>
      <c r="VQC620" s="9"/>
      <c r="VQD620" s="9"/>
      <c r="VQE620" s="9"/>
      <c r="VQF620" s="9"/>
      <c r="VQG620" s="9"/>
      <c r="VQH620" s="9"/>
      <c r="VQI620" s="9"/>
      <c r="VQJ620" s="9"/>
      <c r="VQK620" s="9"/>
      <c r="VQL620" s="9"/>
      <c r="VQM620" s="9"/>
      <c r="VQN620" s="9"/>
      <c r="VQO620" s="9"/>
      <c r="VQP620" s="9"/>
      <c r="VQQ620" s="9"/>
      <c r="VQR620" s="9"/>
      <c r="VQS620" s="9"/>
      <c r="VQT620" s="9"/>
      <c r="VQU620" s="9"/>
      <c r="VQV620" s="9"/>
      <c r="VQW620" s="9"/>
      <c r="VQX620" s="9"/>
      <c r="VQY620" s="9"/>
      <c r="VQZ620" s="9"/>
      <c r="VRA620" s="9"/>
      <c r="VRB620" s="9"/>
      <c r="VRC620" s="9"/>
      <c r="VRD620" s="9"/>
      <c r="VRE620" s="9"/>
      <c r="VRF620" s="9"/>
      <c r="VRG620" s="9"/>
      <c r="VRH620" s="9"/>
      <c r="VRI620" s="9"/>
      <c r="VRJ620" s="9"/>
      <c r="VRK620" s="9"/>
      <c r="VRL620" s="9"/>
      <c r="VRM620" s="9"/>
      <c r="VRN620" s="9"/>
      <c r="VRO620" s="9"/>
      <c r="VRP620" s="9"/>
      <c r="VRQ620" s="9"/>
      <c r="VRR620" s="9"/>
      <c r="VRS620" s="9"/>
      <c r="VRT620" s="9"/>
      <c r="VRU620" s="9"/>
      <c r="VRV620" s="9"/>
      <c r="VRW620" s="9"/>
      <c r="VRX620" s="9"/>
      <c r="VRY620" s="9"/>
      <c r="VRZ620" s="9"/>
      <c r="VSA620" s="9"/>
      <c r="VSB620" s="9"/>
      <c r="VSC620" s="9"/>
      <c r="VSD620" s="9"/>
      <c r="VSE620" s="9"/>
      <c r="VSF620" s="9"/>
      <c r="VSG620" s="9"/>
      <c r="VSH620" s="9"/>
      <c r="VSI620" s="9"/>
      <c r="VSJ620" s="9"/>
      <c r="VSK620" s="9"/>
      <c r="VSL620" s="9"/>
      <c r="VSM620" s="9"/>
      <c r="VSN620" s="9"/>
      <c r="VSO620" s="9"/>
      <c r="VSP620" s="9"/>
      <c r="VSQ620" s="9"/>
      <c r="VSR620" s="9"/>
      <c r="VSS620" s="9"/>
      <c r="VST620" s="9"/>
      <c r="VSU620" s="9"/>
      <c r="VSV620" s="9"/>
      <c r="VSW620" s="9"/>
      <c r="VSX620" s="9"/>
      <c r="VSY620" s="9"/>
      <c r="VSZ620" s="9"/>
      <c r="VTA620" s="9"/>
      <c r="VTB620" s="9"/>
      <c r="VTC620" s="9"/>
      <c r="VTD620" s="9"/>
      <c r="VTE620" s="9"/>
      <c r="VTF620" s="9"/>
      <c r="VTG620" s="9"/>
      <c r="VTH620" s="9"/>
      <c r="VTI620" s="9"/>
      <c r="VTJ620" s="9"/>
      <c r="VTK620" s="9"/>
      <c r="VTL620" s="9"/>
      <c r="VTM620" s="9"/>
      <c r="VTN620" s="9"/>
      <c r="VTO620" s="9"/>
      <c r="VTP620" s="9"/>
      <c r="VTQ620" s="9"/>
      <c r="VTR620" s="9"/>
      <c r="VTS620" s="9"/>
      <c r="VTT620" s="9"/>
      <c r="VTU620" s="9"/>
      <c r="VTV620" s="9"/>
      <c r="VTW620" s="9"/>
      <c r="VTX620" s="9"/>
      <c r="VTY620" s="9"/>
      <c r="VTZ620" s="9"/>
      <c r="VUA620" s="9"/>
      <c r="VUB620" s="9"/>
      <c r="VUC620" s="9"/>
      <c r="VUD620" s="9"/>
      <c r="VUE620" s="9"/>
      <c r="VUF620" s="9"/>
      <c r="VUG620" s="9"/>
      <c r="VUH620" s="9"/>
      <c r="VUI620" s="9"/>
      <c r="VUJ620" s="9"/>
      <c r="VUK620" s="9"/>
      <c r="VUL620" s="9"/>
      <c r="VUM620" s="9"/>
      <c r="VUN620" s="9"/>
      <c r="VUO620" s="9"/>
      <c r="VUP620" s="9"/>
      <c r="VUQ620" s="9"/>
      <c r="VUR620" s="9"/>
      <c r="VUS620" s="9"/>
      <c r="VUT620" s="9"/>
      <c r="VUU620" s="9"/>
      <c r="VUV620" s="9"/>
      <c r="VUW620" s="9"/>
      <c r="VUX620" s="9"/>
      <c r="VUY620" s="9"/>
      <c r="VUZ620" s="9"/>
      <c r="VVA620" s="9"/>
      <c r="VVB620" s="9"/>
      <c r="VVC620" s="9"/>
      <c r="VVD620" s="9"/>
      <c r="VVE620" s="9"/>
      <c r="VVF620" s="9"/>
      <c r="VVG620" s="9"/>
      <c r="VVH620" s="9"/>
      <c r="VVI620" s="9"/>
      <c r="VVJ620" s="9"/>
      <c r="VVK620" s="9"/>
      <c r="VVL620" s="9"/>
      <c r="VVM620" s="9"/>
      <c r="VVN620" s="9"/>
      <c r="VVO620" s="9"/>
      <c r="VVP620" s="9"/>
      <c r="VVQ620" s="9"/>
      <c r="VVR620" s="9"/>
      <c r="VVS620" s="9"/>
      <c r="VVT620" s="9"/>
      <c r="VVU620" s="9"/>
      <c r="VVV620" s="9"/>
      <c r="VVW620" s="9"/>
      <c r="VVX620" s="9"/>
      <c r="VVY620" s="9"/>
      <c r="VVZ620" s="9"/>
      <c r="VWA620" s="9"/>
      <c r="VWB620" s="9"/>
      <c r="VWC620" s="9"/>
      <c r="VWD620" s="9"/>
      <c r="VWE620" s="9"/>
      <c r="VWF620" s="9"/>
      <c r="VWG620" s="9"/>
      <c r="VWH620" s="9"/>
      <c r="VWI620" s="9"/>
      <c r="VWJ620" s="9"/>
      <c r="VWK620" s="9"/>
      <c r="VWL620" s="9"/>
      <c r="VWM620" s="9"/>
      <c r="VWN620" s="9"/>
      <c r="VWO620" s="9"/>
      <c r="VWP620" s="9"/>
      <c r="VWQ620" s="9"/>
      <c r="VWR620" s="9"/>
      <c r="VWS620" s="9"/>
      <c r="VWT620" s="9"/>
      <c r="VWU620" s="9"/>
      <c r="VWV620" s="9"/>
      <c r="VWW620" s="9"/>
      <c r="VWX620" s="9"/>
      <c r="VWY620" s="9"/>
      <c r="VWZ620" s="9"/>
      <c r="VXA620" s="9"/>
      <c r="VXB620" s="9"/>
      <c r="VXC620" s="9"/>
      <c r="VXD620" s="9"/>
      <c r="VXE620" s="9"/>
      <c r="VXF620" s="9"/>
      <c r="VXG620" s="9"/>
      <c r="VXH620" s="9"/>
      <c r="VXI620" s="9"/>
      <c r="VXJ620" s="9"/>
      <c r="VXK620" s="9"/>
      <c r="VXL620" s="9"/>
      <c r="VXM620" s="9"/>
      <c r="VXN620" s="9"/>
      <c r="VXO620" s="9"/>
      <c r="VXP620" s="9"/>
      <c r="VXQ620" s="9"/>
      <c r="VXR620" s="9"/>
      <c r="VXS620" s="9"/>
      <c r="VXT620" s="9"/>
      <c r="VXU620" s="9"/>
      <c r="VXV620" s="9"/>
      <c r="VXW620" s="9"/>
      <c r="VXX620" s="9"/>
      <c r="VXY620" s="9"/>
      <c r="VXZ620" s="9"/>
      <c r="VYA620" s="9"/>
      <c r="VYB620" s="9"/>
      <c r="VYC620" s="9"/>
      <c r="VYD620" s="9"/>
      <c r="VYE620" s="9"/>
      <c r="VYF620" s="9"/>
      <c r="VYG620" s="9"/>
      <c r="VYH620" s="9"/>
      <c r="VYI620" s="9"/>
      <c r="VYJ620" s="9"/>
      <c r="VYK620" s="9"/>
      <c r="VYL620" s="9"/>
      <c r="VYM620" s="9"/>
      <c r="VYN620" s="9"/>
      <c r="VYO620" s="9"/>
      <c r="VYP620" s="9"/>
      <c r="VYQ620" s="9"/>
      <c r="VYR620" s="9"/>
      <c r="VYS620" s="9"/>
      <c r="VYT620" s="9"/>
      <c r="VYU620" s="9"/>
      <c r="VYV620" s="9"/>
      <c r="VYW620" s="9"/>
      <c r="VYX620" s="9"/>
      <c r="VYY620" s="9"/>
      <c r="VYZ620" s="9"/>
      <c r="VZA620" s="9"/>
      <c r="VZB620" s="9"/>
      <c r="VZC620" s="9"/>
      <c r="VZD620" s="9"/>
      <c r="VZE620" s="9"/>
      <c r="VZF620" s="9"/>
      <c r="VZG620" s="9"/>
      <c r="VZH620" s="9"/>
      <c r="VZI620" s="9"/>
      <c r="VZJ620" s="9"/>
      <c r="VZK620" s="9"/>
      <c r="VZL620" s="9"/>
      <c r="VZM620" s="9"/>
      <c r="VZN620" s="9"/>
      <c r="VZO620" s="9"/>
      <c r="VZP620" s="9"/>
      <c r="VZQ620" s="9"/>
      <c r="VZR620" s="9"/>
      <c r="VZS620" s="9"/>
      <c r="VZT620" s="9"/>
      <c r="VZU620" s="9"/>
      <c r="VZV620" s="9"/>
      <c r="VZW620" s="9"/>
      <c r="VZX620" s="9"/>
      <c r="VZY620" s="9"/>
      <c r="VZZ620" s="9"/>
      <c r="WAA620" s="9"/>
      <c r="WAB620" s="9"/>
      <c r="WAC620" s="9"/>
      <c r="WAD620" s="9"/>
      <c r="WAE620" s="9"/>
      <c r="WAF620" s="9"/>
      <c r="WAG620" s="9"/>
      <c r="WAH620" s="9"/>
      <c r="WAI620" s="9"/>
      <c r="WAJ620" s="9"/>
      <c r="WAK620" s="9"/>
      <c r="WAL620" s="9"/>
      <c r="WAM620" s="9"/>
      <c r="WAN620" s="9"/>
      <c r="WAO620" s="9"/>
      <c r="WAP620" s="9"/>
      <c r="WAQ620" s="9"/>
      <c r="WAR620" s="9"/>
      <c r="WAS620" s="9"/>
      <c r="WAT620" s="9"/>
      <c r="WAU620" s="9"/>
      <c r="WAV620" s="9"/>
      <c r="WAW620" s="9"/>
      <c r="WAX620" s="9"/>
      <c r="WAY620" s="9"/>
      <c r="WAZ620" s="9"/>
      <c r="WBA620" s="9"/>
      <c r="WBB620" s="9"/>
      <c r="WBC620" s="9"/>
      <c r="WBD620" s="9"/>
      <c r="WBE620" s="9"/>
      <c r="WBF620" s="9"/>
      <c r="WBG620" s="9"/>
      <c r="WBH620" s="9"/>
      <c r="WBI620" s="9"/>
      <c r="WBJ620" s="9"/>
      <c r="WBK620" s="9"/>
      <c r="WBL620" s="9"/>
      <c r="WBM620" s="9"/>
      <c r="WBN620" s="9"/>
      <c r="WBO620" s="9"/>
      <c r="WBP620" s="9"/>
      <c r="WBQ620" s="9"/>
      <c r="WBR620" s="9"/>
      <c r="WBS620" s="9"/>
      <c r="WBT620" s="9"/>
      <c r="WBU620" s="9"/>
      <c r="WBV620" s="9"/>
      <c r="WBW620" s="9"/>
      <c r="WBX620" s="9"/>
      <c r="WBY620" s="9"/>
      <c r="WBZ620" s="9"/>
      <c r="WCA620" s="9"/>
      <c r="WCB620" s="9"/>
      <c r="WCC620" s="9"/>
      <c r="WCD620" s="9"/>
      <c r="WCE620" s="9"/>
      <c r="WCF620" s="9"/>
      <c r="WCG620" s="9"/>
      <c r="WCH620" s="9"/>
      <c r="WCI620" s="9"/>
      <c r="WCJ620" s="9"/>
      <c r="WCK620" s="9"/>
      <c r="WCL620" s="9"/>
      <c r="WCM620" s="9"/>
      <c r="WCN620" s="9"/>
      <c r="WCO620" s="9"/>
      <c r="WCP620" s="9"/>
      <c r="WCQ620" s="9"/>
      <c r="WCR620" s="9"/>
      <c r="WCS620" s="9"/>
      <c r="WCT620" s="9"/>
      <c r="WCU620" s="9"/>
      <c r="WCV620" s="9"/>
      <c r="WCW620" s="9"/>
      <c r="WCX620" s="9"/>
      <c r="WCY620" s="9"/>
      <c r="WCZ620" s="9"/>
      <c r="WDA620" s="9"/>
      <c r="WDB620" s="9"/>
      <c r="WDC620" s="9"/>
      <c r="WDD620" s="9"/>
      <c r="WDE620" s="9"/>
      <c r="WDF620" s="9"/>
      <c r="WDG620" s="9"/>
      <c r="WDH620" s="9"/>
      <c r="WDI620" s="9"/>
      <c r="WDJ620" s="9"/>
      <c r="WDK620" s="9"/>
      <c r="WDL620" s="9"/>
      <c r="WDM620" s="9"/>
      <c r="WDN620" s="9"/>
      <c r="WDO620" s="9"/>
      <c r="WDP620" s="9"/>
      <c r="WDQ620" s="9"/>
      <c r="WDR620" s="9"/>
      <c r="WDS620" s="9"/>
      <c r="WDT620" s="9"/>
      <c r="WDU620" s="9"/>
      <c r="WDV620" s="9"/>
      <c r="WDW620" s="9"/>
      <c r="WDX620" s="9"/>
      <c r="WDY620" s="9"/>
      <c r="WDZ620" s="9"/>
      <c r="WEA620" s="9"/>
      <c r="WEB620" s="9"/>
      <c r="WEC620" s="9"/>
      <c r="WED620" s="9"/>
      <c r="WEE620" s="9"/>
      <c r="WEF620" s="9"/>
      <c r="WEG620" s="9"/>
      <c r="WEH620" s="9"/>
      <c r="WEI620" s="9"/>
      <c r="WEJ620" s="9"/>
      <c r="WEK620" s="9"/>
      <c r="WEL620" s="9"/>
      <c r="WEM620" s="9"/>
      <c r="WEN620" s="9"/>
      <c r="WEO620" s="9"/>
      <c r="WEP620" s="9"/>
      <c r="WEQ620" s="9"/>
      <c r="WER620" s="9"/>
      <c r="WES620" s="9"/>
      <c r="WET620" s="9"/>
      <c r="WEU620" s="9"/>
      <c r="WEV620" s="9"/>
      <c r="WEW620" s="9"/>
      <c r="WEX620" s="9"/>
      <c r="WEY620" s="9"/>
      <c r="WEZ620" s="9"/>
      <c r="WFA620" s="9"/>
      <c r="WFB620" s="9"/>
      <c r="WFC620" s="9"/>
      <c r="WFD620" s="9"/>
      <c r="WFE620" s="9"/>
      <c r="WFF620" s="9"/>
      <c r="WFG620" s="9"/>
      <c r="WFH620" s="9"/>
      <c r="WFI620" s="9"/>
      <c r="WFJ620" s="9"/>
      <c r="WFK620" s="9"/>
      <c r="WFL620" s="9"/>
      <c r="WFM620" s="9"/>
      <c r="WFN620" s="9"/>
      <c r="WFO620" s="9"/>
      <c r="WFP620" s="9"/>
      <c r="WFQ620" s="9"/>
      <c r="WFR620" s="9"/>
      <c r="WFS620" s="9"/>
      <c r="WFT620" s="9"/>
      <c r="WFU620" s="9"/>
      <c r="WFV620" s="9"/>
      <c r="WFW620" s="9"/>
      <c r="WFX620" s="9"/>
      <c r="WFY620" s="9"/>
      <c r="WFZ620" s="9"/>
      <c r="WGA620" s="9"/>
      <c r="WGB620" s="9"/>
      <c r="WGC620" s="9"/>
      <c r="WGD620" s="9"/>
      <c r="WGE620" s="9"/>
      <c r="WGF620" s="9"/>
      <c r="WGG620" s="9"/>
      <c r="WGH620" s="9"/>
      <c r="WGI620" s="9"/>
      <c r="WGJ620" s="9"/>
      <c r="WGK620" s="9"/>
      <c r="WGL620" s="9"/>
      <c r="WGM620" s="9"/>
      <c r="WGN620" s="9"/>
      <c r="WGO620" s="9"/>
      <c r="WGP620" s="9"/>
      <c r="WGQ620" s="9"/>
      <c r="WGR620" s="9"/>
      <c r="WGS620" s="9"/>
      <c r="WGT620" s="9"/>
      <c r="WGU620" s="9"/>
      <c r="WGV620" s="9"/>
      <c r="WGW620" s="9"/>
      <c r="WGX620" s="9"/>
      <c r="WGY620" s="9"/>
      <c r="WGZ620" s="9"/>
      <c r="WHA620" s="9"/>
      <c r="WHB620" s="9"/>
      <c r="WHC620" s="9"/>
      <c r="WHD620" s="9"/>
      <c r="WHE620" s="9"/>
      <c r="WHF620" s="9"/>
      <c r="WHG620" s="9"/>
      <c r="WHH620" s="9"/>
      <c r="WHI620" s="9"/>
      <c r="WHJ620" s="9"/>
      <c r="WHK620" s="9"/>
      <c r="WHL620" s="9"/>
      <c r="WHM620" s="9"/>
      <c r="WHN620" s="9"/>
      <c r="WHO620" s="9"/>
      <c r="WHP620" s="9"/>
      <c r="WHQ620" s="9"/>
      <c r="WHR620" s="9"/>
      <c r="WHS620" s="9"/>
      <c r="WHT620" s="9"/>
      <c r="WHU620" s="9"/>
      <c r="WHV620" s="9"/>
      <c r="WHW620" s="9"/>
      <c r="WHX620" s="9"/>
      <c r="WHY620" s="9"/>
      <c r="WHZ620" s="9"/>
      <c r="WIA620" s="9"/>
      <c r="WIB620" s="9"/>
      <c r="WIC620" s="9"/>
      <c r="WID620" s="9"/>
      <c r="WIE620" s="9"/>
      <c r="WIF620" s="9"/>
      <c r="WIG620" s="9"/>
      <c r="WIH620" s="9"/>
      <c r="WII620" s="9"/>
      <c r="WIJ620" s="9"/>
      <c r="WIK620" s="9"/>
      <c r="WIL620" s="9"/>
      <c r="WIM620" s="9"/>
      <c r="WIN620" s="9"/>
      <c r="WIO620" s="9"/>
      <c r="WIP620" s="9"/>
      <c r="WIQ620" s="9"/>
      <c r="WIR620" s="9"/>
      <c r="WIS620" s="9"/>
      <c r="WIT620" s="9"/>
      <c r="WIU620" s="9"/>
      <c r="WIV620" s="9"/>
      <c r="WIW620" s="9"/>
      <c r="WIX620" s="9"/>
      <c r="WIY620" s="9"/>
      <c r="WIZ620" s="9"/>
      <c r="WJA620" s="9"/>
      <c r="WJB620" s="9"/>
      <c r="WJC620" s="9"/>
      <c r="WJD620" s="9"/>
      <c r="WJE620" s="9"/>
      <c r="WJF620" s="9"/>
      <c r="WJG620" s="9"/>
      <c r="WJH620" s="9"/>
      <c r="WJI620" s="9"/>
      <c r="WJJ620" s="9"/>
      <c r="WJK620" s="9"/>
      <c r="WJL620" s="9"/>
      <c r="WJM620" s="9"/>
      <c r="WJN620" s="9"/>
      <c r="WJO620" s="9"/>
      <c r="WJP620" s="9"/>
      <c r="WJQ620" s="9"/>
      <c r="WJR620" s="9"/>
      <c r="WJS620" s="9"/>
      <c r="WJT620" s="9"/>
      <c r="WJU620" s="9"/>
      <c r="WJV620" s="9"/>
      <c r="WJW620" s="9"/>
      <c r="WJX620" s="9"/>
      <c r="WJY620" s="9"/>
      <c r="WJZ620" s="9"/>
      <c r="WKA620" s="9"/>
      <c r="WKB620" s="9"/>
      <c r="WKC620" s="9"/>
      <c r="WKD620" s="9"/>
      <c r="WKE620" s="9"/>
      <c r="WKF620" s="9"/>
      <c r="WKG620" s="9"/>
      <c r="WKH620" s="9"/>
      <c r="WKI620" s="9"/>
      <c r="WKJ620" s="9"/>
      <c r="WKK620" s="9"/>
      <c r="WKL620" s="9"/>
      <c r="WKM620" s="9"/>
      <c r="WKN620" s="9"/>
      <c r="WKO620" s="9"/>
      <c r="WKP620" s="9"/>
      <c r="WKQ620" s="9"/>
      <c r="WKR620" s="9"/>
      <c r="WKS620" s="9"/>
      <c r="WKT620" s="9"/>
      <c r="WKU620" s="9"/>
      <c r="WKV620" s="9"/>
      <c r="WKW620" s="9"/>
      <c r="WKX620" s="9"/>
      <c r="WKY620" s="9"/>
      <c r="WKZ620" s="9"/>
      <c r="WLA620" s="9"/>
      <c r="WLB620" s="9"/>
      <c r="WLC620" s="9"/>
      <c r="WLD620" s="9"/>
      <c r="WLE620" s="9"/>
      <c r="WLF620" s="9"/>
      <c r="WLG620" s="9"/>
      <c r="WLH620" s="9"/>
      <c r="WLI620" s="9"/>
      <c r="WLJ620" s="9"/>
      <c r="WLK620" s="9"/>
      <c r="WLL620" s="9"/>
      <c r="WLM620" s="9"/>
      <c r="WLN620" s="9"/>
      <c r="WLO620" s="9"/>
      <c r="WLP620" s="9"/>
      <c r="WLQ620" s="9"/>
      <c r="WLR620" s="9"/>
      <c r="WLS620" s="9"/>
      <c r="WLT620" s="9"/>
      <c r="WLU620" s="9"/>
      <c r="WLV620" s="9"/>
      <c r="WLW620" s="9"/>
      <c r="WLX620" s="9"/>
      <c r="WLY620" s="9"/>
      <c r="WLZ620" s="9"/>
      <c r="WMA620" s="9"/>
      <c r="WMB620" s="9"/>
      <c r="WMC620" s="9"/>
      <c r="WMD620" s="9"/>
      <c r="WME620" s="9"/>
      <c r="WMF620" s="9"/>
      <c r="WMG620" s="9"/>
      <c r="WMH620" s="9"/>
      <c r="WMI620" s="9"/>
      <c r="WMJ620" s="9"/>
      <c r="WMK620" s="9"/>
      <c r="WML620" s="9"/>
      <c r="WMM620" s="9"/>
      <c r="WMN620" s="9"/>
      <c r="WMO620" s="9"/>
      <c r="WMP620" s="9"/>
      <c r="WMQ620" s="9"/>
      <c r="WMR620" s="9"/>
      <c r="WMS620" s="9"/>
      <c r="WMT620" s="9"/>
      <c r="WMU620" s="9"/>
      <c r="WMV620" s="9"/>
      <c r="WMW620" s="9"/>
      <c r="WMX620" s="9"/>
      <c r="WMY620" s="9"/>
      <c r="WMZ620" s="9"/>
      <c r="WNA620" s="9"/>
      <c r="WNB620" s="9"/>
      <c r="WNC620" s="9"/>
      <c r="WND620" s="9"/>
      <c r="WNE620" s="9"/>
      <c r="WNF620" s="9"/>
      <c r="WNG620" s="9"/>
      <c r="WNH620" s="9"/>
      <c r="WNI620" s="9"/>
      <c r="WNJ620" s="9"/>
      <c r="WNK620" s="9"/>
      <c r="WNL620" s="9"/>
      <c r="WNM620" s="9"/>
      <c r="WNN620" s="9"/>
      <c r="WNO620" s="9"/>
      <c r="WNP620" s="9"/>
      <c r="WNQ620" s="9"/>
      <c r="WNR620" s="9"/>
      <c r="WNS620" s="9"/>
      <c r="WNT620" s="9"/>
      <c r="WNU620" s="9"/>
      <c r="WNV620" s="9"/>
      <c r="WNW620" s="9"/>
      <c r="WNX620" s="9"/>
      <c r="WNY620" s="9"/>
      <c r="WNZ620" s="9"/>
      <c r="WOA620" s="9"/>
      <c r="WOB620" s="9"/>
      <c r="WOC620" s="9"/>
      <c r="WOD620" s="9"/>
      <c r="WOE620" s="9"/>
      <c r="WOF620" s="9"/>
      <c r="WOG620" s="9"/>
      <c r="WOH620" s="9"/>
      <c r="WOI620" s="9"/>
      <c r="WOJ620" s="9"/>
      <c r="WOK620" s="9"/>
      <c r="WOL620" s="9"/>
      <c r="WOM620" s="9"/>
      <c r="WON620" s="9"/>
      <c r="WOO620" s="9"/>
      <c r="WOP620" s="9"/>
      <c r="WOQ620" s="9"/>
      <c r="WOR620" s="9"/>
      <c r="WOS620" s="9"/>
      <c r="WOT620" s="9"/>
      <c r="WOU620" s="9"/>
      <c r="WOV620" s="9"/>
      <c r="WOW620" s="9"/>
      <c r="WOX620" s="9"/>
      <c r="WOY620" s="9"/>
      <c r="WOZ620" s="9"/>
      <c r="WPA620" s="9"/>
      <c r="WPB620" s="9"/>
      <c r="WPC620" s="9"/>
      <c r="WPD620" s="9"/>
      <c r="WPE620" s="9"/>
      <c r="WPF620" s="9"/>
      <c r="WPG620" s="9"/>
      <c r="WPH620" s="9"/>
      <c r="WPI620" s="9"/>
      <c r="WPJ620" s="9"/>
      <c r="WPK620" s="9"/>
      <c r="WPL620" s="9"/>
      <c r="WPM620" s="9"/>
      <c r="WPN620" s="9"/>
      <c r="WPO620" s="9"/>
      <c r="WPP620" s="9"/>
      <c r="WPQ620" s="9"/>
      <c r="WPR620" s="9"/>
      <c r="WPS620" s="9"/>
      <c r="WPT620" s="9"/>
      <c r="WPU620" s="9"/>
      <c r="WPV620" s="9"/>
      <c r="WPW620" s="9"/>
      <c r="WPX620" s="9"/>
      <c r="WPY620" s="9"/>
      <c r="WPZ620" s="9"/>
      <c r="WQA620" s="9"/>
      <c r="WQB620" s="9"/>
      <c r="WQC620" s="9"/>
      <c r="WQD620" s="9"/>
      <c r="WQE620" s="9"/>
      <c r="WQF620" s="9"/>
      <c r="WQG620" s="9"/>
      <c r="WQH620" s="9"/>
      <c r="WQI620" s="9"/>
      <c r="WQJ620" s="9"/>
      <c r="WQK620" s="9"/>
      <c r="WQL620" s="9"/>
      <c r="WQM620" s="9"/>
      <c r="WQN620" s="9"/>
      <c r="WQO620" s="9"/>
      <c r="WQP620" s="9"/>
      <c r="WQQ620" s="9"/>
      <c r="WQR620" s="9"/>
      <c r="WQS620" s="9"/>
      <c r="WQT620" s="9"/>
      <c r="WQU620" s="9"/>
      <c r="WQV620" s="9"/>
      <c r="WQW620" s="9"/>
      <c r="WQX620" s="9"/>
      <c r="WQY620" s="9"/>
      <c r="WQZ620" s="9"/>
      <c r="WRA620" s="9"/>
      <c r="WRB620" s="9"/>
      <c r="WRC620" s="9"/>
      <c r="WRD620" s="9"/>
      <c r="WRE620" s="9"/>
      <c r="WRF620" s="9"/>
      <c r="WRG620" s="9"/>
      <c r="WRH620" s="9"/>
      <c r="WRI620" s="9"/>
      <c r="WRJ620" s="9"/>
      <c r="WRK620" s="9"/>
      <c r="WRL620" s="9"/>
      <c r="WRM620" s="9"/>
      <c r="WRN620" s="9"/>
      <c r="WRO620" s="9"/>
      <c r="WRP620" s="9"/>
      <c r="WRQ620" s="9"/>
      <c r="WRR620" s="9"/>
      <c r="WRS620" s="9"/>
      <c r="WRT620" s="9"/>
      <c r="WRU620" s="9"/>
      <c r="WRV620" s="9"/>
      <c r="WRW620" s="9"/>
      <c r="WRX620" s="9"/>
      <c r="WRY620" s="9"/>
      <c r="WRZ620" s="9"/>
      <c r="WSA620" s="9"/>
      <c r="WSB620" s="9"/>
      <c r="WSC620" s="9"/>
      <c r="WSD620" s="9"/>
      <c r="WSE620" s="9"/>
      <c r="WSF620" s="9"/>
      <c r="WSG620" s="9"/>
      <c r="WSH620" s="9"/>
      <c r="WSI620" s="9"/>
      <c r="WSJ620" s="9"/>
      <c r="WSK620" s="9"/>
      <c r="WSL620" s="9"/>
      <c r="WSM620" s="9"/>
      <c r="WSN620" s="9"/>
      <c r="WSO620" s="9"/>
      <c r="WSP620" s="9"/>
      <c r="WSQ620" s="9"/>
      <c r="WSR620" s="9"/>
      <c r="WSS620" s="9"/>
      <c r="WST620" s="9"/>
      <c r="WSU620" s="9"/>
      <c r="WSV620" s="9"/>
      <c r="WSW620" s="9"/>
      <c r="WSX620" s="9"/>
      <c r="WSY620" s="9"/>
      <c r="WSZ620" s="9"/>
      <c r="WTA620" s="9"/>
      <c r="WTB620" s="9"/>
      <c r="WTC620" s="9"/>
      <c r="WTD620" s="9"/>
      <c r="WTE620" s="9"/>
      <c r="WTF620" s="9"/>
      <c r="WTG620" s="9"/>
      <c r="WTH620" s="9"/>
      <c r="WTI620" s="9"/>
      <c r="WTJ620" s="9"/>
      <c r="WTK620" s="9"/>
      <c r="WTL620" s="9"/>
      <c r="WTM620" s="9"/>
      <c r="WTN620" s="9"/>
      <c r="WTO620" s="9"/>
      <c r="WTP620" s="9"/>
      <c r="WTQ620" s="9"/>
      <c r="WTR620" s="9"/>
      <c r="WTS620" s="9"/>
      <c r="WTT620" s="9"/>
      <c r="WTU620" s="9"/>
      <c r="WTV620" s="9"/>
      <c r="WTW620" s="9"/>
      <c r="WTX620" s="9"/>
      <c r="WTY620" s="9"/>
      <c r="WTZ620" s="9"/>
      <c r="WUA620" s="9"/>
      <c r="WUB620" s="9"/>
      <c r="WUC620" s="9"/>
      <c r="WUD620" s="9"/>
      <c r="WUE620" s="9"/>
      <c r="WUF620" s="9"/>
      <c r="WUG620" s="9"/>
      <c r="WUH620" s="9"/>
      <c r="WUI620" s="9"/>
      <c r="WUJ620" s="9"/>
      <c r="WUK620" s="9"/>
      <c r="WUL620" s="9"/>
      <c r="WUM620" s="9"/>
      <c r="WUN620" s="9"/>
      <c r="WUO620" s="9"/>
      <c r="WUP620" s="9"/>
      <c r="WUQ620" s="9"/>
      <c r="WUR620" s="9"/>
      <c r="WUS620" s="9"/>
      <c r="WUT620" s="9"/>
      <c r="WUU620" s="9"/>
      <c r="WUV620" s="9"/>
      <c r="WUW620" s="9"/>
      <c r="WUX620" s="9"/>
      <c r="WUY620" s="9"/>
      <c r="WUZ620" s="9"/>
      <c r="WVA620" s="9"/>
      <c r="WVB620" s="9"/>
      <c r="WVC620" s="9"/>
      <c r="WVD620" s="9"/>
      <c r="WVE620" s="9"/>
      <c r="WVF620" s="9"/>
      <c r="WVG620" s="9"/>
      <c r="WVH620" s="9"/>
      <c r="WVI620" s="9"/>
      <c r="WVJ620" s="9"/>
      <c r="WVK620" s="9"/>
      <c r="WVL620" s="9"/>
      <c r="WVM620" s="9"/>
      <c r="WVN620" s="9"/>
      <c r="WVO620" s="9"/>
      <c r="WVP620" s="9"/>
      <c r="WVQ620" s="9"/>
      <c r="WVR620" s="9"/>
      <c r="WVS620" s="9"/>
      <c r="WVT620" s="9"/>
      <c r="WVU620" s="9"/>
      <c r="WVV620" s="9"/>
      <c r="WVW620" s="9"/>
      <c r="WVX620" s="9"/>
      <c r="WVY620" s="9"/>
      <c r="WVZ620" s="9"/>
      <c r="WWA620" s="9"/>
      <c r="WWB620" s="9"/>
      <c r="WWC620" s="9"/>
      <c r="WWD620" s="9"/>
      <c r="WWE620" s="9"/>
      <c r="WWF620" s="9"/>
      <c r="WWG620" s="9"/>
      <c r="WWH620" s="9"/>
      <c r="WWI620" s="9"/>
      <c r="WWJ620" s="9"/>
      <c r="WWK620" s="9"/>
      <c r="WWL620" s="9"/>
    </row>
    <row r="621" spans="1:16158" s="35" customFormat="1">
      <c r="A621" s="277"/>
      <c r="B621" s="245"/>
      <c r="C621" s="245"/>
      <c r="D621" s="245"/>
      <c r="E621" s="248"/>
      <c r="F621" s="248"/>
      <c r="G621" s="248"/>
      <c r="H621" s="247"/>
      <c r="I621" s="65"/>
      <c r="J621" s="65"/>
      <c r="K621" s="80"/>
      <c r="L621" s="245"/>
      <c r="M621" s="266"/>
      <c r="N621" s="245"/>
      <c r="O621" s="48"/>
      <c r="P621" s="58"/>
      <c r="Q621" s="245"/>
      <c r="R621" s="251"/>
      <c r="S621" s="245"/>
      <c r="T621" s="245"/>
      <c r="U621" s="248"/>
      <c r="V621" s="245"/>
      <c r="W621" s="278"/>
      <c r="X621" s="257"/>
      <c r="Y621" s="257"/>
      <c r="Z621" s="125"/>
      <c r="AA621" s="254"/>
      <c r="AB621" s="83"/>
      <c r="AC621" s="83">
        <f t="shared" si="215"/>
        <v>0</v>
      </c>
      <c r="AD621" s="4"/>
      <c r="AE621" s="4"/>
      <c r="AF621" s="4"/>
      <c r="AG621" s="121"/>
      <c r="AH621" s="8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  <c r="IW621" s="9"/>
      <c r="IX621" s="9"/>
      <c r="IY621" s="9"/>
      <c r="IZ621" s="9"/>
      <c r="JA621" s="9"/>
      <c r="JB621" s="9"/>
      <c r="JC621" s="9"/>
      <c r="JD621" s="9"/>
      <c r="JE621" s="9"/>
      <c r="JF621" s="9"/>
      <c r="JG621" s="9"/>
      <c r="JH621" s="9"/>
      <c r="JI621" s="9"/>
      <c r="JJ621" s="9"/>
      <c r="JK621" s="9"/>
      <c r="JL621" s="9"/>
      <c r="JM621" s="9"/>
      <c r="JN621" s="9"/>
      <c r="JO621" s="9"/>
      <c r="JP621" s="9"/>
      <c r="JQ621" s="9"/>
      <c r="JR621" s="9"/>
      <c r="JS621" s="9"/>
      <c r="JT621" s="9"/>
      <c r="JU621" s="9"/>
      <c r="JV621" s="9"/>
      <c r="JW621" s="9"/>
      <c r="JX621" s="9"/>
      <c r="JY621" s="9"/>
      <c r="JZ621" s="9"/>
      <c r="KA621" s="9"/>
      <c r="KB621" s="9"/>
      <c r="KC621" s="9"/>
      <c r="KD621" s="9"/>
      <c r="KE621" s="9"/>
      <c r="KF621" s="9"/>
      <c r="KG621" s="9"/>
      <c r="KH621" s="9"/>
      <c r="KI621" s="9"/>
      <c r="KJ621" s="9"/>
      <c r="KK621" s="9"/>
      <c r="KL621" s="9"/>
      <c r="KM621" s="9"/>
      <c r="KN621" s="9"/>
      <c r="KO621" s="9"/>
      <c r="KP621" s="9"/>
      <c r="KQ621" s="9"/>
      <c r="KR621" s="9"/>
      <c r="KS621" s="9"/>
      <c r="KT621" s="9"/>
      <c r="KU621" s="9"/>
      <c r="KV621" s="9"/>
      <c r="KW621" s="9"/>
      <c r="KX621" s="9"/>
      <c r="KY621" s="9"/>
      <c r="KZ621" s="9"/>
      <c r="LA621" s="9"/>
      <c r="LB621" s="9"/>
      <c r="LC621" s="9"/>
      <c r="LD621" s="9"/>
      <c r="LE621" s="9"/>
      <c r="LF621" s="9"/>
      <c r="LG621" s="9"/>
      <c r="LH621" s="9"/>
      <c r="LI621" s="9"/>
      <c r="LJ621" s="9"/>
      <c r="LK621" s="9"/>
      <c r="LL621" s="9"/>
      <c r="LM621" s="9"/>
      <c r="LN621" s="9"/>
      <c r="LO621" s="9"/>
      <c r="LP621" s="9"/>
      <c r="LQ621" s="9"/>
      <c r="LR621" s="9"/>
      <c r="LS621" s="9"/>
      <c r="LT621" s="9"/>
      <c r="LU621" s="9"/>
      <c r="LV621" s="9"/>
      <c r="LW621" s="9"/>
      <c r="LX621" s="9"/>
      <c r="LY621" s="9"/>
      <c r="LZ621" s="9"/>
      <c r="MA621" s="9"/>
      <c r="MB621" s="9"/>
      <c r="MC621" s="9"/>
      <c r="MD621" s="9"/>
      <c r="ME621" s="9"/>
      <c r="MF621" s="9"/>
      <c r="MG621" s="9"/>
      <c r="MH621" s="9"/>
      <c r="MI621" s="9"/>
      <c r="MJ621" s="9"/>
      <c r="MK621" s="9"/>
      <c r="ML621" s="9"/>
      <c r="MM621" s="9"/>
      <c r="MN621" s="9"/>
      <c r="MO621" s="9"/>
      <c r="MP621" s="9"/>
      <c r="MQ621" s="9"/>
      <c r="MR621" s="9"/>
      <c r="MS621" s="9"/>
      <c r="MT621" s="9"/>
      <c r="MU621" s="9"/>
      <c r="MV621" s="9"/>
      <c r="MW621" s="9"/>
      <c r="MX621" s="9"/>
      <c r="MY621" s="9"/>
      <c r="MZ621" s="9"/>
      <c r="NA621" s="9"/>
      <c r="NB621" s="9"/>
      <c r="NC621" s="9"/>
      <c r="ND621" s="9"/>
      <c r="NE621" s="9"/>
      <c r="NF621" s="9"/>
      <c r="NG621" s="9"/>
      <c r="NH621" s="9"/>
      <c r="NI621" s="9"/>
      <c r="NJ621" s="9"/>
      <c r="NK621" s="9"/>
      <c r="NL621" s="9"/>
      <c r="NM621" s="9"/>
      <c r="NN621" s="9"/>
      <c r="NO621" s="9"/>
      <c r="NP621" s="9"/>
      <c r="NQ621" s="9"/>
      <c r="NR621" s="9"/>
      <c r="NS621" s="9"/>
      <c r="NT621" s="9"/>
      <c r="NU621" s="9"/>
      <c r="NV621" s="9"/>
      <c r="NW621" s="9"/>
      <c r="NX621" s="9"/>
      <c r="NY621" s="9"/>
      <c r="NZ621" s="9"/>
      <c r="OA621" s="9"/>
      <c r="OB621" s="9"/>
      <c r="OC621" s="9"/>
      <c r="OD621" s="9"/>
      <c r="OE621" s="9"/>
      <c r="OF621" s="9"/>
      <c r="OG621" s="9"/>
      <c r="OH621" s="9"/>
      <c r="OI621" s="9"/>
      <c r="OJ621" s="9"/>
      <c r="OK621" s="9"/>
      <c r="OL621" s="9"/>
      <c r="OM621" s="9"/>
      <c r="ON621" s="9"/>
      <c r="OO621" s="9"/>
      <c r="OP621" s="9"/>
      <c r="OQ621" s="9"/>
      <c r="OR621" s="9"/>
      <c r="OS621" s="9"/>
      <c r="OT621" s="9"/>
      <c r="OU621" s="9"/>
      <c r="OV621" s="9"/>
      <c r="OW621" s="9"/>
      <c r="OX621" s="9"/>
      <c r="OY621" s="9"/>
      <c r="OZ621" s="9"/>
      <c r="PA621" s="9"/>
      <c r="PB621" s="9"/>
      <c r="PC621" s="9"/>
      <c r="PD621" s="9"/>
      <c r="PE621" s="9"/>
      <c r="PF621" s="9"/>
      <c r="PG621" s="9"/>
      <c r="PH621" s="9"/>
      <c r="PI621" s="9"/>
      <c r="PJ621" s="9"/>
      <c r="PK621" s="9"/>
      <c r="PL621" s="9"/>
      <c r="PM621" s="9"/>
      <c r="PN621" s="9"/>
      <c r="PO621" s="9"/>
      <c r="PP621" s="9"/>
      <c r="PQ621" s="9"/>
      <c r="PR621" s="9"/>
      <c r="PS621" s="9"/>
      <c r="PT621" s="9"/>
      <c r="PU621" s="9"/>
      <c r="PV621" s="9"/>
      <c r="PW621" s="9"/>
      <c r="PX621" s="9"/>
      <c r="PY621" s="9"/>
      <c r="PZ621" s="9"/>
      <c r="QA621" s="9"/>
      <c r="QB621" s="9"/>
      <c r="QC621" s="9"/>
      <c r="QD621" s="9"/>
      <c r="QE621" s="9"/>
      <c r="QF621" s="9"/>
      <c r="QG621" s="9"/>
      <c r="QH621" s="9"/>
      <c r="QI621" s="9"/>
      <c r="QJ621" s="9"/>
      <c r="QK621" s="9"/>
      <c r="QL621" s="9"/>
      <c r="QM621" s="9"/>
      <c r="QN621" s="9"/>
      <c r="QO621" s="9"/>
      <c r="QP621" s="9"/>
      <c r="QQ621" s="9"/>
      <c r="QR621" s="9"/>
      <c r="QS621" s="9"/>
      <c r="QT621" s="9"/>
      <c r="QU621" s="9"/>
      <c r="QV621" s="9"/>
      <c r="QW621" s="9"/>
      <c r="QX621" s="9"/>
      <c r="QY621" s="9"/>
      <c r="QZ621" s="9"/>
      <c r="RA621" s="9"/>
      <c r="RB621" s="9"/>
      <c r="RC621" s="9"/>
      <c r="RD621" s="9"/>
      <c r="RE621" s="9"/>
      <c r="RF621" s="9"/>
      <c r="RG621" s="9"/>
      <c r="RH621" s="9"/>
      <c r="RI621" s="9"/>
      <c r="RJ621" s="9"/>
      <c r="RK621" s="9"/>
      <c r="RL621" s="9"/>
      <c r="RM621" s="9"/>
      <c r="RN621" s="9"/>
      <c r="RO621" s="9"/>
      <c r="RP621" s="9"/>
      <c r="RQ621" s="9"/>
      <c r="RR621" s="9"/>
      <c r="RS621" s="9"/>
      <c r="RT621" s="9"/>
      <c r="RU621" s="9"/>
      <c r="RV621" s="9"/>
      <c r="RW621" s="9"/>
      <c r="RX621" s="9"/>
      <c r="RY621" s="9"/>
      <c r="RZ621" s="9"/>
      <c r="SA621" s="9"/>
      <c r="SB621" s="9"/>
      <c r="SC621" s="9"/>
      <c r="SD621" s="9"/>
      <c r="SE621" s="9"/>
      <c r="SF621" s="9"/>
      <c r="SG621" s="9"/>
      <c r="SH621" s="9"/>
      <c r="SI621" s="9"/>
      <c r="SJ621" s="9"/>
      <c r="SK621" s="9"/>
      <c r="SL621" s="9"/>
      <c r="SM621" s="9"/>
      <c r="SN621" s="9"/>
      <c r="SO621" s="9"/>
      <c r="SP621" s="9"/>
      <c r="SQ621" s="9"/>
      <c r="SR621" s="9"/>
      <c r="SS621" s="9"/>
      <c r="ST621" s="9"/>
      <c r="SU621" s="9"/>
      <c r="SV621" s="9"/>
      <c r="SW621" s="9"/>
      <c r="SX621" s="9"/>
      <c r="SY621" s="9"/>
      <c r="SZ621" s="9"/>
      <c r="TA621" s="9"/>
      <c r="TB621" s="9"/>
      <c r="TC621" s="9"/>
      <c r="TD621" s="9"/>
      <c r="TE621" s="9"/>
      <c r="TF621" s="9"/>
      <c r="TG621" s="9"/>
      <c r="TH621" s="9"/>
      <c r="TI621" s="9"/>
      <c r="TJ621" s="9"/>
      <c r="TK621" s="9"/>
      <c r="TL621" s="9"/>
      <c r="TM621" s="9"/>
      <c r="TN621" s="9"/>
      <c r="TO621" s="9"/>
      <c r="TP621" s="9"/>
      <c r="TQ621" s="9"/>
      <c r="TR621" s="9"/>
      <c r="TS621" s="9"/>
      <c r="TT621" s="9"/>
      <c r="TU621" s="9"/>
      <c r="TV621" s="9"/>
      <c r="TW621" s="9"/>
      <c r="TX621" s="9"/>
      <c r="TY621" s="9"/>
      <c r="TZ621" s="9"/>
      <c r="UA621" s="9"/>
      <c r="UB621" s="9"/>
      <c r="UC621" s="9"/>
      <c r="UD621" s="9"/>
      <c r="UE621" s="9"/>
      <c r="UF621" s="9"/>
      <c r="UG621" s="9"/>
      <c r="UH621" s="9"/>
      <c r="UI621" s="9"/>
      <c r="UJ621" s="9"/>
      <c r="UK621" s="9"/>
      <c r="UL621" s="9"/>
      <c r="UM621" s="9"/>
      <c r="UN621" s="9"/>
      <c r="UO621" s="9"/>
      <c r="UP621" s="9"/>
      <c r="UQ621" s="9"/>
      <c r="UR621" s="9"/>
      <c r="US621" s="9"/>
      <c r="UT621" s="9"/>
      <c r="UU621" s="9"/>
      <c r="UV621" s="9"/>
      <c r="UW621" s="9"/>
      <c r="UX621" s="9"/>
      <c r="UY621" s="9"/>
      <c r="UZ621" s="9"/>
      <c r="VA621" s="9"/>
      <c r="VB621" s="9"/>
      <c r="VC621" s="9"/>
      <c r="VD621" s="9"/>
      <c r="VE621" s="9"/>
      <c r="VF621" s="9"/>
      <c r="VG621" s="9"/>
      <c r="VH621" s="9"/>
      <c r="VI621" s="9"/>
      <c r="VJ621" s="9"/>
      <c r="VK621" s="9"/>
      <c r="VL621" s="9"/>
      <c r="VM621" s="9"/>
      <c r="VN621" s="9"/>
      <c r="VO621" s="9"/>
      <c r="VP621" s="9"/>
      <c r="VQ621" s="9"/>
      <c r="VR621" s="9"/>
      <c r="VS621" s="9"/>
      <c r="VT621" s="9"/>
      <c r="VU621" s="9"/>
      <c r="VV621" s="9"/>
      <c r="VW621" s="9"/>
      <c r="VX621" s="9"/>
      <c r="VY621" s="9"/>
      <c r="VZ621" s="9"/>
      <c r="WA621" s="9"/>
      <c r="WB621" s="9"/>
      <c r="WC621" s="9"/>
      <c r="WD621" s="9"/>
      <c r="WE621" s="9"/>
      <c r="WF621" s="9"/>
      <c r="WG621" s="9"/>
      <c r="WH621" s="9"/>
      <c r="WI621" s="9"/>
      <c r="WJ621" s="9"/>
      <c r="WK621" s="9"/>
      <c r="WL621" s="9"/>
      <c r="WM621" s="9"/>
      <c r="WN621" s="9"/>
      <c r="WO621" s="9"/>
      <c r="WP621" s="9"/>
      <c r="WQ621" s="9"/>
      <c r="WR621" s="9"/>
      <c r="WS621" s="9"/>
      <c r="WT621" s="9"/>
      <c r="WU621" s="9"/>
      <c r="WV621" s="9"/>
      <c r="WW621" s="9"/>
      <c r="WX621" s="9"/>
      <c r="WY621" s="9"/>
      <c r="WZ621" s="9"/>
      <c r="XA621" s="9"/>
      <c r="XB621" s="9"/>
      <c r="XC621" s="9"/>
      <c r="XD621" s="9"/>
      <c r="XE621" s="9"/>
      <c r="XF621" s="9"/>
      <c r="XG621" s="9"/>
      <c r="XH621" s="9"/>
      <c r="XI621" s="9"/>
      <c r="XJ621" s="9"/>
      <c r="XK621" s="9"/>
      <c r="XL621" s="9"/>
      <c r="XM621" s="9"/>
      <c r="XN621" s="9"/>
      <c r="XO621" s="9"/>
      <c r="XP621" s="9"/>
      <c r="XQ621" s="9"/>
      <c r="XR621" s="9"/>
      <c r="XS621" s="9"/>
      <c r="XT621" s="9"/>
      <c r="XU621" s="9"/>
      <c r="XV621" s="9"/>
      <c r="XW621" s="9"/>
      <c r="XX621" s="9"/>
      <c r="XY621" s="9"/>
      <c r="XZ621" s="9"/>
      <c r="YA621" s="9"/>
      <c r="YB621" s="9"/>
      <c r="YC621" s="9"/>
      <c r="YD621" s="9"/>
      <c r="YE621" s="9"/>
      <c r="YF621" s="9"/>
      <c r="YG621" s="9"/>
      <c r="YH621" s="9"/>
      <c r="YI621" s="9"/>
      <c r="YJ621" s="9"/>
      <c r="YK621" s="9"/>
      <c r="YL621" s="9"/>
      <c r="YM621" s="9"/>
      <c r="YN621" s="9"/>
      <c r="YO621" s="9"/>
      <c r="YP621" s="9"/>
      <c r="YQ621" s="9"/>
      <c r="YR621" s="9"/>
      <c r="YS621" s="9"/>
      <c r="YT621" s="9"/>
      <c r="YU621" s="9"/>
      <c r="YV621" s="9"/>
      <c r="YW621" s="9"/>
      <c r="YX621" s="9"/>
      <c r="YY621" s="9"/>
      <c r="YZ621" s="9"/>
      <c r="ZA621" s="9"/>
      <c r="ZB621" s="9"/>
      <c r="ZC621" s="9"/>
      <c r="ZD621" s="9"/>
      <c r="ZE621" s="9"/>
      <c r="ZF621" s="9"/>
      <c r="ZG621" s="9"/>
      <c r="ZH621" s="9"/>
      <c r="ZI621" s="9"/>
      <c r="ZJ621" s="9"/>
      <c r="ZK621" s="9"/>
      <c r="ZL621" s="9"/>
      <c r="ZM621" s="9"/>
      <c r="ZN621" s="9"/>
      <c r="ZO621" s="9"/>
      <c r="ZP621" s="9"/>
      <c r="ZQ621" s="9"/>
      <c r="ZR621" s="9"/>
      <c r="ZS621" s="9"/>
      <c r="ZT621" s="9"/>
      <c r="ZU621" s="9"/>
      <c r="ZV621" s="9"/>
      <c r="ZW621" s="9"/>
      <c r="ZX621" s="9"/>
      <c r="ZY621" s="9"/>
      <c r="ZZ621" s="9"/>
      <c r="AAA621" s="9"/>
      <c r="AAB621" s="9"/>
      <c r="AAC621" s="9"/>
      <c r="AAD621" s="9"/>
      <c r="AAE621" s="9"/>
      <c r="AAF621" s="9"/>
      <c r="AAG621" s="9"/>
      <c r="AAH621" s="9"/>
      <c r="AAI621" s="9"/>
      <c r="AAJ621" s="9"/>
      <c r="AAK621" s="9"/>
      <c r="AAL621" s="9"/>
      <c r="AAM621" s="9"/>
      <c r="AAN621" s="9"/>
      <c r="AAO621" s="9"/>
      <c r="AAP621" s="9"/>
      <c r="AAQ621" s="9"/>
      <c r="AAR621" s="9"/>
      <c r="AAS621" s="9"/>
      <c r="AAT621" s="9"/>
      <c r="AAU621" s="9"/>
      <c r="AAV621" s="9"/>
      <c r="AAW621" s="9"/>
      <c r="AAX621" s="9"/>
      <c r="AAY621" s="9"/>
      <c r="AAZ621" s="9"/>
      <c r="ABA621" s="9"/>
      <c r="ABB621" s="9"/>
      <c r="ABC621" s="9"/>
      <c r="ABD621" s="9"/>
      <c r="ABE621" s="9"/>
      <c r="ABF621" s="9"/>
      <c r="ABG621" s="9"/>
      <c r="ABH621" s="9"/>
      <c r="ABI621" s="9"/>
      <c r="ABJ621" s="9"/>
      <c r="ABK621" s="9"/>
      <c r="ABL621" s="9"/>
      <c r="ABM621" s="9"/>
      <c r="ABN621" s="9"/>
      <c r="ABO621" s="9"/>
      <c r="ABP621" s="9"/>
      <c r="ABQ621" s="9"/>
      <c r="ABR621" s="9"/>
      <c r="ABS621" s="9"/>
      <c r="ABT621" s="9"/>
      <c r="ABU621" s="9"/>
      <c r="ABV621" s="9"/>
      <c r="ABW621" s="9"/>
      <c r="ABX621" s="9"/>
      <c r="ABY621" s="9"/>
      <c r="ABZ621" s="9"/>
      <c r="ACA621" s="9"/>
      <c r="ACB621" s="9"/>
      <c r="ACC621" s="9"/>
      <c r="ACD621" s="9"/>
      <c r="ACE621" s="9"/>
      <c r="ACF621" s="9"/>
      <c r="ACG621" s="9"/>
      <c r="ACH621" s="9"/>
      <c r="ACI621" s="9"/>
      <c r="ACJ621" s="9"/>
      <c r="ACK621" s="9"/>
      <c r="ACL621" s="9"/>
      <c r="ACM621" s="9"/>
      <c r="ACN621" s="9"/>
      <c r="ACO621" s="9"/>
      <c r="ACP621" s="9"/>
      <c r="ACQ621" s="9"/>
      <c r="ACR621" s="9"/>
      <c r="ACS621" s="9"/>
      <c r="ACT621" s="9"/>
      <c r="ACU621" s="9"/>
      <c r="ACV621" s="9"/>
      <c r="ACW621" s="9"/>
      <c r="ACX621" s="9"/>
      <c r="ACY621" s="9"/>
      <c r="ACZ621" s="9"/>
      <c r="ADA621" s="9"/>
      <c r="ADB621" s="9"/>
      <c r="ADC621" s="9"/>
      <c r="ADD621" s="9"/>
      <c r="ADE621" s="9"/>
      <c r="ADF621" s="9"/>
      <c r="ADG621" s="9"/>
      <c r="ADH621" s="9"/>
      <c r="ADI621" s="9"/>
      <c r="ADJ621" s="9"/>
      <c r="ADK621" s="9"/>
      <c r="ADL621" s="9"/>
      <c r="ADM621" s="9"/>
      <c r="ADN621" s="9"/>
      <c r="ADO621" s="9"/>
      <c r="ADP621" s="9"/>
      <c r="ADQ621" s="9"/>
      <c r="ADR621" s="9"/>
      <c r="ADS621" s="9"/>
      <c r="ADT621" s="9"/>
      <c r="ADU621" s="9"/>
      <c r="ADV621" s="9"/>
      <c r="ADW621" s="9"/>
      <c r="ADX621" s="9"/>
      <c r="ADY621" s="9"/>
      <c r="ADZ621" s="9"/>
      <c r="AEA621" s="9"/>
      <c r="AEB621" s="9"/>
      <c r="AEC621" s="9"/>
      <c r="AED621" s="9"/>
      <c r="AEE621" s="9"/>
      <c r="AEF621" s="9"/>
      <c r="AEG621" s="9"/>
      <c r="AEH621" s="9"/>
      <c r="AEI621" s="9"/>
      <c r="AEJ621" s="9"/>
      <c r="AEK621" s="9"/>
      <c r="AEL621" s="9"/>
      <c r="AEM621" s="9"/>
      <c r="AEN621" s="9"/>
      <c r="AEO621" s="9"/>
      <c r="AEP621" s="9"/>
      <c r="AEQ621" s="9"/>
      <c r="AER621" s="9"/>
      <c r="AES621" s="9"/>
      <c r="AET621" s="9"/>
      <c r="AEU621" s="9"/>
      <c r="AEV621" s="9"/>
      <c r="AEW621" s="9"/>
      <c r="AEX621" s="9"/>
      <c r="AEY621" s="9"/>
      <c r="AEZ621" s="9"/>
      <c r="AFA621" s="9"/>
      <c r="AFB621" s="9"/>
      <c r="AFC621" s="9"/>
      <c r="AFD621" s="9"/>
      <c r="AFE621" s="9"/>
      <c r="AFF621" s="9"/>
      <c r="AFG621" s="9"/>
      <c r="AFH621" s="9"/>
      <c r="AFI621" s="9"/>
      <c r="AFJ621" s="9"/>
      <c r="AFK621" s="9"/>
      <c r="AFL621" s="9"/>
      <c r="AFM621" s="9"/>
      <c r="AFN621" s="9"/>
      <c r="AFO621" s="9"/>
      <c r="AFP621" s="9"/>
      <c r="AFQ621" s="9"/>
      <c r="AFR621" s="9"/>
      <c r="AFS621" s="9"/>
      <c r="AFT621" s="9"/>
      <c r="AFU621" s="9"/>
      <c r="AFV621" s="9"/>
      <c r="AFW621" s="9"/>
      <c r="AFX621" s="9"/>
      <c r="AFY621" s="9"/>
      <c r="AFZ621" s="9"/>
      <c r="AGA621" s="9"/>
      <c r="AGB621" s="9"/>
      <c r="AGC621" s="9"/>
      <c r="AGD621" s="9"/>
      <c r="AGE621" s="9"/>
      <c r="AGF621" s="9"/>
      <c r="AGG621" s="9"/>
      <c r="AGH621" s="9"/>
      <c r="AGI621" s="9"/>
      <c r="AGJ621" s="9"/>
      <c r="AGK621" s="9"/>
      <c r="AGL621" s="9"/>
      <c r="AGM621" s="9"/>
      <c r="AGN621" s="9"/>
      <c r="AGO621" s="9"/>
      <c r="AGP621" s="9"/>
      <c r="AGQ621" s="9"/>
      <c r="AGR621" s="9"/>
      <c r="AGS621" s="9"/>
      <c r="AGT621" s="9"/>
      <c r="AGU621" s="9"/>
      <c r="AGV621" s="9"/>
      <c r="AGW621" s="9"/>
      <c r="AGX621" s="9"/>
      <c r="AGY621" s="9"/>
      <c r="AGZ621" s="9"/>
      <c r="AHA621" s="9"/>
      <c r="AHB621" s="9"/>
      <c r="AHC621" s="9"/>
      <c r="AHD621" s="9"/>
      <c r="AHE621" s="9"/>
      <c r="AHF621" s="9"/>
      <c r="AHG621" s="9"/>
      <c r="AHH621" s="9"/>
      <c r="AHI621" s="9"/>
      <c r="AHJ621" s="9"/>
      <c r="AHK621" s="9"/>
      <c r="AHL621" s="9"/>
      <c r="AHM621" s="9"/>
      <c r="AHN621" s="9"/>
      <c r="AHO621" s="9"/>
      <c r="AHP621" s="9"/>
      <c r="AHQ621" s="9"/>
      <c r="AHR621" s="9"/>
      <c r="AHS621" s="9"/>
      <c r="AHT621" s="9"/>
      <c r="AHU621" s="9"/>
      <c r="AHV621" s="9"/>
      <c r="AHW621" s="9"/>
      <c r="AHX621" s="9"/>
      <c r="AHY621" s="9"/>
      <c r="AHZ621" s="9"/>
      <c r="AIA621" s="9"/>
      <c r="AIB621" s="9"/>
      <c r="AIC621" s="9"/>
      <c r="AID621" s="9"/>
      <c r="AIE621" s="9"/>
      <c r="AIF621" s="9"/>
      <c r="AIG621" s="9"/>
      <c r="AIH621" s="9"/>
      <c r="AII621" s="9"/>
      <c r="AIJ621" s="9"/>
      <c r="AIK621" s="9"/>
      <c r="AIL621" s="9"/>
      <c r="AIM621" s="9"/>
      <c r="AIN621" s="9"/>
      <c r="AIO621" s="9"/>
      <c r="AIP621" s="9"/>
      <c r="AIQ621" s="9"/>
      <c r="AIR621" s="9"/>
      <c r="AIS621" s="9"/>
      <c r="AIT621" s="9"/>
      <c r="AIU621" s="9"/>
      <c r="AIV621" s="9"/>
      <c r="AIW621" s="9"/>
      <c r="AIX621" s="9"/>
      <c r="AIY621" s="9"/>
      <c r="AIZ621" s="9"/>
      <c r="AJA621" s="9"/>
      <c r="AJB621" s="9"/>
      <c r="AJC621" s="9"/>
      <c r="AJD621" s="9"/>
      <c r="AJE621" s="9"/>
      <c r="AJF621" s="9"/>
      <c r="AJG621" s="9"/>
      <c r="AJH621" s="9"/>
      <c r="AJI621" s="9"/>
      <c r="AJJ621" s="9"/>
      <c r="AJK621" s="9"/>
      <c r="AJL621" s="9"/>
      <c r="AJM621" s="9"/>
      <c r="AJN621" s="9"/>
      <c r="AJO621" s="9"/>
      <c r="AJP621" s="9"/>
      <c r="AJQ621" s="9"/>
      <c r="AJR621" s="9"/>
      <c r="AJS621" s="9"/>
      <c r="AJT621" s="9"/>
      <c r="AJU621" s="9"/>
      <c r="AJV621" s="9"/>
      <c r="AJW621" s="9"/>
      <c r="AJX621" s="9"/>
      <c r="AJY621" s="9"/>
      <c r="AJZ621" s="9"/>
      <c r="AKA621" s="9"/>
      <c r="AKB621" s="9"/>
      <c r="AKC621" s="9"/>
      <c r="AKD621" s="9"/>
      <c r="AKE621" s="9"/>
      <c r="AKF621" s="9"/>
      <c r="AKG621" s="9"/>
      <c r="AKH621" s="9"/>
      <c r="AKI621" s="9"/>
      <c r="AKJ621" s="9"/>
      <c r="AKK621" s="9"/>
      <c r="AKL621" s="9"/>
      <c r="AKM621" s="9"/>
      <c r="AKN621" s="9"/>
      <c r="AKO621" s="9"/>
      <c r="AKP621" s="9"/>
      <c r="AKQ621" s="9"/>
      <c r="AKR621" s="9"/>
      <c r="AKS621" s="9"/>
      <c r="AKT621" s="9"/>
      <c r="AKU621" s="9"/>
      <c r="AKV621" s="9"/>
      <c r="AKW621" s="9"/>
      <c r="AKX621" s="9"/>
      <c r="AKY621" s="9"/>
      <c r="AKZ621" s="9"/>
      <c r="ALA621" s="9"/>
      <c r="ALB621" s="9"/>
      <c r="ALC621" s="9"/>
      <c r="ALD621" s="9"/>
      <c r="ALE621" s="9"/>
      <c r="ALF621" s="9"/>
      <c r="ALG621" s="9"/>
      <c r="ALH621" s="9"/>
      <c r="ALI621" s="9"/>
      <c r="ALJ621" s="9"/>
      <c r="ALK621" s="9"/>
      <c r="ALL621" s="9"/>
      <c r="ALM621" s="9"/>
      <c r="ALN621" s="9"/>
      <c r="ALO621" s="9"/>
      <c r="ALP621" s="9"/>
      <c r="ALQ621" s="9"/>
      <c r="ALR621" s="9"/>
      <c r="ALS621" s="9"/>
      <c r="ALT621" s="9"/>
      <c r="ALU621" s="9"/>
      <c r="ALV621" s="9"/>
      <c r="ALW621" s="9"/>
      <c r="ALX621" s="9"/>
      <c r="ALY621" s="9"/>
      <c r="ALZ621" s="9"/>
      <c r="AMA621" s="9"/>
      <c r="AMB621" s="9"/>
      <c r="AMC621" s="9"/>
      <c r="AMD621" s="9"/>
      <c r="AME621" s="9"/>
      <c r="AMF621" s="9"/>
      <c r="AMG621" s="9"/>
      <c r="AMH621" s="9"/>
      <c r="AMI621" s="9"/>
      <c r="AMJ621" s="9"/>
      <c r="AMK621" s="9"/>
      <c r="AML621" s="9"/>
      <c r="AMM621" s="9"/>
      <c r="AMN621" s="9"/>
      <c r="AMO621" s="9"/>
      <c r="AMP621" s="9"/>
      <c r="AMQ621" s="9"/>
      <c r="AMR621" s="9"/>
      <c r="AMS621" s="9"/>
      <c r="AMT621" s="9"/>
      <c r="AMU621" s="9"/>
      <c r="AMV621" s="9"/>
      <c r="AMW621" s="9"/>
      <c r="AMX621" s="9"/>
      <c r="AMY621" s="9"/>
      <c r="AMZ621" s="9"/>
      <c r="ANA621" s="9"/>
      <c r="ANB621" s="9"/>
      <c r="ANC621" s="9"/>
      <c r="AND621" s="9"/>
      <c r="ANE621" s="9"/>
      <c r="ANF621" s="9"/>
      <c r="ANG621" s="9"/>
      <c r="ANH621" s="9"/>
      <c r="ANI621" s="9"/>
      <c r="ANJ621" s="9"/>
      <c r="ANK621" s="9"/>
      <c r="ANL621" s="9"/>
      <c r="ANM621" s="9"/>
      <c r="ANN621" s="9"/>
      <c r="ANO621" s="9"/>
      <c r="ANP621" s="9"/>
      <c r="ANQ621" s="9"/>
      <c r="ANR621" s="9"/>
      <c r="ANS621" s="9"/>
      <c r="ANT621" s="9"/>
      <c r="ANU621" s="9"/>
      <c r="ANV621" s="9"/>
      <c r="ANW621" s="9"/>
      <c r="ANX621" s="9"/>
      <c r="ANY621" s="9"/>
      <c r="ANZ621" s="9"/>
      <c r="AOA621" s="9"/>
      <c r="AOB621" s="9"/>
      <c r="AOC621" s="9"/>
      <c r="AOD621" s="9"/>
      <c r="AOE621" s="9"/>
      <c r="AOF621" s="9"/>
      <c r="AOG621" s="9"/>
      <c r="AOH621" s="9"/>
      <c r="AOI621" s="9"/>
      <c r="AOJ621" s="9"/>
      <c r="AOK621" s="9"/>
      <c r="AOL621" s="9"/>
      <c r="AOM621" s="9"/>
      <c r="AON621" s="9"/>
      <c r="AOO621" s="9"/>
      <c r="AOP621" s="9"/>
      <c r="AOQ621" s="9"/>
      <c r="AOR621" s="9"/>
      <c r="AOS621" s="9"/>
      <c r="AOT621" s="9"/>
      <c r="AOU621" s="9"/>
      <c r="AOV621" s="9"/>
      <c r="AOW621" s="9"/>
      <c r="AOX621" s="9"/>
      <c r="AOY621" s="9"/>
      <c r="AOZ621" s="9"/>
      <c r="APA621" s="9"/>
      <c r="APB621" s="9"/>
      <c r="APC621" s="9"/>
      <c r="APD621" s="9"/>
      <c r="APE621" s="9"/>
      <c r="APF621" s="9"/>
      <c r="APG621" s="9"/>
      <c r="APH621" s="9"/>
      <c r="API621" s="9"/>
      <c r="APJ621" s="9"/>
      <c r="APK621" s="9"/>
      <c r="APL621" s="9"/>
      <c r="APM621" s="9"/>
      <c r="APN621" s="9"/>
      <c r="APO621" s="9"/>
      <c r="APP621" s="9"/>
      <c r="APQ621" s="9"/>
      <c r="APR621" s="9"/>
      <c r="APS621" s="9"/>
      <c r="APT621" s="9"/>
      <c r="APU621" s="9"/>
      <c r="APV621" s="9"/>
      <c r="APW621" s="9"/>
      <c r="APX621" s="9"/>
      <c r="APY621" s="9"/>
      <c r="APZ621" s="9"/>
      <c r="AQA621" s="9"/>
      <c r="AQB621" s="9"/>
      <c r="AQC621" s="9"/>
      <c r="AQD621" s="9"/>
      <c r="AQE621" s="9"/>
      <c r="AQF621" s="9"/>
      <c r="AQG621" s="9"/>
      <c r="AQH621" s="9"/>
      <c r="AQI621" s="9"/>
      <c r="AQJ621" s="9"/>
      <c r="AQK621" s="9"/>
      <c r="AQL621" s="9"/>
      <c r="AQM621" s="9"/>
      <c r="AQN621" s="9"/>
      <c r="AQO621" s="9"/>
      <c r="AQP621" s="9"/>
      <c r="AQQ621" s="9"/>
      <c r="AQR621" s="9"/>
      <c r="AQS621" s="9"/>
      <c r="AQT621" s="9"/>
      <c r="AQU621" s="9"/>
      <c r="AQV621" s="9"/>
      <c r="AQW621" s="9"/>
      <c r="AQX621" s="9"/>
      <c r="AQY621" s="9"/>
      <c r="AQZ621" s="9"/>
      <c r="ARA621" s="9"/>
      <c r="ARB621" s="9"/>
      <c r="ARC621" s="9"/>
      <c r="ARD621" s="9"/>
      <c r="ARE621" s="9"/>
      <c r="ARF621" s="9"/>
      <c r="ARG621" s="9"/>
      <c r="ARH621" s="9"/>
      <c r="ARI621" s="9"/>
      <c r="ARJ621" s="9"/>
      <c r="ARK621" s="9"/>
      <c r="ARL621" s="9"/>
      <c r="ARM621" s="9"/>
      <c r="ARN621" s="9"/>
      <c r="ARO621" s="9"/>
      <c r="ARP621" s="9"/>
      <c r="ARQ621" s="9"/>
      <c r="ARR621" s="9"/>
      <c r="ARS621" s="9"/>
      <c r="ART621" s="9"/>
      <c r="ARU621" s="9"/>
      <c r="ARV621" s="9"/>
      <c r="ARW621" s="9"/>
      <c r="ARX621" s="9"/>
      <c r="ARY621" s="9"/>
      <c r="ARZ621" s="9"/>
      <c r="ASA621" s="9"/>
      <c r="ASB621" s="9"/>
      <c r="ASC621" s="9"/>
      <c r="ASD621" s="9"/>
      <c r="ASE621" s="9"/>
      <c r="ASF621" s="9"/>
      <c r="ASG621" s="9"/>
      <c r="ASH621" s="9"/>
      <c r="ASI621" s="9"/>
      <c r="ASJ621" s="9"/>
      <c r="ASK621" s="9"/>
      <c r="ASL621" s="9"/>
      <c r="ASM621" s="9"/>
      <c r="ASN621" s="9"/>
      <c r="ASO621" s="9"/>
      <c r="ASP621" s="9"/>
      <c r="ASQ621" s="9"/>
      <c r="ASR621" s="9"/>
      <c r="ASS621" s="9"/>
      <c r="AST621" s="9"/>
      <c r="ASU621" s="9"/>
      <c r="ASV621" s="9"/>
      <c r="ASW621" s="9"/>
      <c r="ASX621" s="9"/>
      <c r="ASY621" s="9"/>
      <c r="ASZ621" s="9"/>
      <c r="ATA621" s="9"/>
      <c r="ATB621" s="9"/>
      <c r="ATC621" s="9"/>
      <c r="ATD621" s="9"/>
      <c r="ATE621" s="9"/>
      <c r="ATF621" s="9"/>
      <c r="ATG621" s="9"/>
      <c r="ATH621" s="9"/>
      <c r="ATI621" s="9"/>
      <c r="ATJ621" s="9"/>
      <c r="ATK621" s="9"/>
      <c r="ATL621" s="9"/>
      <c r="ATM621" s="9"/>
      <c r="ATN621" s="9"/>
      <c r="ATO621" s="9"/>
      <c r="ATP621" s="9"/>
      <c r="ATQ621" s="9"/>
      <c r="ATR621" s="9"/>
      <c r="ATS621" s="9"/>
      <c r="ATT621" s="9"/>
      <c r="ATU621" s="9"/>
      <c r="ATV621" s="9"/>
      <c r="ATW621" s="9"/>
      <c r="ATX621" s="9"/>
      <c r="ATY621" s="9"/>
      <c r="ATZ621" s="9"/>
      <c r="AUA621" s="9"/>
      <c r="AUB621" s="9"/>
      <c r="AUC621" s="9"/>
      <c r="AUD621" s="9"/>
      <c r="AUE621" s="9"/>
      <c r="AUF621" s="9"/>
      <c r="AUG621" s="9"/>
      <c r="AUH621" s="9"/>
      <c r="AUI621" s="9"/>
      <c r="AUJ621" s="9"/>
      <c r="AUK621" s="9"/>
      <c r="AUL621" s="9"/>
      <c r="AUM621" s="9"/>
      <c r="AUN621" s="9"/>
      <c r="AUO621" s="9"/>
      <c r="AUP621" s="9"/>
      <c r="AUQ621" s="9"/>
      <c r="AUR621" s="9"/>
      <c r="AUS621" s="9"/>
      <c r="AUT621" s="9"/>
      <c r="AUU621" s="9"/>
      <c r="AUV621" s="9"/>
      <c r="AUW621" s="9"/>
      <c r="AUX621" s="9"/>
      <c r="AUY621" s="9"/>
      <c r="AUZ621" s="9"/>
      <c r="AVA621" s="9"/>
      <c r="AVB621" s="9"/>
      <c r="AVC621" s="9"/>
      <c r="AVD621" s="9"/>
      <c r="AVE621" s="9"/>
      <c r="AVF621" s="9"/>
      <c r="AVG621" s="9"/>
      <c r="AVH621" s="9"/>
      <c r="AVI621" s="9"/>
      <c r="AVJ621" s="9"/>
      <c r="AVK621" s="9"/>
      <c r="AVL621" s="9"/>
      <c r="AVM621" s="9"/>
      <c r="AVN621" s="9"/>
      <c r="AVO621" s="9"/>
      <c r="AVP621" s="9"/>
      <c r="AVQ621" s="9"/>
      <c r="AVR621" s="9"/>
      <c r="AVS621" s="9"/>
      <c r="AVT621" s="9"/>
      <c r="AVU621" s="9"/>
      <c r="AVV621" s="9"/>
      <c r="AVW621" s="9"/>
      <c r="AVX621" s="9"/>
      <c r="AVY621" s="9"/>
      <c r="AVZ621" s="9"/>
      <c r="AWA621" s="9"/>
      <c r="AWB621" s="9"/>
      <c r="AWC621" s="9"/>
      <c r="AWD621" s="9"/>
      <c r="AWE621" s="9"/>
      <c r="AWF621" s="9"/>
      <c r="AWG621" s="9"/>
      <c r="AWH621" s="9"/>
      <c r="AWI621" s="9"/>
      <c r="AWJ621" s="9"/>
      <c r="AWK621" s="9"/>
      <c r="AWL621" s="9"/>
      <c r="AWM621" s="9"/>
      <c r="AWN621" s="9"/>
      <c r="AWO621" s="9"/>
      <c r="AWP621" s="9"/>
      <c r="AWQ621" s="9"/>
      <c r="AWR621" s="9"/>
      <c r="AWS621" s="9"/>
      <c r="AWT621" s="9"/>
      <c r="AWU621" s="9"/>
      <c r="AWV621" s="9"/>
      <c r="AWW621" s="9"/>
      <c r="AWX621" s="9"/>
      <c r="AWY621" s="9"/>
      <c r="AWZ621" s="9"/>
      <c r="AXA621" s="9"/>
      <c r="AXB621" s="9"/>
      <c r="AXC621" s="9"/>
      <c r="AXD621" s="9"/>
      <c r="AXE621" s="9"/>
      <c r="AXF621" s="9"/>
      <c r="AXG621" s="9"/>
      <c r="AXH621" s="9"/>
      <c r="AXI621" s="9"/>
      <c r="AXJ621" s="9"/>
      <c r="AXK621" s="9"/>
      <c r="AXL621" s="9"/>
      <c r="AXM621" s="9"/>
      <c r="AXN621" s="9"/>
      <c r="AXO621" s="9"/>
      <c r="AXP621" s="9"/>
      <c r="AXQ621" s="9"/>
      <c r="AXR621" s="9"/>
      <c r="AXS621" s="9"/>
      <c r="AXT621" s="9"/>
      <c r="AXU621" s="9"/>
      <c r="AXV621" s="9"/>
      <c r="AXW621" s="9"/>
      <c r="AXX621" s="9"/>
      <c r="AXY621" s="9"/>
      <c r="AXZ621" s="9"/>
      <c r="AYA621" s="9"/>
      <c r="AYB621" s="9"/>
      <c r="AYC621" s="9"/>
      <c r="AYD621" s="9"/>
      <c r="AYE621" s="9"/>
      <c r="AYF621" s="9"/>
      <c r="AYG621" s="9"/>
      <c r="AYH621" s="9"/>
      <c r="AYI621" s="9"/>
      <c r="AYJ621" s="9"/>
      <c r="AYK621" s="9"/>
      <c r="AYL621" s="9"/>
      <c r="AYM621" s="9"/>
      <c r="AYN621" s="9"/>
      <c r="AYO621" s="9"/>
      <c r="AYP621" s="9"/>
      <c r="AYQ621" s="9"/>
      <c r="AYR621" s="9"/>
      <c r="AYS621" s="9"/>
      <c r="AYT621" s="9"/>
      <c r="AYU621" s="9"/>
      <c r="AYV621" s="9"/>
      <c r="AYW621" s="9"/>
      <c r="AYX621" s="9"/>
      <c r="AYY621" s="9"/>
      <c r="AYZ621" s="9"/>
      <c r="AZA621" s="9"/>
      <c r="AZB621" s="9"/>
      <c r="AZC621" s="9"/>
      <c r="AZD621" s="9"/>
      <c r="AZE621" s="9"/>
      <c r="AZF621" s="9"/>
      <c r="AZG621" s="9"/>
      <c r="AZH621" s="9"/>
      <c r="AZI621" s="9"/>
      <c r="AZJ621" s="9"/>
      <c r="AZK621" s="9"/>
      <c r="AZL621" s="9"/>
      <c r="AZM621" s="9"/>
      <c r="AZN621" s="9"/>
      <c r="AZO621" s="9"/>
      <c r="AZP621" s="9"/>
      <c r="AZQ621" s="9"/>
      <c r="AZR621" s="9"/>
      <c r="AZS621" s="9"/>
      <c r="AZT621" s="9"/>
      <c r="AZU621" s="9"/>
      <c r="AZV621" s="9"/>
      <c r="AZW621" s="9"/>
      <c r="AZX621" s="9"/>
      <c r="AZY621" s="9"/>
      <c r="AZZ621" s="9"/>
      <c r="BAA621" s="9"/>
      <c r="BAB621" s="9"/>
      <c r="BAC621" s="9"/>
      <c r="BAD621" s="9"/>
      <c r="BAE621" s="9"/>
      <c r="BAF621" s="9"/>
      <c r="BAG621" s="9"/>
      <c r="BAH621" s="9"/>
      <c r="BAI621" s="9"/>
      <c r="BAJ621" s="9"/>
      <c r="BAK621" s="9"/>
      <c r="BAL621" s="9"/>
      <c r="BAM621" s="9"/>
      <c r="BAN621" s="9"/>
      <c r="BAO621" s="9"/>
      <c r="BAP621" s="9"/>
      <c r="BAQ621" s="9"/>
      <c r="BAR621" s="9"/>
      <c r="BAS621" s="9"/>
      <c r="BAT621" s="9"/>
      <c r="BAU621" s="9"/>
      <c r="BAV621" s="9"/>
      <c r="BAW621" s="9"/>
      <c r="BAX621" s="9"/>
      <c r="BAY621" s="9"/>
      <c r="BAZ621" s="9"/>
      <c r="BBA621" s="9"/>
      <c r="BBB621" s="9"/>
      <c r="BBC621" s="9"/>
      <c r="BBD621" s="9"/>
      <c r="BBE621" s="9"/>
      <c r="BBF621" s="9"/>
      <c r="BBG621" s="9"/>
      <c r="BBH621" s="9"/>
      <c r="BBI621" s="9"/>
      <c r="BBJ621" s="9"/>
      <c r="BBK621" s="9"/>
      <c r="BBL621" s="9"/>
      <c r="BBM621" s="9"/>
      <c r="BBN621" s="9"/>
      <c r="BBO621" s="9"/>
      <c r="BBP621" s="9"/>
      <c r="BBQ621" s="9"/>
      <c r="BBR621" s="9"/>
      <c r="BBS621" s="9"/>
      <c r="BBT621" s="9"/>
      <c r="BBU621" s="9"/>
      <c r="BBV621" s="9"/>
      <c r="BBW621" s="9"/>
      <c r="BBX621" s="9"/>
      <c r="BBY621" s="9"/>
      <c r="BBZ621" s="9"/>
      <c r="BCA621" s="9"/>
      <c r="BCB621" s="9"/>
      <c r="BCC621" s="9"/>
      <c r="BCD621" s="9"/>
      <c r="BCE621" s="9"/>
      <c r="BCF621" s="9"/>
      <c r="BCG621" s="9"/>
      <c r="BCH621" s="9"/>
      <c r="BCI621" s="9"/>
      <c r="BCJ621" s="9"/>
      <c r="BCK621" s="9"/>
      <c r="BCL621" s="9"/>
      <c r="BCM621" s="9"/>
      <c r="BCN621" s="9"/>
      <c r="BCO621" s="9"/>
      <c r="BCP621" s="9"/>
      <c r="BCQ621" s="9"/>
      <c r="BCR621" s="9"/>
      <c r="BCS621" s="9"/>
      <c r="BCT621" s="9"/>
      <c r="BCU621" s="9"/>
      <c r="BCV621" s="9"/>
      <c r="BCW621" s="9"/>
      <c r="BCX621" s="9"/>
      <c r="BCY621" s="9"/>
      <c r="BCZ621" s="9"/>
      <c r="BDA621" s="9"/>
      <c r="BDB621" s="9"/>
      <c r="BDC621" s="9"/>
      <c r="BDD621" s="9"/>
      <c r="BDE621" s="9"/>
      <c r="BDF621" s="9"/>
      <c r="BDG621" s="9"/>
      <c r="BDH621" s="9"/>
      <c r="BDI621" s="9"/>
      <c r="BDJ621" s="9"/>
      <c r="BDK621" s="9"/>
      <c r="BDL621" s="9"/>
      <c r="BDM621" s="9"/>
      <c r="BDN621" s="9"/>
      <c r="BDO621" s="9"/>
      <c r="BDP621" s="9"/>
      <c r="BDQ621" s="9"/>
      <c r="BDR621" s="9"/>
      <c r="BDS621" s="9"/>
      <c r="BDT621" s="9"/>
      <c r="BDU621" s="9"/>
      <c r="BDV621" s="9"/>
      <c r="BDW621" s="9"/>
      <c r="BDX621" s="9"/>
      <c r="BDY621" s="9"/>
      <c r="BDZ621" s="9"/>
      <c r="BEA621" s="9"/>
      <c r="BEB621" s="9"/>
      <c r="BEC621" s="9"/>
      <c r="BED621" s="9"/>
      <c r="BEE621" s="9"/>
      <c r="BEF621" s="9"/>
      <c r="BEG621" s="9"/>
      <c r="BEH621" s="9"/>
      <c r="BEI621" s="9"/>
      <c r="BEJ621" s="9"/>
      <c r="BEK621" s="9"/>
      <c r="BEL621" s="9"/>
      <c r="BEM621" s="9"/>
      <c r="BEN621" s="9"/>
      <c r="BEO621" s="9"/>
      <c r="BEP621" s="9"/>
      <c r="BEQ621" s="9"/>
      <c r="BER621" s="9"/>
      <c r="BES621" s="9"/>
      <c r="BET621" s="9"/>
      <c r="BEU621" s="9"/>
      <c r="BEV621" s="9"/>
      <c r="BEW621" s="9"/>
      <c r="BEX621" s="9"/>
      <c r="BEY621" s="9"/>
      <c r="BEZ621" s="9"/>
      <c r="BFA621" s="9"/>
      <c r="BFB621" s="9"/>
      <c r="BFC621" s="9"/>
      <c r="BFD621" s="9"/>
      <c r="BFE621" s="9"/>
      <c r="BFF621" s="9"/>
      <c r="BFG621" s="9"/>
      <c r="BFH621" s="9"/>
      <c r="BFI621" s="9"/>
      <c r="BFJ621" s="9"/>
      <c r="BFK621" s="9"/>
      <c r="BFL621" s="9"/>
      <c r="BFM621" s="9"/>
      <c r="BFN621" s="9"/>
      <c r="BFO621" s="9"/>
      <c r="BFP621" s="9"/>
      <c r="BFQ621" s="9"/>
      <c r="BFR621" s="9"/>
      <c r="BFS621" s="9"/>
      <c r="BFT621" s="9"/>
      <c r="BFU621" s="9"/>
      <c r="BFV621" s="9"/>
      <c r="BFW621" s="9"/>
      <c r="BFX621" s="9"/>
      <c r="BFY621" s="9"/>
      <c r="BFZ621" s="9"/>
      <c r="BGA621" s="9"/>
      <c r="BGB621" s="9"/>
      <c r="BGC621" s="9"/>
      <c r="BGD621" s="9"/>
      <c r="BGE621" s="9"/>
      <c r="BGF621" s="9"/>
      <c r="BGG621" s="9"/>
      <c r="BGH621" s="9"/>
      <c r="BGI621" s="9"/>
      <c r="BGJ621" s="9"/>
      <c r="BGK621" s="9"/>
      <c r="BGL621" s="9"/>
      <c r="BGM621" s="9"/>
      <c r="BGN621" s="9"/>
      <c r="BGO621" s="9"/>
      <c r="BGP621" s="9"/>
      <c r="BGQ621" s="9"/>
      <c r="BGR621" s="9"/>
      <c r="BGS621" s="9"/>
      <c r="BGT621" s="9"/>
      <c r="BGU621" s="9"/>
      <c r="BGV621" s="9"/>
      <c r="BGW621" s="9"/>
      <c r="BGX621" s="9"/>
      <c r="BGY621" s="9"/>
      <c r="BGZ621" s="9"/>
      <c r="BHA621" s="9"/>
      <c r="BHB621" s="9"/>
      <c r="BHC621" s="9"/>
      <c r="BHD621" s="9"/>
      <c r="BHE621" s="9"/>
      <c r="BHF621" s="9"/>
      <c r="BHG621" s="9"/>
      <c r="BHH621" s="9"/>
      <c r="BHI621" s="9"/>
      <c r="BHJ621" s="9"/>
      <c r="BHK621" s="9"/>
      <c r="BHL621" s="9"/>
      <c r="BHM621" s="9"/>
      <c r="BHN621" s="9"/>
      <c r="BHO621" s="9"/>
      <c r="BHP621" s="9"/>
      <c r="BHQ621" s="9"/>
      <c r="BHR621" s="9"/>
      <c r="BHS621" s="9"/>
      <c r="BHT621" s="9"/>
      <c r="BHU621" s="9"/>
      <c r="BHV621" s="9"/>
      <c r="BHW621" s="9"/>
      <c r="BHX621" s="9"/>
      <c r="BHY621" s="9"/>
      <c r="BHZ621" s="9"/>
      <c r="BIA621" s="9"/>
      <c r="BIB621" s="9"/>
      <c r="BIC621" s="9"/>
      <c r="BID621" s="9"/>
      <c r="BIE621" s="9"/>
      <c r="BIF621" s="9"/>
      <c r="BIG621" s="9"/>
      <c r="BIH621" s="9"/>
      <c r="BII621" s="9"/>
      <c r="BIJ621" s="9"/>
      <c r="BIK621" s="9"/>
      <c r="BIL621" s="9"/>
      <c r="BIM621" s="9"/>
      <c r="BIN621" s="9"/>
      <c r="BIO621" s="9"/>
      <c r="BIP621" s="9"/>
      <c r="BIQ621" s="9"/>
      <c r="BIR621" s="9"/>
      <c r="BIS621" s="9"/>
      <c r="BIT621" s="9"/>
      <c r="BIU621" s="9"/>
      <c r="BIV621" s="9"/>
      <c r="BIW621" s="9"/>
      <c r="BIX621" s="9"/>
      <c r="BIY621" s="9"/>
      <c r="BIZ621" s="9"/>
      <c r="BJA621" s="9"/>
      <c r="BJB621" s="9"/>
      <c r="BJC621" s="9"/>
      <c r="BJD621" s="9"/>
      <c r="BJE621" s="9"/>
      <c r="BJF621" s="9"/>
      <c r="BJG621" s="9"/>
      <c r="BJH621" s="9"/>
      <c r="BJI621" s="9"/>
      <c r="BJJ621" s="9"/>
      <c r="BJK621" s="9"/>
      <c r="BJL621" s="9"/>
      <c r="BJM621" s="9"/>
      <c r="BJN621" s="9"/>
      <c r="BJO621" s="9"/>
      <c r="BJP621" s="9"/>
      <c r="BJQ621" s="9"/>
      <c r="BJR621" s="9"/>
      <c r="BJS621" s="9"/>
      <c r="BJT621" s="9"/>
      <c r="BJU621" s="9"/>
      <c r="BJV621" s="9"/>
      <c r="BJW621" s="9"/>
      <c r="BJX621" s="9"/>
      <c r="BJY621" s="9"/>
      <c r="BJZ621" s="9"/>
      <c r="BKA621" s="9"/>
      <c r="BKB621" s="9"/>
      <c r="BKC621" s="9"/>
      <c r="BKD621" s="9"/>
      <c r="BKE621" s="9"/>
      <c r="BKF621" s="9"/>
      <c r="BKG621" s="9"/>
      <c r="BKH621" s="9"/>
      <c r="BKI621" s="9"/>
      <c r="BKJ621" s="9"/>
      <c r="BKK621" s="9"/>
      <c r="BKL621" s="9"/>
      <c r="BKM621" s="9"/>
      <c r="BKN621" s="9"/>
      <c r="BKO621" s="9"/>
      <c r="BKP621" s="9"/>
      <c r="BKQ621" s="9"/>
      <c r="BKR621" s="9"/>
      <c r="BKS621" s="9"/>
      <c r="BKT621" s="9"/>
      <c r="BKU621" s="9"/>
      <c r="BKV621" s="9"/>
      <c r="BKW621" s="9"/>
      <c r="BKX621" s="9"/>
      <c r="BKY621" s="9"/>
      <c r="BKZ621" s="9"/>
      <c r="BLA621" s="9"/>
      <c r="BLB621" s="9"/>
      <c r="BLC621" s="9"/>
      <c r="BLD621" s="9"/>
      <c r="BLE621" s="9"/>
      <c r="BLF621" s="9"/>
      <c r="BLG621" s="9"/>
      <c r="BLH621" s="9"/>
      <c r="BLI621" s="9"/>
      <c r="BLJ621" s="9"/>
      <c r="BLK621" s="9"/>
      <c r="BLL621" s="9"/>
      <c r="BLM621" s="9"/>
      <c r="BLN621" s="9"/>
      <c r="BLO621" s="9"/>
      <c r="BLP621" s="9"/>
      <c r="BLQ621" s="9"/>
      <c r="BLR621" s="9"/>
      <c r="BLS621" s="9"/>
      <c r="BLT621" s="9"/>
      <c r="BLU621" s="9"/>
      <c r="BLV621" s="9"/>
      <c r="BLW621" s="9"/>
      <c r="BLX621" s="9"/>
      <c r="BLY621" s="9"/>
      <c r="BLZ621" s="9"/>
      <c r="BMA621" s="9"/>
      <c r="BMB621" s="9"/>
      <c r="BMC621" s="9"/>
      <c r="BMD621" s="9"/>
      <c r="BME621" s="9"/>
      <c r="BMF621" s="9"/>
      <c r="BMG621" s="9"/>
      <c r="BMH621" s="9"/>
      <c r="BMI621" s="9"/>
      <c r="BMJ621" s="9"/>
      <c r="BMK621" s="9"/>
      <c r="BML621" s="9"/>
      <c r="BMM621" s="9"/>
      <c r="BMN621" s="9"/>
      <c r="BMO621" s="9"/>
      <c r="BMP621" s="9"/>
      <c r="BMQ621" s="9"/>
      <c r="BMR621" s="9"/>
      <c r="BMS621" s="9"/>
      <c r="BMT621" s="9"/>
      <c r="BMU621" s="9"/>
      <c r="BMV621" s="9"/>
      <c r="BMW621" s="9"/>
      <c r="BMX621" s="9"/>
      <c r="BMY621" s="9"/>
      <c r="BMZ621" s="9"/>
      <c r="BNA621" s="9"/>
      <c r="BNB621" s="9"/>
      <c r="BNC621" s="9"/>
      <c r="BND621" s="9"/>
      <c r="BNE621" s="9"/>
      <c r="BNF621" s="9"/>
      <c r="BNG621" s="9"/>
      <c r="BNH621" s="9"/>
      <c r="BNI621" s="9"/>
      <c r="BNJ621" s="9"/>
      <c r="BNK621" s="9"/>
      <c r="BNL621" s="9"/>
      <c r="BNM621" s="9"/>
      <c r="BNN621" s="9"/>
      <c r="BNO621" s="9"/>
      <c r="BNP621" s="9"/>
      <c r="BNQ621" s="9"/>
      <c r="BNR621" s="9"/>
      <c r="BNS621" s="9"/>
      <c r="BNT621" s="9"/>
      <c r="BNU621" s="9"/>
      <c r="BNV621" s="9"/>
      <c r="BNW621" s="9"/>
      <c r="BNX621" s="9"/>
      <c r="BNY621" s="9"/>
      <c r="BNZ621" s="9"/>
      <c r="BOA621" s="9"/>
      <c r="BOB621" s="9"/>
      <c r="BOC621" s="9"/>
      <c r="BOD621" s="9"/>
      <c r="BOE621" s="9"/>
      <c r="BOF621" s="9"/>
      <c r="BOG621" s="9"/>
      <c r="BOH621" s="9"/>
      <c r="BOI621" s="9"/>
      <c r="BOJ621" s="9"/>
      <c r="BOK621" s="9"/>
      <c r="BOL621" s="9"/>
      <c r="BOM621" s="9"/>
      <c r="BON621" s="9"/>
      <c r="BOO621" s="9"/>
      <c r="BOP621" s="9"/>
      <c r="BOQ621" s="9"/>
      <c r="BOR621" s="9"/>
      <c r="BOS621" s="9"/>
      <c r="BOT621" s="9"/>
      <c r="BOU621" s="9"/>
      <c r="BOV621" s="9"/>
      <c r="BOW621" s="9"/>
      <c r="BOX621" s="9"/>
      <c r="BOY621" s="9"/>
      <c r="BOZ621" s="9"/>
      <c r="BPA621" s="9"/>
      <c r="BPB621" s="9"/>
      <c r="BPC621" s="9"/>
      <c r="BPD621" s="9"/>
      <c r="BPE621" s="9"/>
      <c r="BPF621" s="9"/>
      <c r="BPG621" s="9"/>
      <c r="BPH621" s="9"/>
      <c r="BPI621" s="9"/>
      <c r="BPJ621" s="9"/>
      <c r="BPK621" s="9"/>
      <c r="BPL621" s="9"/>
      <c r="BPM621" s="9"/>
      <c r="BPN621" s="9"/>
      <c r="BPO621" s="9"/>
      <c r="BPP621" s="9"/>
      <c r="BPQ621" s="9"/>
      <c r="BPR621" s="9"/>
      <c r="BPS621" s="9"/>
      <c r="BPT621" s="9"/>
      <c r="BPU621" s="9"/>
      <c r="BPV621" s="9"/>
      <c r="BPW621" s="9"/>
      <c r="BPX621" s="9"/>
      <c r="BPY621" s="9"/>
      <c r="BPZ621" s="9"/>
      <c r="BQA621" s="9"/>
      <c r="BQB621" s="9"/>
      <c r="BQC621" s="9"/>
      <c r="BQD621" s="9"/>
      <c r="BQE621" s="9"/>
      <c r="BQF621" s="9"/>
      <c r="BQG621" s="9"/>
      <c r="BQH621" s="9"/>
      <c r="BQI621" s="9"/>
      <c r="BQJ621" s="9"/>
      <c r="BQK621" s="9"/>
      <c r="BQL621" s="9"/>
      <c r="BQM621" s="9"/>
      <c r="BQN621" s="9"/>
      <c r="BQO621" s="9"/>
      <c r="BQP621" s="9"/>
      <c r="BQQ621" s="9"/>
      <c r="BQR621" s="9"/>
      <c r="BQS621" s="9"/>
      <c r="BQT621" s="9"/>
      <c r="BQU621" s="9"/>
      <c r="BQV621" s="9"/>
      <c r="BQW621" s="9"/>
      <c r="BQX621" s="9"/>
      <c r="BQY621" s="9"/>
      <c r="BQZ621" s="9"/>
      <c r="BRA621" s="9"/>
      <c r="BRB621" s="9"/>
      <c r="BRC621" s="9"/>
      <c r="BRD621" s="9"/>
      <c r="BRE621" s="9"/>
      <c r="BRF621" s="9"/>
      <c r="BRG621" s="9"/>
      <c r="BRH621" s="9"/>
      <c r="BRI621" s="9"/>
      <c r="BRJ621" s="9"/>
      <c r="BRK621" s="9"/>
      <c r="BRL621" s="9"/>
      <c r="BRM621" s="9"/>
      <c r="BRN621" s="9"/>
      <c r="BRO621" s="9"/>
      <c r="BRP621" s="9"/>
      <c r="BRQ621" s="9"/>
      <c r="BRR621" s="9"/>
      <c r="BRS621" s="9"/>
      <c r="BRT621" s="9"/>
      <c r="BRU621" s="9"/>
      <c r="BRV621" s="9"/>
      <c r="BRW621" s="9"/>
      <c r="BRX621" s="9"/>
      <c r="BRY621" s="9"/>
      <c r="BRZ621" s="9"/>
      <c r="BSA621" s="9"/>
      <c r="BSB621" s="9"/>
      <c r="BSC621" s="9"/>
      <c r="BSD621" s="9"/>
      <c r="BSE621" s="9"/>
      <c r="BSF621" s="9"/>
      <c r="BSG621" s="9"/>
      <c r="BSH621" s="9"/>
      <c r="BSI621" s="9"/>
      <c r="BSJ621" s="9"/>
      <c r="BSK621" s="9"/>
      <c r="BSL621" s="9"/>
      <c r="BSM621" s="9"/>
      <c r="BSN621" s="9"/>
      <c r="BSO621" s="9"/>
      <c r="BSP621" s="9"/>
      <c r="BSQ621" s="9"/>
      <c r="BSR621" s="9"/>
      <c r="BSS621" s="9"/>
      <c r="BST621" s="9"/>
      <c r="BSU621" s="9"/>
      <c r="BSV621" s="9"/>
      <c r="BSW621" s="9"/>
      <c r="BSX621" s="9"/>
      <c r="BSY621" s="9"/>
      <c r="BSZ621" s="9"/>
      <c r="BTA621" s="9"/>
      <c r="BTB621" s="9"/>
      <c r="BTC621" s="9"/>
      <c r="BTD621" s="9"/>
      <c r="BTE621" s="9"/>
      <c r="BTF621" s="9"/>
      <c r="BTG621" s="9"/>
      <c r="BTH621" s="9"/>
      <c r="BTI621" s="9"/>
      <c r="BTJ621" s="9"/>
      <c r="BTK621" s="9"/>
      <c r="BTL621" s="9"/>
      <c r="BTM621" s="9"/>
      <c r="BTN621" s="9"/>
      <c r="BTO621" s="9"/>
      <c r="BTP621" s="9"/>
      <c r="BTQ621" s="9"/>
      <c r="BTR621" s="9"/>
      <c r="BTS621" s="9"/>
      <c r="BTT621" s="9"/>
      <c r="BTU621" s="9"/>
      <c r="BTV621" s="9"/>
      <c r="BTW621" s="9"/>
      <c r="BTX621" s="9"/>
      <c r="BTY621" s="9"/>
      <c r="BTZ621" s="9"/>
      <c r="BUA621" s="9"/>
      <c r="BUB621" s="9"/>
      <c r="BUC621" s="9"/>
      <c r="BUD621" s="9"/>
      <c r="BUE621" s="9"/>
      <c r="BUF621" s="9"/>
      <c r="BUG621" s="9"/>
      <c r="BUH621" s="9"/>
      <c r="BUI621" s="9"/>
      <c r="BUJ621" s="9"/>
      <c r="BUK621" s="9"/>
      <c r="BUL621" s="9"/>
      <c r="BUM621" s="9"/>
      <c r="BUN621" s="9"/>
      <c r="BUO621" s="9"/>
      <c r="BUP621" s="9"/>
      <c r="BUQ621" s="9"/>
      <c r="BUR621" s="9"/>
      <c r="BUS621" s="9"/>
      <c r="BUT621" s="9"/>
      <c r="BUU621" s="9"/>
      <c r="BUV621" s="9"/>
      <c r="BUW621" s="9"/>
      <c r="BUX621" s="9"/>
      <c r="BUY621" s="9"/>
      <c r="BUZ621" s="9"/>
      <c r="BVA621" s="9"/>
      <c r="BVB621" s="9"/>
      <c r="BVC621" s="9"/>
      <c r="BVD621" s="9"/>
      <c r="BVE621" s="9"/>
      <c r="BVF621" s="9"/>
      <c r="BVG621" s="9"/>
      <c r="BVH621" s="9"/>
      <c r="BVI621" s="9"/>
      <c r="BVJ621" s="9"/>
      <c r="BVK621" s="9"/>
      <c r="BVL621" s="9"/>
      <c r="BVM621" s="9"/>
      <c r="BVN621" s="9"/>
      <c r="BVO621" s="9"/>
      <c r="BVP621" s="9"/>
      <c r="BVQ621" s="9"/>
      <c r="BVR621" s="9"/>
      <c r="BVS621" s="9"/>
      <c r="BVT621" s="9"/>
      <c r="BVU621" s="9"/>
      <c r="BVV621" s="9"/>
      <c r="BVW621" s="9"/>
      <c r="BVX621" s="9"/>
      <c r="BVY621" s="9"/>
      <c r="BVZ621" s="9"/>
      <c r="BWA621" s="9"/>
      <c r="BWB621" s="9"/>
      <c r="BWC621" s="9"/>
      <c r="BWD621" s="9"/>
      <c r="BWE621" s="9"/>
      <c r="BWF621" s="9"/>
      <c r="BWG621" s="9"/>
      <c r="BWH621" s="9"/>
      <c r="BWI621" s="9"/>
      <c r="BWJ621" s="9"/>
      <c r="BWK621" s="9"/>
      <c r="BWL621" s="9"/>
      <c r="BWM621" s="9"/>
      <c r="BWN621" s="9"/>
      <c r="BWO621" s="9"/>
      <c r="BWP621" s="9"/>
      <c r="BWQ621" s="9"/>
      <c r="BWR621" s="9"/>
      <c r="BWS621" s="9"/>
      <c r="BWT621" s="9"/>
      <c r="BWU621" s="9"/>
      <c r="BWV621" s="9"/>
      <c r="BWW621" s="9"/>
      <c r="BWX621" s="9"/>
      <c r="BWY621" s="9"/>
      <c r="BWZ621" s="9"/>
      <c r="BXA621" s="9"/>
      <c r="BXB621" s="9"/>
      <c r="BXC621" s="9"/>
      <c r="BXD621" s="9"/>
      <c r="BXE621" s="9"/>
      <c r="BXF621" s="9"/>
      <c r="BXG621" s="9"/>
      <c r="BXH621" s="9"/>
      <c r="BXI621" s="9"/>
      <c r="BXJ621" s="9"/>
      <c r="BXK621" s="9"/>
      <c r="BXL621" s="9"/>
      <c r="BXM621" s="9"/>
      <c r="BXN621" s="9"/>
      <c r="BXO621" s="9"/>
      <c r="BXP621" s="9"/>
      <c r="BXQ621" s="9"/>
      <c r="BXR621" s="9"/>
      <c r="BXS621" s="9"/>
      <c r="BXT621" s="9"/>
      <c r="BXU621" s="9"/>
      <c r="BXV621" s="9"/>
      <c r="BXW621" s="9"/>
      <c r="BXX621" s="9"/>
      <c r="BXY621" s="9"/>
      <c r="BXZ621" s="9"/>
      <c r="BYA621" s="9"/>
      <c r="BYB621" s="9"/>
      <c r="BYC621" s="9"/>
      <c r="BYD621" s="9"/>
      <c r="BYE621" s="9"/>
      <c r="BYF621" s="9"/>
      <c r="BYG621" s="9"/>
      <c r="BYH621" s="9"/>
      <c r="BYI621" s="9"/>
      <c r="BYJ621" s="9"/>
      <c r="BYK621" s="9"/>
      <c r="BYL621" s="9"/>
      <c r="BYM621" s="9"/>
      <c r="BYN621" s="9"/>
      <c r="BYO621" s="9"/>
      <c r="BYP621" s="9"/>
      <c r="BYQ621" s="9"/>
      <c r="BYR621" s="9"/>
      <c r="BYS621" s="9"/>
      <c r="BYT621" s="9"/>
      <c r="BYU621" s="9"/>
      <c r="BYV621" s="9"/>
      <c r="BYW621" s="9"/>
      <c r="BYX621" s="9"/>
      <c r="BYY621" s="9"/>
      <c r="BYZ621" s="9"/>
      <c r="BZA621" s="9"/>
      <c r="BZB621" s="9"/>
      <c r="BZC621" s="9"/>
      <c r="BZD621" s="9"/>
      <c r="BZE621" s="9"/>
      <c r="BZF621" s="9"/>
      <c r="BZG621" s="9"/>
      <c r="BZH621" s="9"/>
      <c r="BZI621" s="9"/>
      <c r="BZJ621" s="9"/>
      <c r="BZK621" s="9"/>
      <c r="BZL621" s="9"/>
      <c r="BZM621" s="9"/>
      <c r="BZN621" s="9"/>
      <c r="BZO621" s="9"/>
      <c r="BZP621" s="9"/>
      <c r="BZQ621" s="9"/>
      <c r="BZR621" s="9"/>
      <c r="BZS621" s="9"/>
      <c r="BZT621" s="9"/>
      <c r="BZU621" s="9"/>
      <c r="BZV621" s="9"/>
      <c r="BZW621" s="9"/>
      <c r="BZX621" s="9"/>
      <c r="BZY621" s="9"/>
      <c r="BZZ621" s="9"/>
      <c r="CAA621" s="9"/>
      <c r="CAB621" s="9"/>
      <c r="CAC621" s="9"/>
      <c r="CAD621" s="9"/>
      <c r="CAE621" s="9"/>
      <c r="CAF621" s="9"/>
      <c r="CAG621" s="9"/>
      <c r="CAH621" s="9"/>
      <c r="CAI621" s="9"/>
      <c r="CAJ621" s="9"/>
      <c r="CAK621" s="9"/>
      <c r="CAL621" s="9"/>
      <c r="CAM621" s="9"/>
      <c r="CAN621" s="9"/>
      <c r="CAO621" s="9"/>
      <c r="CAP621" s="9"/>
      <c r="CAQ621" s="9"/>
      <c r="CAR621" s="9"/>
      <c r="CAS621" s="9"/>
      <c r="CAT621" s="9"/>
      <c r="CAU621" s="9"/>
      <c r="CAV621" s="9"/>
      <c r="CAW621" s="9"/>
      <c r="CAX621" s="9"/>
      <c r="CAY621" s="9"/>
      <c r="CAZ621" s="9"/>
      <c r="CBA621" s="9"/>
      <c r="CBB621" s="9"/>
      <c r="CBC621" s="9"/>
      <c r="CBD621" s="9"/>
      <c r="CBE621" s="9"/>
      <c r="CBF621" s="9"/>
      <c r="CBG621" s="9"/>
      <c r="CBH621" s="9"/>
      <c r="CBI621" s="9"/>
      <c r="CBJ621" s="9"/>
      <c r="CBK621" s="9"/>
      <c r="CBL621" s="9"/>
      <c r="CBM621" s="9"/>
      <c r="CBN621" s="9"/>
      <c r="CBO621" s="9"/>
      <c r="CBP621" s="9"/>
      <c r="CBQ621" s="9"/>
      <c r="CBR621" s="9"/>
      <c r="CBS621" s="9"/>
      <c r="CBT621" s="9"/>
      <c r="CBU621" s="9"/>
      <c r="CBV621" s="9"/>
      <c r="CBW621" s="9"/>
      <c r="CBX621" s="9"/>
      <c r="CBY621" s="9"/>
      <c r="CBZ621" s="9"/>
      <c r="CCA621" s="9"/>
      <c r="CCB621" s="9"/>
      <c r="CCC621" s="9"/>
      <c r="CCD621" s="9"/>
      <c r="CCE621" s="9"/>
      <c r="CCF621" s="9"/>
      <c r="CCG621" s="9"/>
      <c r="CCH621" s="9"/>
      <c r="CCI621" s="9"/>
      <c r="CCJ621" s="9"/>
      <c r="CCK621" s="9"/>
      <c r="CCL621" s="9"/>
      <c r="CCM621" s="9"/>
      <c r="CCN621" s="9"/>
      <c r="CCO621" s="9"/>
      <c r="CCP621" s="9"/>
      <c r="CCQ621" s="9"/>
      <c r="CCR621" s="9"/>
      <c r="CCS621" s="9"/>
      <c r="CCT621" s="9"/>
      <c r="CCU621" s="9"/>
      <c r="CCV621" s="9"/>
      <c r="CCW621" s="9"/>
      <c r="CCX621" s="9"/>
      <c r="CCY621" s="9"/>
      <c r="CCZ621" s="9"/>
      <c r="CDA621" s="9"/>
      <c r="CDB621" s="9"/>
      <c r="CDC621" s="9"/>
      <c r="CDD621" s="9"/>
      <c r="CDE621" s="9"/>
      <c r="CDF621" s="9"/>
      <c r="CDG621" s="9"/>
      <c r="CDH621" s="9"/>
      <c r="CDI621" s="9"/>
      <c r="CDJ621" s="9"/>
      <c r="CDK621" s="9"/>
      <c r="CDL621" s="9"/>
      <c r="CDM621" s="9"/>
      <c r="CDN621" s="9"/>
      <c r="CDO621" s="9"/>
      <c r="CDP621" s="9"/>
      <c r="CDQ621" s="9"/>
      <c r="CDR621" s="9"/>
      <c r="CDS621" s="9"/>
      <c r="CDT621" s="9"/>
      <c r="CDU621" s="9"/>
      <c r="CDV621" s="9"/>
      <c r="CDW621" s="9"/>
      <c r="CDX621" s="9"/>
      <c r="CDY621" s="9"/>
      <c r="CDZ621" s="9"/>
      <c r="CEA621" s="9"/>
      <c r="CEB621" s="9"/>
      <c r="CEC621" s="9"/>
      <c r="CED621" s="9"/>
      <c r="CEE621" s="9"/>
      <c r="CEF621" s="9"/>
      <c r="CEG621" s="9"/>
      <c r="CEH621" s="9"/>
      <c r="CEI621" s="9"/>
      <c r="CEJ621" s="9"/>
      <c r="CEK621" s="9"/>
      <c r="CEL621" s="9"/>
      <c r="CEM621" s="9"/>
      <c r="CEN621" s="9"/>
      <c r="CEO621" s="9"/>
      <c r="CEP621" s="9"/>
      <c r="CEQ621" s="9"/>
      <c r="CER621" s="9"/>
      <c r="CES621" s="9"/>
      <c r="CET621" s="9"/>
      <c r="CEU621" s="9"/>
      <c r="CEV621" s="9"/>
      <c r="CEW621" s="9"/>
      <c r="CEX621" s="9"/>
      <c r="CEY621" s="9"/>
      <c r="CEZ621" s="9"/>
      <c r="CFA621" s="9"/>
      <c r="CFB621" s="9"/>
      <c r="CFC621" s="9"/>
      <c r="CFD621" s="9"/>
      <c r="CFE621" s="9"/>
      <c r="CFF621" s="9"/>
      <c r="CFG621" s="9"/>
      <c r="CFH621" s="9"/>
      <c r="CFI621" s="9"/>
      <c r="CFJ621" s="9"/>
      <c r="CFK621" s="9"/>
      <c r="CFL621" s="9"/>
      <c r="CFM621" s="9"/>
      <c r="CFN621" s="9"/>
      <c r="CFO621" s="9"/>
      <c r="CFP621" s="9"/>
      <c r="CFQ621" s="9"/>
      <c r="CFR621" s="9"/>
      <c r="CFS621" s="9"/>
      <c r="CFT621" s="9"/>
      <c r="CFU621" s="9"/>
      <c r="CFV621" s="9"/>
      <c r="CFW621" s="9"/>
      <c r="CFX621" s="9"/>
      <c r="CFY621" s="9"/>
      <c r="CFZ621" s="9"/>
      <c r="CGA621" s="9"/>
      <c r="CGB621" s="9"/>
      <c r="CGC621" s="9"/>
      <c r="CGD621" s="9"/>
      <c r="CGE621" s="9"/>
      <c r="CGF621" s="9"/>
      <c r="CGG621" s="9"/>
      <c r="CGH621" s="9"/>
      <c r="CGI621" s="9"/>
      <c r="CGJ621" s="9"/>
      <c r="CGK621" s="9"/>
      <c r="CGL621" s="9"/>
      <c r="CGM621" s="9"/>
      <c r="CGN621" s="9"/>
      <c r="CGO621" s="9"/>
      <c r="CGP621" s="9"/>
      <c r="CGQ621" s="9"/>
      <c r="CGR621" s="9"/>
      <c r="CGS621" s="9"/>
      <c r="CGT621" s="9"/>
      <c r="CGU621" s="9"/>
      <c r="CGV621" s="9"/>
      <c r="CGW621" s="9"/>
      <c r="CGX621" s="9"/>
      <c r="CGY621" s="9"/>
      <c r="CGZ621" s="9"/>
      <c r="CHA621" s="9"/>
      <c r="CHB621" s="9"/>
      <c r="CHC621" s="9"/>
      <c r="CHD621" s="9"/>
      <c r="CHE621" s="9"/>
      <c r="CHF621" s="9"/>
      <c r="CHG621" s="9"/>
      <c r="CHH621" s="9"/>
      <c r="CHI621" s="9"/>
      <c r="CHJ621" s="9"/>
      <c r="CHK621" s="9"/>
      <c r="CHL621" s="9"/>
      <c r="CHM621" s="9"/>
      <c r="CHN621" s="9"/>
      <c r="CHO621" s="9"/>
      <c r="CHP621" s="9"/>
      <c r="CHQ621" s="9"/>
      <c r="CHR621" s="9"/>
      <c r="CHS621" s="9"/>
      <c r="CHT621" s="9"/>
      <c r="CHU621" s="9"/>
      <c r="CHV621" s="9"/>
      <c r="CHW621" s="9"/>
      <c r="CHX621" s="9"/>
      <c r="CHY621" s="9"/>
      <c r="CHZ621" s="9"/>
      <c r="CIA621" s="9"/>
      <c r="CIB621" s="9"/>
      <c r="CIC621" s="9"/>
      <c r="CID621" s="9"/>
      <c r="CIE621" s="9"/>
      <c r="CIF621" s="9"/>
      <c r="CIG621" s="9"/>
      <c r="CIH621" s="9"/>
      <c r="CII621" s="9"/>
      <c r="CIJ621" s="9"/>
      <c r="CIK621" s="9"/>
      <c r="CIL621" s="9"/>
      <c r="CIM621" s="9"/>
      <c r="CIN621" s="9"/>
      <c r="CIO621" s="9"/>
      <c r="CIP621" s="9"/>
      <c r="CIQ621" s="9"/>
      <c r="CIR621" s="9"/>
      <c r="CIS621" s="9"/>
      <c r="CIT621" s="9"/>
      <c r="CIU621" s="9"/>
      <c r="CIV621" s="9"/>
      <c r="CIW621" s="9"/>
      <c r="CIX621" s="9"/>
      <c r="CIY621" s="9"/>
      <c r="CIZ621" s="9"/>
      <c r="CJA621" s="9"/>
      <c r="CJB621" s="9"/>
      <c r="CJC621" s="9"/>
      <c r="CJD621" s="9"/>
      <c r="CJE621" s="9"/>
      <c r="CJF621" s="9"/>
      <c r="CJG621" s="9"/>
      <c r="CJH621" s="9"/>
      <c r="CJI621" s="9"/>
      <c r="CJJ621" s="9"/>
      <c r="CJK621" s="9"/>
      <c r="CJL621" s="9"/>
      <c r="CJM621" s="9"/>
      <c r="CJN621" s="9"/>
      <c r="CJO621" s="9"/>
      <c r="CJP621" s="9"/>
      <c r="CJQ621" s="9"/>
      <c r="CJR621" s="9"/>
      <c r="CJS621" s="9"/>
      <c r="CJT621" s="9"/>
      <c r="CJU621" s="9"/>
      <c r="CJV621" s="9"/>
      <c r="CJW621" s="9"/>
      <c r="CJX621" s="9"/>
      <c r="CJY621" s="9"/>
      <c r="CJZ621" s="9"/>
      <c r="CKA621" s="9"/>
      <c r="CKB621" s="9"/>
      <c r="CKC621" s="9"/>
      <c r="CKD621" s="9"/>
      <c r="CKE621" s="9"/>
      <c r="CKF621" s="9"/>
      <c r="CKG621" s="9"/>
      <c r="CKH621" s="9"/>
      <c r="CKI621" s="9"/>
      <c r="CKJ621" s="9"/>
      <c r="CKK621" s="9"/>
      <c r="CKL621" s="9"/>
      <c r="CKM621" s="9"/>
      <c r="CKN621" s="9"/>
      <c r="CKO621" s="9"/>
      <c r="CKP621" s="9"/>
      <c r="CKQ621" s="9"/>
      <c r="CKR621" s="9"/>
      <c r="CKS621" s="9"/>
      <c r="CKT621" s="9"/>
      <c r="CKU621" s="9"/>
      <c r="CKV621" s="9"/>
      <c r="CKW621" s="9"/>
      <c r="CKX621" s="9"/>
      <c r="CKY621" s="9"/>
      <c r="CKZ621" s="9"/>
      <c r="CLA621" s="9"/>
      <c r="CLB621" s="9"/>
      <c r="CLC621" s="9"/>
      <c r="CLD621" s="9"/>
      <c r="CLE621" s="9"/>
      <c r="CLF621" s="9"/>
      <c r="CLG621" s="9"/>
      <c r="CLH621" s="9"/>
      <c r="CLI621" s="9"/>
      <c r="CLJ621" s="9"/>
      <c r="CLK621" s="9"/>
      <c r="CLL621" s="9"/>
      <c r="CLM621" s="9"/>
      <c r="CLN621" s="9"/>
      <c r="CLO621" s="9"/>
      <c r="CLP621" s="9"/>
      <c r="CLQ621" s="9"/>
      <c r="CLR621" s="9"/>
      <c r="CLS621" s="9"/>
      <c r="CLT621" s="9"/>
      <c r="CLU621" s="9"/>
      <c r="CLV621" s="9"/>
      <c r="CLW621" s="9"/>
      <c r="CLX621" s="9"/>
      <c r="CLY621" s="9"/>
      <c r="CLZ621" s="9"/>
      <c r="CMA621" s="9"/>
      <c r="CMB621" s="9"/>
      <c r="CMC621" s="9"/>
      <c r="CMD621" s="9"/>
      <c r="CME621" s="9"/>
      <c r="CMF621" s="9"/>
      <c r="CMG621" s="9"/>
      <c r="CMH621" s="9"/>
      <c r="CMI621" s="9"/>
      <c r="CMJ621" s="9"/>
      <c r="CMK621" s="9"/>
      <c r="CML621" s="9"/>
      <c r="CMM621" s="9"/>
      <c r="CMN621" s="9"/>
      <c r="CMO621" s="9"/>
      <c r="CMP621" s="9"/>
      <c r="CMQ621" s="9"/>
      <c r="CMR621" s="9"/>
      <c r="CMS621" s="9"/>
      <c r="CMT621" s="9"/>
      <c r="CMU621" s="9"/>
      <c r="CMV621" s="9"/>
      <c r="CMW621" s="9"/>
      <c r="CMX621" s="9"/>
      <c r="CMY621" s="9"/>
      <c r="CMZ621" s="9"/>
      <c r="CNA621" s="9"/>
      <c r="CNB621" s="9"/>
      <c r="CNC621" s="9"/>
      <c r="CND621" s="9"/>
      <c r="CNE621" s="9"/>
      <c r="CNF621" s="9"/>
      <c r="CNG621" s="9"/>
      <c r="CNH621" s="9"/>
      <c r="CNI621" s="9"/>
      <c r="CNJ621" s="9"/>
      <c r="CNK621" s="9"/>
      <c r="CNL621" s="9"/>
      <c r="CNM621" s="9"/>
      <c r="CNN621" s="9"/>
      <c r="CNO621" s="9"/>
      <c r="CNP621" s="9"/>
      <c r="CNQ621" s="9"/>
      <c r="CNR621" s="9"/>
      <c r="CNS621" s="9"/>
      <c r="CNT621" s="9"/>
      <c r="CNU621" s="9"/>
      <c r="CNV621" s="9"/>
      <c r="CNW621" s="9"/>
      <c r="CNX621" s="9"/>
      <c r="CNY621" s="9"/>
      <c r="CNZ621" s="9"/>
      <c r="COA621" s="9"/>
      <c r="COB621" s="9"/>
      <c r="COC621" s="9"/>
      <c r="COD621" s="9"/>
      <c r="COE621" s="9"/>
      <c r="COF621" s="9"/>
      <c r="COG621" s="9"/>
      <c r="COH621" s="9"/>
      <c r="COI621" s="9"/>
      <c r="COJ621" s="9"/>
      <c r="COK621" s="9"/>
      <c r="COL621" s="9"/>
      <c r="COM621" s="9"/>
      <c r="CON621" s="9"/>
      <c r="COO621" s="9"/>
      <c r="COP621" s="9"/>
      <c r="COQ621" s="9"/>
      <c r="COR621" s="9"/>
      <c r="COS621" s="9"/>
      <c r="COT621" s="9"/>
      <c r="COU621" s="9"/>
      <c r="COV621" s="9"/>
      <c r="COW621" s="9"/>
      <c r="COX621" s="9"/>
      <c r="COY621" s="9"/>
      <c r="COZ621" s="9"/>
      <c r="CPA621" s="9"/>
      <c r="CPB621" s="9"/>
      <c r="CPC621" s="9"/>
      <c r="CPD621" s="9"/>
      <c r="CPE621" s="9"/>
      <c r="CPF621" s="9"/>
      <c r="CPG621" s="9"/>
      <c r="CPH621" s="9"/>
      <c r="CPI621" s="9"/>
      <c r="CPJ621" s="9"/>
      <c r="CPK621" s="9"/>
      <c r="CPL621" s="9"/>
      <c r="CPM621" s="9"/>
      <c r="CPN621" s="9"/>
      <c r="CPO621" s="9"/>
      <c r="CPP621" s="9"/>
      <c r="CPQ621" s="9"/>
      <c r="CPR621" s="9"/>
      <c r="CPS621" s="9"/>
      <c r="CPT621" s="9"/>
      <c r="CPU621" s="9"/>
      <c r="CPV621" s="9"/>
      <c r="CPW621" s="9"/>
      <c r="CPX621" s="9"/>
      <c r="CPY621" s="9"/>
      <c r="CPZ621" s="9"/>
      <c r="CQA621" s="9"/>
      <c r="CQB621" s="9"/>
      <c r="CQC621" s="9"/>
      <c r="CQD621" s="9"/>
      <c r="CQE621" s="9"/>
      <c r="CQF621" s="9"/>
      <c r="CQG621" s="9"/>
      <c r="CQH621" s="9"/>
      <c r="CQI621" s="9"/>
      <c r="CQJ621" s="9"/>
      <c r="CQK621" s="9"/>
      <c r="CQL621" s="9"/>
      <c r="CQM621" s="9"/>
      <c r="CQN621" s="9"/>
      <c r="CQO621" s="9"/>
      <c r="CQP621" s="9"/>
      <c r="CQQ621" s="9"/>
      <c r="CQR621" s="9"/>
      <c r="CQS621" s="9"/>
      <c r="CQT621" s="9"/>
      <c r="CQU621" s="9"/>
      <c r="CQV621" s="9"/>
      <c r="CQW621" s="9"/>
      <c r="CQX621" s="9"/>
      <c r="CQY621" s="9"/>
      <c r="CQZ621" s="9"/>
      <c r="CRA621" s="9"/>
      <c r="CRB621" s="9"/>
      <c r="CRC621" s="9"/>
      <c r="CRD621" s="9"/>
      <c r="CRE621" s="9"/>
      <c r="CRF621" s="9"/>
      <c r="CRG621" s="9"/>
      <c r="CRH621" s="9"/>
      <c r="CRI621" s="9"/>
      <c r="CRJ621" s="9"/>
      <c r="CRK621" s="9"/>
      <c r="CRL621" s="9"/>
      <c r="CRM621" s="9"/>
      <c r="CRN621" s="9"/>
      <c r="CRO621" s="9"/>
      <c r="CRP621" s="9"/>
      <c r="CRQ621" s="9"/>
      <c r="CRR621" s="9"/>
      <c r="CRS621" s="9"/>
      <c r="CRT621" s="9"/>
      <c r="CRU621" s="9"/>
      <c r="CRV621" s="9"/>
      <c r="CRW621" s="9"/>
      <c r="CRX621" s="9"/>
      <c r="CRY621" s="9"/>
      <c r="CRZ621" s="9"/>
      <c r="CSA621" s="9"/>
      <c r="CSB621" s="9"/>
      <c r="CSC621" s="9"/>
      <c r="CSD621" s="9"/>
      <c r="CSE621" s="9"/>
      <c r="CSF621" s="9"/>
      <c r="CSG621" s="9"/>
      <c r="CSH621" s="9"/>
      <c r="CSI621" s="9"/>
      <c r="CSJ621" s="9"/>
      <c r="CSK621" s="9"/>
      <c r="CSL621" s="9"/>
      <c r="CSM621" s="9"/>
      <c r="CSN621" s="9"/>
      <c r="CSO621" s="9"/>
      <c r="CSP621" s="9"/>
      <c r="CSQ621" s="9"/>
      <c r="CSR621" s="9"/>
      <c r="CSS621" s="9"/>
      <c r="CST621" s="9"/>
      <c r="CSU621" s="9"/>
      <c r="CSV621" s="9"/>
      <c r="CSW621" s="9"/>
      <c r="CSX621" s="9"/>
      <c r="CSY621" s="9"/>
      <c r="CSZ621" s="9"/>
      <c r="CTA621" s="9"/>
      <c r="CTB621" s="9"/>
      <c r="CTC621" s="9"/>
      <c r="CTD621" s="9"/>
      <c r="CTE621" s="9"/>
      <c r="CTF621" s="9"/>
      <c r="CTG621" s="9"/>
      <c r="CTH621" s="9"/>
      <c r="CTI621" s="9"/>
      <c r="CTJ621" s="9"/>
      <c r="CTK621" s="9"/>
      <c r="CTL621" s="9"/>
      <c r="CTM621" s="9"/>
      <c r="CTN621" s="9"/>
      <c r="CTO621" s="9"/>
      <c r="CTP621" s="9"/>
      <c r="CTQ621" s="9"/>
      <c r="CTR621" s="9"/>
      <c r="CTS621" s="9"/>
      <c r="CTT621" s="9"/>
      <c r="CTU621" s="9"/>
      <c r="CTV621" s="9"/>
      <c r="CTW621" s="9"/>
      <c r="CTX621" s="9"/>
      <c r="CTY621" s="9"/>
      <c r="CTZ621" s="9"/>
      <c r="CUA621" s="9"/>
      <c r="CUB621" s="9"/>
      <c r="CUC621" s="9"/>
      <c r="CUD621" s="9"/>
      <c r="CUE621" s="9"/>
      <c r="CUF621" s="9"/>
      <c r="CUG621" s="9"/>
      <c r="CUH621" s="9"/>
      <c r="CUI621" s="9"/>
      <c r="CUJ621" s="9"/>
      <c r="CUK621" s="9"/>
      <c r="CUL621" s="9"/>
      <c r="CUM621" s="9"/>
      <c r="CUN621" s="9"/>
      <c r="CUO621" s="9"/>
      <c r="CUP621" s="9"/>
      <c r="CUQ621" s="9"/>
      <c r="CUR621" s="9"/>
      <c r="CUS621" s="9"/>
      <c r="CUT621" s="9"/>
      <c r="CUU621" s="9"/>
      <c r="CUV621" s="9"/>
      <c r="CUW621" s="9"/>
      <c r="CUX621" s="9"/>
      <c r="CUY621" s="9"/>
      <c r="CUZ621" s="9"/>
      <c r="CVA621" s="9"/>
      <c r="CVB621" s="9"/>
      <c r="CVC621" s="9"/>
      <c r="CVD621" s="9"/>
      <c r="CVE621" s="9"/>
      <c r="CVF621" s="9"/>
      <c r="CVG621" s="9"/>
      <c r="CVH621" s="9"/>
      <c r="CVI621" s="9"/>
      <c r="CVJ621" s="9"/>
      <c r="CVK621" s="9"/>
      <c r="CVL621" s="9"/>
      <c r="CVM621" s="9"/>
      <c r="CVN621" s="9"/>
      <c r="CVO621" s="9"/>
      <c r="CVP621" s="9"/>
      <c r="CVQ621" s="9"/>
      <c r="CVR621" s="9"/>
      <c r="CVS621" s="9"/>
      <c r="CVT621" s="9"/>
      <c r="CVU621" s="9"/>
      <c r="CVV621" s="9"/>
      <c r="CVW621" s="9"/>
      <c r="CVX621" s="9"/>
      <c r="CVY621" s="9"/>
      <c r="CVZ621" s="9"/>
      <c r="CWA621" s="9"/>
      <c r="CWB621" s="9"/>
      <c r="CWC621" s="9"/>
      <c r="CWD621" s="9"/>
      <c r="CWE621" s="9"/>
      <c r="CWF621" s="9"/>
      <c r="CWG621" s="9"/>
      <c r="CWH621" s="9"/>
      <c r="CWI621" s="9"/>
      <c r="CWJ621" s="9"/>
      <c r="CWK621" s="9"/>
      <c r="CWL621" s="9"/>
      <c r="CWM621" s="9"/>
      <c r="CWN621" s="9"/>
      <c r="CWO621" s="9"/>
      <c r="CWP621" s="9"/>
      <c r="CWQ621" s="9"/>
      <c r="CWR621" s="9"/>
      <c r="CWS621" s="9"/>
      <c r="CWT621" s="9"/>
      <c r="CWU621" s="9"/>
      <c r="CWV621" s="9"/>
      <c r="CWW621" s="9"/>
      <c r="CWX621" s="9"/>
      <c r="CWY621" s="9"/>
      <c r="CWZ621" s="9"/>
      <c r="CXA621" s="9"/>
      <c r="CXB621" s="9"/>
      <c r="CXC621" s="9"/>
      <c r="CXD621" s="9"/>
      <c r="CXE621" s="9"/>
      <c r="CXF621" s="9"/>
      <c r="CXG621" s="9"/>
      <c r="CXH621" s="9"/>
      <c r="CXI621" s="9"/>
      <c r="CXJ621" s="9"/>
      <c r="CXK621" s="9"/>
      <c r="CXL621" s="9"/>
      <c r="CXM621" s="9"/>
      <c r="CXN621" s="9"/>
      <c r="CXO621" s="9"/>
      <c r="CXP621" s="9"/>
      <c r="CXQ621" s="9"/>
      <c r="CXR621" s="9"/>
      <c r="CXS621" s="9"/>
      <c r="CXT621" s="9"/>
      <c r="CXU621" s="9"/>
      <c r="CXV621" s="9"/>
      <c r="CXW621" s="9"/>
      <c r="CXX621" s="9"/>
      <c r="CXY621" s="9"/>
      <c r="CXZ621" s="9"/>
      <c r="CYA621" s="9"/>
      <c r="CYB621" s="9"/>
      <c r="CYC621" s="9"/>
      <c r="CYD621" s="9"/>
      <c r="CYE621" s="9"/>
      <c r="CYF621" s="9"/>
      <c r="CYG621" s="9"/>
      <c r="CYH621" s="9"/>
      <c r="CYI621" s="9"/>
      <c r="CYJ621" s="9"/>
      <c r="CYK621" s="9"/>
      <c r="CYL621" s="9"/>
      <c r="CYM621" s="9"/>
      <c r="CYN621" s="9"/>
      <c r="CYO621" s="9"/>
      <c r="CYP621" s="9"/>
      <c r="CYQ621" s="9"/>
      <c r="CYR621" s="9"/>
      <c r="CYS621" s="9"/>
      <c r="CYT621" s="9"/>
      <c r="CYU621" s="9"/>
      <c r="CYV621" s="9"/>
      <c r="CYW621" s="9"/>
      <c r="CYX621" s="9"/>
      <c r="CYY621" s="9"/>
      <c r="CYZ621" s="9"/>
      <c r="CZA621" s="9"/>
      <c r="CZB621" s="9"/>
      <c r="CZC621" s="9"/>
      <c r="CZD621" s="9"/>
      <c r="CZE621" s="9"/>
      <c r="CZF621" s="9"/>
      <c r="CZG621" s="9"/>
      <c r="CZH621" s="9"/>
      <c r="CZI621" s="9"/>
      <c r="CZJ621" s="9"/>
      <c r="CZK621" s="9"/>
      <c r="CZL621" s="9"/>
      <c r="CZM621" s="9"/>
      <c r="CZN621" s="9"/>
      <c r="CZO621" s="9"/>
      <c r="CZP621" s="9"/>
      <c r="CZQ621" s="9"/>
      <c r="CZR621" s="9"/>
      <c r="CZS621" s="9"/>
      <c r="CZT621" s="9"/>
      <c r="CZU621" s="9"/>
      <c r="CZV621" s="9"/>
      <c r="CZW621" s="9"/>
      <c r="CZX621" s="9"/>
      <c r="CZY621" s="9"/>
      <c r="CZZ621" s="9"/>
      <c r="DAA621" s="9"/>
      <c r="DAB621" s="9"/>
      <c r="DAC621" s="9"/>
      <c r="DAD621" s="9"/>
      <c r="DAE621" s="9"/>
      <c r="DAF621" s="9"/>
      <c r="DAG621" s="9"/>
      <c r="DAH621" s="9"/>
      <c r="DAI621" s="9"/>
      <c r="DAJ621" s="9"/>
      <c r="DAK621" s="9"/>
      <c r="DAL621" s="9"/>
      <c r="DAM621" s="9"/>
      <c r="DAN621" s="9"/>
      <c r="DAO621" s="9"/>
      <c r="DAP621" s="9"/>
      <c r="DAQ621" s="9"/>
      <c r="DAR621" s="9"/>
      <c r="DAS621" s="9"/>
      <c r="DAT621" s="9"/>
      <c r="DAU621" s="9"/>
      <c r="DAV621" s="9"/>
      <c r="DAW621" s="9"/>
      <c r="DAX621" s="9"/>
      <c r="DAY621" s="9"/>
      <c r="DAZ621" s="9"/>
      <c r="DBA621" s="9"/>
      <c r="DBB621" s="9"/>
      <c r="DBC621" s="9"/>
      <c r="DBD621" s="9"/>
      <c r="DBE621" s="9"/>
      <c r="DBF621" s="9"/>
      <c r="DBG621" s="9"/>
      <c r="DBH621" s="9"/>
      <c r="DBI621" s="9"/>
      <c r="DBJ621" s="9"/>
      <c r="DBK621" s="9"/>
      <c r="DBL621" s="9"/>
      <c r="DBM621" s="9"/>
      <c r="DBN621" s="9"/>
      <c r="DBO621" s="9"/>
      <c r="DBP621" s="9"/>
      <c r="DBQ621" s="9"/>
      <c r="DBR621" s="9"/>
      <c r="DBS621" s="9"/>
      <c r="DBT621" s="9"/>
      <c r="DBU621" s="9"/>
      <c r="DBV621" s="9"/>
      <c r="DBW621" s="9"/>
      <c r="DBX621" s="9"/>
      <c r="DBY621" s="9"/>
      <c r="DBZ621" s="9"/>
      <c r="DCA621" s="9"/>
      <c r="DCB621" s="9"/>
      <c r="DCC621" s="9"/>
      <c r="DCD621" s="9"/>
      <c r="DCE621" s="9"/>
      <c r="DCF621" s="9"/>
      <c r="DCG621" s="9"/>
      <c r="DCH621" s="9"/>
      <c r="DCI621" s="9"/>
      <c r="DCJ621" s="9"/>
      <c r="DCK621" s="9"/>
      <c r="DCL621" s="9"/>
      <c r="DCM621" s="9"/>
      <c r="DCN621" s="9"/>
      <c r="DCO621" s="9"/>
      <c r="DCP621" s="9"/>
      <c r="DCQ621" s="9"/>
      <c r="DCR621" s="9"/>
      <c r="DCS621" s="9"/>
      <c r="DCT621" s="9"/>
      <c r="DCU621" s="9"/>
      <c r="DCV621" s="9"/>
      <c r="DCW621" s="9"/>
      <c r="DCX621" s="9"/>
      <c r="DCY621" s="9"/>
      <c r="DCZ621" s="9"/>
      <c r="DDA621" s="9"/>
      <c r="DDB621" s="9"/>
      <c r="DDC621" s="9"/>
      <c r="DDD621" s="9"/>
      <c r="DDE621" s="9"/>
      <c r="DDF621" s="9"/>
      <c r="DDG621" s="9"/>
      <c r="DDH621" s="9"/>
      <c r="DDI621" s="9"/>
      <c r="DDJ621" s="9"/>
      <c r="DDK621" s="9"/>
      <c r="DDL621" s="9"/>
      <c r="DDM621" s="9"/>
      <c r="DDN621" s="9"/>
      <c r="DDO621" s="9"/>
      <c r="DDP621" s="9"/>
      <c r="DDQ621" s="9"/>
      <c r="DDR621" s="9"/>
      <c r="DDS621" s="9"/>
      <c r="DDT621" s="9"/>
      <c r="DDU621" s="9"/>
      <c r="DDV621" s="9"/>
      <c r="DDW621" s="9"/>
      <c r="DDX621" s="9"/>
      <c r="DDY621" s="9"/>
      <c r="DDZ621" s="9"/>
      <c r="DEA621" s="9"/>
      <c r="DEB621" s="9"/>
      <c r="DEC621" s="9"/>
      <c r="DED621" s="9"/>
      <c r="DEE621" s="9"/>
      <c r="DEF621" s="9"/>
      <c r="DEG621" s="9"/>
      <c r="DEH621" s="9"/>
      <c r="DEI621" s="9"/>
      <c r="DEJ621" s="9"/>
      <c r="DEK621" s="9"/>
      <c r="DEL621" s="9"/>
      <c r="DEM621" s="9"/>
      <c r="DEN621" s="9"/>
      <c r="DEO621" s="9"/>
      <c r="DEP621" s="9"/>
      <c r="DEQ621" s="9"/>
      <c r="DER621" s="9"/>
      <c r="DES621" s="9"/>
      <c r="DET621" s="9"/>
      <c r="DEU621" s="9"/>
      <c r="DEV621" s="9"/>
      <c r="DEW621" s="9"/>
      <c r="DEX621" s="9"/>
      <c r="DEY621" s="9"/>
      <c r="DEZ621" s="9"/>
      <c r="DFA621" s="9"/>
      <c r="DFB621" s="9"/>
      <c r="DFC621" s="9"/>
      <c r="DFD621" s="9"/>
      <c r="DFE621" s="9"/>
      <c r="DFF621" s="9"/>
      <c r="DFG621" s="9"/>
      <c r="DFH621" s="9"/>
      <c r="DFI621" s="9"/>
      <c r="DFJ621" s="9"/>
      <c r="DFK621" s="9"/>
      <c r="DFL621" s="9"/>
      <c r="DFM621" s="9"/>
      <c r="DFN621" s="9"/>
      <c r="DFO621" s="9"/>
      <c r="DFP621" s="9"/>
      <c r="DFQ621" s="9"/>
      <c r="DFR621" s="9"/>
      <c r="DFS621" s="9"/>
      <c r="DFT621" s="9"/>
      <c r="DFU621" s="9"/>
      <c r="DFV621" s="9"/>
      <c r="DFW621" s="9"/>
      <c r="DFX621" s="9"/>
      <c r="DFY621" s="9"/>
      <c r="DFZ621" s="9"/>
      <c r="DGA621" s="9"/>
      <c r="DGB621" s="9"/>
      <c r="DGC621" s="9"/>
      <c r="DGD621" s="9"/>
      <c r="DGE621" s="9"/>
      <c r="DGF621" s="9"/>
      <c r="DGG621" s="9"/>
      <c r="DGH621" s="9"/>
      <c r="DGI621" s="9"/>
      <c r="DGJ621" s="9"/>
      <c r="DGK621" s="9"/>
      <c r="DGL621" s="9"/>
      <c r="DGM621" s="9"/>
      <c r="DGN621" s="9"/>
      <c r="DGO621" s="9"/>
      <c r="DGP621" s="9"/>
      <c r="DGQ621" s="9"/>
      <c r="DGR621" s="9"/>
      <c r="DGS621" s="9"/>
      <c r="DGT621" s="9"/>
      <c r="DGU621" s="9"/>
      <c r="DGV621" s="9"/>
      <c r="DGW621" s="9"/>
      <c r="DGX621" s="9"/>
      <c r="DGY621" s="9"/>
      <c r="DGZ621" s="9"/>
      <c r="DHA621" s="9"/>
      <c r="DHB621" s="9"/>
      <c r="DHC621" s="9"/>
      <c r="DHD621" s="9"/>
      <c r="DHE621" s="9"/>
      <c r="DHF621" s="9"/>
      <c r="DHG621" s="9"/>
      <c r="DHH621" s="9"/>
      <c r="DHI621" s="9"/>
      <c r="DHJ621" s="9"/>
      <c r="DHK621" s="9"/>
      <c r="DHL621" s="9"/>
      <c r="DHM621" s="9"/>
      <c r="DHN621" s="9"/>
      <c r="DHO621" s="9"/>
      <c r="DHP621" s="9"/>
      <c r="DHQ621" s="9"/>
      <c r="DHR621" s="9"/>
      <c r="DHS621" s="9"/>
      <c r="DHT621" s="9"/>
      <c r="DHU621" s="9"/>
      <c r="DHV621" s="9"/>
      <c r="DHW621" s="9"/>
      <c r="DHX621" s="9"/>
      <c r="DHY621" s="9"/>
      <c r="DHZ621" s="9"/>
      <c r="DIA621" s="9"/>
      <c r="DIB621" s="9"/>
      <c r="DIC621" s="9"/>
      <c r="DID621" s="9"/>
      <c r="DIE621" s="9"/>
      <c r="DIF621" s="9"/>
      <c r="DIG621" s="9"/>
      <c r="DIH621" s="9"/>
      <c r="DII621" s="9"/>
      <c r="DIJ621" s="9"/>
      <c r="DIK621" s="9"/>
      <c r="DIL621" s="9"/>
      <c r="DIM621" s="9"/>
      <c r="DIN621" s="9"/>
      <c r="DIO621" s="9"/>
      <c r="DIP621" s="9"/>
      <c r="DIQ621" s="9"/>
      <c r="DIR621" s="9"/>
      <c r="DIS621" s="9"/>
      <c r="DIT621" s="9"/>
      <c r="DIU621" s="9"/>
      <c r="DIV621" s="9"/>
      <c r="DIW621" s="9"/>
      <c r="DIX621" s="9"/>
      <c r="DIY621" s="9"/>
      <c r="DIZ621" s="9"/>
      <c r="DJA621" s="9"/>
      <c r="DJB621" s="9"/>
      <c r="DJC621" s="9"/>
      <c r="DJD621" s="9"/>
      <c r="DJE621" s="9"/>
      <c r="DJF621" s="9"/>
      <c r="DJG621" s="9"/>
      <c r="DJH621" s="9"/>
      <c r="DJI621" s="9"/>
      <c r="DJJ621" s="9"/>
      <c r="DJK621" s="9"/>
      <c r="DJL621" s="9"/>
      <c r="DJM621" s="9"/>
      <c r="DJN621" s="9"/>
      <c r="DJO621" s="9"/>
      <c r="DJP621" s="9"/>
      <c r="DJQ621" s="9"/>
      <c r="DJR621" s="9"/>
      <c r="DJS621" s="9"/>
      <c r="DJT621" s="9"/>
      <c r="DJU621" s="9"/>
      <c r="DJV621" s="9"/>
      <c r="DJW621" s="9"/>
      <c r="DJX621" s="9"/>
      <c r="DJY621" s="9"/>
      <c r="DJZ621" s="9"/>
      <c r="DKA621" s="9"/>
      <c r="DKB621" s="9"/>
      <c r="DKC621" s="9"/>
      <c r="DKD621" s="9"/>
      <c r="DKE621" s="9"/>
      <c r="DKF621" s="9"/>
      <c r="DKG621" s="9"/>
      <c r="DKH621" s="9"/>
      <c r="DKI621" s="9"/>
      <c r="DKJ621" s="9"/>
      <c r="DKK621" s="9"/>
      <c r="DKL621" s="9"/>
      <c r="DKM621" s="9"/>
      <c r="DKN621" s="9"/>
      <c r="DKO621" s="9"/>
      <c r="DKP621" s="9"/>
      <c r="DKQ621" s="9"/>
      <c r="DKR621" s="9"/>
      <c r="DKS621" s="9"/>
      <c r="DKT621" s="9"/>
      <c r="DKU621" s="9"/>
      <c r="DKV621" s="9"/>
      <c r="DKW621" s="9"/>
      <c r="DKX621" s="9"/>
      <c r="DKY621" s="9"/>
      <c r="DKZ621" s="9"/>
      <c r="DLA621" s="9"/>
      <c r="DLB621" s="9"/>
      <c r="DLC621" s="9"/>
      <c r="DLD621" s="9"/>
      <c r="DLE621" s="9"/>
      <c r="DLF621" s="9"/>
      <c r="DLG621" s="9"/>
      <c r="DLH621" s="9"/>
      <c r="DLI621" s="9"/>
      <c r="DLJ621" s="9"/>
      <c r="DLK621" s="9"/>
      <c r="DLL621" s="9"/>
      <c r="DLM621" s="9"/>
      <c r="DLN621" s="9"/>
      <c r="DLO621" s="9"/>
      <c r="DLP621" s="9"/>
      <c r="DLQ621" s="9"/>
      <c r="DLR621" s="9"/>
      <c r="DLS621" s="9"/>
      <c r="DLT621" s="9"/>
      <c r="DLU621" s="9"/>
      <c r="DLV621" s="9"/>
      <c r="DLW621" s="9"/>
      <c r="DLX621" s="9"/>
      <c r="DLY621" s="9"/>
      <c r="DLZ621" s="9"/>
      <c r="DMA621" s="9"/>
      <c r="DMB621" s="9"/>
      <c r="DMC621" s="9"/>
      <c r="DMD621" s="9"/>
      <c r="DME621" s="9"/>
      <c r="DMF621" s="9"/>
      <c r="DMG621" s="9"/>
      <c r="DMH621" s="9"/>
      <c r="DMI621" s="9"/>
      <c r="DMJ621" s="9"/>
      <c r="DMK621" s="9"/>
      <c r="DML621" s="9"/>
      <c r="DMM621" s="9"/>
      <c r="DMN621" s="9"/>
      <c r="DMO621" s="9"/>
      <c r="DMP621" s="9"/>
      <c r="DMQ621" s="9"/>
      <c r="DMR621" s="9"/>
      <c r="DMS621" s="9"/>
      <c r="DMT621" s="9"/>
      <c r="DMU621" s="9"/>
      <c r="DMV621" s="9"/>
      <c r="DMW621" s="9"/>
      <c r="DMX621" s="9"/>
      <c r="DMY621" s="9"/>
      <c r="DMZ621" s="9"/>
      <c r="DNA621" s="9"/>
      <c r="DNB621" s="9"/>
      <c r="DNC621" s="9"/>
      <c r="DND621" s="9"/>
      <c r="DNE621" s="9"/>
      <c r="DNF621" s="9"/>
      <c r="DNG621" s="9"/>
      <c r="DNH621" s="9"/>
      <c r="DNI621" s="9"/>
      <c r="DNJ621" s="9"/>
      <c r="DNK621" s="9"/>
      <c r="DNL621" s="9"/>
      <c r="DNM621" s="9"/>
      <c r="DNN621" s="9"/>
      <c r="DNO621" s="9"/>
      <c r="DNP621" s="9"/>
      <c r="DNQ621" s="9"/>
      <c r="DNR621" s="9"/>
      <c r="DNS621" s="9"/>
      <c r="DNT621" s="9"/>
      <c r="DNU621" s="9"/>
      <c r="DNV621" s="9"/>
      <c r="DNW621" s="9"/>
      <c r="DNX621" s="9"/>
      <c r="DNY621" s="9"/>
      <c r="DNZ621" s="9"/>
      <c r="DOA621" s="9"/>
      <c r="DOB621" s="9"/>
      <c r="DOC621" s="9"/>
      <c r="DOD621" s="9"/>
      <c r="DOE621" s="9"/>
      <c r="DOF621" s="9"/>
      <c r="DOG621" s="9"/>
      <c r="DOH621" s="9"/>
      <c r="DOI621" s="9"/>
      <c r="DOJ621" s="9"/>
      <c r="DOK621" s="9"/>
      <c r="DOL621" s="9"/>
      <c r="DOM621" s="9"/>
      <c r="DON621" s="9"/>
      <c r="DOO621" s="9"/>
      <c r="DOP621" s="9"/>
      <c r="DOQ621" s="9"/>
      <c r="DOR621" s="9"/>
      <c r="DOS621" s="9"/>
      <c r="DOT621" s="9"/>
      <c r="DOU621" s="9"/>
      <c r="DOV621" s="9"/>
      <c r="DOW621" s="9"/>
      <c r="DOX621" s="9"/>
      <c r="DOY621" s="9"/>
      <c r="DOZ621" s="9"/>
      <c r="DPA621" s="9"/>
      <c r="DPB621" s="9"/>
      <c r="DPC621" s="9"/>
      <c r="DPD621" s="9"/>
      <c r="DPE621" s="9"/>
      <c r="DPF621" s="9"/>
      <c r="DPG621" s="9"/>
      <c r="DPH621" s="9"/>
      <c r="DPI621" s="9"/>
      <c r="DPJ621" s="9"/>
      <c r="DPK621" s="9"/>
      <c r="DPL621" s="9"/>
      <c r="DPM621" s="9"/>
      <c r="DPN621" s="9"/>
      <c r="DPO621" s="9"/>
      <c r="DPP621" s="9"/>
      <c r="DPQ621" s="9"/>
      <c r="DPR621" s="9"/>
      <c r="DPS621" s="9"/>
      <c r="DPT621" s="9"/>
      <c r="DPU621" s="9"/>
      <c r="DPV621" s="9"/>
      <c r="DPW621" s="9"/>
      <c r="DPX621" s="9"/>
      <c r="DPY621" s="9"/>
      <c r="DPZ621" s="9"/>
      <c r="DQA621" s="9"/>
      <c r="DQB621" s="9"/>
      <c r="DQC621" s="9"/>
      <c r="DQD621" s="9"/>
      <c r="DQE621" s="9"/>
      <c r="DQF621" s="9"/>
      <c r="DQG621" s="9"/>
      <c r="DQH621" s="9"/>
      <c r="DQI621" s="9"/>
      <c r="DQJ621" s="9"/>
      <c r="DQK621" s="9"/>
      <c r="DQL621" s="9"/>
      <c r="DQM621" s="9"/>
      <c r="DQN621" s="9"/>
      <c r="DQO621" s="9"/>
      <c r="DQP621" s="9"/>
      <c r="DQQ621" s="9"/>
      <c r="DQR621" s="9"/>
      <c r="DQS621" s="9"/>
      <c r="DQT621" s="9"/>
      <c r="DQU621" s="9"/>
      <c r="DQV621" s="9"/>
      <c r="DQW621" s="9"/>
      <c r="DQX621" s="9"/>
      <c r="DQY621" s="9"/>
      <c r="DQZ621" s="9"/>
      <c r="DRA621" s="9"/>
      <c r="DRB621" s="9"/>
      <c r="DRC621" s="9"/>
      <c r="DRD621" s="9"/>
      <c r="DRE621" s="9"/>
      <c r="DRF621" s="9"/>
      <c r="DRG621" s="9"/>
      <c r="DRH621" s="9"/>
      <c r="DRI621" s="9"/>
      <c r="DRJ621" s="9"/>
      <c r="DRK621" s="9"/>
      <c r="DRL621" s="9"/>
      <c r="DRM621" s="9"/>
      <c r="DRN621" s="9"/>
      <c r="DRO621" s="9"/>
      <c r="DRP621" s="9"/>
      <c r="DRQ621" s="9"/>
      <c r="DRR621" s="9"/>
      <c r="DRS621" s="9"/>
      <c r="DRT621" s="9"/>
      <c r="DRU621" s="9"/>
      <c r="DRV621" s="9"/>
      <c r="DRW621" s="9"/>
      <c r="DRX621" s="9"/>
      <c r="DRY621" s="9"/>
      <c r="DRZ621" s="9"/>
      <c r="DSA621" s="9"/>
      <c r="DSB621" s="9"/>
      <c r="DSC621" s="9"/>
      <c r="DSD621" s="9"/>
      <c r="DSE621" s="9"/>
      <c r="DSF621" s="9"/>
      <c r="DSG621" s="9"/>
      <c r="DSH621" s="9"/>
      <c r="DSI621" s="9"/>
      <c r="DSJ621" s="9"/>
      <c r="DSK621" s="9"/>
      <c r="DSL621" s="9"/>
      <c r="DSM621" s="9"/>
      <c r="DSN621" s="9"/>
      <c r="DSO621" s="9"/>
      <c r="DSP621" s="9"/>
      <c r="DSQ621" s="9"/>
      <c r="DSR621" s="9"/>
      <c r="DSS621" s="9"/>
      <c r="DST621" s="9"/>
      <c r="DSU621" s="9"/>
      <c r="DSV621" s="9"/>
      <c r="DSW621" s="9"/>
      <c r="DSX621" s="9"/>
      <c r="DSY621" s="9"/>
      <c r="DSZ621" s="9"/>
      <c r="DTA621" s="9"/>
      <c r="DTB621" s="9"/>
      <c r="DTC621" s="9"/>
      <c r="DTD621" s="9"/>
      <c r="DTE621" s="9"/>
      <c r="DTF621" s="9"/>
      <c r="DTG621" s="9"/>
      <c r="DTH621" s="9"/>
      <c r="DTI621" s="9"/>
      <c r="DTJ621" s="9"/>
      <c r="DTK621" s="9"/>
      <c r="DTL621" s="9"/>
      <c r="DTM621" s="9"/>
      <c r="DTN621" s="9"/>
      <c r="DTO621" s="9"/>
      <c r="DTP621" s="9"/>
      <c r="DTQ621" s="9"/>
      <c r="DTR621" s="9"/>
      <c r="DTS621" s="9"/>
      <c r="DTT621" s="9"/>
      <c r="DTU621" s="9"/>
      <c r="DTV621" s="9"/>
      <c r="DTW621" s="9"/>
      <c r="DTX621" s="9"/>
      <c r="DTY621" s="9"/>
      <c r="DTZ621" s="9"/>
      <c r="DUA621" s="9"/>
      <c r="DUB621" s="9"/>
      <c r="DUC621" s="9"/>
      <c r="DUD621" s="9"/>
      <c r="DUE621" s="9"/>
      <c r="DUF621" s="9"/>
      <c r="DUG621" s="9"/>
      <c r="DUH621" s="9"/>
      <c r="DUI621" s="9"/>
      <c r="DUJ621" s="9"/>
      <c r="DUK621" s="9"/>
      <c r="DUL621" s="9"/>
      <c r="DUM621" s="9"/>
      <c r="DUN621" s="9"/>
      <c r="DUO621" s="9"/>
      <c r="DUP621" s="9"/>
      <c r="DUQ621" s="9"/>
      <c r="DUR621" s="9"/>
      <c r="DUS621" s="9"/>
      <c r="DUT621" s="9"/>
      <c r="DUU621" s="9"/>
      <c r="DUV621" s="9"/>
      <c r="DUW621" s="9"/>
      <c r="DUX621" s="9"/>
      <c r="DUY621" s="9"/>
      <c r="DUZ621" s="9"/>
      <c r="DVA621" s="9"/>
      <c r="DVB621" s="9"/>
      <c r="DVC621" s="9"/>
      <c r="DVD621" s="9"/>
      <c r="DVE621" s="9"/>
      <c r="DVF621" s="9"/>
      <c r="DVG621" s="9"/>
      <c r="DVH621" s="9"/>
      <c r="DVI621" s="9"/>
      <c r="DVJ621" s="9"/>
      <c r="DVK621" s="9"/>
      <c r="DVL621" s="9"/>
      <c r="DVM621" s="9"/>
      <c r="DVN621" s="9"/>
      <c r="DVO621" s="9"/>
      <c r="DVP621" s="9"/>
      <c r="DVQ621" s="9"/>
      <c r="DVR621" s="9"/>
      <c r="DVS621" s="9"/>
      <c r="DVT621" s="9"/>
      <c r="DVU621" s="9"/>
      <c r="DVV621" s="9"/>
      <c r="DVW621" s="9"/>
      <c r="DVX621" s="9"/>
      <c r="DVY621" s="9"/>
      <c r="DVZ621" s="9"/>
      <c r="DWA621" s="9"/>
      <c r="DWB621" s="9"/>
      <c r="DWC621" s="9"/>
      <c r="DWD621" s="9"/>
      <c r="DWE621" s="9"/>
      <c r="DWF621" s="9"/>
      <c r="DWG621" s="9"/>
      <c r="DWH621" s="9"/>
      <c r="DWI621" s="9"/>
      <c r="DWJ621" s="9"/>
      <c r="DWK621" s="9"/>
      <c r="DWL621" s="9"/>
      <c r="DWM621" s="9"/>
      <c r="DWN621" s="9"/>
      <c r="DWO621" s="9"/>
      <c r="DWP621" s="9"/>
      <c r="DWQ621" s="9"/>
      <c r="DWR621" s="9"/>
      <c r="DWS621" s="9"/>
      <c r="DWT621" s="9"/>
      <c r="DWU621" s="9"/>
      <c r="DWV621" s="9"/>
      <c r="DWW621" s="9"/>
      <c r="DWX621" s="9"/>
      <c r="DWY621" s="9"/>
      <c r="DWZ621" s="9"/>
      <c r="DXA621" s="9"/>
      <c r="DXB621" s="9"/>
      <c r="DXC621" s="9"/>
      <c r="DXD621" s="9"/>
      <c r="DXE621" s="9"/>
      <c r="DXF621" s="9"/>
      <c r="DXG621" s="9"/>
      <c r="DXH621" s="9"/>
      <c r="DXI621" s="9"/>
      <c r="DXJ621" s="9"/>
      <c r="DXK621" s="9"/>
      <c r="DXL621" s="9"/>
      <c r="DXM621" s="9"/>
      <c r="DXN621" s="9"/>
      <c r="DXO621" s="9"/>
      <c r="DXP621" s="9"/>
      <c r="DXQ621" s="9"/>
      <c r="DXR621" s="9"/>
      <c r="DXS621" s="9"/>
      <c r="DXT621" s="9"/>
      <c r="DXU621" s="9"/>
      <c r="DXV621" s="9"/>
      <c r="DXW621" s="9"/>
      <c r="DXX621" s="9"/>
      <c r="DXY621" s="9"/>
      <c r="DXZ621" s="9"/>
      <c r="DYA621" s="9"/>
      <c r="DYB621" s="9"/>
      <c r="DYC621" s="9"/>
      <c r="DYD621" s="9"/>
      <c r="DYE621" s="9"/>
      <c r="DYF621" s="9"/>
      <c r="DYG621" s="9"/>
      <c r="DYH621" s="9"/>
      <c r="DYI621" s="9"/>
      <c r="DYJ621" s="9"/>
      <c r="DYK621" s="9"/>
      <c r="DYL621" s="9"/>
      <c r="DYM621" s="9"/>
      <c r="DYN621" s="9"/>
      <c r="DYO621" s="9"/>
      <c r="DYP621" s="9"/>
      <c r="DYQ621" s="9"/>
      <c r="DYR621" s="9"/>
      <c r="DYS621" s="9"/>
      <c r="DYT621" s="9"/>
      <c r="DYU621" s="9"/>
      <c r="DYV621" s="9"/>
      <c r="DYW621" s="9"/>
      <c r="DYX621" s="9"/>
      <c r="DYY621" s="9"/>
      <c r="DYZ621" s="9"/>
      <c r="DZA621" s="9"/>
      <c r="DZB621" s="9"/>
      <c r="DZC621" s="9"/>
      <c r="DZD621" s="9"/>
      <c r="DZE621" s="9"/>
      <c r="DZF621" s="9"/>
      <c r="DZG621" s="9"/>
      <c r="DZH621" s="9"/>
      <c r="DZI621" s="9"/>
      <c r="DZJ621" s="9"/>
      <c r="DZK621" s="9"/>
      <c r="DZL621" s="9"/>
      <c r="DZM621" s="9"/>
      <c r="DZN621" s="9"/>
      <c r="DZO621" s="9"/>
      <c r="DZP621" s="9"/>
      <c r="DZQ621" s="9"/>
      <c r="DZR621" s="9"/>
      <c r="DZS621" s="9"/>
      <c r="DZT621" s="9"/>
      <c r="DZU621" s="9"/>
      <c r="DZV621" s="9"/>
      <c r="DZW621" s="9"/>
      <c r="DZX621" s="9"/>
      <c r="DZY621" s="9"/>
      <c r="DZZ621" s="9"/>
      <c r="EAA621" s="9"/>
      <c r="EAB621" s="9"/>
      <c r="EAC621" s="9"/>
      <c r="EAD621" s="9"/>
      <c r="EAE621" s="9"/>
      <c r="EAF621" s="9"/>
      <c r="EAG621" s="9"/>
      <c r="EAH621" s="9"/>
      <c r="EAI621" s="9"/>
      <c r="EAJ621" s="9"/>
      <c r="EAK621" s="9"/>
      <c r="EAL621" s="9"/>
      <c r="EAM621" s="9"/>
      <c r="EAN621" s="9"/>
      <c r="EAO621" s="9"/>
      <c r="EAP621" s="9"/>
      <c r="EAQ621" s="9"/>
      <c r="EAR621" s="9"/>
      <c r="EAS621" s="9"/>
      <c r="EAT621" s="9"/>
      <c r="EAU621" s="9"/>
      <c r="EAV621" s="9"/>
      <c r="EAW621" s="9"/>
      <c r="EAX621" s="9"/>
      <c r="EAY621" s="9"/>
      <c r="EAZ621" s="9"/>
      <c r="EBA621" s="9"/>
      <c r="EBB621" s="9"/>
      <c r="EBC621" s="9"/>
      <c r="EBD621" s="9"/>
      <c r="EBE621" s="9"/>
      <c r="EBF621" s="9"/>
      <c r="EBG621" s="9"/>
      <c r="EBH621" s="9"/>
      <c r="EBI621" s="9"/>
      <c r="EBJ621" s="9"/>
      <c r="EBK621" s="9"/>
      <c r="EBL621" s="9"/>
      <c r="EBM621" s="9"/>
      <c r="EBN621" s="9"/>
      <c r="EBO621" s="9"/>
      <c r="EBP621" s="9"/>
      <c r="EBQ621" s="9"/>
      <c r="EBR621" s="9"/>
      <c r="EBS621" s="9"/>
      <c r="EBT621" s="9"/>
      <c r="EBU621" s="9"/>
      <c r="EBV621" s="9"/>
      <c r="EBW621" s="9"/>
      <c r="EBX621" s="9"/>
      <c r="EBY621" s="9"/>
      <c r="EBZ621" s="9"/>
      <c r="ECA621" s="9"/>
      <c r="ECB621" s="9"/>
      <c r="ECC621" s="9"/>
      <c r="ECD621" s="9"/>
      <c r="ECE621" s="9"/>
      <c r="ECF621" s="9"/>
      <c r="ECG621" s="9"/>
      <c r="ECH621" s="9"/>
      <c r="ECI621" s="9"/>
      <c r="ECJ621" s="9"/>
      <c r="ECK621" s="9"/>
      <c r="ECL621" s="9"/>
      <c r="ECM621" s="9"/>
      <c r="ECN621" s="9"/>
      <c r="ECO621" s="9"/>
      <c r="ECP621" s="9"/>
      <c r="ECQ621" s="9"/>
      <c r="ECR621" s="9"/>
      <c r="ECS621" s="9"/>
      <c r="ECT621" s="9"/>
      <c r="ECU621" s="9"/>
      <c r="ECV621" s="9"/>
      <c r="ECW621" s="9"/>
      <c r="ECX621" s="9"/>
      <c r="ECY621" s="9"/>
      <c r="ECZ621" s="9"/>
      <c r="EDA621" s="9"/>
      <c r="EDB621" s="9"/>
      <c r="EDC621" s="9"/>
      <c r="EDD621" s="9"/>
      <c r="EDE621" s="9"/>
      <c r="EDF621" s="9"/>
      <c r="EDG621" s="9"/>
      <c r="EDH621" s="9"/>
      <c r="EDI621" s="9"/>
      <c r="EDJ621" s="9"/>
      <c r="EDK621" s="9"/>
      <c r="EDL621" s="9"/>
      <c r="EDM621" s="9"/>
      <c r="EDN621" s="9"/>
      <c r="EDO621" s="9"/>
      <c r="EDP621" s="9"/>
      <c r="EDQ621" s="9"/>
      <c r="EDR621" s="9"/>
      <c r="EDS621" s="9"/>
      <c r="EDT621" s="9"/>
      <c r="EDU621" s="9"/>
      <c r="EDV621" s="9"/>
      <c r="EDW621" s="9"/>
      <c r="EDX621" s="9"/>
      <c r="EDY621" s="9"/>
      <c r="EDZ621" s="9"/>
      <c r="EEA621" s="9"/>
      <c r="EEB621" s="9"/>
      <c r="EEC621" s="9"/>
      <c r="EED621" s="9"/>
      <c r="EEE621" s="9"/>
      <c r="EEF621" s="9"/>
      <c r="EEG621" s="9"/>
      <c r="EEH621" s="9"/>
      <c r="EEI621" s="9"/>
      <c r="EEJ621" s="9"/>
      <c r="EEK621" s="9"/>
      <c r="EEL621" s="9"/>
      <c r="EEM621" s="9"/>
      <c r="EEN621" s="9"/>
      <c r="EEO621" s="9"/>
      <c r="EEP621" s="9"/>
      <c r="EEQ621" s="9"/>
      <c r="EER621" s="9"/>
      <c r="EES621" s="9"/>
      <c r="EET621" s="9"/>
      <c r="EEU621" s="9"/>
      <c r="EEV621" s="9"/>
      <c r="EEW621" s="9"/>
      <c r="EEX621" s="9"/>
      <c r="EEY621" s="9"/>
      <c r="EEZ621" s="9"/>
      <c r="EFA621" s="9"/>
      <c r="EFB621" s="9"/>
      <c r="EFC621" s="9"/>
      <c r="EFD621" s="9"/>
      <c r="EFE621" s="9"/>
      <c r="EFF621" s="9"/>
      <c r="EFG621" s="9"/>
      <c r="EFH621" s="9"/>
      <c r="EFI621" s="9"/>
      <c r="EFJ621" s="9"/>
      <c r="EFK621" s="9"/>
      <c r="EFL621" s="9"/>
      <c r="EFM621" s="9"/>
      <c r="EFN621" s="9"/>
      <c r="EFO621" s="9"/>
      <c r="EFP621" s="9"/>
      <c r="EFQ621" s="9"/>
      <c r="EFR621" s="9"/>
      <c r="EFS621" s="9"/>
      <c r="EFT621" s="9"/>
      <c r="EFU621" s="9"/>
      <c r="EFV621" s="9"/>
      <c r="EFW621" s="9"/>
      <c r="EFX621" s="9"/>
      <c r="EFY621" s="9"/>
      <c r="EFZ621" s="9"/>
      <c r="EGA621" s="9"/>
      <c r="EGB621" s="9"/>
      <c r="EGC621" s="9"/>
      <c r="EGD621" s="9"/>
      <c r="EGE621" s="9"/>
      <c r="EGF621" s="9"/>
      <c r="EGG621" s="9"/>
      <c r="EGH621" s="9"/>
      <c r="EGI621" s="9"/>
      <c r="EGJ621" s="9"/>
      <c r="EGK621" s="9"/>
      <c r="EGL621" s="9"/>
      <c r="EGM621" s="9"/>
      <c r="EGN621" s="9"/>
      <c r="EGO621" s="9"/>
      <c r="EGP621" s="9"/>
      <c r="EGQ621" s="9"/>
      <c r="EGR621" s="9"/>
      <c r="EGS621" s="9"/>
      <c r="EGT621" s="9"/>
      <c r="EGU621" s="9"/>
      <c r="EGV621" s="9"/>
      <c r="EGW621" s="9"/>
      <c r="EGX621" s="9"/>
      <c r="EGY621" s="9"/>
      <c r="EGZ621" s="9"/>
      <c r="EHA621" s="9"/>
      <c r="EHB621" s="9"/>
      <c r="EHC621" s="9"/>
      <c r="EHD621" s="9"/>
      <c r="EHE621" s="9"/>
      <c r="EHF621" s="9"/>
      <c r="EHG621" s="9"/>
      <c r="EHH621" s="9"/>
      <c r="EHI621" s="9"/>
      <c r="EHJ621" s="9"/>
      <c r="EHK621" s="9"/>
      <c r="EHL621" s="9"/>
      <c r="EHM621" s="9"/>
      <c r="EHN621" s="9"/>
      <c r="EHO621" s="9"/>
      <c r="EHP621" s="9"/>
      <c r="EHQ621" s="9"/>
      <c r="EHR621" s="9"/>
      <c r="EHS621" s="9"/>
      <c r="EHT621" s="9"/>
      <c r="EHU621" s="9"/>
      <c r="EHV621" s="9"/>
      <c r="EHW621" s="9"/>
      <c r="EHX621" s="9"/>
      <c r="EHY621" s="9"/>
      <c r="EHZ621" s="9"/>
      <c r="EIA621" s="9"/>
      <c r="EIB621" s="9"/>
      <c r="EIC621" s="9"/>
      <c r="EID621" s="9"/>
      <c r="EIE621" s="9"/>
      <c r="EIF621" s="9"/>
      <c r="EIG621" s="9"/>
      <c r="EIH621" s="9"/>
      <c r="EII621" s="9"/>
      <c r="EIJ621" s="9"/>
      <c r="EIK621" s="9"/>
      <c r="EIL621" s="9"/>
      <c r="EIM621" s="9"/>
      <c r="EIN621" s="9"/>
      <c r="EIO621" s="9"/>
      <c r="EIP621" s="9"/>
      <c r="EIQ621" s="9"/>
      <c r="EIR621" s="9"/>
      <c r="EIS621" s="9"/>
      <c r="EIT621" s="9"/>
      <c r="EIU621" s="9"/>
      <c r="EIV621" s="9"/>
      <c r="EIW621" s="9"/>
      <c r="EIX621" s="9"/>
      <c r="EIY621" s="9"/>
      <c r="EIZ621" s="9"/>
      <c r="EJA621" s="9"/>
      <c r="EJB621" s="9"/>
      <c r="EJC621" s="9"/>
      <c r="EJD621" s="9"/>
      <c r="EJE621" s="9"/>
      <c r="EJF621" s="9"/>
      <c r="EJG621" s="9"/>
      <c r="EJH621" s="9"/>
      <c r="EJI621" s="9"/>
      <c r="EJJ621" s="9"/>
      <c r="EJK621" s="9"/>
      <c r="EJL621" s="9"/>
      <c r="EJM621" s="9"/>
      <c r="EJN621" s="9"/>
      <c r="EJO621" s="9"/>
      <c r="EJP621" s="9"/>
      <c r="EJQ621" s="9"/>
      <c r="EJR621" s="9"/>
      <c r="EJS621" s="9"/>
      <c r="EJT621" s="9"/>
      <c r="EJU621" s="9"/>
      <c r="EJV621" s="9"/>
      <c r="EJW621" s="9"/>
      <c r="EJX621" s="9"/>
      <c r="EJY621" s="9"/>
      <c r="EJZ621" s="9"/>
      <c r="EKA621" s="9"/>
      <c r="EKB621" s="9"/>
      <c r="EKC621" s="9"/>
      <c r="EKD621" s="9"/>
      <c r="EKE621" s="9"/>
      <c r="EKF621" s="9"/>
      <c r="EKG621" s="9"/>
      <c r="EKH621" s="9"/>
      <c r="EKI621" s="9"/>
      <c r="EKJ621" s="9"/>
      <c r="EKK621" s="9"/>
      <c r="EKL621" s="9"/>
      <c r="EKM621" s="9"/>
      <c r="EKN621" s="9"/>
      <c r="EKO621" s="9"/>
      <c r="EKP621" s="9"/>
      <c r="EKQ621" s="9"/>
      <c r="EKR621" s="9"/>
      <c r="EKS621" s="9"/>
      <c r="EKT621" s="9"/>
      <c r="EKU621" s="9"/>
      <c r="EKV621" s="9"/>
      <c r="EKW621" s="9"/>
      <c r="EKX621" s="9"/>
      <c r="EKY621" s="9"/>
      <c r="EKZ621" s="9"/>
      <c r="ELA621" s="9"/>
      <c r="ELB621" s="9"/>
      <c r="ELC621" s="9"/>
      <c r="ELD621" s="9"/>
      <c r="ELE621" s="9"/>
      <c r="ELF621" s="9"/>
      <c r="ELG621" s="9"/>
      <c r="ELH621" s="9"/>
      <c r="ELI621" s="9"/>
      <c r="ELJ621" s="9"/>
      <c r="ELK621" s="9"/>
      <c r="ELL621" s="9"/>
      <c r="ELM621" s="9"/>
      <c r="ELN621" s="9"/>
      <c r="ELO621" s="9"/>
      <c r="ELP621" s="9"/>
      <c r="ELQ621" s="9"/>
      <c r="ELR621" s="9"/>
      <c r="ELS621" s="9"/>
      <c r="ELT621" s="9"/>
      <c r="ELU621" s="9"/>
      <c r="ELV621" s="9"/>
      <c r="ELW621" s="9"/>
      <c r="ELX621" s="9"/>
      <c r="ELY621" s="9"/>
      <c r="ELZ621" s="9"/>
      <c r="EMA621" s="9"/>
      <c r="EMB621" s="9"/>
      <c r="EMC621" s="9"/>
      <c r="EMD621" s="9"/>
      <c r="EME621" s="9"/>
      <c r="EMF621" s="9"/>
      <c r="EMG621" s="9"/>
      <c r="EMH621" s="9"/>
      <c r="EMI621" s="9"/>
      <c r="EMJ621" s="9"/>
      <c r="EMK621" s="9"/>
      <c r="EML621" s="9"/>
      <c r="EMM621" s="9"/>
      <c r="EMN621" s="9"/>
      <c r="EMO621" s="9"/>
      <c r="EMP621" s="9"/>
      <c r="EMQ621" s="9"/>
      <c r="EMR621" s="9"/>
      <c r="EMS621" s="9"/>
      <c r="EMT621" s="9"/>
      <c r="EMU621" s="9"/>
      <c r="EMV621" s="9"/>
      <c r="EMW621" s="9"/>
      <c r="EMX621" s="9"/>
      <c r="EMY621" s="9"/>
      <c r="EMZ621" s="9"/>
      <c r="ENA621" s="9"/>
      <c r="ENB621" s="9"/>
      <c r="ENC621" s="9"/>
      <c r="END621" s="9"/>
      <c r="ENE621" s="9"/>
      <c r="ENF621" s="9"/>
      <c r="ENG621" s="9"/>
      <c r="ENH621" s="9"/>
      <c r="ENI621" s="9"/>
      <c r="ENJ621" s="9"/>
      <c r="ENK621" s="9"/>
      <c r="ENL621" s="9"/>
      <c r="ENM621" s="9"/>
      <c r="ENN621" s="9"/>
      <c r="ENO621" s="9"/>
      <c r="ENP621" s="9"/>
      <c r="ENQ621" s="9"/>
      <c r="ENR621" s="9"/>
      <c r="ENS621" s="9"/>
      <c r="ENT621" s="9"/>
      <c r="ENU621" s="9"/>
      <c r="ENV621" s="9"/>
      <c r="ENW621" s="9"/>
      <c r="ENX621" s="9"/>
      <c r="ENY621" s="9"/>
      <c r="ENZ621" s="9"/>
      <c r="EOA621" s="9"/>
      <c r="EOB621" s="9"/>
      <c r="EOC621" s="9"/>
      <c r="EOD621" s="9"/>
      <c r="EOE621" s="9"/>
      <c r="EOF621" s="9"/>
      <c r="EOG621" s="9"/>
      <c r="EOH621" s="9"/>
      <c r="EOI621" s="9"/>
      <c r="EOJ621" s="9"/>
      <c r="EOK621" s="9"/>
      <c r="EOL621" s="9"/>
      <c r="EOM621" s="9"/>
      <c r="EON621" s="9"/>
      <c r="EOO621" s="9"/>
      <c r="EOP621" s="9"/>
      <c r="EOQ621" s="9"/>
      <c r="EOR621" s="9"/>
      <c r="EOS621" s="9"/>
      <c r="EOT621" s="9"/>
      <c r="EOU621" s="9"/>
      <c r="EOV621" s="9"/>
      <c r="EOW621" s="9"/>
      <c r="EOX621" s="9"/>
      <c r="EOY621" s="9"/>
      <c r="EOZ621" s="9"/>
      <c r="EPA621" s="9"/>
      <c r="EPB621" s="9"/>
      <c r="EPC621" s="9"/>
      <c r="EPD621" s="9"/>
      <c r="EPE621" s="9"/>
      <c r="EPF621" s="9"/>
      <c r="EPG621" s="9"/>
      <c r="EPH621" s="9"/>
      <c r="EPI621" s="9"/>
      <c r="EPJ621" s="9"/>
      <c r="EPK621" s="9"/>
      <c r="EPL621" s="9"/>
      <c r="EPM621" s="9"/>
      <c r="EPN621" s="9"/>
      <c r="EPO621" s="9"/>
      <c r="EPP621" s="9"/>
      <c r="EPQ621" s="9"/>
      <c r="EPR621" s="9"/>
      <c r="EPS621" s="9"/>
      <c r="EPT621" s="9"/>
      <c r="EPU621" s="9"/>
      <c r="EPV621" s="9"/>
      <c r="EPW621" s="9"/>
      <c r="EPX621" s="9"/>
      <c r="EPY621" s="9"/>
      <c r="EPZ621" s="9"/>
      <c r="EQA621" s="9"/>
      <c r="EQB621" s="9"/>
      <c r="EQC621" s="9"/>
      <c r="EQD621" s="9"/>
      <c r="EQE621" s="9"/>
      <c r="EQF621" s="9"/>
      <c r="EQG621" s="9"/>
      <c r="EQH621" s="9"/>
      <c r="EQI621" s="9"/>
      <c r="EQJ621" s="9"/>
      <c r="EQK621" s="9"/>
      <c r="EQL621" s="9"/>
      <c r="EQM621" s="9"/>
      <c r="EQN621" s="9"/>
      <c r="EQO621" s="9"/>
      <c r="EQP621" s="9"/>
      <c r="EQQ621" s="9"/>
      <c r="EQR621" s="9"/>
      <c r="EQS621" s="9"/>
      <c r="EQT621" s="9"/>
      <c r="EQU621" s="9"/>
      <c r="EQV621" s="9"/>
      <c r="EQW621" s="9"/>
      <c r="EQX621" s="9"/>
      <c r="EQY621" s="9"/>
      <c r="EQZ621" s="9"/>
      <c r="ERA621" s="9"/>
      <c r="ERB621" s="9"/>
      <c r="ERC621" s="9"/>
      <c r="ERD621" s="9"/>
      <c r="ERE621" s="9"/>
      <c r="ERF621" s="9"/>
      <c r="ERG621" s="9"/>
      <c r="ERH621" s="9"/>
      <c r="ERI621" s="9"/>
      <c r="ERJ621" s="9"/>
      <c r="ERK621" s="9"/>
      <c r="ERL621" s="9"/>
      <c r="ERM621" s="9"/>
      <c r="ERN621" s="9"/>
      <c r="ERO621" s="9"/>
      <c r="ERP621" s="9"/>
      <c r="ERQ621" s="9"/>
      <c r="ERR621" s="9"/>
      <c r="ERS621" s="9"/>
      <c r="ERT621" s="9"/>
      <c r="ERU621" s="9"/>
      <c r="ERV621" s="9"/>
      <c r="ERW621" s="9"/>
      <c r="ERX621" s="9"/>
      <c r="ERY621" s="9"/>
      <c r="ERZ621" s="9"/>
      <c r="ESA621" s="9"/>
      <c r="ESB621" s="9"/>
      <c r="ESC621" s="9"/>
      <c r="ESD621" s="9"/>
      <c r="ESE621" s="9"/>
      <c r="ESF621" s="9"/>
      <c r="ESG621" s="9"/>
      <c r="ESH621" s="9"/>
      <c r="ESI621" s="9"/>
      <c r="ESJ621" s="9"/>
      <c r="ESK621" s="9"/>
      <c r="ESL621" s="9"/>
      <c r="ESM621" s="9"/>
      <c r="ESN621" s="9"/>
      <c r="ESO621" s="9"/>
      <c r="ESP621" s="9"/>
      <c r="ESQ621" s="9"/>
      <c r="ESR621" s="9"/>
      <c r="ESS621" s="9"/>
      <c r="EST621" s="9"/>
      <c r="ESU621" s="9"/>
      <c r="ESV621" s="9"/>
      <c r="ESW621" s="9"/>
      <c r="ESX621" s="9"/>
      <c r="ESY621" s="9"/>
      <c r="ESZ621" s="9"/>
      <c r="ETA621" s="9"/>
      <c r="ETB621" s="9"/>
      <c r="ETC621" s="9"/>
      <c r="ETD621" s="9"/>
      <c r="ETE621" s="9"/>
      <c r="ETF621" s="9"/>
      <c r="ETG621" s="9"/>
      <c r="ETH621" s="9"/>
      <c r="ETI621" s="9"/>
      <c r="ETJ621" s="9"/>
      <c r="ETK621" s="9"/>
      <c r="ETL621" s="9"/>
      <c r="ETM621" s="9"/>
      <c r="ETN621" s="9"/>
      <c r="ETO621" s="9"/>
      <c r="ETP621" s="9"/>
      <c r="ETQ621" s="9"/>
      <c r="ETR621" s="9"/>
      <c r="ETS621" s="9"/>
      <c r="ETT621" s="9"/>
      <c r="ETU621" s="9"/>
      <c r="ETV621" s="9"/>
      <c r="ETW621" s="9"/>
      <c r="ETX621" s="9"/>
      <c r="ETY621" s="9"/>
      <c r="ETZ621" s="9"/>
      <c r="EUA621" s="9"/>
      <c r="EUB621" s="9"/>
      <c r="EUC621" s="9"/>
      <c r="EUD621" s="9"/>
      <c r="EUE621" s="9"/>
      <c r="EUF621" s="9"/>
      <c r="EUG621" s="9"/>
      <c r="EUH621" s="9"/>
      <c r="EUI621" s="9"/>
      <c r="EUJ621" s="9"/>
      <c r="EUK621" s="9"/>
      <c r="EUL621" s="9"/>
      <c r="EUM621" s="9"/>
      <c r="EUN621" s="9"/>
      <c r="EUO621" s="9"/>
      <c r="EUP621" s="9"/>
      <c r="EUQ621" s="9"/>
      <c r="EUR621" s="9"/>
      <c r="EUS621" s="9"/>
      <c r="EUT621" s="9"/>
      <c r="EUU621" s="9"/>
      <c r="EUV621" s="9"/>
      <c r="EUW621" s="9"/>
      <c r="EUX621" s="9"/>
      <c r="EUY621" s="9"/>
      <c r="EUZ621" s="9"/>
      <c r="EVA621" s="9"/>
      <c r="EVB621" s="9"/>
      <c r="EVC621" s="9"/>
      <c r="EVD621" s="9"/>
      <c r="EVE621" s="9"/>
      <c r="EVF621" s="9"/>
      <c r="EVG621" s="9"/>
      <c r="EVH621" s="9"/>
      <c r="EVI621" s="9"/>
      <c r="EVJ621" s="9"/>
      <c r="EVK621" s="9"/>
      <c r="EVL621" s="9"/>
      <c r="EVM621" s="9"/>
      <c r="EVN621" s="9"/>
      <c r="EVO621" s="9"/>
      <c r="EVP621" s="9"/>
      <c r="EVQ621" s="9"/>
      <c r="EVR621" s="9"/>
      <c r="EVS621" s="9"/>
      <c r="EVT621" s="9"/>
      <c r="EVU621" s="9"/>
      <c r="EVV621" s="9"/>
      <c r="EVW621" s="9"/>
      <c r="EVX621" s="9"/>
      <c r="EVY621" s="9"/>
      <c r="EVZ621" s="9"/>
      <c r="EWA621" s="9"/>
      <c r="EWB621" s="9"/>
      <c r="EWC621" s="9"/>
      <c r="EWD621" s="9"/>
      <c r="EWE621" s="9"/>
      <c r="EWF621" s="9"/>
      <c r="EWG621" s="9"/>
      <c r="EWH621" s="9"/>
      <c r="EWI621" s="9"/>
      <c r="EWJ621" s="9"/>
      <c r="EWK621" s="9"/>
      <c r="EWL621" s="9"/>
      <c r="EWM621" s="9"/>
      <c r="EWN621" s="9"/>
      <c r="EWO621" s="9"/>
      <c r="EWP621" s="9"/>
      <c r="EWQ621" s="9"/>
      <c r="EWR621" s="9"/>
      <c r="EWS621" s="9"/>
      <c r="EWT621" s="9"/>
      <c r="EWU621" s="9"/>
      <c r="EWV621" s="9"/>
      <c r="EWW621" s="9"/>
      <c r="EWX621" s="9"/>
      <c r="EWY621" s="9"/>
      <c r="EWZ621" s="9"/>
      <c r="EXA621" s="9"/>
      <c r="EXB621" s="9"/>
      <c r="EXC621" s="9"/>
      <c r="EXD621" s="9"/>
      <c r="EXE621" s="9"/>
      <c r="EXF621" s="9"/>
      <c r="EXG621" s="9"/>
      <c r="EXH621" s="9"/>
      <c r="EXI621" s="9"/>
      <c r="EXJ621" s="9"/>
      <c r="EXK621" s="9"/>
      <c r="EXL621" s="9"/>
      <c r="EXM621" s="9"/>
      <c r="EXN621" s="9"/>
      <c r="EXO621" s="9"/>
      <c r="EXP621" s="9"/>
      <c r="EXQ621" s="9"/>
      <c r="EXR621" s="9"/>
      <c r="EXS621" s="9"/>
      <c r="EXT621" s="9"/>
      <c r="EXU621" s="9"/>
      <c r="EXV621" s="9"/>
      <c r="EXW621" s="9"/>
      <c r="EXX621" s="9"/>
      <c r="EXY621" s="9"/>
      <c r="EXZ621" s="9"/>
      <c r="EYA621" s="9"/>
      <c r="EYB621" s="9"/>
      <c r="EYC621" s="9"/>
      <c r="EYD621" s="9"/>
      <c r="EYE621" s="9"/>
      <c r="EYF621" s="9"/>
      <c r="EYG621" s="9"/>
      <c r="EYH621" s="9"/>
      <c r="EYI621" s="9"/>
      <c r="EYJ621" s="9"/>
      <c r="EYK621" s="9"/>
      <c r="EYL621" s="9"/>
      <c r="EYM621" s="9"/>
      <c r="EYN621" s="9"/>
      <c r="EYO621" s="9"/>
      <c r="EYP621" s="9"/>
      <c r="EYQ621" s="9"/>
      <c r="EYR621" s="9"/>
      <c r="EYS621" s="9"/>
      <c r="EYT621" s="9"/>
      <c r="EYU621" s="9"/>
      <c r="EYV621" s="9"/>
      <c r="EYW621" s="9"/>
      <c r="EYX621" s="9"/>
      <c r="EYY621" s="9"/>
      <c r="EYZ621" s="9"/>
      <c r="EZA621" s="9"/>
      <c r="EZB621" s="9"/>
      <c r="EZC621" s="9"/>
      <c r="EZD621" s="9"/>
      <c r="EZE621" s="9"/>
      <c r="EZF621" s="9"/>
      <c r="EZG621" s="9"/>
      <c r="EZH621" s="9"/>
      <c r="EZI621" s="9"/>
      <c r="EZJ621" s="9"/>
      <c r="EZK621" s="9"/>
      <c r="EZL621" s="9"/>
      <c r="EZM621" s="9"/>
      <c r="EZN621" s="9"/>
      <c r="EZO621" s="9"/>
      <c r="EZP621" s="9"/>
      <c r="EZQ621" s="9"/>
      <c r="EZR621" s="9"/>
      <c r="EZS621" s="9"/>
      <c r="EZT621" s="9"/>
      <c r="EZU621" s="9"/>
      <c r="EZV621" s="9"/>
      <c r="EZW621" s="9"/>
      <c r="EZX621" s="9"/>
      <c r="EZY621" s="9"/>
      <c r="EZZ621" s="9"/>
      <c r="FAA621" s="9"/>
      <c r="FAB621" s="9"/>
      <c r="FAC621" s="9"/>
      <c r="FAD621" s="9"/>
      <c r="FAE621" s="9"/>
      <c r="FAF621" s="9"/>
      <c r="FAG621" s="9"/>
      <c r="FAH621" s="9"/>
      <c r="FAI621" s="9"/>
      <c r="FAJ621" s="9"/>
      <c r="FAK621" s="9"/>
      <c r="FAL621" s="9"/>
      <c r="FAM621" s="9"/>
      <c r="FAN621" s="9"/>
      <c r="FAO621" s="9"/>
      <c r="FAP621" s="9"/>
      <c r="FAQ621" s="9"/>
      <c r="FAR621" s="9"/>
      <c r="FAS621" s="9"/>
      <c r="FAT621" s="9"/>
      <c r="FAU621" s="9"/>
      <c r="FAV621" s="9"/>
      <c r="FAW621" s="9"/>
      <c r="FAX621" s="9"/>
      <c r="FAY621" s="9"/>
      <c r="FAZ621" s="9"/>
      <c r="FBA621" s="9"/>
      <c r="FBB621" s="9"/>
      <c r="FBC621" s="9"/>
      <c r="FBD621" s="9"/>
      <c r="FBE621" s="9"/>
      <c r="FBF621" s="9"/>
      <c r="FBG621" s="9"/>
      <c r="FBH621" s="9"/>
      <c r="FBI621" s="9"/>
      <c r="FBJ621" s="9"/>
      <c r="FBK621" s="9"/>
      <c r="FBL621" s="9"/>
      <c r="FBM621" s="9"/>
      <c r="FBN621" s="9"/>
      <c r="FBO621" s="9"/>
      <c r="FBP621" s="9"/>
      <c r="FBQ621" s="9"/>
      <c r="FBR621" s="9"/>
      <c r="FBS621" s="9"/>
      <c r="FBT621" s="9"/>
      <c r="FBU621" s="9"/>
      <c r="FBV621" s="9"/>
      <c r="FBW621" s="9"/>
      <c r="FBX621" s="9"/>
      <c r="FBY621" s="9"/>
      <c r="FBZ621" s="9"/>
      <c r="FCA621" s="9"/>
      <c r="FCB621" s="9"/>
      <c r="FCC621" s="9"/>
      <c r="FCD621" s="9"/>
      <c r="FCE621" s="9"/>
      <c r="FCF621" s="9"/>
      <c r="FCG621" s="9"/>
      <c r="FCH621" s="9"/>
      <c r="FCI621" s="9"/>
      <c r="FCJ621" s="9"/>
      <c r="FCK621" s="9"/>
      <c r="FCL621" s="9"/>
      <c r="FCM621" s="9"/>
      <c r="FCN621" s="9"/>
      <c r="FCO621" s="9"/>
      <c r="FCP621" s="9"/>
      <c r="FCQ621" s="9"/>
      <c r="FCR621" s="9"/>
      <c r="FCS621" s="9"/>
      <c r="FCT621" s="9"/>
      <c r="FCU621" s="9"/>
      <c r="FCV621" s="9"/>
      <c r="FCW621" s="9"/>
      <c r="FCX621" s="9"/>
      <c r="FCY621" s="9"/>
      <c r="FCZ621" s="9"/>
      <c r="FDA621" s="9"/>
      <c r="FDB621" s="9"/>
      <c r="FDC621" s="9"/>
      <c r="FDD621" s="9"/>
      <c r="FDE621" s="9"/>
      <c r="FDF621" s="9"/>
      <c r="FDG621" s="9"/>
      <c r="FDH621" s="9"/>
      <c r="FDI621" s="9"/>
      <c r="FDJ621" s="9"/>
      <c r="FDK621" s="9"/>
      <c r="FDL621" s="9"/>
      <c r="FDM621" s="9"/>
      <c r="FDN621" s="9"/>
      <c r="FDO621" s="9"/>
      <c r="FDP621" s="9"/>
      <c r="FDQ621" s="9"/>
      <c r="FDR621" s="9"/>
      <c r="FDS621" s="9"/>
      <c r="FDT621" s="9"/>
      <c r="FDU621" s="9"/>
      <c r="FDV621" s="9"/>
      <c r="FDW621" s="9"/>
      <c r="FDX621" s="9"/>
      <c r="FDY621" s="9"/>
      <c r="FDZ621" s="9"/>
      <c r="FEA621" s="9"/>
      <c r="FEB621" s="9"/>
      <c r="FEC621" s="9"/>
      <c r="FED621" s="9"/>
      <c r="FEE621" s="9"/>
      <c r="FEF621" s="9"/>
      <c r="FEG621" s="9"/>
      <c r="FEH621" s="9"/>
      <c r="FEI621" s="9"/>
      <c r="FEJ621" s="9"/>
      <c r="FEK621" s="9"/>
      <c r="FEL621" s="9"/>
      <c r="FEM621" s="9"/>
      <c r="FEN621" s="9"/>
      <c r="FEO621" s="9"/>
      <c r="FEP621" s="9"/>
      <c r="FEQ621" s="9"/>
      <c r="FER621" s="9"/>
      <c r="FES621" s="9"/>
      <c r="FET621" s="9"/>
      <c r="FEU621" s="9"/>
      <c r="FEV621" s="9"/>
      <c r="FEW621" s="9"/>
      <c r="FEX621" s="9"/>
      <c r="FEY621" s="9"/>
      <c r="FEZ621" s="9"/>
      <c r="FFA621" s="9"/>
      <c r="FFB621" s="9"/>
      <c r="FFC621" s="9"/>
      <c r="FFD621" s="9"/>
      <c r="FFE621" s="9"/>
      <c r="FFF621" s="9"/>
      <c r="FFG621" s="9"/>
      <c r="FFH621" s="9"/>
      <c r="FFI621" s="9"/>
      <c r="FFJ621" s="9"/>
      <c r="FFK621" s="9"/>
      <c r="FFL621" s="9"/>
      <c r="FFM621" s="9"/>
      <c r="FFN621" s="9"/>
      <c r="FFO621" s="9"/>
      <c r="FFP621" s="9"/>
      <c r="FFQ621" s="9"/>
      <c r="FFR621" s="9"/>
      <c r="FFS621" s="9"/>
      <c r="FFT621" s="9"/>
      <c r="FFU621" s="9"/>
      <c r="FFV621" s="9"/>
      <c r="FFW621" s="9"/>
      <c r="FFX621" s="9"/>
      <c r="FFY621" s="9"/>
      <c r="FFZ621" s="9"/>
      <c r="FGA621" s="9"/>
      <c r="FGB621" s="9"/>
      <c r="FGC621" s="9"/>
      <c r="FGD621" s="9"/>
      <c r="FGE621" s="9"/>
      <c r="FGF621" s="9"/>
      <c r="FGG621" s="9"/>
      <c r="FGH621" s="9"/>
      <c r="FGI621" s="9"/>
      <c r="FGJ621" s="9"/>
      <c r="FGK621" s="9"/>
      <c r="FGL621" s="9"/>
      <c r="FGM621" s="9"/>
      <c r="FGN621" s="9"/>
      <c r="FGO621" s="9"/>
      <c r="FGP621" s="9"/>
      <c r="FGQ621" s="9"/>
      <c r="FGR621" s="9"/>
      <c r="FGS621" s="9"/>
      <c r="FGT621" s="9"/>
      <c r="FGU621" s="9"/>
      <c r="FGV621" s="9"/>
      <c r="FGW621" s="9"/>
      <c r="FGX621" s="9"/>
      <c r="FGY621" s="9"/>
      <c r="FGZ621" s="9"/>
      <c r="FHA621" s="9"/>
      <c r="FHB621" s="9"/>
      <c r="FHC621" s="9"/>
      <c r="FHD621" s="9"/>
      <c r="FHE621" s="9"/>
      <c r="FHF621" s="9"/>
      <c r="FHG621" s="9"/>
      <c r="FHH621" s="9"/>
      <c r="FHI621" s="9"/>
      <c r="FHJ621" s="9"/>
      <c r="FHK621" s="9"/>
      <c r="FHL621" s="9"/>
      <c r="FHM621" s="9"/>
      <c r="FHN621" s="9"/>
      <c r="FHO621" s="9"/>
      <c r="FHP621" s="9"/>
      <c r="FHQ621" s="9"/>
      <c r="FHR621" s="9"/>
      <c r="FHS621" s="9"/>
      <c r="FHT621" s="9"/>
      <c r="FHU621" s="9"/>
      <c r="FHV621" s="9"/>
      <c r="FHW621" s="9"/>
      <c r="FHX621" s="9"/>
      <c r="FHY621" s="9"/>
      <c r="FHZ621" s="9"/>
      <c r="FIA621" s="9"/>
      <c r="FIB621" s="9"/>
      <c r="FIC621" s="9"/>
      <c r="FID621" s="9"/>
      <c r="FIE621" s="9"/>
      <c r="FIF621" s="9"/>
      <c r="FIG621" s="9"/>
      <c r="FIH621" s="9"/>
      <c r="FII621" s="9"/>
      <c r="FIJ621" s="9"/>
      <c r="FIK621" s="9"/>
      <c r="FIL621" s="9"/>
      <c r="FIM621" s="9"/>
      <c r="FIN621" s="9"/>
      <c r="FIO621" s="9"/>
      <c r="FIP621" s="9"/>
      <c r="FIQ621" s="9"/>
      <c r="FIR621" s="9"/>
      <c r="FIS621" s="9"/>
      <c r="FIT621" s="9"/>
      <c r="FIU621" s="9"/>
      <c r="FIV621" s="9"/>
      <c r="FIW621" s="9"/>
      <c r="FIX621" s="9"/>
      <c r="FIY621" s="9"/>
      <c r="FIZ621" s="9"/>
      <c r="FJA621" s="9"/>
      <c r="FJB621" s="9"/>
      <c r="FJC621" s="9"/>
      <c r="FJD621" s="9"/>
      <c r="FJE621" s="9"/>
      <c r="FJF621" s="9"/>
      <c r="FJG621" s="9"/>
      <c r="FJH621" s="9"/>
      <c r="FJI621" s="9"/>
      <c r="FJJ621" s="9"/>
      <c r="FJK621" s="9"/>
      <c r="FJL621" s="9"/>
      <c r="FJM621" s="9"/>
      <c r="FJN621" s="9"/>
      <c r="FJO621" s="9"/>
      <c r="FJP621" s="9"/>
      <c r="FJQ621" s="9"/>
      <c r="FJR621" s="9"/>
      <c r="FJS621" s="9"/>
      <c r="FJT621" s="9"/>
      <c r="FJU621" s="9"/>
      <c r="FJV621" s="9"/>
      <c r="FJW621" s="9"/>
      <c r="FJX621" s="9"/>
      <c r="FJY621" s="9"/>
      <c r="FJZ621" s="9"/>
      <c r="FKA621" s="9"/>
      <c r="FKB621" s="9"/>
      <c r="FKC621" s="9"/>
      <c r="FKD621" s="9"/>
      <c r="FKE621" s="9"/>
      <c r="FKF621" s="9"/>
      <c r="FKG621" s="9"/>
      <c r="FKH621" s="9"/>
      <c r="FKI621" s="9"/>
      <c r="FKJ621" s="9"/>
      <c r="FKK621" s="9"/>
      <c r="FKL621" s="9"/>
      <c r="FKM621" s="9"/>
      <c r="FKN621" s="9"/>
      <c r="FKO621" s="9"/>
      <c r="FKP621" s="9"/>
      <c r="FKQ621" s="9"/>
      <c r="FKR621" s="9"/>
      <c r="FKS621" s="9"/>
      <c r="FKT621" s="9"/>
      <c r="FKU621" s="9"/>
      <c r="FKV621" s="9"/>
      <c r="FKW621" s="9"/>
      <c r="FKX621" s="9"/>
      <c r="FKY621" s="9"/>
      <c r="FKZ621" s="9"/>
      <c r="FLA621" s="9"/>
      <c r="FLB621" s="9"/>
      <c r="FLC621" s="9"/>
      <c r="FLD621" s="9"/>
      <c r="FLE621" s="9"/>
      <c r="FLF621" s="9"/>
      <c r="FLG621" s="9"/>
      <c r="FLH621" s="9"/>
      <c r="FLI621" s="9"/>
      <c r="FLJ621" s="9"/>
      <c r="FLK621" s="9"/>
      <c r="FLL621" s="9"/>
      <c r="FLM621" s="9"/>
      <c r="FLN621" s="9"/>
      <c r="FLO621" s="9"/>
      <c r="FLP621" s="9"/>
      <c r="FLQ621" s="9"/>
      <c r="FLR621" s="9"/>
      <c r="FLS621" s="9"/>
      <c r="FLT621" s="9"/>
      <c r="FLU621" s="9"/>
      <c r="FLV621" s="9"/>
      <c r="FLW621" s="9"/>
      <c r="FLX621" s="9"/>
      <c r="FLY621" s="9"/>
      <c r="FLZ621" s="9"/>
      <c r="FMA621" s="9"/>
      <c r="FMB621" s="9"/>
      <c r="FMC621" s="9"/>
      <c r="FMD621" s="9"/>
      <c r="FME621" s="9"/>
      <c r="FMF621" s="9"/>
      <c r="FMG621" s="9"/>
      <c r="FMH621" s="9"/>
      <c r="FMI621" s="9"/>
      <c r="FMJ621" s="9"/>
      <c r="FMK621" s="9"/>
      <c r="FML621" s="9"/>
      <c r="FMM621" s="9"/>
      <c r="FMN621" s="9"/>
      <c r="FMO621" s="9"/>
      <c r="FMP621" s="9"/>
      <c r="FMQ621" s="9"/>
      <c r="FMR621" s="9"/>
      <c r="FMS621" s="9"/>
      <c r="FMT621" s="9"/>
      <c r="FMU621" s="9"/>
      <c r="FMV621" s="9"/>
      <c r="FMW621" s="9"/>
      <c r="FMX621" s="9"/>
      <c r="FMY621" s="9"/>
      <c r="FMZ621" s="9"/>
      <c r="FNA621" s="9"/>
      <c r="FNB621" s="9"/>
      <c r="FNC621" s="9"/>
      <c r="FND621" s="9"/>
      <c r="FNE621" s="9"/>
      <c r="FNF621" s="9"/>
      <c r="FNG621" s="9"/>
      <c r="FNH621" s="9"/>
      <c r="FNI621" s="9"/>
      <c r="FNJ621" s="9"/>
      <c r="FNK621" s="9"/>
      <c r="FNL621" s="9"/>
      <c r="FNM621" s="9"/>
      <c r="FNN621" s="9"/>
      <c r="FNO621" s="9"/>
      <c r="FNP621" s="9"/>
      <c r="FNQ621" s="9"/>
      <c r="FNR621" s="9"/>
      <c r="FNS621" s="9"/>
      <c r="FNT621" s="9"/>
      <c r="FNU621" s="9"/>
      <c r="FNV621" s="9"/>
      <c r="FNW621" s="9"/>
      <c r="FNX621" s="9"/>
      <c r="FNY621" s="9"/>
      <c r="FNZ621" s="9"/>
      <c r="FOA621" s="9"/>
      <c r="FOB621" s="9"/>
      <c r="FOC621" s="9"/>
      <c r="FOD621" s="9"/>
      <c r="FOE621" s="9"/>
      <c r="FOF621" s="9"/>
      <c r="FOG621" s="9"/>
      <c r="FOH621" s="9"/>
      <c r="FOI621" s="9"/>
      <c r="FOJ621" s="9"/>
      <c r="FOK621" s="9"/>
      <c r="FOL621" s="9"/>
      <c r="FOM621" s="9"/>
      <c r="FON621" s="9"/>
      <c r="FOO621" s="9"/>
      <c r="FOP621" s="9"/>
      <c r="FOQ621" s="9"/>
      <c r="FOR621" s="9"/>
      <c r="FOS621" s="9"/>
      <c r="FOT621" s="9"/>
      <c r="FOU621" s="9"/>
      <c r="FOV621" s="9"/>
      <c r="FOW621" s="9"/>
      <c r="FOX621" s="9"/>
      <c r="FOY621" s="9"/>
      <c r="FOZ621" s="9"/>
      <c r="FPA621" s="9"/>
      <c r="FPB621" s="9"/>
      <c r="FPC621" s="9"/>
      <c r="FPD621" s="9"/>
      <c r="FPE621" s="9"/>
      <c r="FPF621" s="9"/>
      <c r="FPG621" s="9"/>
      <c r="FPH621" s="9"/>
      <c r="FPI621" s="9"/>
      <c r="FPJ621" s="9"/>
      <c r="FPK621" s="9"/>
      <c r="FPL621" s="9"/>
      <c r="FPM621" s="9"/>
      <c r="FPN621" s="9"/>
      <c r="FPO621" s="9"/>
      <c r="FPP621" s="9"/>
      <c r="FPQ621" s="9"/>
      <c r="FPR621" s="9"/>
      <c r="FPS621" s="9"/>
      <c r="FPT621" s="9"/>
      <c r="FPU621" s="9"/>
      <c r="FPV621" s="9"/>
      <c r="FPW621" s="9"/>
      <c r="FPX621" s="9"/>
      <c r="FPY621" s="9"/>
      <c r="FPZ621" s="9"/>
      <c r="FQA621" s="9"/>
      <c r="FQB621" s="9"/>
      <c r="FQC621" s="9"/>
      <c r="FQD621" s="9"/>
      <c r="FQE621" s="9"/>
      <c r="FQF621" s="9"/>
      <c r="FQG621" s="9"/>
      <c r="FQH621" s="9"/>
      <c r="FQI621" s="9"/>
      <c r="FQJ621" s="9"/>
      <c r="FQK621" s="9"/>
      <c r="FQL621" s="9"/>
      <c r="FQM621" s="9"/>
      <c r="FQN621" s="9"/>
      <c r="FQO621" s="9"/>
      <c r="FQP621" s="9"/>
      <c r="FQQ621" s="9"/>
      <c r="FQR621" s="9"/>
      <c r="FQS621" s="9"/>
      <c r="FQT621" s="9"/>
      <c r="FQU621" s="9"/>
      <c r="FQV621" s="9"/>
      <c r="FQW621" s="9"/>
      <c r="FQX621" s="9"/>
      <c r="FQY621" s="9"/>
      <c r="FQZ621" s="9"/>
      <c r="FRA621" s="9"/>
      <c r="FRB621" s="9"/>
      <c r="FRC621" s="9"/>
      <c r="FRD621" s="9"/>
      <c r="FRE621" s="9"/>
      <c r="FRF621" s="9"/>
      <c r="FRG621" s="9"/>
      <c r="FRH621" s="9"/>
      <c r="FRI621" s="9"/>
      <c r="FRJ621" s="9"/>
      <c r="FRK621" s="9"/>
      <c r="FRL621" s="9"/>
      <c r="FRM621" s="9"/>
      <c r="FRN621" s="9"/>
      <c r="FRO621" s="9"/>
      <c r="FRP621" s="9"/>
      <c r="FRQ621" s="9"/>
      <c r="FRR621" s="9"/>
      <c r="FRS621" s="9"/>
      <c r="FRT621" s="9"/>
      <c r="FRU621" s="9"/>
      <c r="FRV621" s="9"/>
      <c r="FRW621" s="9"/>
      <c r="FRX621" s="9"/>
      <c r="FRY621" s="9"/>
      <c r="FRZ621" s="9"/>
      <c r="FSA621" s="9"/>
      <c r="FSB621" s="9"/>
      <c r="FSC621" s="9"/>
      <c r="FSD621" s="9"/>
      <c r="FSE621" s="9"/>
      <c r="FSF621" s="9"/>
      <c r="FSG621" s="9"/>
      <c r="FSH621" s="9"/>
      <c r="FSI621" s="9"/>
      <c r="FSJ621" s="9"/>
      <c r="FSK621" s="9"/>
      <c r="FSL621" s="9"/>
      <c r="FSM621" s="9"/>
      <c r="FSN621" s="9"/>
      <c r="FSO621" s="9"/>
      <c r="FSP621" s="9"/>
      <c r="FSQ621" s="9"/>
      <c r="FSR621" s="9"/>
      <c r="FSS621" s="9"/>
      <c r="FST621" s="9"/>
      <c r="FSU621" s="9"/>
      <c r="FSV621" s="9"/>
      <c r="FSW621" s="9"/>
      <c r="FSX621" s="9"/>
      <c r="FSY621" s="9"/>
      <c r="FSZ621" s="9"/>
      <c r="FTA621" s="9"/>
      <c r="FTB621" s="9"/>
      <c r="FTC621" s="9"/>
      <c r="FTD621" s="9"/>
      <c r="FTE621" s="9"/>
      <c r="FTF621" s="9"/>
      <c r="FTG621" s="9"/>
      <c r="FTH621" s="9"/>
      <c r="FTI621" s="9"/>
      <c r="FTJ621" s="9"/>
      <c r="FTK621" s="9"/>
      <c r="FTL621" s="9"/>
      <c r="FTM621" s="9"/>
      <c r="FTN621" s="9"/>
      <c r="FTO621" s="9"/>
      <c r="FTP621" s="9"/>
      <c r="FTQ621" s="9"/>
      <c r="FTR621" s="9"/>
      <c r="FTS621" s="9"/>
      <c r="FTT621" s="9"/>
      <c r="FTU621" s="9"/>
      <c r="FTV621" s="9"/>
      <c r="FTW621" s="9"/>
      <c r="FTX621" s="9"/>
      <c r="FTY621" s="9"/>
      <c r="FTZ621" s="9"/>
      <c r="FUA621" s="9"/>
      <c r="FUB621" s="9"/>
      <c r="FUC621" s="9"/>
      <c r="FUD621" s="9"/>
      <c r="FUE621" s="9"/>
      <c r="FUF621" s="9"/>
      <c r="FUG621" s="9"/>
      <c r="FUH621" s="9"/>
      <c r="FUI621" s="9"/>
      <c r="FUJ621" s="9"/>
      <c r="FUK621" s="9"/>
      <c r="FUL621" s="9"/>
      <c r="FUM621" s="9"/>
      <c r="FUN621" s="9"/>
      <c r="FUO621" s="9"/>
      <c r="FUP621" s="9"/>
      <c r="FUQ621" s="9"/>
      <c r="FUR621" s="9"/>
      <c r="FUS621" s="9"/>
      <c r="FUT621" s="9"/>
      <c r="FUU621" s="9"/>
      <c r="FUV621" s="9"/>
      <c r="FUW621" s="9"/>
      <c r="FUX621" s="9"/>
      <c r="FUY621" s="9"/>
      <c r="FUZ621" s="9"/>
      <c r="FVA621" s="9"/>
      <c r="FVB621" s="9"/>
      <c r="FVC621" s="9"/>
      <c r="FVD621" s="9"/>
      <c r="FVE621" s="9"/>
      <c r="FVF621" s="9"/>
      <c r="FVG621" s="9"/>
      <c r="FVH621" s="9"/>
      <c r="FVI621" s="9"/>
      <c r="FVJ621" s="9"/>
      <c r="FVK621" s="9"/>
      <c r="FVL621" s="9"/>
      <c r="FVM621" s="9"/>
      <c r="FVN621" s="9"/>
      <c r="FVO621" s="9"/>
      <c r="FVP621" s="9"/>
      <c r="FVQ621" s="9"/>
      <c r="FVR621" s="9"/>
      <c r="FVS621" s="9"/>
      <c r="FVT621" s="9"/>
      <c r="FVU621" s="9"/>
      <c r="FVV621" s="9"/>
      <c r="FVW621" s="9"/>
      <c r="FVX621" s="9"/>
      <c r="FVY621" s="9"/>
      <c r="FVZ621" s="9"/>
      <c r="FWA621" s="9"/>
      <c r="FWB621" s="9"/>
      <c r="FWC621" s="9"/>
      <c r="FWD621" s="9"/>
      <c r="FWE621" s="9"/>
      <c r="FWF621" s="9"/>
      <c r="FWG621" s="9"/>
      <c r="FWH621" s="9"/>
      <c r="FWI621" s="9"/>
      <c r="FWJ621" s="9"/>
      <c r="FWK621" s="9"/>
      <c r="FWL621" s="9"/>
      <c r="FWM621" s="9"/>
      <c r="FWN621" s="9"/>
      <c r="FWO621" s="9"/>
      <c r="FWP621" s="9"/>
      <c r="FWQ621" s="9"/>
      <c r="FWR621" s="9"/>
      <c r="FWS621" s="9"/>
      <c r="FWT621" s="9"/>
      <c r="FWU621" s="9"/>
      <c r="FWV621" s="9"/>
      <c r="FWW621" s="9"/>
      <c r="FWX621" s="9"/>
      <c r="FWY621" s="9"/>
      <c r="FWZ621" s="9"/>
      <c r="FXA621" s="9"/>
      <c r="FXB621" s="9"/>
      <c r="FXC621" s="9"/>
      <c r="FXD621" s="9"/>
      <c r="FXE621" s="9"/>
      <c r="FXF621" s="9"/>
      <c r="FXG621" s="9"/>
      <c r="FXH621" s="9"/>
      <c r="FXI621" s="9"/>
      <c r="FXJ621" s="9"/>
      <c r="FXK621" s="9"/>
      <c r="FXL621" s="9"/>
      <c r="FXM621" s="9"/>
      <c r="FXN621" s="9"/>
      <c r="FXO621" s="9"/>
      <c r="FXP621" s="9"/>
      <c r="FXQ621" s="9"/>
      <c r="FXR621" s="9"/>
      <c r="FXS621" s="9"/>
      <c r="FXT621" s="9"/>
      <c r="FXU621" s="9"/>
      <c r="FXV621" s="9"/>
      <c r="FXW621" s="9"/>
      <c r="FXX621" s="9"/>
      <c r="FXY621" s="9"/>
      <c r="FXZ621" s="9"/>
      <c r="FYA621" s="9"/>
      <c r="FYB621" s="9"/>
      <c r="FYC621" s="9"/>
      <c r="FYD621" s="9"/>
      <c r="FYE621" s="9"/>
      <c r="FYF621" s="9"/>
      <c r="FYG621" s="9"/>
      <c r="FYH621" s="9"/>
      <c r="FYI621" s="9"/>
      <c r="FYJ621" s="9"/>
      <c r="FYK621" s="9"/>
      <c r="FYL621" s="9"/>
      <c r="FYM621" s="9"/>
      <c r="FYN621" s="9"/>
      <c r="FYO621" s="9"/>
      <c r="FYP621" s="9"/>
      <c r="FYQ621" s="9"/>
      <c r="FYR621" s="9"/>
      <c r="FYS621" s="9"/>
      <c r="FYT621" s="9"/>
      <c r="FYU621" s="9"/>
      <c r="FYV621" s="9"/>
      <c r="FYW621" s="9"/>
      <c r="FYX621" s="9"/>
      <c r="FYY621" s="9"/>
      <c r="FYZ621" s="9"/>
      <c r="FZA621" s="9"/>
      <c r="FZB621" s="9"/>
      <c r="FZC621" s="9"/>
      <c r="FZD621" s="9"/>
      <c r="FZE621" s="9"/>
      <c r="FZF621" s="9"/>
      <c r="FZG621" s="9"/>
      <c r="FZH621" s="9"/>
      <c r="FZI621" s="9"/>
      <c r="FZJ621" s="9"/>
      <c r="FZK621" s="9"/>
      <c r="FZL621" s="9"/>
      <c r="FZM621" s="9"/>
      <c r="FZN621" s="9"/>
      <c r="FZO621" s="9"/>
      <c r="FZP621" s="9"/>
      <c r="FZQ621" s="9"/>
      <c r="FZR621" s="9"/>
      <c r="FZS621" s="9"/>
      <c r="FZT621" s="9"/>
      <c r="FZU621" s="9"/>
      <c r="FZV621" s="9"/>
      <c r="FZW621" s="9"/>
      <c r="FZX621" s="9"/>
      <c r="FZY621" s="9"/>
      <c r="FZZ621" s="9"/>
      <c r="GAA621" s="9"/>
      <c r="GAB621" s="9"/>
      <c r="GAC621" s="9"/>
      <c r="GAD621" s="9"/>
      <c r="GAE621" s="9"/>
      <c r="GAF621" s="9"/>
      <c r="GAG621" s="9"/>
      <c r="GAH621" s="9"/>
      <c r="GAI621" s="9"/>
      <c r="GAJ621" s="9"/>
      <c r="GAK621" s="9"/>
      <c r="GAL621" s="9"/>
      <c r="GAM621" s="9"/>
      <c r="GAN621" s="9"/>
      <c r="GAO621" s="9"/>
      <c r="GAP621" s="9"/>
      <c r="GAQ621" s="9"/>
      <c r="GAR621" s="9"/>
      <c r="GAS621" s="9"/>
      <c r="GAT621" s="9"/>
      <c r="GAU621" s="9"/>
      <c r="GAV621" s="9"/>
      <c r="GAW621" s="9"/>
      <c r="GAX621" s="9"/>
      <c r="GAY621" s="9"/>
      <c r="GAZ621" s="9"/>
      <c r="GBA621" s="9"/>
      <c r="GBB621" s="9"/>
      <c r="GBC621" s="9"/>
      <c r="GBD621" s="9"/>
      <c r="GBE621" s="9"/>
      <c r="GBF621" s="9"/>
      <c r="GBG621" s="9"/>
      <c r="GBH621" s="9"/>
      <c r="GBI621" s="9"/>
      <c r="GBJ621" s="9"/>
      <c r="GBK621" s="9"/>
      <c r="GBL621" s="9"/>
      <c r="GBM621" s="9"/>
      <c r="GBN621" s="9"/>
      <c r="GBO621" s="9"/>
      <c r="GBP621" s="9"/>
      <c r="GBQ621" s="9"/>
      <c r="GBR621" s="9"/>
      <c r="GBS621" s="9"/>
      <c r="GBT621" s="9"/>
      <c r="GBU621" s="9"/>
      <c r="GBV621" s="9"/>
      <c r="GBW621" s="9"/>
      <c r="GBX621" s="9"/>
      <c r="GBY621" s="9"/>
      <c r="GBZ621" s="9"/>
      <c r="GCA621" s="9"/>
      <c r="GCB621" s="9"/>
      <c r="GCC621" s="9"/>
      <c r="GCD621" s="9"/>
      <c r="GCE621" s="9"/>
      <c r="GCF621" s="9"/>
      <c r="GCG621" s="9"/>
      <c r="GCH621" s="9"/>
      <c r="GCI621" s="9"/>
      <c r="GCJ621" s="9"/>
      <c r="GCK621" s="9"/>
      <c r="GCL621" s="9"/>
      <c r="GCM621" s="9"/>
      <c r="GCN621" s="9"/>
      <c r="GCO621" s="9"/>
      <c r="GCP621" s="9"/>
      <c r="GCQ621" s="9"/>
      <c r="GCR621" s="9"/>
      <c r="GCS621" s="9"/>
      <c r="GCT621" s="9"/>
      <c r="GCU621" s="9"/>
      <c r="GCV621" s="9"/>
      <c r="GCW621" s="9"/>
      <c r="GCX621" s="9"/>
      <c r="GCY621" s="9"/>
      <c r="GCZ621" s="9"/>
      <c r="GDA621" s="9"/>
      <c r="GDB621" s="9"/>
      <c r="GDC621" s="9"/>
      <c r="GDD621" s="9"/>
      <c r="GDE621" s="9"/>
      <c r="GDF621" s="9"/>
      <c r="GDG621" s="9"/>
      <c r="GDH621" s="9"/>
      <c r="GDI621" s="9"/>
      <c r="GDJ621" s="9"/>
      <c r="GDK621" s="9"/>
      <c r="GDL621" s="9"/>
      <c r="GDM621" s="9"/>
      <c r="GDN621" s="9"/>
      <c r="GDO621" s="9"/>
      <c r="GDP621" s="9"/>
      <c r="GDQ621" s="9"/>
      <c r="GDR621" s="9"/>
      <c r="GDS621" s="9"/>
      <c r="GDT621" s="9"/>
      <c r="GDU621" s="9"/>
      <c r="GDV621" s="9"/>
      <c r="GDW621" s="9"/>
      <c r="GDX621" s="9"/>
      <c r="GDY621" s="9"/>
      <c r="GDZ621" s="9"/>
      <c r="GEA621" s="9"/>
      <c r="GEB621" s="9"/>
      <c r="GEC621" s="9"/>
      <c r="GED621" s="9"/>
      <c r="GEE621" s="9"/>
      <c r="GEF621" s="9"/>
      <c r="GEG621" s="9"/>
      <c r="GEH621" s="9"/>
      <c r="GEI621" s="9"/>
      <c r="GEJ621" s="9"/>
      <c r="GEK621" s="9"/>
      <c r="GEL621" s="9"/>
      <c r="GEM621" s="9"/>
      <c r="GEN621" s="9"/>
      <c r="GEO621" s="9"/>
      <c r="GEP621" s="9"/>
      <c r="GEQ621" s="9"/>
      <c r="GER621" s="9"/>
      <c r="GES621" s="9"/>
      <c r="GET621" s="9"/>
      <c r="GEU621" s="9"/>
      <c r="GEV621" s="9"/>
      <c r="GEW621" s="9"/>
      <c r="GEX621" s="9"/>
      <c r="GEY621" s="9"/>
      <c r="GEZ621" s="9"/>
      <c r="GFA621" s="9"/>
      <c r="GFB621" s="9"/>
      <c r="GFC621" s="9"/>
      <c r="GFD621" s="9"/>
      <c r="GFE621" s="9"/>
      <c r="GFF621" s="9"/>
      <c r="GFG621" s="9"/>
      <c r="GFH621" s="9"/>
      <c r="GFI621" s="9"/>
      <c r="GFJ621" s="9"/>
      <c r="GFK621" s="9"/>
      <c r="GFL621" s="9"/>
      <c r="GFM621" s="9"/>
      <c r="GFN621" s="9"/>
      <c r="GFO621" s="9"/>
      <c r="GFP621" s="9"/>
      <c r="GFQ621" s="9"/>
      <c r="GFR621" s="9"/>
      <c r="GFS621" s="9"/>
      <c r="GFT621" s="9"/>
      <c r="GFU621" s="9"/>
      <c r="GFV621" s="9"/>
      <c r="GFW621" s="9"/>
      <c r="GFX621" s="9"/>
      <c r="GFY621" s="9"/>
      <c r="GFZ621" s="9"/>
      <c r="GGA621" s="9"/>
      <c r="GGB621" s="9"/>
      <c r="GGC621" s="9"/>
      <c r="GGD621" s="9"/>
      <c r="GGE621" s="9"/>
      <c r="GGF621" s="9"/>
      <c r="GGG621" s="9"/>
      <c r="GGH621" s="9"/>
      <c r="GGI621" s="9"/>
      <c r="GGJ621" s="9"/>
      <c r="GGK621" s="9"/>
      <c r="GGL621" s="9"/>
      <c r="GGM621" s="9"/>
      <c r="GGN621" s="9"/>
      <c r="GGO621" s="9"/>
      <c r="GGP621" s="9"/>
      <c r="GGQ621" s="9"/>
      <c r="GGR621" s="9"/>
      <c r="GGS621" s="9"/>
      <c r="GGT621" s="9"/>
      <c r="GGU621" s="9"/>
      <c r="GGV621" s="9"/>
      <c r="GGW621" s="9"/>
      <c r="GGX621" s="9"/>
      <c r="GGY621" s="9"/>
      <c r="GGZ621" s="9"/>
      <c r="GHA621" s="9"/>
      <c r="GHB621" s="9"/>
      <c r="GHC621" s="9"/>
      <c r="GHD621" s="9"/>
      <c r="GHE621" s="9"/>
      <c r="GHF621" s="9"/>
      <c r="GHG621" s="9"/>
      <c r="GHH621" s="9"/>
      <c r="GHI621" s="9"/>
      <c r="GHJ621" s="9"/>
      <c r="GHK621" s="9"/>
      <c r="GHL621" s="9"/>
      <c r="GHM621" s="9"/>
      <c r="GHN621" s="9"/>
      <c r="GHO621" s="9"/>
      <c r="GHP621" s="9"/>
      <c r="GHQ621" s="9"/>
      <c r="GHR621" s="9"/>
      <c r="GHS621" s="9"/>
      <c r="GHT621" s="9"/>
      <c r="GHU621" s="9"/>
      <c r="GHV621" s="9"/>
      <c r="GHW621" s="9"/>
      <c r="GHX621" s="9"/>
      <c r="GHY621" s="9"/>
      <c r="GHZ621" s="9"/>
      <c r="GIA621" s="9"/>
      <c r="GIB621" s="9"/>
      <c r="GIC621" s="9"/>
      <c r="GID621" s="9"/>
      <c r="GIE621" s="9"/>
      <c r="GIF621" s="9"/>
      <c r="GIG621" s="9"/>
      <c r="GIH621" s="9"/>
      <c r="GII621" s="9"/>
      <c r="GIJ621" s="9"/>
      <c r="GIK621" s="9"/>
      <c r="GIL621" s="9"/>
      <c r="GIM621" s="9"/>
      <c r="GIN621" s="9"/>
      <c r="GIO621" s="9"/>
      <c r="GIP621" s="9"/>
      <c r="GIQ621" s="9"/>
      <c r="GIR621" s="9"/>
      <c r="GIS621" s="9"/>
      <c r="GIT621" s="9"/>
      <c r="GIU621" s="9"/>
      <c r="GIV621" s="9"/>
      <c r="GIW621" s="9"/>
      <c r="GIX621" s="9"/>
      <c r="GIY621" s="9"/>
      <c r="GIZ621" s="9"/>
      <c r="GJA621" s="9"/>
      <c r="GJB621" s="9"/>
      <c r="GJC621" s="9"/>
      <c r="GJD621" s="9"/>
      <c r="GJE621" s="9"/>
      <c r="GJF621" s="9"/>
      <c r="GJG621" s="9"/>
      <c r="GJH621" s="9"/>
      <c r="GJI621" s="9"/>
      <c r="GJJ621" s="9"/>
      <c r="GJK621" s="9"/>
      <c r="GJL621" s="9"/>
      <c r="GJM621" s="9"/>
      <c r="GJN621" s="9"/>
      <c r="GJO621" s="9"/>
      <c r="GJP621" s="9"/>
      <c r="GJQ621" s="9"/>
      <c r="GJR621" s="9"/>
      <c r="GJS621" s="9"/>
      <c r="GJT621" s="9"/>
      <c r="GJU621" s="9"/>
      <c r="GJV621" s="9"/>
      <c r="GJW621" s="9"/>
      <c r="GJX621" s="9"/>
      <c r="GJY621" s="9"/>
      <c r="GJZ621" s="9"/>
      <c r="GKA621" s="9"/>
      <c r="GKB621" s="9"/>
      <c r="GKC621" s="9"/>
      <c r="GKD621" s="9"/>
      <c r="GKE621" s="9"/>
      <c r="GKF621" s="9"/>
      <c r="GKG621" s="9"/>
      <c r="GKH621" s="9"/>
      <c r="GKI621" s="9"/>
      <c r="GKJ621" s="9"/>
      <c r="GKK621" s="9"/>
      <c r="GKL621" s="9"/>
      <c r="GKM621" s="9"/>
      <c r="GKN621" s="9"/>
      <c r="GKO621" s="9"/>
      <c r="GKP621" s="9"/>
      <c r="GKQ621" s="9"/>
      <c r="GKR621" s="9"/>
      <c r="GKS621" s="9"/>
      <c r="GKT621" s="9"/>
      <c r="GKU621" s="9"/>
      <c r="GKV621" s="9"/>
      <c r="GKW621" s="9"/>
      <c r="GKX621" s="9"/>
      <c r="GKY621" s="9"/>
      <c r="GKZ621" s="9"/>
      <c r="GLA621" s="9"/>
      <c r="GLB621" s="9"/>
      <c r="GLC621" s="9"/>
      <c r="GLD621" s="9"/>
      <c r="GLE621" s="9"/>
      <c r="GLF621" s="9"/>
      <c r="GLG621" s="9"/>
      <c r="GLH621" s="9"/>
      <c r="GLI621" s="9"/>
      <c r="GLJ621" s="9"/>
      <c r="GLK621" s="9"/>
      <c r="GLL621" s="9"/>
      <c r="GLM621" s="9"/>
      <c r="GLN621" s="9"/>
      <c r="GLO621" s="9"/>
      <c r="GLP621" s="9"/>
      <c r="GLQ621" s="9"/>
      <c r="GLR621" s="9"/>
      <c r="GLS621" s="9"/>
      <c r="GLT621" s="9"/>
      <c r="GLU621" s="9"/>
      <c r="GLV621" s="9"/>
      <c r="GLW621" s="9"/>
      <c r="GLX621" s="9"/>
      <c r="GLY621" s="9"/>
      <c r="GLZ621" s="9"/>
      <c r="GMA621" s="9"/>
      <c r="GMB621" s="9"/>
      <c r="GMC621" s="9"/>
      <c r="GMD621" s="9"/>
      <c r="GME621" s="9"/>
      <c r="GMF621" s="9"/>
      <c r="GMG621" s="9"/>
      <c r="GMH621" s="9"/>
      <c r="GMI621" s="9"/>
      <c r="GMJ621" s="9"/>
      <c r="GMK621" s="9"/>
      <c r="GML621" s="9"/>
      <c r="GMM621" s="9"/>
      <c r="GMN621" s="9"/>
      <c r="GMO621" s="9"/>
      <c r="GMP621" s="9"/>
      <c r="GMQ621" s="9"/>
      <c r="GMR621" s="9"/>
      <c r="GMS621" s="9"/>
      <c r="GMT621" s="9"/>
      <c r="GMU621" s="9"/>
      <c r="GMV621" s="9"/>
      <c r="GMW621" s="9"/>
      <c r="GMX621" s="9"/>
      <c r="GMY621" s="9"/>
      <c r="GMZ621" s="9"/>
      <c r="GNA621" s="9"/>
      <c r="GNB621" s="9"/>
      <c r="GNC621" s="9"/>
      <c r="GND621" s="9"/>
      <c r="GNE621" s="9"/>
      <c r="GNF621" s="9"/>
      <c r="GNG621" s="9"/>
      <c r="GNH621" s="9"/>
      <c r="GNI621" s="9"/>
      <c r="GNJ621" s="9"/>
      <c r="GNK621" s="9"/>
      <c r="GNL621" s="9"/>
      <c r="GNM621" s="9"/>
      <c r="GNN621" s="9"/>
      <c r="GNO621" s="9"/>
      <c r="GNP621" s="9"/>
      <c r="GNQ621" s="9"/>
      <c r="GNR621" s="9"/>
      <c r="GNS621" s="9"/>
      <c r="GNT621" s="9"/>
      <c r="GNU621" s="9"/>
      <c r="GNV621" s="9"/>
      <c r="GNW621" s="9"/>
      <c r="GNX621" s="9"/>
      <c r="GNY621" s="9"/>
      <c r="GNZ621" s="9"/>
      <c r="GOA621" s="9"/>
      <c r="GOB621" s="9"/>
      <c r="GOC621" s="9"/>
      <c r="GOD621" s="9"/>
      <c r="GOE621" s="9"/>
      <c r="GOF621" s="9"/>
      <c r="GOG621" s="9"/>
      <c r="GOH621" s="9"/>
      <c r="GOI621" s="9"/>
      <c r="GOJ621" s="9"/>
      <c r="GOK621" s="9"/>
      <c r="GOL621" s="9"/>
      <c r="GOM621" s="9"/>
      <c r="GON621" s="9"/>
      <c r="GOO621" s="9"/>
      <c r="GOP621" s="9"/>
      <c r="GOQ621" s="9"/>
      <c r="GOR621" s="9"/>
      <c r="GOS621" s="9"/>
      <c r="GOT621" s="9"/>
      <c r="GOU621" s="9"/>
      <c r="GOV621" s="9"/>
      <c r="GOW621" s="9"/>
      <c r="GOX621" s="9"/>
      <c r="GOY621" s="9"/>
      <c r="GOZ621" s="9"/>
      <c r="GPA621" s="9"/>
      <c r="GPB621" s="9"/>
      <c r="GPC621" s="9"/>
      <c r="GPD621" s="9"/>
      <c r="GPE621" s="9"/>
      <c r="GPF621" s="9"/>
      <c r="GPG621" s="9"/>
      <c r="GPH621" s="9"/>
      <c r="GPI621" s="9"/>
      <c r="GPJ621" s="9"/>
      <c r="GPK621" s="9"/>
      <c r="GPL621" s="9"/>
      <c r="GPM621" s="9"/>
      <c r="GPN621" s="9"/>
      <c r="GPO621" s="9"/>
      <c r="GPP621" s="9"/>
      <c r="GPQ621" s="9"/>
      <c r="GPR621" s="9"/>
      <c r="GPS621" s="9"/>
      <c r="GPT621" s="9"/>
      <c r="GPU621" s="9"/>
      <c r="GPV621" s="9"/>
      <c r="GPW621" s="9"/>
      <c r="GPX621" s="9"/>
      <c r="GPY621" s="9"/>
      <c r="GPZ621" s="9"/>
      <c r="GQA621" s="9"/>
      <c r="GQB621" s="9"/>
      <c r="GQC621" s="9"/>
      <c r="GQD621" s="9"/>
      <c r="GQE621" s="9"/>
      <c r="GQF621" s="9"/>
      <c r="GQG621" s="9"/>
      <c r="GQH621" s="9"/>
      <c r="GQI621" s="9"/>
      <c r="GQJ621" s="9"/>
      <c r="GQK621" s="9"/>
      <c r="GQL621" s="9"/>
      <c r="GQM621" s="9"/>
      <c r="GQN621" s="9"/>
      <c r="GQO621" s="9"/>
      <c r="GQP621" s="9"/>
      <c r="GQQ621" s="9"/>
      <c r="GQR621" s="9"/>
      <c r="GQS621" s="9"/>
      <c r="GQT621" s="9"/>
      <c r="GQU621" s="9"/>
      <c r="GQV621" s="9"/>
      <c r="GQW621" s="9"/>
      <c r="GQX621" s="9"/>
      <c r="GQY621" s="9"/>
      <c r="GQZ621" s="9"/>
      <c r="GRA621" s="9"/>
      <c r="GRB621" s="9"/>
      <c r="GRC621" s="9"/>
      <c r="GRD621" s="9"/>
      <c r="GRE621" s="9"/>
      <c r="GRF621" s="9"/>
      <c r="GRG621" s="9"/>
      <c r="GRH621" s="9"/>
      <c r="GRI621" s="9"/>
      <c r="GRJ621" s="9"/>
      <c r="GRK621" s="9"/>
      <c r="GRL621" s="9"/>
      <c r="GRM621" s="9"/>
      <c r="GRN621" s="9"/>
      <c r="GRO621" s="9"/>
      <c r="GRP621" s="9"/>
      <c r="GRQ621" s="9"/>
      <c r="GRR621" s="9"/>
      <c r="GRS621" s="9"/>
      <c r="GRT621" s="9"/>
      <c r="GRU621" s="9"/>
      <c r="GRV621" s="9"/>
      <c r="GRW621" s="9"/>
      <c r="GRX621" s="9"/>
      <c r="GRY621" s="9"/>
      <c r="GRZ621" s="9"/>
      <c r="GSA621" s="9"/>
      <c r="GSB621" s="9"/>
      <c r="GSC621" s="9"/>
      <c r="GSD621" s="9"/>
      <c r="GSE621" s="9"/>
      <c r="GSF621" s="9"/>
      <c r="GSG621" s="9"/>
      <c r="GSH621" s="9"/>
      <c r="GSI621" s="9"/>
      <c r="GSJ621" s="9"/>
      <c r="GSK621" s="9"/>
      <c r="GSL621" s="9"/>
      <c r="GSM621" s="9"/>
      <c r="GSN621" s="9"/>
      <c r="GSO621" s="9"/>
      <c r="GSP621" s="9"/>
      <c r="GSQ621" s="9"/>
      <c r="GSR621" s="9"/>
      <c r="GSS621" s="9"/>
      <c r="GST621" s="9"/>
      <c r="GSU621" s="9"/>
      <c r="GSV621" s="9"/>
      <c r="GSW621" s="9"/>
      <c r="GSX621" s="9"/>
      <c r="GSY621" s="9"/>
      <c r="GSZ621" s="9"/>
      <c r="GTA621" s="9"/>
      <c r="GTB621" s="9"/>
      <c r="GTC621" s="9"/>
      <c r="GTD621" s="9"/>
      <c r="GTE621" s="9"/>
      <c r="GTF621" s="9"/>
      <c r="GTG621" s="9"/>
      <c r="GTH621" s="9"/>
      <c r="GTI621" s="9"/>
      <c r="GTJ621" s="9"/>
      <c r="GTK621" s="9"/>
      <c r="GTL621" s="9"/>
      <c r="GTM621" s="9"/>
      <c r="GTN621" s="9"/>
      <c r="GTO621" s="9"/>
      <c r="GTP621" s="9"/>
      <c r="GTQ621" s="9"/>
      <c r="GTR621" s="9"/>
      <c r="GTS621" s="9"/>
      <c r="GTT621" s="9"/>
      <c r="GTU621" s="9"/>
      <c r="GTV621" s="9"/>
      <c r="GTW621" s="9"/>
      <c r="GTX621" s="9"/>
      <c r="GTY621" s="9"/>
      <c r="GTZ621" s="9"/>
      <c r="GUA621" s="9"/>
      <c r="GUB621" s="9"/>
      <c r="GUC621" s="9"/>
      <c r="GUD621" s="9"/>
      <c r="GUE621" s="9"/>
      <c r="GUF621" s="9"/>
      <c r="GUG621" s="9"/>
      <c r="GUH621" s="9"/>
      <c r="GUI621" s="9"/>
      <c r="GUJ621" s="9"/>
      <c r="GUK621" s="9"/>
      <c r="GUL621" s="9"/>
      <c r="GUM621" s="9"/>
      <c r="GUN621" s="9"/>
      <c r="GUO621" s="9"/>
      <c r="GUP621" s="9"/>
      <c r="GUQ621" s="9"/>
      <c r="GUR621" s="9"/>
      <c r="GUS621" s="9"/>
      <c r="GUT621" s="9"/>
      <c r="GUU621" s="9"/>
      <c r="GUV621" s="9"/>
      <c r="GUW621" s="9"/>
      <c r="GUX621" s="9"/>
      <c r="GUY621" s="9"/>
      <c r="GUZ621" s="9"/>
      <c r="GVA621" s="9"/>
      <c r="GVB621" s="9"/>
      <c r="GVC621" s="9"/>
      <c r="GVD621" s="9"/>
      <c r="GVE621" s="9"/>
      <c r="GVF621" s="9"/>
      <c r="GVG621" s="9"/>
      <c r="GVH621" s="9"/>
      <c r="GVI621" s="9"/>
      <c r="GVJ621" s="9"/>
      <c r="GVK621" s="9"/>
      <c r="GVL621" s="9"/>
      <c r="GVM621" s="9"/>
      <c r="GVN621" s="9"/>
      <c r="GVO621" s="9"/>
      <c r="GVP621" s="9"/>
      <c r="GVQ621" s="9"/>
      <c r="GVR621" s="9"/>
      <c r="GVS621" s="9"/>
      <c r="GVT621" s="9"/>
      <c r="GVU621" s="9"/>
      <c r="GVV621" s="9"/>
      <c r="GVW621" s="9"/>
      <c r="GVX621" s="9"/>
      <c r="GVY621" s="9"/>
      <c r="GVZ621" s="9"/>
      <c r="GWA621" s="9"/>
      <c r="GWB621" s="9"/>
      <c r="GWC621" s="9"/>
      <c r="GWD621" s="9"/>
      <c r="GWE621" s="9"/>
      <c r="GWF621" s="9"/>
      <c r="GWG621" s="9"/>
      <c r="GWH621" s="9"/>
      <c r="GWI621" s="9"/>
      <c r="GWJ621" s="9"/>
      <c r="GWK621" s="9"/>
      <c r="GWL621" s="9"/>
      <c r="GWM621" s="9"/>
      <c r="GWN621" s="9"/>
      <c r="GWO621" s="9"/>
      <c r="GWP621" s="9"/>
      <c r="GWQ621" s="9"/>
      <c r="GWR621" s="9"/>
      <c r="GWS621" s="9"/>
      <c r="GWT621" s="9"/>
      <c r="GWU621" s="9"/>
      <c r="GWV621" s="9"/>
      <c r="GWW621" s="9"/>
      <c r="GWX621" s="9"/>
      <c r="GWY621" s="9"/>
      <c r="GWZ621" s="9"/>
      <c r="GXA621" s="9"/>
      <c r="GXB621" s="9"/>
      <c r="GXC621" s="9"/>
      <c r="GXD621" s="9"/>
      <c r="GXE621" s="9"/>
      <c r="GXF621" s="9"/>
      <c r="GXG621" s="9"/>
      <c r="GXH621" s="9"/>
      <c r="GXI621" s="9"/>
      <c r="GXJ621" s="9"/>
      <c r="GXK621" s="9"/>
      <c r="GXL621" s="9"/>
      <c r="GXM621" s="9"/>
      <c r="GXN621" s="9"/>
      <c r="GXO621" s="9"/>
      <c r="GXP621" s="9"/>
      <c r="GXQ621" s="9"/>
      <c r="GXR621" s="9"/>
      <c r="GXS621" s="9"/>
      <c r="GXT621" s="9"/>
      <c r="GXU621" s="9"/>
      <c r="GXV621" s="9"/>
      <c r="GXW621" s="9"/>
      <c r="GXX621" s="9"/>
      <c r="GXY621" s="9"/>
      <c r="GXZ621" s="9"/>
      <c r="GYA621" s="9"/>
      <c r="GYB621" s="9"/>
      <c r="GYC621" s="9"/>
      <c r="GYD621" s="9"/>
      <c r="GYE621" s="9"/>
      <c r="GYF621" s="9"/>
      <c r="GYG621" s="9"/>
      <c r="GYH621" s="9"/>
      <c r="GYI621" s="9"/>
      <c r="GYJ621" s="9"/>
      <c r="GYK621" s="9"/>
      <c r="GYL621" s="9"/>
      <c r="GYM621" s="9"/>
      <c r="GYN621" s="9"/>
      <c r="GYO621" s="9"/>
      <c r="GYP621" s="9"/>
      <c r="GYQ621" s="9"/>
      <c r="GYR621" s="9"/>
      <c r="GYS621" s="9"/>
      <c r="GYT621" s="9"/>
      <c r="GYU621" s="9"/>
      <c r="GYV621" s="9"/>
      <c r="GYW621" s="9"/>
      <c r="GYX621" s="9"/>
      <c r="GYY621" s="9"/>
      <c r="GYZ621" s="9"/>
      <c r="GZA621" s="9"/>
      <c r="GZB621" s="9"/>
      <c r="GZC621" s="9"/>
      <c r="GZD621" s="9"/>
      <c r="GZE621" s="9"/>
      <c r="GZF621" s="9"/>
      <c r="GZG621" s="9"/>
      <c r="GZH621" s="9"/>
      <c r="GZI621" s="9"/>
      <c r="GZJ621" s="9"/>
      <c r="GZK621" s="9"/>
      <c r="GZL621" s="9"/>
      <c r="GZM621" s="9"/>
      <c r="GZN621" s="9"/>
      <c r="GZO621" s="9"/>
      <c r="GZP621" s="9"/>
      <c r="GZQ621" s="9"/>
      <c r="GZR621" s="9"/>
      <c r="GZS621" s="9"/>
      <c r="GZT621" s="9"/>
      <c r="GZU621" s="9"/>
      <c r="GZV621" s="9"/>
      <c r="GZW621" s="9"/>
      <c r="GZX621" s="9"/>
      <c r="GZY621" s="9"/>
      <c r="GZZ621" s="9"/>
      <c r="HAA621" s="9"/>
      <c r="HAB621" s="9"/>
      <c r="HAC621" s="9"/>
      <c r="HAD621" s="9"/>
      <c r="HAE621" s="9"/>
      <c r="HAF621" s="9"/>
      <c r="HAG621" s="9"/>
      <c r="HAH621" s="9"/>
      <c r="HAI621" s="9"/>
      <c r="HAJ621" s="9"/>
      <c r="HAK621" s="9"/>
      <c r="HAL621" s="9"/>
      <c r="HAM621" s="9"/>
      <c r="HAN621" s="9"/>
      <c r="HAO621" s="9"/>
      <c r="HAP621" s="9"/>
      <c r="HAQ621" s="9"/>
      <c r="HAR621" s="9"/>
      <c r="HAS621" s="9"/>
      <c r="HAT621" s="9"/>
      <c r="HAU621" s="9"/>
      <c r="HAV621" s="9"/>
      <c r="HAW621" s="9"/>
      <c r="HAX621" s="9"/>
      <c r="HAY621" s="9"/>
      <c r="HAZ621" s="9"/>
      <c r="HBA621" s="9"/>
      <c r="HBB621" s="9"/>
      <c r="HBC621" s="9"/>
      <c r="HBD621" s="9"/>
      <c r="HBE621" s="9"/>
      <c r="HBF621" s="9"/>
      <c r="HBG621" s="9"/>
      <c r="HBH621" s="9"/>
      <c r="HBI621" s="9"/>
      <c r="HBJ621" s="9"/>
      <c r="HBK621" s="9"/>
      <c r="HBL621" s="9"/>
      <c r="HBM621" s="9"/>
      <c r="HBN621" s="9"/>
      <c r="HBO621" s="9"/>
      <c r="HBP621" s="9"/>
      <c r="HBQ621" s="9"/>
      <c r="HBR621" s="9"/>
      <c r="HBS621" s="9"/>
      <c r="HBT621" s="9"/>
      <c r="HBU621" s="9"/>
      <c r="HBV621" s="9"/>
      <c r="HBW621" s="9"/>
      <c r="HBX621" s="9"/>
      <c r="HBY621" s="9"/>
      <c r="HBZ621" s="9"/>
      <c r="HCA621" s="9"/>
      <c r="HCB621" s="9"/>
      <c r="HCC621" s="9"/>
      <c r="HCD621" s="9"/>
      <c r="HCE621" s="9"/>
      <c r="HCF621" s="9"/>
      <c r="HCG621" s="9"/>
      <c r="HCH621" s="9"/>
      <c r="HCI621" s="9"/>
      <c r="HCJ621" s="9"/>
      <c r="HCK621" s="9"/>
      <c r="HCL621" s="9"/>
      <c r="HCM621" s="9"/>
      <c r="HCN621" s="9"/>
      <c r="HCO621" s="9"/>
      <c r="HCP621" s="9"/>
      <c r="HCQ621" s="9"/>
      <c r="HCR621" s="9"/>
      <c r="HCS621" s="9"/>
      <c r="HCT621" s="9"/>
      <c r="HCU621" s="9"/>
      <c r="HCV621" s="9"/>
      <c r="HCW621" s="9"/>
      <c r="HCX621" s="9"/>
      <c r="HCY621" s="9"/>
      <c r="HCZ621" s="9"/>
      <c r="HDA621" s="9"/>
      <c r="HDB621" s="9"/>
      <c r="HDC621" s="9"/>
      <c r="HDD621" s="9"/>
      <c r="HDE621" s="9"/>
      <c r="HDF621" s="9"/>
      <c r="HDG621" s="9"/>
      <c r="HDH621" s="9"/>
      <c r="HDI621" s="9"/>
      <c r="HDJ621" s="9"/>
      <c r="HDK621" s="9"/>
      <c r="HDL621" s="9"/>
      <c r="HDM621" s="9"/>
      <c r="HDN621" s="9"/>
      <c r="HDO621" s="9"/>
      <c r="HDP621" s="9"/>
      <c r="HDQ621" s="9"/>
      <c r="HDR621" s="9"/>
      <c r="HDS621" s="9"/>
      <c r="HDT621" s="9"/>
      <c r="HDU621" s="9"/>
      <c r="HDV621" s="9"/>
      <c r="HDW621" s="9"/>
      <c r="HDX621" s="9"/>
      <c r="HDY621" s="9"/>
      <c r="HDZ621" s="9"/>
      <c r="HEA621" s="9"/>
      <c r="HEB621" s="9"/>
      <c r="HEC621" s="9"/>
      <c r="HED621" s="9"/>
      <c r="HEE621" s="9"/>
      <c r="HEF621" s="9"/>
      <c r="HEG621" s="9"/>
      <c r="HEH621" s="9"/>
      <c r="HEI621" s="9"/>
      <c r="HEJ621" s="9"/>
      <c r="HEK621" s="9"/>
      <c r="HEL621" s="9"/>
      <c r="HEM621" s="9"/>
      <c r="HEN621" s="9"/>
      <c r="HEO621" s="9"/>
      <c r="HEP621" s="9"/>
      <c r="HEQ621" s="9"/>
      <c r="HER621" s="9"/>
      <c r="HES621" s="9"/>
      <c r="HET621" s="9"/>
      <c r="HEU621" s="9"/>
      <c r="HEV621" s="9"/>
      <c r="HEW621" s="9"/>
      <c r="HEX621" s="9"/>
      <c r="HEY621" s="9"/>
      <c r="HEZ621" s="9"/>
      <c r="HFA621" s="9"/>
      <c r="HFB621" s="9"/>
      <c r="HFC621" s="9"/>
      <c r="HFD621" s="9"/>
      <c r="HFE621" s="9"/>
      <c r="HFF621" s="9"/>
      <c r="HFG621" s="9"/>
      <c r="HFH621" s="9"/>
      <c r="HFI621" s="9"/>
      <c r="HFJ621" s="9"/>
      <c r="HFK621" s="9"/>
      <c r="HFL621" s="9"/>
      <c r="HFM621" s="9"/>
      <c r="HFN621" s="9"/>
      <c r="HFO621" s="9"/>
      <c r="HFP621" s="9"/>
      <c r="HFQ621" s="9"/>
      <c r="HFR621" s="9"/>
      <c r="HFS621" s="9"/>
      <c r="HFT621" s="9"/>
      <c r="HFU621" s="9"/>
      <c r="HFV621" s="9"/>
      <c r="HFW621" s="9"/>
      <c r="HFX621" s="9"/>
      <c r="HFY621" s="9"/>
      <c r="HFZ621" s="9"/>
      <c r="HGA621" s="9"/>
      <c r="HGB621" s="9"/>
      <c r="HGC621" s="9"/>
      <c r="HGD621" s="9"/>
      <c r="HGE621" s="9"/>
      <c r="HGF621" s="9"/>
      <c r="HGG621" s="9"/>
      <c r="HGH621" s="9"/>
      <c r="HGI621" s="9"/>
      <c r="HGJ621" s="9"/>
      <c r="HGK621" s="9"/>
      <c r="HGL621" s="9"/>
      <c r="HGM621" s="9"/>
      <c r="HGN621" s="9"/>
      <c r="HGO621" s="9"/>
      <c r="HGP621" s="9"/>
      <c r="HGQ621" s="9"/>
      <c r="HGR621" s="9"/>
      <c r="HGS621" s="9"/>
      <c r="HGT621" s="9"/>
      <c r="HGU621" s="9"/>
      <c r="HGV621" s="9"/>
      <c r="HGW621" s="9"/>
      <c r="HGX621" s="9"/>
      <c r="HGY621" s="9"/>
      <c r="HGZ621" s="9"/>
      <c r="HHA621" s="9"/>
      <c r="HHB621" s="9"/>
      <c r="HHC621" s="9"/>
      <c r="HHD621" s="9"/>
      <c r="HHE621" s="9"/>
      <c r="HHF621" s="9"/>
      <c r="HHG621" s="9"/>
      <c r="HHH621" s="9"/>
      <c r="HHI621" s="9"/>
      <c r="HHJ621" s="9"/>
      <c r="HHK621" s="9"/>
      <c r="HHL621" s="9"/>
      <c r="HHM621" s="9"/>
      <c r="HHN621" s="9"/>
      <c r="HHO621" s="9"/>
      <c r="HHP621" s="9"/>
      <c r="HHQ621" s="9"/>
      <c r="HHR621" s="9"/>
      <c r="HHS621" s="9"/>
      <c r="HHT621" s="9"/>
      <c r="HHU621" s="9"/>
      <c r="HHV621" s="9"/>
      <c r="HHW621" s="9"/>
      <c r="HHX621" s="9"/>
      <c r="HHY621" s="9"/>
      <c r="HHZ621" s="9"/>
      <c r="HIA621" s="9"/>
      <c r="HIB621" s="9"/>
      <c r="HIC621" s="9"/>
      <c r="HID621" s="9"/>
      <c r="HIE621" s="9"/>
      <c r="HIF621" s="9"/>
      <c r="HIG621" s="9"/>
      <c r="HIH621" s="9"/>
      <c r="HII621" s="9"/>
      <c r="HIJ621" s="9"/>
      <c r="HIK621" s="9"/>
      <c r="HIL621" s="9"/>
      <c r="HIM621" s="9"/>
      <c r="HIN621" s="9"/>
      <c r="HIO621" s="9"/>
      <c r="HIP621" s="9"/>
      <c r="HIQ621" s="9"/>
      <c r="HIR621" s="9"/>
      <c r="HIS621" s="9"/>
      <c r="HIT621" s="9"/>
      <c r="HIU621" s="9"/>
      <c r="HIV621" s="9"/>
      <c r="HIW621" s="9"/>
      <c r="HIX621" s="9"/>
      <c r="HIY621" s="9"/>
      <c r="HIZ621" s="9"/>
      <c r="HJA621" s="9"/>
      <c r="HJB621" s="9"/>
      <c r="HJC621" s="9"/>
      <c r="HJD621" s="9"/>
      <c r="HJE621" s="9"/>
      <c r="HJF621" s="9"/>
      <c r="HJG621" s="9"/>
      <c r="HJH621" s="9"/>
      <c r="HJI621" s="9"/>
      <c r="HJJ621" s="9"/>
      <c r="HJK621" s="9"/>
      <c r="HJL621" s="9"/>
      <c r="HJM621" s="9"/>
      <c r="HJN621" s="9"/>
      <c r="HJO621" s="9"/>
      <c r="HJP621" s="9"/>
      <c r="HJQ621" s="9"/>
      <c r="HJR621" s="9"/>
      <c r="HJS621" s="9"/>
      <c r="HJT621" s="9"/>
      <c r="HJU621" s="9"/>
      <c r="HJV621" s="9"/>
      <c r="HJW621" s="9"/>
      <c r="HJX621" s="9"/>
      <c r="HJY621" s="9"/>
      <c r="HJZ621" s="9"/>
      <c r="HKA621" s="9"/>
      <c r="HKB621" s="9"/>
      <c r="HKC621" s="9"/>
      <c r="HKD621" s="9"/>
      <c r="HKE621" s="9"/>
      <c r="HKF621" s="9"/>
      <c r="HKG621" s="9"/>
      <c r="HKH621" s="9"/>
      <c r="HKI621" s="9"/>
      <c r="HKJ621" s="9"/>
      <c r="HKK621" s="9"/>
      <c r="HKL621" s="9"/>
      <c r="HKM621" s="9"/>
      <c r="HKN621" s="9"/>
      <c r="HKO621" s="9"/>
      <c r="HKP621" s="9"/>
      <c r="HKQ621" s="9"/>
      <c r="HKR621" s="9"/>
      <c r="HKS621" s="9"/>
      <c r="HKT621" s="9"/>
      <c r="HKU621" s="9"/>
      <c r="HKV621" s="9"/>
      <c r="HKW621" s="9"/>
      <c r="HKX621" s="9"/>
      <c r="HKY621" s="9"/>
      <c r="HKZ621" s="9"/>
      <c r="HLA621" s="9"/>
      <c r="HLB621" s="9"/>
      <c r="HLC621" s="9"/>
      <c r="HLD621" s="9"/>
      <c r="HLE621" s="9"/>
      <c r="HLF621" s="9"/>
      <c r="HLG621" s="9"/>
      <c r="HLH621" s="9"/>
      <c r="HLI621" s="9"/>
      <c r="HLJ621" s="9"/>
      <c r="HLK621" s="9"/>
      <c r="HLL621" s="9"/>
      <c r="HLM621" s="9"/>
      <c r="HLN621" s="9"/>
      <c r="HLO621" s="9"/>
      <c r="HLP621" s="9"/>
      <c r="HLQ621" s="9"/>
      <c r="HLR621" s="9"/>
      <c r="HLS621" s="9"/>
      <c r="HLT621" s="9"/>
      <c r="HLU621" s="9"/>
      <c r="HLV621" s="9"/>
      <c r="HLW621" s="9"/>
      <c r="HLX621" s="9"/>
      <c r="HLY621" s="9"/>
      <c r="HLZ621" s="9"/>
      <c r="HMA621" s="9"/>
      <c r="HMB621" s="9"/>
      <c r="HMC621" s="9"/>
      <c r="HMD621" s="9"/>
      <c r="HME621" s="9"/>
      <c r="HMF621" s="9"/>
      <c r="HMG621" s="9"/>
      <c r="HMH621" s="9"/>
      <c r="HMI621" s="9"/>
      <c r="HMJ621" s="9"/>
      <c r="HMK621" s="9"/>
      <c r="HML621" s="9"/>
      <c r="HMM621" s="9"/>
      <c r="HMN621" s="9"/>
      <c r="HMO621" s="9"/>
      <c r="HMP621" s="9"/>
      <c r="HMQ621" s="9"/>
      <c r="HMR621" s="9"/>
      <c r="HMS621" s="9"/>
      <c r="HMT621" s="9"/>
      <c r="HMU621" s="9"/>
      <c r="HMV621" s="9"/>
      <c r="HMW621" s="9"/>
      <c r="HMX621" s="9"/>
      <c r="HMY621" s="9"/>
      <c r="HMZ621" s="9"/>
      <c r="HNA621" s="9"/>
      <c r="HNB621" s="9"/>
      <c r="HNC621" s="9"/>
      <c r="HND621" s="9"/>
      <c r="HNE621" s="9"/>
      <c r="HNF621" s="9"/>
      <c r="HNG621" s="9"/>
      <c r="HNH621" s="9"/>
      <c r="HNI621" s="9"/>
      <c r="HNJ621" s="9"/>
      <c r="HNK621" s="9"/>
      <c r="HNL621" s="9"/>
      <c r="HNM621" s="9"/>
      <c r="HNN621" s="9"/>
      <c r="HNO621" s="9"/>
      <c r="HNP621" s="9"/>
      <c r="HNQ621" s="9"/>
      <c r="HNR621" s="9"/>
      <c r="HNS621" s="9"/>
      <c r="HNT621" s="9"/>
      <c r="HNU621" s="9"/>
      <c r="HNV621" s="9"/>
      <c r="HNW621" s="9"/>
      <c r="HNX621" s="9"/>
      <c r="HNY621" s="9"/>
      <c r="HNZ621" s="9"/>
      <c r="HOA621" s="9"/>
      <c r="HOB621" s="9"/>
      <c r="HOC621" s="9"/>
      <c r="HOD621" s="9"/>
      <c r="HOE621" s="9"/>
      <c r="HOF621" s="9"/>
      <c r="HOG621" s="9"/>
      <c r="HOH621" s="9"/>
      <c r="HOI621" s="9"/>
      <c r="HOJ621" s="9"/>
      <c r="HOK621" s="9"/>
      <c r="HOL621" s="9"/>
      <c r="HOM621" s="9"/>
      <c r="HON621" s="9"/>
      <c r="HOO621" s="9"/>
      <c r="HOP621" s="9"/>
      <c r="HOQ621" s="9"/>
      <c r="HOR621" s="9"/>
      <c r="HOS621" s="9"/>
      <c r="HOT621" s="9"/>
      <c r="HOU621" s="9"/>
      <c r="HOV621" s="9"/>
      <c r="HOW621" s="9"/>
      <c r="HOX621" s="9"/>
      <c r="HOY621" s="9"/>
      <c r="HOZ621" s="9"/>
      <c r="HPA621" s="9"/>
      <c r="HPB621" s="9"/>
      <c r="HPC621" s="9"/>
      <c r="HPD621" s="9"/>
      <c r="HPE621" s="9"/>
      <c r="HPF621" s="9"/>
      <c r="HPG621" s="9"/>
      <c r="HPH621" s="9"/>
      <c r="HPI621" s="9"/>
      <c r="HPJ621" s="9"/>
      <c r="HPK621" s="9"/>
      <c r="HPL621" s="9"/>
      <c r="HPM621" s="9"/>
      <c r="HPN621" s="9"/>
      <c r="HPO621" s="9"/>
      <c r="HPP621" s="9"/>
      <c r="HPQ621" s="9"/>
      <c r="HPR621" s="9"/>
      <c r="HPS621" s="9"/>
      <c r="HPT621" s="9"/>
      <c r="HPU621" s="9"/>
      <c r="HPV621" s="9"/>
      <c r="HPW621" s="9"/>
      <c r="HPX621" s="9"/>
      <c r="HPY621" s="9"/>
      <c r="HPZ621" s="9"/>
      <c r="HQA621" s="9"/>
      <c r="HQB621" s="9"/>
      <c r="HQC621" s="9"/>
      <c r="HQD621" s="9"/>
      <c r="HQE621" s="9"/>
      <c r="HQF621" s="9"/>
      <c r="HQG621" s="9"/>
      <c r="HQH621" s="9"/>
      <c r="HQI621" s="9"/>
      <c r="HQJ621" s="9"/>
      <c r="HQK621" s="9"/>
      <c r="HQL621" s="9"/>
      <c r="HQM621" s="9"/>
      <c r="HQN621" s="9"/>
      <c r="HQO621" s="9"/>
      <c r="HQP621" s="9"/>
      <c r="HQQ621" s="9"/>
      <c r="HQR621" s="9"/>
      <c r="HQS621" s="9"/>
      <c r="HQT621" s="9"/>
      <c r="HQU621" s="9"/>
      <c r="HQV621" s="9"/>
      <c r="HQW621" s="9"/>
      <c r="HQX621" s="9"/>
      <c r="HQY621" s="9"/>
      <c r="HQZ621" s="9"/>
      <c r="HRA621" s="9"/>
      <c r="HRB621" s="9"/>
      <c r="HRC621" s="9"/>
      <c r="HRD621" s="9"/>
      <c r="HRE621" s="9"/>
      <c r="HRF621" s="9"/>
      <c r="HRG621" s="9"/>
      <c r="HRH621" s="9"/>
      <c r="HRI621" s="9"/>
      <c r="HRJ621" s="9"/>
      <c r="HRK621" s="9"/>
      <c r="HRL621" s="9"/>
      <c r="HRM621" s="9"/>
      <c r="HRN621" s="9"/>
      <c r="HRO621" s="9"/>
      <c r="HRP621" s="9"/>
      <c r="HRQ621" s="9"/>
      <c r="HRR621" s="9"/>
      <c r="HRS621" s="9"/>
      <c r="HRT621" s="9"/>
      <c r="HRU621" s="9"/>
      <c r="HRV621" s="9"/>
      <c r="HRW621" s="9"/>
      <c r="HRX621" s="9"/>
      <c r="HRY621" s="9"/>
      <c r="HRZ621" s="9"/>
      <c r="HSA621" s="9"/>
      <c r="HSB621" s="9"/>
      <c r="HSC621" s="9"/>
      <c r="HSD621" s="9"/>
      <c r="HSE621" s="9"/>
      <c r="HSF621" s="9"/>
      <c r="HSG621" s="9"/>
      <c r="HSH621" s="9"/>
      <c r="HSI621" s="9"/>
      <c r="HSJ621" s="9"/>
      <c r="HSK621" s="9"/>
      <c r="HSL621" s="9"/>
      <c r="HSM621" s="9"/>
      <c r="HSN621" s="9"/>
      <c r="HSO621" s="9"/>
      <c r="HSP621" s="9"/>
      <c r="HSQ621" s="9"/>
      <c r="HSR621" s="9"/>
      <c r="HSS621" s="9"/>
      <c r="HST621" s="9"/>
      <c r="HSU621" s="9"/>
      <c r="HSV621" s="9"/>
      <c r="HSW621" s="9"/>
      <c r="HSX621" s="9"/>
      <c r="HSY621" s="9"/>
      <c r="HSZ621" s="9"/>
      <c r="HTA621" s="9"/>
      <c r="HTB621" s="9"/>
      <c r="HTC621" s="9"/>
      <c r="HTD621" s="9"/>
      <c r="HTE621" s="9"/>
      <c r="HTF621" s="9"/>
      <c r="HTG621" s="9"/>
      <c r="HTH621" s="9"/>
      <c r="HTI621" s="9"/>
      <c r="HTJ621" s="9"/>
      <c r="HTK621" s="9"/>
      <c r="HTL621" s="9"/>
      <c r="HTM621" s="9"/>
      <c r="HTN621" s="9"/>
      <c r="HTO621" s="9"/>
      <c r="HTP621" s="9"/>
      <c r="HTQ621" s="9"/>
      <c r="HTR621" s="9"/>
      <c r="HTS621" s="9"/>
      <c r="HTT621" s="9"/>
      <c r="HTU621" s="9"/>
      <c r="HTV621" s="9"/>
      <c r="HTW621" s="9"/>
      <c r="HTX621" s="9"/>
      <c r="HTY621" s="9"/>
      <c r="HTZ621" s="9"/>
      <c r="HUA621" s="9"/>
      <c r="HUB621" s="9"/>
      <c r="HUC621" s="9"/>
      <c r="HUD621" s="9"/>
      <c r="HUE621" s="9"/>
      <c r="HUF621" s="9"/>
      <c r="HUG621" s="9"/>
      <c r="HUH621" s="9"/>
      <c r="HUI621" s="9"/>
      <c r="HUJ621" s="9"/>
      <c r="HUK621" s="9"/>
      <c r="HUL621" s="9"/>
      <c r="HUM621" s="9"/>
      <c r="HUN621" s="9"/>
      <c r="HUO621" s="9"/>
      <c r="HUP621" s="9"/>
      <c r="HUQ621" s="9"/>
      <c r="HUR621" s="9"/>
      <c r="HUS621" s="9"/>
      <c r="HUT621" s="9"/>
      <c r="HUU621" s="9"/>
      <c r="HUV621" s="9"/>
      <c r="HUW621" s="9"/>
      <c r="HUX621" s="9"/>
      <c r="HUY621" s="9"/>
      <c r="HUZ621" s="9"/>
      <c r="HVA621" s="9"/>
      <c r="HVB621" s="9"/>
      <c r="HVC621" s="9"/>
      <c r="HVD621" s="9"/>
      <c r="HVE621" s="9"/>
      <c r="HVF621" s="9"/>
      <c r="HVG621" s="9"/>
      <c r="HVH621" s="9"/>
      <c r="HVI621" s="9"/>
      <c r="HVJ621" s="9"/>
      <c r="HVK621" s="9"/>
      <c r="HVL621" s="9"/>
      <c r="HVM621" s="9"/>
      <c r="HVN621" s="9"/>
      <c r="HVO621" s="9"/>
      <c r="HVP621" s="9"/>
      <c r="HVQ621" s="9"/>
      <c r="HVR621" s="9"/>
      <c r="HVS621" s="9"/>
      <c r="HVT621" s="9"/>
      <c r="HVU621" s="9"/>
      <c r="HVV621" s="9"/>
      <c r="HVW621" s="9"/>
      <c r="HVX621" s="9"/>
      <c r="HVY621" s="9"/>
      <c r="HVZ621" s="9"/>
      <c r="HWA621" s="9"/>
      <c r="HWB621" s="9"/>
      <c r="HWC621" s="9"/>
      <c r="HWD621" s="9"/>
      <c r="HWE621" s="9"/>
      <c r="HWF621" s="9"/>
      <c r="HWG621" s="9"/>
      <c r="HWH621" s="9"/>
      <c r="HWI621" s="9"/>
      <c r="HWJ621" s="9"/>
      <c r="HWK621" s="9"/>
      <c r="HWL621" s="9"/>
      <c r="HWM621" s="9"/>
      <c r="HWN621" s="9"/>
      <c r="HWO621" s="9"/>
      <c r="HWP621" s="9"/>
      <c r="HWQ621" s="9"/>
      <c r="HWR621" s="9"/>
      <c r="HWS621" s="9"/>
      <c r="HWT621" s="9"/>
      <c r="HWU621" s="9"/>
      <c r="HWV621" s="9"/>
      <c r="HWW621" s="9"/>
      <c r="HWX621" s="9"/>
      <c r="HWY621" s="9"/>
      <c r="HWZ621" s="9"/>
      <c r="HXA621" s="9"/>
      <c r="HXB621" s="9"/>
      <c r="HXC621" s="9"/>
      <c r="HXD621" s="9"/>
      <c r="HXE621" s="9"/>
      <c r="HXF621" s="9"/>
      <c r="HXG621" s="9"/>
      <c r="HXH621" s="9"/>
      <c r="HXI621" s="9"/>
      <c r="HXJ621" s="9"/>
      <c r="HXK621" s="9"/>
      <c r="HXL621" s="9"/>
      <c r="HXM621" s="9"/>
      <c r="HXN621" s="9"/>
      <c r="HXO621" s="9"/>
      <c r="HXP621" s="9"/>
      <c r="HXQ621" s="9"/>
      <c r="HXR621" s="9"/>
      <c r="HXS621" s="9"/>
      <c r="HXT621" s="9"/>
      <c r="HXU621" s="9"/>
      <c r="HXV621" s="9"/>
      <c r="HXW621" s="9"/>
      <c r="HXX621" s="9"/>
      <c r="HXY621" s="9"/>
      <c r="HXZ621" s="9"/>
      <c r="HYA621" s="9"/>
      <c r="HYB621" s="9"/>
      <c r="HYC621" s="9"/>
      <c r="HYD621" s="9"/>
      <c r="HYE621" s="9"/>
      <c r="HYF621" s="9"/>
      <c r="HYG621" s="9"/>
      <c r="HYH621" s="9"/>
      <c r="HYI621" s="9"/>
      <c r="HYJ621" s="9"/>
      <c r="HYK621" s="9"/>
      <c r="HYL621" s="9"/>
      <c r="HYM621" s="9"/>
      <c r="HYN621" s="9"/>
      <c r="HYO621" s="9"/>
      <c r="HYP621" s="9"/>
      <c r="HYQ621" s="9"/>
      <c r="HYR621" s="9"/>
      <c r="HYS621" s="9"/>
      <c r="HYT621" s="9"/>
      <c r="HYU621" s="9"/>
      <c r="HYV621" s="9"/>
      <c r="HYW621" s="9"/>
      <c r="HYX621" s="9"/>
      <c r="HYY621" s="9"/>
      <c r="HYZ621" s="9"/>
      <c r="HZA621" s="9"/>
      <c r="HZB621" s="9"/>
      <c r="HZC621" s="9"/>
      <c r="HZD621" s="9"/>
      <c r="HZE621" s="9"/>
      <c r="HZF621" s="9"/>
      <c r="HZG621" s="9"/>
      <c r="HZH621" s="9"/>
      <c r="HZI621" s="9"/>
      <c r="HZJ621" s="9"/>
      <c r="HZK621" s="9"/>
      <c r="HZL621" s="9"/>
      <c r="HZM621" s="9"/>
      <c r="HZN621" s="9"/>
      <c r="HZO621" s="9"/>
      <c r="HZP621" s="9"/>
      <c r="HZQ621" s="9"/>
      <c r="HZR621" s="9"/>
      <c r="HZS621" s="9"/>
      <c r="HZT621" s="9"/>
      <c r="HZU621" s="9"/>
      <c r="HZV621" s="9"/>
      <c r="HZW621" s="9"/>
      <c r="HZX621" s="9"/>
      <c r="HZY621" s="9"/>
      <c r="HZZ621" s="9"/>
      <c r="IAA621" s="9"/>
      <c r="IAB621" s="9"/>
      <c r="IAC621" s="9"/>
      <c r="IAD621" s="9"/>
      <c r="IAE621" s="9"/>
      <c r="IAF621" s="9"/>
      <c r="IAG621" s="9"/>
      <c r="IAH621" s="9"/>
      <c r="IAI621" s="9"/>
      <c r="IAJ621" s="9"/>
      <c r="IAK621" s="9"/>
      <c r="IAL621" s="9"/>
      <c r="IAM621" s="9"/>
      <c r="IAN621" s="9"/>
      <c r="IAO621" s="9"/>
      <c r="IAP621" s="9"/>
      <c r="IAQ621" s="9"/>
      <c r="IAR621" s="9"/>
      <c r="IAS621" s="9"/>
      <c r="IAT621" s="9"/>
      <c r="IAU621" s="9"/>
      <c r="IAV621" s="9"/>
      <c r="IAW621" s="9"/>
      <c r="IAX621" s="9"/>
      <c r="IAY621" s="9"/>
      <c r="IAZ621" s="9"/>
      <c r="IBA621" s="9"/>
      <c r="IBB621" s="9"/>
      <c r="IBC621" s="9"/>
      <c r="IBD621" s="9"/>
      <c r="IBE621" s="9"/>
      <c r="IBF621" s="9"/>
      <c r="IBG621" s="9"/>
      <c r="IBH621" s="9"/>
      <c r="IBI621" s="9"/>
      <c r="IBJ621" s="9"/>
      <c r="IBK621" s="9"/>
      <c r="IBL621" s="9"/>
      <c r="IBM621" s="9"/>
      <c r="IBN621" s="9"/>
      <c r="IBO621" s="9"/>
      <c r="IBP621" s="9"/>
      <c r="IBQ621" s="9"/>
      <c r="IBR621" s="9"/>
      <c r="IBS621" s="9"/>
      <c r="IBT621" s="9"/>
      <c r="IBU621" s="9"/>
      <c r="IBV621" s="9"/>
      <c r="IBW621" s="9"/>
      <c r="IBX621" s="9"/>
      <c r="IBY621" s="9"/>
      <c r="IBZ621" s="9"/>
      <c r="ICA621" s="9"/>
      <c r="ICB621" s="9"/>
      <c r="ICC621" s="9"/>
      <c r="ICD621" s="9"/>
      <c r="ICE621" s="9"/>
      <c r="ICF621" s="9"/>
      <c r="ICG621" s="9"/>
      <c r="ICH621" s="9"/>
      <c r="ICI621" s="9"/>
      <c r="ICJ621" s="9"/>
      <c r="ICK621" s="9"/>
      <c r="ICL621" s="9"/>
      <c r="ICM621" s="9"/>
      <c r="ICN621" s="9"/>
      <c r="ICO621" s="9"/>
      <c r="ICP621" s="9"/>
      <c r="ICQ621" s="9"/>
      <c r="ICR621" s="9"/>
      <c r="ICS621" s="9"/>
      <c r="ICT621" s="9"/>
      <c r="ICU621" s="9"/>
      <c r="ICV621" s="9"/>
      <c r="ICW621" s="9"/>
      <c r="ICX621" s="9"/>
      <c r="ICY621" s="9"/>
      <c r="ICZ621" s="9"/>
      <c r="IDA621" s="9"/>
      <c r="IDB621" s="9"/>
      <c r="IDC621" s="9"/>
      <c r="IDD621" s="9"/>
      <c r="IDE621" s="9"/>
      <c r="IDF621" s="9"/>
      <c r="IDG621" s="9"/>
      <c r="IDH621" s="9"/>
      <c r="IDI621" s="9"/>
      <c r="IDJ621" s="9"/>
      <c r="IDK621" s="9"/>
      <c r="IDL621" s="9"/>
      <c r="IDM621" s="9"/>
      <c r="IDN621" s="9"/>
      <c r="IDO621" s="9"/>
      <c r="IDP621" s="9"/>
      <c r="IDQ621" s="9"/>
      <c r="IDR621" s="9"/>
      <c r="IDS621" s="9"/>
      <c r="IDT621" s="9"/>
      <c r="IDU621" s="9"/>
      <c r="IDV621" s="9"/>
      <c r="IDW621" s="9"/>
      <c r="IDX621" s="9"/>
      <c r="IDY621" s="9"/>
      <c r="IDZ621" s="9"/>
      <c r="IEA621" s="9"/>
      <c r="IEB621" s="9"/>
      <c r="IEC621" s="9"/>
      <c r="IED621" s="9"/>
      <c r="IEE621" s="9"/>
      <c r="IEF621" s="9"/>
      <c r="IEG621" s="9"/>
      <c r="IEH621" s="9"/>
      <c r="IEI621" s="9"/>
      <c r="IEJ621" s="9"/>
      <c r="IEK621" s="9"/>
      <c r="IEL621" s="9"/>
      <c r="IEM621" s="9"/>
      <c r="IEN621" s="9"/>
      <c r="IEO621" s="9"/>
      <c r="IEP621" s="9"/>
      <c r="IEQ621" s="9"/>
      <c r="IER621" s="9"/>
      <c r="IES621" s="9"/>
      <c r="IET621" s="9"/>
      <c r="IEU621" s="9"/>
      <c r="IEV621" s="9"/>
      <c r="IEW621" s="9"/>
      <c r="IEX621" s="9"/>
      <c r="IEY621" s="9"/>
      <c r="IEZ621" s="9"/>
      <c r="IFA621" s="9"/>
      <c r="IFB621" s="9"/>
      <c r="IFC621" s="9"/>
      <c r="IFD621" s="9"/>
      <c r="IFE621" s="9"/>
      <c r="IFF621" s="9"/>
      <c r="IFG621" s="9"/>
      <c r="IFH621" s="9"/>
      <c r="IFI621" s="9"/>
      <c r="IFJ621" s="9"/>
      <c r="IFK621" s="9"/>
      <c r="IFL621" s="9"/>
      <c r="IFM621" s="9"/>
      <c r="IFN621" s="9"/>
      <c r="IFO621" s="9"/>
      <c r="IFP621" s="9"/>
      <c r="IFQ621" s="9"/>
      <c r="IFR621" s="9"/>
      <c r="IFS621" s="9"/>
      <c r="IFT621" s="9"/>
      <c r="IFU621" s="9"/>
      <c r="IFV621" s="9"/>
      <c r="IFW621" s="9"/>
      <c r="IFX621" s="9"/>
      <c r="IFY621" s="9"/>
      <c r="IFZ621" s="9"/>
      <c r="IGA621" s="9"/>
      <c r="IGB621" s="9"/>
      <c r="IGC621" s="9"/>
      <c r="IGD621" s="9"/>
      <c r="IGE621" s="9"/>
      <c r="IGF621" s="9"/>
      <c r="IGG621" s="9"/>
      <c r="IGH621" s="9"/>
      <c r="IGI621" s="9"/>
      <c r="IGJ621" s="9"/>
      <c r="IGK621" s="9"/>
      <c r="IGL621" s="9"/>
      <c r="IGM621" s="9"/>
      <c r="IGN621" s="9"/>
      <c r="IGO621" s="9"/>
      <c r="IGP621" s="9"/>
      <c r="IGQ621" s="9"/>
      <c r="IGR621" s="9"/>
      <c r="IGS621" s="9"/>
      <c r="IGT621" s="9"/>
      <c r="IGU621" s="9"/>
      <c r="IGV621" s="9"/>
      <c r="IGW621" s="9"/>
      <c r="IGX621" s="9"/>
      <c r="IGY621" s="9"/>
      <c r="IGZ621" s="9"/>
      <c r="IHA621" s="9"/>
      <c r="IHB621" s="9"/>
      <c r="IHC621" s="9"/>
      <c r="IHD621" s="9"/>
      <c r="IHE621" s="9"/>
      <c r="IHF621" s="9"/>
      <c r="IHG621" s="9"/>
      <c r="IHH621" s="9"/>
      <c r="IHI621" s="9"/>
      <c r="IHJ621" s="9"/>
      <c r="IHK621" s="9"/>
      <c r="IHL621" s="9"/>
      <c r="IHM621" s="9"/>
      <c r="IHN621" s="9"/>
      <c r="IHO621" s="9"/>
      <c r="IHP621" s="9"/>
      <c r="IHQ621" s="9"/>
      <c r="IHR621" s="9"/>
      <c r="IHS621" s="9"/>
      <c r="IHT621" s="9"/>
      <c r="IHU621" s="9"/>
      <c r="IHV621" s="9"/>
      <c r="IHW621" s="9"/>
      <c r="IHX621" s="9"/>
      <c r="IHY621" s="9"/>
      <c r="IHZ621" s="9"/>
      <c r="IIA621" s="9"/>
      <c r="IIB621" s="9"/>
      <c r="IIC621" s="9"/>
      <c r="IID621" s="9"/>
      <c r="IIE621" s="9"/>
      <c r="IIF621" s="9"/>
      <c r="IIG621" s="9"/>
      <c r="IIH621" s="9"/>
      <c r="III621" s="9"/>
      <c r="IIJ621" s="9"/>
      <c r="IIK621" s="9"/>
      <c r="IIL621" s="9"/>
      <c r="IIM621" s="9"/>
      <c r="IIN621" s="9"/>
      <c r="IIO621" s="9"/>
      <c r="IIP621" s="9"/>
      <c r="IIQ621" s="9"/>
      <c r="IIR621" s="9"/>
      <c r="IIS621" s="9"/>
      <c r="IIT621" s="9"/>
      <c r="IIU621" s="9"/>
      <c r="IIV621" s="9"/>
      <c r="IIW621" s="9"/>
      <c r="IIX621" s="9"/>
      <c r="IIY621" s="9"/>
      <c r="IIZ621" s="9"/>
      <c r="IJA621" s="9"/>
      <c r="IJB621" s="9"/>
      <c r="IJC621" s="9"/>
      <c r="IJD621" s="9"/>
      <c r="IJE621" s="9"/>
      <c r="IJF621" s="9"/>
      <c r="IJG621" s="9"/>
      <c r="IJH621" s="9"/>
      <c r="IJI621" s="9"/>
      <c r="IJJ621" s="9"/>
      <c r="IJK621" s="9"/>
      <c r="IJL621" s="9"/>
      <c r="IJM621" s="9"/>
      <c r="IJN621" s="9"/>
      <c r="IJO621" s="9"/>
      <c r="IJP621" s="9"/>
      <c r="IJQ621" s="9"/>
      <c r="IJR621" s="9"/>
      <c r="IJS621" s="9"/>
      <c r="IJT621" s="9"/>
      <c r="IJU621" s="9"/>
      <c r="IJV621" s="9"/>
      <c r="IJW621" s="9"/>
      <c r="IJX621" s="9"/>
      <c r="IJY621" s="9"/>
      <c r="IJZ621" s="9"/>
      <c r="IKA621" s="9"/>
      <c r="IKB621" s="9"/>
      <c r="IKC621" s="9"/>
      <c r="IKD621" s="9"/>
      <c r="IKE621" s="9"/>
      <c r="IKF621" s="9"/>
      <c r="IKG621" s="9"/>
      <c r="IKH621" s="9"/>
      <c r="IKI621" s="9"/>
      <c r="IKJ621" s="9"/>
      <c r="IKK621" s="9"/>
      <c r="IKL621" s="9"/>
      <c r="IKM621" s="9"/>
      <c r="IKN621" s="9"/>
      <c r="IKO621" s="9"/>
      <c r="IKP621" s="9"/>
      <c r="IKQ621" s="9"/>
      <c r="IKR621" s="9"/>
      <c r="IKS621" s="9"/>
      <c r="IKT621" s="9"/>
      <c r="IKU621" s="9"/>
      <c r="IKV621" s="9"/>
      <c r="IKW621" s="9"/>
      <c r="IKX621" s="9"/>
      <c r="IKY621" s="9"/>
      <c r="IKZ621" s="9"/>
      <c r="ILA621" s="9"/>
      <c r="ILB621" s="9"/>
      <c r="ILC621" s="9"/>
      <c r="ILD621" s="9"/>
      <c r="ILE621" s="9"/>
      <c r="ILF621" s="9"/>
      <c r="ILG621" s="9"/>
      <c r="ILH621" s="9"/>
      <c r="ILI621" s="9"/>
      <c r="ILJ621" s="9"/>
      <c r="ILK621" s="9"/>
      <c r="ILL621" s="9"/>
      <c r="ILM621" s="9"/>
      <c r="ILN621" s="9"/>
      <c r="ILO621" s="9"/>
      <c r="ILP621" s="9"/>
      <c r="ILQ621" s="9"/>
      <c r="ILR621" s="9"/>
      <c r="ILS621" s="9"/>
      <c r="ILT621" s="9"/>
      <c r="ILU621" s="9"/>
      <c r="ILV621" s="9"/>
      <c r="ILW621" s="9"/>
      <c r="ILX621" s="9"/>
      <c r="ILY621" s="9"/>
      <c r="ILZ621" s="9"/>
      <c r="IMA621" s="9"/>
      <c r="IMB621" s="9"/>
      <c r="IMC621" s="9"/>
      <c r="IMD621" s="9"/>
      <c r="IME621" s="9"/>
      <c r="IMF621" s="9"/>
      <c r="IMG621" s="9"/>
      <c r="IMH621" s="9"/>
      <c r="IMI621" s="9"/>
      <c r="IMJ621" s="9"/>
      <c r="IMK621" s="9"/>
      <c r="IML621" s="9"/>
      <c r="IMM621" s="9"/>
      <c r="IMN621" s="9"/>
      <c r="IMO621" s="9"/>
      <c r="IMP621" s="9"/>
      <c r="IMQ621" s="9"/>
      <c r="IMR621" s="9"/>
      <c r="IMS621" s="9"/>
      <c r="IMT621" s="9"/>
      <c r="IMU621" s="9"/>
      <c r="IMV621" s="9"/>
      <c r="IMW621" s="9"/>
      <c r="IMX621" s="9"/>
      <c r="IMY621" s="9"/>
      <c r="IMZ621" s="9"/>
      <c r="INA621" s="9"/>
      <c r="INB621" s="9"/>
      <c r="INC621" s="9"/>
      <c r="IND621" s="9"/>
      <c r="INE621" s="9"/>
      <c r="INF621" s="9"/>
      <c r="ING621" s="9"/>
      <c r="INH621" s="9"/>
      <c r="INI621" s="9"/>
      <c r="INJ621" s="9"/>
      <c r="INK621" s="9"/>
      <c r="INL621" s="9"/>
      <c r="INM621" s="9"/>
      <c r="INN621" s="9"/>
      <c r="INO621" s="9"/>
      <c r="INP621" s="9"/>
      <c r="INQ621" s="9"/>
      <c r="INR621" s="9"/>
      <c r="INS621" s="9"/>
      <c r="INT621" s="9"/>
      <c r="INU621" s="9"/>
      <c r="INV621" s="9"/>
      <c r="INW621" s="9"/>
      <c r="INX621" s="9"/>
      <c r="INY621" s="9"/>
      <c r="INZ621" s="9"/>
      <c r="IOA621" s="9"/>
      <c r="IOB621" s="9"/>
      <c r="IOC621" s="9"/>
      <c r="IOD621" s="9"/>
      <c r="IOE621" s="9"/>
      <c r="IOF621" s="9"/>
      <c r="IOG621" s="9"/>
      <c r="IOH621" s="9"/>
      <c r="IOI621" s="9"/>
      <c r="IOJ621" s="9"/>
      <c r="IOK621" s="9"/>
      <c r="IOL621" s="9"/>
      <c r="IOM621" s="9"/>
      <c r="ION621" s="9"/>
      <c r="IOO621" s="9"/>
      <c r="IOP621" s="9"/>
      <c r="IOQ621" s="9"/>
      <c r="IOR621" s="9"/>
      <c r="IOS621" s="9"/>
      <c r="IOT621" s="9"/>
      <c r="IOU621" s="9"/>
      <c r="IOV621" s="9"/>
      <c r="IOW621" s="9"/>
      <c r="IOX621" s="9"/>
      <c r="IOY621" s="9"/>
      <c r="IOZ621" s="9"/>
      <c r="IPA621" s="9"/>
      <c r="IPB621" s="9"/>
      <c r="IPC621" s="9"/>
      <c r="IPD621" s="9"/>
      <c r="IPE621" s="9"/>
      <c r="IPF621" s="9"/>
      <c r="IPG621" s="9"/>
      <c r="IPH621" s="9"/>
      <c r="IPI621" s="9"/>
      <c r="IPJ621" s="9"/>
      <c r="IPK621" s="9"/>
      <c r="IPL621" s="9"/>
      <c r="IPM621" s="9"/>
      <c r="IPN621" s="9"/>
      <c r="IPO621" s="9"/>
      <c r="IPP621" s="9"/>
      <c r="IPQ621" s="9"/>
      <c r="IPR621" s="9"/>
      <c r="IPS621" s="9"/>
      <c r="IPT621" s="9"/>
      <c r="IPU621" s="9"/>
      <c r="IPV621" s="9"/>
      <c r="IPW621" s="9"/>
      <c r="IPX621" s="9"/>
      <c r="IPY621" s="9"/>
      <c r="IPZ621" s="9"/>
      <c r="IQA621" s="9"/>
      <c r="IQB621" s="9"/>
      <c r="IQC621" s="9"/>
      <c r="IQD621" s="9"/>
      <c r="IQE621" s="9"/>
      <c r="IQF621" s="9"/>
      <c r="IQG621" s="9"/>
      <c r="IQH621" s="9"/>
      <c r="IQI621" s="9"/>
      <c r="IQJ621" s="9"/>
      <c r="IQK621" s="9"/>
      <c r="IQL621" s="9"/>
      <c r="IQM621" s="9"/>
      <c r="IQN621" s="9"/>
      <c r="IQO621" s="9"/>
      <c r="IQP621" s="9"/>
      <c r="IQQ621" s="9"/>
      <c r="IQR621" s="9"/>
      <c r="IQS621" s="9"/>
      <c r="IQT621" s="9"/>
      <c r="IQU621" s="9"/>
      <c r="IQV621" s="9"/>
      <c r="IQW621" s="9"/>
      <c r="IQX621" s="9"/>
      <c r="IQY621" s="9"/>
      <c r="IQZ621" s="9"/>
      <c r="IRA621" s="9"/>
      <c r="IRB621" s="9"/>
      <c r="IRC621" s="9"/>
      <c r="IRD621" s="9"/>
      <c r="IRE621" s="9"/>
      <c r="IRF621" s="9"/>
      <c r="IRG621" s="9"/>
      <c r="IRH621" s="9"/>
      <c r="IRI621" s="9"/>
      <c r="IRJ621" s="9"/>
      <c r="IRK621" s="9"/>
      <c r="IRL621" s="9"/>
      <c r="IRM621" s="9"/>
      <c r="IRN621" s="9"/>
      <c r="IRO621" s="9"/>
      <c r="IRP621" s="9"/>
      <c r="IRQ621" s="9"/>
      <c r="IRR621" s="9"/>
      <c r="IRS621" s="9"/>
      <c r="IRT621" s="9"/>
      <c r="IRU621" s="9"/>
      <c r="IRV621" s="9"/>
      <c r="IRW621" s="9"/>
      <c r="IRX621" s="9"/>
      <c r="IRY621" s="9"/>
      <c r="IRZ621" s="9"/>
      <c r="ISA621" s="9"/>
      <c r="ISB621" s="9"/>
      <c r="ISC621" s="9"/>
      <c r="ISD621" s="9"/>
      <c r="ISE621" s="9"/>
      <c r="ISF621" s="9"/>
      <c r="ISG621" s="9"/>
      <c r="ISH621" s="9"/>
      <c r="ISI621" s="9"/>
      <c r="ISJ621" s="9"/>
      <c r="ISK621" s="9"/>
      <c r="ISL621" s="9"/>
      <c r="ISM621" s="9"/>
      <c r="ISN621" s="9"/>
      <c r="ISO621" s="9"/>
      <c r="ISP621" s="9"/>
      <c r="ISQ621" s="9"/>
      <c r="ISR621" s="9"/>
      <c r="ISS621" s="9"/>
      <c r="IST621" s="9"/>
      <c r="ISU621" s="9"/>
      <c r="ISV621" s="9"/>
      <c r="ISW621" s="9"/>
      <c r="ISX621" s="9"/>
      <c r="ISY621" s="9"/>
      <c r="ISZ621" s="9"/>
      <c r="ITA621" s="9"/>
      <c r="ITB621" s="9"/>
      <c r="ITC621" s="9"/>
      <c r="ITD621" s="9"/>
      <c r="ITE621" s="9"/>
      <c r="ITF621" s="9"/>
      <c r="ITG621" s="9"/>
      <c r="ITH621" s="9"/>
      <c r="ITI621" s="9"/>
      <c r="ITJ621" s="9"/>
      <c r="ITK621" s="9"/>
      <c r="ITL621" s="9"/>
      <c r="ITM621" s="9"/>
      <c r="ITN621" s="9"/>
      <c r="ITO621" s="9"/>
      <c r="ITP621" s="9"/>
      <c r="ITQ621" s="9"/>
      <c r="ITR621" s="9"/>
      <c r="ITS621" s="9"/>
      <c r="ITT621" s="9"/>
      <c r="ITU621" s="9"/>
      <c r="ITV621" s="9"/>
      <c r="ITW621" s="9"/>
      <c r="ITX621" s="9"/>
      <c r="ITY621" s="9"/>
      <c r="ITZ621" s="9"/>
      <c r="IUA621" s="9"/>
      <c r="IUB621" s="9"/>
      <c r="IUC621" s="9"/>
      <c r="IUD621" s="9"/>
      <c r="IUE621" s="9"/>
      <c r="IUF621" s="9"/>
      <c r="IUG621" s="9"/>
      <c r="IUH621" s="9"/>
      <c r="IUI621" s="9"/>
      <c r="IUJ621" s="9"/>
      <c r="IUK621" s="9"/>
      <c r="IUL621" s="9"/>
      <c r="IUM621" s="9"/>
      <c r="IUN621" s="9"/>
      <c r="IUO621" s="9"/>
      <c r="IUP621" s="9"/>
      <c r="IUQ621" s="9"/>
      <c r="IUR621" s="9"/>
      <c r="IUS621" s="9"/>
      <c r="IUT621" s="9"/>
      <c r="IUU621" s="9"/>
      <c r="IUV621" s="9"/>
      <c r="IUW621" s="9"/>
      <c r="IUX621" s="9"/>
      <c r="IUY621" s="9"/>
      <c r="IUZ621" s="9"/>
      <c r="IVA621" s="9"/>
      <c r="IVB621" s="9"/>
      <c r="IVC621" s="9"/>
      <c r="IVD621" s="9"/>
      <c r="IVE621" s="9"/>
      <c r="IVF621" s="9"/>
      <c r="IVG621" s="9"/>
      <c r="IVH621" s="9"/>
      <c r="IVI621" s="9"/>
      <c r="IVJ621" s="9"/>
      <c r="IVK621" s="9"/>
      <c r="IVL621" s="9"/>
      <c r="IVM621" s="9"/>
      <c r="IVN621" s="9"/>
      <c r="IVO621" s="9"/>
      <c r="IVP621" s="9"/>
      <c r="IVQ621" s="9"/>
      <c r="IVR621" s="9"/>
      <c r="IVS621" s="9"/>
      <c r="IVT621" s="9"/>
      <c r="IVU621" s="9"/>
      <c r="IVV621" s="9"/>
      <c r="IVW621" s="9"/>
      <c r="IVX621" s="9"/>
      <c r="IVY621" s="9"/>
      <c r="IVZ621" s="9"/>
      <c r="IWA621" s="9"/>
      <c r="IWB621" s="9"/>
      <c r="IWC621" s="9"/>
      <c r="IWD621" s="9"/>
      <c r="IWE621" s="9"/>
      <c r="IWF621" s="9"/>
      <c r="IWG621" s="9"/>
      <c r="IWH621" s="9"/>
      <c r="IWI621" s="9"/>
      <c r="IWJ621" s="9"/>
      <c r="IWK621" s="9"/>
      <c r="IWL621" s="9"/>
      <c r="IWM621" s="9"/>
      <c r="IWN621" s="9"/>
      <c r="IWO621" s="9"/>
      <c r="IWP621" s="9"/>
      <c r="IWQ621" s="9"/>
      <c r="IWR621" s="9"/>
      <c r="IWS621" s="9"/>
      <c r="IWT621" s="9"/>
      <c r="IWU621" s="9"/>
      <c r="IWV621" s="9"/>
      <c r="IWW621" s="9"/>
      <c r="IWX621" s="9"/>
      <c r="IWY621" s="9"/>
      <c r="IWZ621" s="9"/>
      <c r="IXA621" s="9"/>
      <c r="IXB621" s="9"/>
      <c r="IXC621" s="9"/>
      <c r="IXD621" s="9"/>
      <c r="IXE621" s="9"/>
      <c r="IXF621" s="9"/>
      <c r="IXG621" s="9"/>
      <c r="IXH621" s="9"/>
      <c r="IXI621" s="9"/>
      <c r="IXJ621" s="9"/>
      <c r="IXK621" s="9"/>
      <c r="IXL621" s="9"/>
      <c r="IXM621" s="9"/>
      <c r="IXN621" s="9"/>
      <c r="IXO621" s="9"/>
      <c r="IXP621" s="9"/>
      <c r="IXQ621" s="9"/>
      <c r="IXR621" s="9"/>
      <c r="IXS621" s="9"/>
      <c r="IXT621" s="9"/>
      <c r="IXU621" s="9"/>
      <c r="IXV621" s="9"/>
      <c r="IXW621" s="9"/>
      <c r="IXX621" s="9"/>
      <c r="IXY621" s="9"/>
      <c r="IXZ621" s="9"/>
      <c r="IYA621" s="9"/>
      <c r="IYB621" s="9"/>
      <c r="IYC621" s="9"/>
      <c r="IYD621" s="9"/>
      <c r="IYE621" s="9"/>
      <c r="IYF621" s="9"/>
      <c r="IYG621" s="9"/>
      <c r="IYH621" s="9"/>
      <c r="IYI621" s="9"/>
      <c r="IYJ621" s="9"/>
      <c r="IYK621" s="9"/>
      <c r="IYL621" s="9"/>
      <c r="IYM621" s="9"/>
      <c r="IYN621" s="9"/>
      <c r="IYO621" s="9"/>
      <c r="IYP621" s="9"/>
      <c r="IYQ621" s="9"/>
      <c r="IYR621" s="9"/>
      <c r="IYS621" s="9"/>
      <c r="IYT621" s="9"/>
      <c r="IYU621" s="9"/>
      <c r="IYV621" s="9"/>
      <c r="IYW621" s="9"/>
      <c r="IYX621" s="9"/>
      <c r="IYY621" s="9"/>
      <c r="IYZ621" s="9"/>
      <c r="IZA621" s="9"/>
      <c r="IZB621" s="9"/>
      <c r="IZC621" s="9"/>
      <c r="IZD621" s="9"/>
      <c r="IZE621" s="9"/>
      <c r="IZF621" s="9"/>
      <c r="IZG621" s="9"/>
      <c r="IZH621" s="9"/>
      <c r="IZI621" s="9"/>
      <c r="IZJ621" s="9"/>
      <c r="IZK621" s="9"/>
      <c r="IZL621" s="9"/>
      <c r="IZM621" s="9"/>
      <c r="IZN621" s="9"/>
      <c r="IZO621" s="9"/>
      <c r="IZP621" s="9"/>
      <c r="IZQ621" s="9"/>
      <c r="IZR621" s="9"/>
      <c r="IZS621" s="9"/>
      <c r="IZT621" s="9"/>
      <c r="IZU621" s="9"/>
      <c r="IZV621" s="9"/>
      <c r="IZW621" s="9"/>
      <c r="IZX621" s="9"/>
      <c r="IZY621" s="9"/>
      <c r="IZZ621" s="9"/>
      <c r="JAA621" s="9"/>
      <c r="JAB621" s="9"/>
      <c r="JAC621" s="9"/>
      <c r="JAD621" s="9"/>
      <c r="JAE621" s="9"/>
      <c r="JAF621" s="9"/>
      <c r="JAG621" s="9"/>
      <c r="JAH621" s="9"/>
      <c r="JAI621" s="9"/>
      <c r="JAJ621" s="9"/>
      <c r="JAK621" s="9"/>
      <c r="JAL621" s="9"/>
      <c r="JAM621" s="9"/>
      <c r="JAN621" s="9"/>
      <c r="JAO621" s="9"/>
      <c r="JAP621" s="9"/>
      <c r="JAQ621" s="9"/>
      <c r="JAR621" s="9"/>
      <c r="JAS621" s="9"/>
      <c r="JAT621" s="9"/>
      <c r="JAU621" s="9"/>
      <c r="JAV621" s="9"/>
      <c r="JAW621" s="9"/>
      <c r="JAX621" s="9"/>
      <c r="JAY621" s="9"/>
      <c r="JAZ621" s="9"/>
      <c r="JBA621" s="9"/>
      <c r="JBB621" s="9"/>
      <c r="JBC621" s="9"/>
      <c r="JBD621" s="9"/>
      <c r="JBE621" s="9"/>
      <c r="JBF621" s="9"/>
      <c r="JBG621" s="9"/>
      <c r="JBH621" s="9"/>
      <c r="JBI621" s="9"/>
      <c r="JBJ621" s="9"/>
      <c r="JBK621" s="9"/>
      <c r="JBL621" s="9"/>
      <c r="JBM621" s="9"/>
      <c r="JBN621" s="9"/>
      <c r="JBO621" s="9"/>
      <c r="JBP621" s="9"/>
      <c r="JBQ621" s="9"/>
      <c r="JBR621" s="9"/>
      <c r="JBS621" s="9"/>
      <c r="JBT621" s="9"/>
      <c r="JBU621" s="9"/>
      <c r="JBV621" s="9"/>
      <c r="JBW621" s="9"/>
      <c r="JBX621" s="9"/>
      <c r="JBY621" s="9"/>
      <c r="JBZ621" s="9"/>
      <c r="JCA621" s="9"/>
      <c r="JCB621" s="9"/>
      <c r="JCC621" s="9"/>
      <c r="JCD621" s="9"/>
      <c r="JCE621" s="9"/>
      <c r="JCF621" s="9"/>
      <c r="JCG621" s="9"/>
      <c r="JCH621" s="9"/>
      <c r="JCI621" s="9"/>
      <c r="JCJ621" s="9"/>
      <c r="JCK621" s="9"/>
      <c r="JCL621" s="9"/>
      <c r="JCM621" s="9"/>
      <c r="JCN621" s="9"/>
      <c r="JCO621" s="9"/>
      <c r="JCP621" s="9"/>
      <c r="JCQ621" s="9"/>
      <c r="JCR621" s="9"/>
      <c r="JCS621" s="9"/>
      <c r="JCT621" s="9"/>
      <c r="JCU621" s="9"/>
      <c r="JCV621" s="9"/>
      <c r="JCW621" s="9"/>
      <c r="JCX621" s="9"/>
      <c r="JCY621" s="9"/>
      <c r="JCZ621" s="9"/>
      <c r="JDA621" s="9"/>
      <c r="JDB621" s="9"/>
      <c r="JDC621" s="9"/>
      <c r="JDD621" s="9"/>
      <c r="JDE621" s="9"/>
      <c r="JDF621" s="9"/>
      <c r="JDG621" s="9"/>
      <c r="JDH621" s="9"/>
      <c r="JDI621" s="9"/>
      <c r="JDJ621" s="9"/>
      <c r="JDK621" s="9"/>
      <c r="JDL621" s="9"/>
      <c r="JDM621" s="9"/>
      <c r="JDN621" s="9"/>
      <c r="JDO621" s="9"/>
      <c r="JDP621" s="9"/>
      <c r="JDQ621" s="9"/>
      <c r="JDR621" s="9"/>
      <c r="JDS621" s="9"/>
      <c r="JDT621" s="9"/>
      <c r="JDU621" s="9"/>
      <c r="JDV621" s="9"/>
      <c r="JDW621" s="9"/>
      <c r="JDX621" s="9"/>
      <c r="JDY621" s="9"/>
      <c r="JDZ621" s="9"/>
      <c r="JEA621" s="9"/>
      <c r="JEB621" s="9"/>
      <c r="JEC621" s="9"/>
      <c r="JED621" s="9"/>
      <c r="JEE621" s="9"/>
      <c r="JEF621" s="9"/>
      <c r="JEG621" s="9"/>
      <c r="JEH621" s="9"/>
      <c r="JEI621" s="9"/>
      <c r="JEJ621" s="9"/>
      <c r="JEK621" s="9"/>
      <c r="JEL621" s="9"/>
      <c r="JEM621" s="9"/>
      <c r="JEN621" s="9"/>
      <c r="JEO621" s="9"/>
      <c r="JEP621" s="9"/>
      <c r="JEQ621" s="9"/>
      <c r="JER621" s="9"/>
      <c r="JES621" s="9"/>
      <c r="JET621" s="9"/>
      <c r="JEU621" s="9"/>
      <c r="JEV621" s="9"/>
      <c r="JEW621" s="9"/>
      <c r="JEX621" s="9"/>
      <c r="JEY621" s="9"/>
      <c r="JEZ621" s="9"/>
      <c r="JFA621" s="9"/>
      <c r="JFB621" s="9"/>
      <c r="JFC621" s="9"/>
      <c r="JFD621" s="9"/>
      <c r="JFE621" s="9"/>
      <c r="JFF621" s="9"/>
      <c r="JFG621" s="9"/>
      <c r="JFH621" s="9"/>
      <c r="JFI621" s="9"/>
      <c r="JFJ621" s="9"/>
      <c r="JFK621" s="9"/>
      <c r="JFL621" s="9"/>
      <c r="JFM621" s="9"/>
      <c r="JFN621" s="9"/>
      <c r="JFO621" s="9"/>
      <c r="JFP621" s="9"/>
      <c r="JFQ621" s="9"/>
      <c r="JFR621" s="9"/>
      <c r="JFS621" s="9"/>
      <c r="JFT621" s="9"/>
      <c r="JFU621" s="9"/>
      <c r="JFV621" s="9"/>
      <c r="JFW621" s="9"/>
      <c r="JFX621" s="9"/>
      <c r="JFY621" s="9"/>
      <c r="JFZ621" s="9"/>
      <c r="JGA621" s="9"/>
      <c r="JGB621" s="9"/>
      <c r="JGC621" s="9"/>
      <c r="JGD621" s="9"/>
      <c r="JGE621" s="9"/>
      <c r="JGF621" s="9"/>
      <c r="JGG621" s="9"/>
      <c r="JGH621" s="9"/>
      <c r="JGI621" s="9"/>
      <c r="JGJ621" s="9"/>
      <c r="JGK621" s="9"/>
      <c r="JGL621" s="9"/>
      <c r="JGM621" s="9"/>
      <c r="JGN621" s="9"/>
      <c r="JGO621" s="9"/>
      <c r="JGP621" s="9"/>
      <c r="JGQ621" s="9"/>
      <c r="JGR621" s="9"/>
      <c r="JGS621" s="9"/>
      <c r="JGT621" s="9"/>
      <c r="JGU621" s="9"/>
      <c r="JGV621" s="9"/>
      <c r="JGW621" s="9"/>
      <c r="JGX621" s="9"/>
      <c r="JGY621" s="9"/>
      <c r="JGZ621" s="9"/>
      <c r="JHA621" s="9"/>
      <c r="JHB621" s="9"/>
      <c r="JHC621" s="9"/>
      <c r="JHD621" s="9"/>
      <c r="JHE621" s="9"/>
      <c r="JHF621" s="9"/>
      <c r="JHG621" s="9"/>
      <c r="JHH621" s="9"/>
      <c r="JHI621" s="9"/>
      <c r="JHJ621" s="9"/>
      <c r="JHK621" s="9"/>
      <c r="JHL621" s="9"/>
      <c r="JHM621" s="9"/>
      <c r="JHN621" s="9"/>
      <c r="JHO621" s="9"/>
      <c r="JHP621" s="9"/>
      <c r="JHQ621" s="9"/>
      <c r="JHR621" s="9"/>
      <c r="JHS621" s="9"/>
      <c r="JHT621" s="9"/>
      <c r="JHU621" s="9"/>
      <c r="JHV621" s="9"/>
      <c r="JHW621" s="9"/>
      <c r="JHX621" s="9"/>
      <c r="JHY621" s="9"/>
      <c r="JHZ621" s="9"/>
      <c r="JIA621" s="9"/>
      <c r="JIB621" s="9"/>
      <c r="JIC621" s="9"/>
      <c r="JID621" s="9"/>
      <c r="JIE621" s="9"/>
      <c r="JIF621" s="9"/>
      <c r="JIG621" s="9"/>
      <c r="JIH621" s="9"/>
      <c r="JII621" s="9"/>
      <c r="JIJ621" s="9"/>
      <c r="JIK621" s="9"/>
      <c r="JIL621" s="9"/>
      <c r="JIM621" s="9"/>
      <c r="JIN621" s="9"/>
      <c r="JIO621" s="9"/>
      <c r="JIP621" s="9"/>
      <c r="JIQ621" s="9"/>
      <c r="JIR621" s="9"/>
      <c r="JIS621" s="9"/>
      <c r="JIT621" s="9"/>
      <c r="JIU621" s="9"/>
      <c r="JIV621" s="9"/>
      <c r="JIW621" s="9"/>
      <c r="JIX621" s="9"/>
      <c r="JIY621" s="9"/>
      <c r="JIZ621" s="9"/>
      <c r="JJA621" s="9"/>
      <c r="JJB621" s="9"/>
      <c r="JJC621" s="9"/>
      <c r="JJD621" s="9"/>
      <c r="JJE621" s="9"/>
      <c r="JJF621" s="9"/>
      <c r="JJG621" s="9"/>
      <c r="JJH621" s="9"/>
      <c r="JJI621" s="9"/>
      <c r="JJJ621" s="9"/>
      <c r="JJK621" s="9"/>
      <c r="JJL621" s="9"/>
      <c r="JJM621" s="9"/>
      <c r="JJN621" s="9"/>
      <c r="JJO621" s="9"/>
      <c r="JJP621" s="9"/>
      <c r="JJQ621" s="9"/>
      <c r="JJR621" s="9"/>
      <c r="JJS621" s="9"/>
      <c r="JJT621" s="9"/>
      <c r="JJU621" s="9"/>
      <c r="JJV621" s="9"/>
      <c r="JJW621" s="9"/>
      <c r="JJX621" s="9"/>
      <c r="JJY621" s="9"/>
      <c r="JJZ621" s="9"/>
      <c r="JKA621" s="9"/>
      <c r="JKB621" s="9"/>
      <c r="JKC621" s="9"/>
      <c r="JKD621" s="9"/>
      <c r="JKE621" s="9"/>
      <c r="JKF621" s="9"/>
      <c r="JKG621" s="9"/>
      <c r="JKH621" s="9"/>
      <c r="JKI621" s="9"/>
      <c r="JKJ621" s="9"/>
      <c r="JKK621" s="9"/>
      <c r="JKL621" s="9"/>
      <c r="JKM621" s="9"/>
      <c r="JKN621" s="9"/>
      <c r="JKO621" s="9"/>
      <c r="JKP621" s="9"/>
      <c r="JKQ621" s="9"/>
      <c r="JKR621" s="9"/>
      <c r="JKS621" s="9"/>
      <c r="JKT621" s="9"/>
      <c r="JKU621" s="9"/>
      <c r="JKV621" s="9"/>
      <c r="JKW621" s="9"/>
      <c r="JKX621" s="9"/>
      <c r="JKY621" s="9"/>
      <c r="JKZ621" s="9"/>
      <c r="JLA621" s="9"/>
      <c r="JLB621" s="9"/>
      <c r="JLC621" s="9"/>
      <c r="JLD621" s="9"/>
      <c r="JLE621" s="9"/>
      <c r="JLF621" s="9"/>
      <c r="JLG621" s="9"/>
      <c r="JLH621" s="9"/>
      <c r="JLI621" s="9"/>
      <c r="JLJ621" s="9"/>
      <c r="JLK621" s="9"/>
      <c r="JLL621" s="9"/>
      <c r="JLM621" s="9"/>
      <c r="JLN621" s="9"/>
      <c r="JLO621" s="9"/>
      <c r="JLP621" s="9"/>
      <c r="JLQ621" s="9"/>
      <c r="JLR621" s="9"/>
      <c r="JLS621" s="9"/>
      <c r="JLT621" s="9"/>
      <c r="JLU621" s="9"/>
      <c r="JLV621" s="9"/>
      <c r="JLW621" s="9"/>
      <c r="JLX621" s="9"/>
      <c r="JLY621" s="9"/>
      <c r="JLZ621" s="9"/>
      <c r="JMA621" s="9"/>
      <c r="JMB621" s="9"/>
      <c r="JMC621" s="9"/>
      <c r="JMD621" s="9"/>
      <c r="JME621" s="9"/>
      <c r="JMF621" s="9"/>
      <c r="JMG621" s="9"/>
      <c r="JMH621" s="9"/>
      <c r="JMI621" s="9"/>
      <c r="JMJ621" s="9"/>
      <c r="JMK621" s="9"/>
      <c r="JML621" s="9"/>
      <c r="JMM621" s="9"/>
      <c r="JMN621" s="9"/>
      <c r="JMO621" s="9"/>
      <c r="JMP621" s="9"/>
      <c r="JMQ621" s="9"/>
      <c r="JMR621" s="9"/>
      <c r="JMS621" s="9"/>
      <c r="JMT621" s="9"/>
      <c r="JMU621" s="9"/>
      <c r="JMV621" s="9"/>
      <c r="JMW621" s="9"/>
      <c r="JMX621" s="9"/>
      <c r="JMY621" s="9"/>
      <c r="JMZ621" s="9"/>
      <c r="JNA621" s="9"/>
      <c r="JNB621" s="9"/>
      <c r="JNC621" s="9"/>
      <c r="JND621" s="9"/>
      <c r="JNE621" s="9"/>
      <c r="JNF621" s="9"/>
      <c r="JNG621" s="9"/>
      <c r="JNH621" s="9"/>
      <c r="JNI621" s="9"/>
      <c r="JNJ621" s="9"/>
      <c r="JNK621" s="9"/>
      <c r="JNL621" s="9"/>
      <c r="JNM621" s="9"/>
      <c r="JNN621" s="9"/>
      <c r="JNO621" s="9"/>
      <c r="JNP621" s="9"/>
      <c r="JNQ621" s="9"/>
      <c r="JNR621" s="9"/>
      <c r="JNS621" s="9"/>
      <c r="JNT621" s="9"/>
      <c r="JNU621" s="9"/>
      <c r="JNV621" s="9"/>
      <c r="JNW621" s="9"/>
      <c r="JNX621" s="9"/>
      <c r="JNY621" s="9"/>
      <c r="JNZ621" s="9"/>
      <c r="JOA621" s="9"/>
      <c r="JOB621" s="9"/>
      <c r="JOC621" s="9"/>
      <c r="JOD621" s="9"/>
      <c r="JOE621" s="9"/>
      <c r="JOF621" s="9"/>
      <c r="JOG621" s="9"/>
      <c r="JOH621" s="9"/>
      <c r="JOI621" s="9"/>
      <c r="JOJ621" s="9"/>
      <c r="JOK621" s="9"/>
      <c r="JOL621" s="9"/>
      <c r="JOM621" s="9"/>
      <c r="JON621" s="9"/>
      <c r="JOO621" s="9"/>
      <c r="JOP621" s="9"/>
      <c r="JOQ621" s="9"/>
      <c r="JOR621" s="9"/>
      <c r="JOS621" s="9"/>
      <c r="JOT621" s="9"/>
      <c r="JOU621" s="9"/>
      <c r="JOV621" s="9"/>
      <c r="JOW621" s="9"/>
      <c r="JOX621" s="9"/>
      <c r="JOY621" s="9"/>
      <c r="JOZ621" s="9"/>
      <c r="JPA621" s="9"/>
      <c r="JPB621" s="9"/>
      <c r="JPC621" s="9"/>
      <c r="JPD621" s="9"/>
      <c r="JPE621" s="9"/>
      <c r="JPF621" s="9"/>
      <c r="JPG621" s="9"/>
      <c r="JPH621" s="9"/>
      <c r="JPI621" s="9"/>
      <c r="JPJ621" s="9"/>
      <c r="JPK621" s="9"/>
      <c r="JPL621" s="9"/>
      <c r="JPM621" s="9"/>
      <c r="JPN621" s="9"/>
      <c r="JPO621" s="9"/>
      <c r="JPP621" s="9"/>
      <c r="JPQ621" s="9"/>
      <c r="JPR621" s="9"/>
      <c r="JPS621" s="9"/>
      <c r="JPT621" s="9"/>
      <c r="JPU621" s="9"/>
      <c r="JPV621" s="9"/>
      <c r="JPW621" s="9"/>
      <c r="JPX621" s="9"/>
      <c r="JPY621" s="9"/>
      <c r="JPZ621" s="9"/>
      <c r="JQA621" s="9"/>
      <c r="JQB621" s="9"/>
      <c r="JQC621" s="9"/>
      <c r="JQD621" s="9"/>
      <c r="JQE621" s="9"/>
      <c r="JQF621" s="9"/>
      <c r="JQG621" s="9"/>
      <c r="JQH621" s="9"/>
      <c r="JQI621" s="9"/>
      <c r="JQJ621" s="9"/>
      <c r="JQK621" s="9"/>
      <c r="JQL621" s="9"/>
      <c r="JQM621" s="9"/>
      <c r="JQN621" s="9"/>
      <c r="JQO621" s="9"/>
      <c r="JQP621" s="9"/>
      <c r="JQQ621" s="9"/>
      <c r="JQR621" s="9"/>
      <c r="JQS621" s="9"/>
      <c r="JQT621" s="9"/>
      <c r="JQU621" s="9"/>
      <c r="JQV621" s="9"/>
      <c r="JQW621" s="9"/>
      <c r="JQX621" s="9"/>
      <c r="JQY621" s="9"/>
      <c r="JQZ621" s="9"/>
      <c r="JRA621" s="9"/>
      <c r="JRB621" s="9"/>
      <c r="JRC621" s="9"/>
      <c r="JRD621" s="9"/>
      <c r="JRE621" s="9"/>
      <c r="JRF621" s="9"/>
      <c r="JRG621" s="9"/>
      <c r="JRH621" s="9"/>
      <c r="JRI621" s="9"/>
      <c r="JRJ621" s="9"/>
      <c r="JRK621" s="9"/>
      <c r="JRL621" s="9"/>
      <c r="JRM621" s="9"/>
      <c r="JRN621" s="9"/>
      <c r="JRO621" s="9"/>
      <c r="JRP621" s="9"/>
      <c r="JRQ621" s="9"/>
      <c r="JRR621" s="9"/>
      <c r="JRS621" s="9"/>
      <c r="JRT621" s="9"/>
      <c r="JRU621" s="9"/>
      <c r="JRV621" s="9"/>
      <c r="JRW621" s="9"/>
      <c r="JRX621" s="9"/>
      <c r="JRY621" s="9"/>
      <c r="JRZ621" s="9"/>
      <c r="JSA621" s="9"/>
      <c r="JSB621" s="9"/>
      <c r="JSC621" s="9"/>
      <c r="JSD621" s="9"/>
      <c r="JSE621" s="9"/>
      <c r="JSF621" s="9"/>
      <c r="JSG621" s="9"/>
      <c r="JSH621" s="9"/>
      <c r="JSI621" s="9"/>
      <c r="JSJ621" s="9"/>
      <c r="JSK621" s="9"/>
      <c r="JSL621" s="9"/>
      <c r="JSM621" s="9"/>
      <c r="JSN621" s="9"/>
      <c r="JSO621" s="9"/>
      <c r="JSP621" s="9"/>
      <c r="JSQ621" s="9"/>
      <c r="JSR621" s="9"/>
      <c r="JSS621" s="9"/>
      <c r="JST621" s="9"/>
      <c r="JSU621" s="9"/>
      <c r="JSV621" s="9"/>
      <c r="JSW621" s="9"/>
      <c r="JSX621" s="9"/>
      <c r="JSY621" s="9"/>
      <c r="JSZ621" s="9"/>
      <c r="JTA621" s="9"/>
      <c r="JTB621" s="9"/>
      <c r="JTC621" s="9"/>
      <c r="JTD621" s="9"/>
      <c r="JTE621" s="9"/>
      <c r="JTF621" s="9"/>
      <c r="JTG621" s="9"/>
      <c r="JTH621" s="9"/>
      <c r="JTI621" s="9"/>
      <c r="JTJ621" s="9"/>
      <c r="JTK621" s="9"/>
      <c r="JTL621" s="9"/>
      <c r="JTM621" s="9"/>
      <c r="JTN621" s="9"/>
      <c r="JTO621" s="9"/>
      <c r="JTP621" s="9"/>
      <c r="JTQ621" s="9"/>
      <c r="JTR621" s="9"/>
      <c r="JTS621" s="9"/>
      <c r="JTT621" s="9"/>
      <c r="JTU621" s="9"/>
      <c r="JTV621" s="9"/>
      <c r="JTW621" s="9"/>
      <c r="JTX621" s="9"/>
      <c r="JTY621" s="9"/>
      <c r="JTZ621" s="9"/>
      <c r="JUA621" s="9"/>
      <c r="JUB621" s="9"/>
      <c r="JUC621" s="9"/>
      <c r="JUD621" s="9"/>
      <c r="JUE621" s="9"/>
      <c r="JUF621" s="9"/>
      <c r="JUG621" s="9"/>
      <c r="JUH621" s="9"/>
      <c r="JUI621" s="9"/>
      <c r="JUJ621" s="9"/>
      <c r="JUK621" s="9"/>
      <c r="JUL621" s="9"/>
      <c r="JUM621" s="9"/>
      <c r="JUN621" s="9"/>
      <c r="JUO621" s="9"/>
      <c r="JUP621" s="9"/>
      <c r="JUQ621" s="9"/>
      <c r="JUR621" s="9"/>
      <c r="JUS621" s="9"/>
      <c r="JUT621" s="9"/>
      <c r="JUU621" s="9"/>
      <c r="JUV621" s="9"/>
      <c r="JUW621" s="9"/>
      <c r="JUX621" s="9"/>
      <c r="JUY621" s="9"/>
      <c r="JUZ621" s="9"/>
      <c r="JVA621" s="9"/>
      <c r="JVB621" s="9"/>
      <c r="JVC621" s="9"/>
      <c r="JVD621" s="9"/>
      <c r="JVE621" s="9"/>
      <c r="JVF621" s="9"/>
      <c r="JVG621" s="9"/>
      <c r="JVH621" s="9"/>
      <c r="JVI621" s="9"/>
      <c r="JVJ621" s="9"/>
      <c r="JVK621" s="9"/>
      <c r="JVL621" s="9"/>
      <c r="JVM621" s="9"/>
      <c r="JVN621" s="9"/>
      <c r="JVO621" s="9"/>
      <c r="JVP621" s="9"/>
      <c r="JVQ621" s="9"/>
      <c r="JVR621" s="9"/>
      <c r="JVS621" s="9"/>
      <c r="JVT621" s="9"/>
      <c r="JVU621" s="9"/>
      <c r="JVV621" s="9"/>
      <c r="JVW621" s="9"/>
      <c r="JVX621" s="9"/>
      <c r="JVY621" s="9"/>
      <c r="JVZ621" s="9"/>
      <c r="JWA621" s="9"/>
      <c r="JWB621" s="9"/>
      <c r="JWC621" s="9"/>
      <c r="JWD621" s="9"/>
      <c r="JWE621" s="9"/>
      <c r="JWF621" s="9"/>
      <c r="JWG621" s="9"/>
      <c r="JWH621" s="9"/>
      <c r="JWI621" s="9"/>
      <c r="JWJ621" s="9"/>
      <c r="JWK621" s="9"/>
      <c r="JWL621" s="9"/>
      <c r="JWM621" s="9"/>
      <c r="JWN621" s="9"/>
      <c r="JWO621" s="9"/>
      <c r="JWP621" s="9"/>
      <c r="JWQ621" s="9"/>
      <c r="JWR621" s="9"/>
      <c r="JWS621" s="9"/>
      <c r="JWT621" s="9"/>
      <c r="JWU621" s="9"/>
      <c r="JWV621" s="9"/>
      <c r="JWW621" s="9"/>
      <c r="JWX621" s="9"/>
      <c r="JWY621" s="9"/>
      <c r="JWZ621" s="9"/>
      <c r="JXA621" s="9"/>
      <c r="JXB621" s="9"/>
      <c r="JXC621" s="9"/>
      <c r="JXD621" s="9"/>
      <c r="JXE621" s="9"/>
      <c r="JXF621" s="9"/>
      <c r="JXG621" s="9"/>
      <c r="JXH621" s="9"/>
      <c r="JXI621" s="9"/>
      <c r="JXJ621" s="9"/>
      <c r="JXK621" s="9"/>
      <c r="JXL621" s="9"/>
      <c r="JXM621" s="9"/>
      <c r="JXN621" s="9"/>
      <c r="JXO621" s="9"/>
      <c r="JXP621" s="9"/>
      <c r="JXQ621" s="9"/>
      <c r="JXR621" s="9"/>
      <c r="JXS621" s="9"/>
      <c r="JXT621" s="9"/>
      <c r="JXU621" s="9"/>
      <c r="JXV621" s="9"/>
      <c r="JXW621" s="9"/>
      <c r="JXX621" s="9"/>
      <c r="JXY621" s="9"/>
      <c r="JXZ621" s="9"/>
      <c r="JYA621" s="9"/>
      <c r="JYB621" s="9"/>
      <c r="JYC621" s="9"/>
      <c r="JYD621" s="9"/>
      <c r="JYE621" s="9"/>
      <c r="JYF621" s="9"/>
      <c r="JYG621" s="9"/>
      <c r="JYH621" s="9"/>
      <c r="JYI621" s="9"/>
      <c r="JYJ621" s="9"/>
      <c r="JYK621" s="9"/>
      <c r="JYL621" s="9"/>
      <c r="JYM621" s="9"/>
      <c r="JYN621" s="9"/>
      <c r="JYO621" s="9"/>
      <c r="JYP621" s="9"/>
      <c r="JYQ621" s="9"/>
      <c r="JYR621" s="9"/>
      <c r="JYS621" s="9"/>
      <c r="JYT621" s="9"/>
      <c r="JYU621" s="9"/>
      <c r="JYV621" s="9"/>
      <c r="JYW621" s="9"/>
      <c r="JYX621" s="9"/>
      <c r="JYY621" s="9"/>
      <c r="JYZ621" s="9"/>
      <c r="JZA621" s="9"/>
      <c r="JZB621" s="9"/>
      <c r="JZC621" s="9"/>
      <c r="JZD621" s="9"/>
      <c r="JZE621" s="9"/>
      <c r="JZF621" s="9"/>
      <c r="JZG621" s="9"/>
      <c r="JZH621" s="9"/>
      <c r="JZI621" s="9"/>
      <c r="JZJ621" s="9"/>
      <c r="JZK621" s="9"/>
      <c r="JZL621" s="9"/>
      <c r="JZM621" s="9"/>
      <c r="JZN621" s="9"/>
      <c r="JZO621" s="9"/>
      <c r="JZP621" s="9"/>
      <c r="JZQ621" s="9"/>
      <c r="JZR621" s="9"/>
      <c r="JZS621" s="9"/>
      <c r="JZT621" s="9"/>
      <c r="JZU621" s="9"/>
      <c r="JZV621" s="9"/>
      <c r="JZW621" s="9"/>
      <c r="JZX621" s="9"/>
      <c r="JZY621" s="9"/>
      <c r="JZZ621" s="9"/>
      <c r="KAA621" s="9"/>
      <c r="KAB621" s="9"/>
      <c r="KAC621" s="9"/>
      <c r="KAD621" s="9"/>
      <c r="KAE621" s="9"/>
      <c r="KAF621" s="9"/>
      <c r="KAG621" s="9"/>
      <c r="KAH621" s="9"/>
      <c r="KAI621" s="9"/>
      <c r="KAJ621" s="9"/>
      <c r="KAK621" s="9"/>
      <c r="KAL621" s="9"/>
      <c r="KAM621" s="9"/>
      <c r="KAN621" s="9"/>
      <c r="KAO621" s="9"/>
      <c r="KAP621" s="9"/>
      <c r="KAQ621" s="9"/>
      <c r="KAR621" s="9"/>
      <c r="KAS621" s="9"/>
      <c r="KAT621" s="9"/>
      <c r="KAU621" s="9"/>
      <c r="KAV621" s="9"/>
      <c r="KAW621" s="9"/>
      <c r="KAX621" s="9"/>
      <c r="KAY621" s="9"/>
      <c r="KAZ621" s="9"/>
      <c r="KBA621" s="9"/>
      <c r="KBB621" s="9"/>
      <c r="KBC621" s="9"/>
      <c r="KBD621" s="9"/>
      <c r="KBE621" s="9"/>
      <c r="KBF621" s="9"/>
      <c r="KBG621" s="9"/>
      <c r="KBH621" s="9"/>
      <c r="KBI621" s="9"/>
      <c r="KBJ621" s="9"/>
      <c r="KBK621" s="9"/>
      <c r="KBL621" s="9"/>
      <c r="KBM621" s="9"/>
      <c r="KBN621" s="9"/>
      <c r="KBO621" s="9"/>
      <c r="KBP621" s="9"/>
      <c r="KBQ621" s="9"/>
      <c r="KBR621" s="9"/>
      <c r="KBS621" s="9"/>
      <c r="KBT621" s="9"/>
      <c r="KBU621" s="9"/>
      <c r="KBV621" s="9"/>
      <c r="KBW621" s="9"/>
      <c r="KBX621" s="9"/>
      <c r="KBY621" s="9"/>
      <c r="KBZ621" s="9"/>
      <c r="KCA621" s="9"/>
      <c r="KCB621" s="9"/>
      <c r="KCC621" s="9"/>
      <c r="KCD621" s="9"/>
      <c r="KCE621" s="9"/>
      <c r="KCF621" s="9"/>
      <c r="KCG621" s="9"/>
      <c r="KCH621" s="9"/>
      <c r="KCI621" s="9"/>
      <c r="KCJ621" s="9"/>
      <c r="KCK621" s="9"/>
      <c r="KCL621" s="9"/>
      <c r="KCM621" s="9"/>
      <c r="KCN621" s="9"/>
      <c r="KCO621" s="9"/>
      <c r="KCP621" s="9"/>
      <c r="KCQ621" s="9"/>
      <c r="KCR621" s="9"/>
      <c r="KCS621" s="9"/>
      <c r="KCT621" s="9"/>
      <c r="KCU621" s="9"/>
      <c r="KCV621" s="9"/>
      <c r="KCW621" s="9"/>
      <c r="KCX621" s="9"/>
      <c r="KCY621" s="9"/>
      <c r="KCZ621" s="9"/>
      <c r="KDA621" s="9"/>
      <c r="KDB621" s="9"/>
      <c r="KDC621" s="9"/>
      <c r="KDD621" s="9"/>
      <c r="KDE621" s="9"/>
      <c r="KDF621" s="9"/>
      <c r="KDG621" s="9"/>
      <c r="KDH621" s="9"/>
      <c r="KDI621" s="9"/>
      <c r="KDJ621" s="9"/>
      <c r="KDK621" s="9"/>
      <c r="KDL621" s="9"/>
      <c r="KDM621" s="9"/>
      <c r="KDN621" s="9"/>
      <c r="KDO621" s="9"/>
      <c r="KDP621" s="9"/>
      <c r="KDQ621" s="9"/>
      <c r="KDR621" s="9"/>
      <c r="KDS621" s="9"/>
      <c r="KDT621" s="9"/>
      <c r="KDU621" s="9"/>
      <c r="KDV621" s="9"/>
      <c r="KDW621" s="9"/>
      <c r="KDX621" s="9"/>
      <c r="KDY621" s="9"/>
      <c r="KDZ621" s="9"/>
      <c r="KEA621" s="9"/>
      <c r="KEB621" s="9"/>
      <c r="KEC621" s="9"/>
      <c r="KED621" s="9"/>
      <c r="KEE621" s="9"/>
      <c r="KEF621" s="9"/>
      <c r="KEG621" s="9"/>
      <c r="KEH621" s="9"/>
      <c r="KEI621" s="9"/>
      <c r="KEJ621" s="9"/>
      <c r="KEK621" s="9"/>
      <c r="KEL621" s="9"/>
      <c r="KEM621" s="9"/>
      <c r="KEN621" s="9"/>
      <c r="KEO621" s="9"/>
      <c r="KEP621" s="9"/>
      <c r="KEQ621" s="9"/>
      <c r="KER621" s="9"/>
      <c r="KES621" s="9"/>
      <c r="KET621" s="9"/>
      <c r="KEU621" s="9"/>
      <c r="KEV621" s="9"/>
      <c r="KEW621" s="9"/>
      <c r="KEX621" s="9"/>
      <c r="KEY621" s="9"/>
      <c r="KEZ621" s="9"/>
      <c r="KFA621" s="9"/>
      <c r="KFB621" s="9"/>
      <c r="KFC621" s="9"/>
      <c r="KFD621" s="9"/>
      <c r="KFE621" s="9"/>
      <c r="KFF621" s="9"/>
      <c r="KFG621" s="9"/>
      <c r="KFH621" s="9"/>
      <c r="KFI621" s="9"/>
      <c r="KFJ621" s="9"/>
      <c r="KFK621" s="9"/>
      <c r="KFL621" s="9"/>
      <c r="KFM621" s="9"/>
      <c r="KFN621" s="9"/>
      <c r="KFO621" s="9"/>
      <c r="KFP621" s="9"/>
      <c r="KFQ621" s="9"/>
      <c r="KFR621" s="9"/>
      <c r="KFS621" s="9"/>
      <c r="KFT621" s="9"/>
      <c r="KFU621" s="9"/>
      <c r="KFV621" s="9"/>
      <c r="KFW621" s="9"/>
      <c r="KFX621" s="9"/>
      <c r="KFY621" s="9"/>
      <c r="KFZ621" s="9"/>
      <c r="KGA621" s="9"/>
      <c r="KGB621" s="9"/>
      <c r="KGC621" s="9"/>
      <c r="KGD621" s="9"/>
      <c r="KGE621" s="9"/>
      <c r="KGF621" s="9"/>
      <c r="KGG621" s="9"/>
      <c r="KGH621" s="9"/>
      <c r="KGI621" s="9"/>
      <c r="KGJ621" s="9"/>
      <c r="KGK621" s="9"/>
      <c r="KGL621" s="9"/>
      <c r="KGM621" s="9"/>
      <c r="KGN621" s="9"/>
      <c r="KGO621" s="9"/>
      <c r="KGP621" s="9"/>
      <c r="KGQ621" s="9"/>
      <c r="KGR621" s="9"/>
      <c r="KGS621" s="9"/>
      <c r="KGT621" s="9"/>
      <c r="KGU621" s="9"/>
      <c r="KGV621" s="9"/>
      <c r="KGW621" s="9"/>
      <c r="KGX621" s="9"/>
      <c r="KGY621" s="9"/>
      <c r="KGZ621" s="9"/>
      <c r="KHA621" s="9"/>
      <c r="KHB621" s="9"/>
      <c r="KHC621" s="9"/>
      <c r="KHD621" s="9"/>
      <c r="KHE621" s="9"/>
      <c r="KHF621" s="9"/>
      <c r="KHG621" s="9"/>
      <c r="KHH621" s="9"/>
      <c r="KHI621" s="9"/>
      <c r="KHJ621" s="9"/>
      <c r="KHK621" s="9"/>
      <c r="KHL621" s="9"/>
      <c r="KHM621" s="9"/>
      <c r="KHN621" s="9"/>
      <c r="KHO621" s="9"/>
      <c r="KHP621" s="9"/>
      <c r="KHQ621" s="9"/>
      <c r="KHR621" s="9"/>
      <c r="KHS621" s="9"/>
      <c r="KHT621" s="9"/>
      <c r="KHU621" s="9"/>
      <c r="KHV621" s="9"/>
      <c r="KHW621" s="9"/>
      <c r="KHX621" s="9"/>
      <c r="KHY621" s="9"/>
      <c r="KHZ621" s="9"/>
      <c r="KIA621" s="9"/>
      <c r="KIB621" s="9"/>
      <c r="KIC621" s="9"/>
      <c r="KID621" s="9"/>
      <c r="KIE621" s="9"/>
      <c r="KIF621" s="9"/>
      <c r="KIG621" s="9"/>
      <c r="KIH621" s="9"/>
      <c r="KII621" s="9"/>
      <c r="KIJ621" s="9"/>
      <c r="KIK621" s="9"/>
      <c r="KIL621" s="9"/>
      <c r="KIM621" s="9"/>
      <c r="KIN621" s="9"/>
      <c r="KIO621" s="9"/>
      <c r="KIP621" s="9"/>
      <c r="KIQ621" s="9"/>
      <c r="KIR621" s="9"/>
      <c r="KIS621" s="9"/>
      <c r="KIT621" s="9"/>
      <c r="KIU621" s="9"/>
      <c r="KIV621" s="9"/>
      <c r="KIW621" s="9"/>
      <c r="KIX621" s="9"/>
      <c r="KIY621" s="9"/>
      <c r="KIZ621" s="9"/>
      <c r="KJA621" s="9"/>
      <c r="KJB621" s="9"/>
      <c r="KJC621" s="9"/>
      <c r="KJD621" s="9"/>
      <c r="KJE621" s="9"/>
      <c r="KJF621" s="9"/>
      <c r="KJG621" s="9"/>
      <c r="KJH621" s="9"/>
      <c r="KJI621" s="9"/>
      <c r="KJJ621" s="9"/>
      <c r="KJK621" s="9"/>
      <c r="KJL621" s="9"/>
      <c r="KJM621" s="9"/>
      <c r="KJN621" s="9"/>
      <c r="KJO621" s="9"/>
      <c r="KJP621" s="9"/>
      <c r="KJQ621" s="9"/>
      <c r="KJR621" s="9"/>
      <c r="KJS621" s="9"/>
      <c r="KJT621" s="9"/>
      <c r="KJU621" s="9"/>
      <c r="KJV621" s="9"/>
      <c r="KJW621" s="9"/>
      <c r="KJX621" s="9"/>
      <c r="KJY621" s="9"/>
      <c r="KJZ621" s="9"/>
      <c r="KKA621" s="9"/>
      <c r="KKB621" s="9"/>
      <c r="KKC621" s="9"/>
      <c r="KKD621" s="9"/>
      <c r="KKE621" s="9"/>
      <c r="KKF621" s="9"/>
      <c r="KKG621" s="9"/>
      <c r="KKH621" s="9"/>
      <c r="KKI621" s="9"/>
      <c r="KKJ621" s="9"/>
      <c r="KKK621" s="9"/>
      <c r="KKL621" s="9"/>
      <c r="KKM621" s="9"/>
      <c r="KKN621" s="9"/>
      <c r="KKO621" s="9"/>
      <c r="KKP621" s="9"/>
      <c r="KKQ621" s="9"/>
      <c r="KKR621" s="9"/>
      <c r="KKS621" s="9"/>
      <c r="KKT621" s="9"/>
      <c r="KKU621" s="9"/>
      <c r="KKV621" s="9"/>
      <c r="KKW621" s="9"/>
      <c r="KKX621" s="9"/>
      <c r="KKY621" s="9"/>
      <c r="KKZ621" s="9"/>
      <c r="KLA621" s="9"/>
      <c r="KLB621" s="9"/>
      <c r="KLC621" s="9"/>
      <c r="KLD621" s="9"/>
      <c r="KLE621" s="9"/>
      <c r="KLF621" s="9"/>
      <c r="KLG621" s="9"/>
      <c r="KLH621" s="9"/>
      <c r="KLI621" s="9"/>
      <c r="KLJ621" s="9"/>
      <c r="KLK621" s="9"/>
      <c r="KLL621" s="9"/>
      <c r="KLM621" s="9"/>
      <c r="KLN621" s="9"/>
      <c r="KLO621" s="9"/>
      <c r="KLP621" s="9"/>
      <c r="KLQ621" s="9"/>
      <c r="KLR621" s="9"/>
      <c r="KLS621" s="9"/>
      <c r="KLT621" s="9"/>
      <c r="KLU621" s="9"/>
      <c r="KLV621" s="9"/>
      <c r="KLW621" s="9"/>
      <c r="KLX621" s="9"/>
      <c r="KLY621" s="9"/>
      <c r="KLZ621" s="9"/>
      <c r="KMA621" s="9"/>
      <c r="KMB621" s="9"/>
      <c r="KMC621" s="9"/>
      <c r="KMD621" s="9"/>
      <c r="KME621" s="9"/>
      <c r="KMF621" s="9"/>
      <c r="KMG621" s="9"/>
      <c r="KMH621" s="9"/>
      <c r="KMI621" s="9"/>
      <c r="KMJ621" s="9"/>
      <c r="KMK621" s="9"/>
      <c r="KML621" s="9"/>
      <c r="KMM621" s="9"/>
      <c r="KMN621" s="9"/>
      <c r="KMO621" s="9"/>
      <c r="KMP621" s="9"/>
      <c r="KMQ621" s="9"/>
      <c r="KMR621" s="9"/>
      <c r="KMS621" s="9"/>
      <c r="KMT621" s="9"/>
      <c r="KMU621" s="9"/>
      <c r="KMV621" s="9"/>
      <c r="KMW621" s="9"/>
      <c r="KMX621" s="9"/>
      <c r="KMY621" s="9"/>
      <c r="KMZ621" s="9"/>
      <c r="KNA621" s="9"/>
      <c r="KNB621" s="9"/>
      <c r="KNC621" s="9"/>
      <c r="KND621" s="9"/>
      <c r="KNE621" s="9"/>
      <c r="KNF621" s="9"/>
      <c r="KNG621" s="9"/>
      <c r="KNH621" s="9"/>
      <c r="KNI621" s="9"/>
      <c r="KNJ621" s="9"/>
      <c r="KNK621" s="9"/>
      <c r="KNL621" s="9"/>
      <c r="KNM621" s="9"/>
      <c r="KNN621" s="9"/>
      <c r="KNO621" s="9"/>
      <c r="KNP621" s="9"/>
      <c r="KNQ621" s="9"/>
      <c r="KNR621" s="9"/>
      <c r="KNS621" s="9"/>
      <c r="KNT621" s="9"/>
      <c r="KNU621" s="9"/>
      <c r="KNV621" s="9"/>
      <c r="KNW621" s="9"/>
      <c r="KNX621" s="9"/>
      <c r="KNY621" s="9"/>
      <c r="KNZ621" s="9"/>
      <c r="KOA621" s="9"/>
      <c r="KOB621" s="9"/>
      <c r="KOC621" s="9"/>
      <c r="KOD621" s="9"/>
      <c r="KOE621" s="9"/>
      <c r="KOF621" s="9"/>
      <c r="KOG621" s="9"/>
      <c r="KOH621" s="9"/>
      <c r="KOI621" s="9"/>
      <c r="KOJ621" s="9"/>
      <c r="KOK621" s="9"/>
      <c r="KOL621" s="9"/>
      <c r="KOM621" s="9"/>
      <c r="KON621" s="9"/>
      <c r="KOO621" s="9"/>
      <c r="KOP621" s="9"/>
      <c r="KOQ621" s="9"/>
      <c r="KOR621" s="9"/>
      <c r="KOS621" s="9"/>
      <c r="KOT621" s="9"/>
      <c r="KOU621" s="9"/>
      <c r="KOV621" s="9"/>
      <c r="KOW621" s="9"/>
      <c r="KOX621" s="9"/>
      <c r="KOY621" s="9"/>
      <c r="KOZ621" s="9"/>
      <c r="KPA621" s="9"/>
      <c r="KPB621" s="9"/>
      <c r="KPC621" s="9"/>
      <c r="KPD621" s="9"/>
      <c r="KPE621" s="9"/>
      <c r="KPF621" s="9"/>
      <c r="KPG621" s="9"/>
      <c r="KPH621" s="9"/>
      <c r="KPI621" s="9"/>
      <c r="KPJ621" s="9"/>
      <c r="KPK621" s="9"/>
      <c r="KPL621" s="9"/>
      <c r="KPM621" s="9"/>
      <c r="KPN621" s="9"/>
      <c r="KPO621" s="9"/>
      <c r="KPP621" s="9"/>
      <c r="KPQ621" s="9"/>
      <c r="KPR621" s="9"/>
      <c r="KPS621" s="9"/>
      <c r="KPT621" s="9"/>
      <c r="KPU621" s="9"/>
      <c r="KPV621" s="9"/>
      <c r="KPW621" s="9"/>
      <c r="KPX621" s="9"/>
      <c r="KPY621" s="9"/>
      <c r="KPZ621" s="9"/>
      <c r="KQA621" s="9"/>
      <c r="KQB621" s="9"/>
      <c r="KQC621" s="9"/>
      <c r="KQD621" s="9"/>
      <c r="KQE621" s="9"/>
      <c r="KQF621" s="9"/>
      <c r="KQG621" s="9"/>
      <c r="KQH621" s="9"/>
      <c r="KQI621" s="9"/>
      <c r="KQJ621" s="9"/>
      <c r="KQK621" s="9"/>
      <c r="KQL621" s="9"/>
      <c r="KQM621" s="9"/>
      <c r="KQN621" s="9"/>
      <c r="KQO621" s="9"/>
      <c r="KQP621" s="9"/>
      <c r="KQQ621" s="9"/>
      <c r="KQR621" s="9"/>
      <c r="KQS621" s="9"/>
      <c r="KQT621" s="9"/>
      <c r="KQU621" s="9"/>
      <c r="KQV621" s="9"/>
      <c r="KQW621" s="9"/>
      <c r="KQX621" s="9"/>
      <c r="KQY621" s="9"/>
      <c r="KQZ621" s="9"/>
      <c r="KRA621" s="9"/>
      <c r="KRB621" s="9"/>
      <c r="KRC621" s="9"/>
      <c r="KRD621" s="9"/>
      <c r="KRE621" s="9"/>
      <c r="KRF621" s="9"/>
      <c r="KRG621" s="9"/>
      <c r="KRH621" s="9"/>
      <c r="KRI621" s="9"/>
      <c r="KRJ621" s="9"/>
      <c r="KRK621" s="9"/>
      <c r="KRL621" s="9"/>
      <c r="KRM621" s="9"/>
      <c r="KRN621" s="9"/>
      <c r="KRO621" s="9"/>
      <c r="KRP621" s="9"/>
      <c r="KRQ621" s="9"/>
      <c r="KRR621" s="9"/>
      <c r="KRS621" s="9"/>
      <c r="KRT621" s="9"/>
      <c r="KRU621" s="9"/>
      <c r="KRV621" s="9"/>
      <c r="KRW621" s="9"/>
      <c r="KRX621" s="9"/>
      <c r="KRY621" s="9"/>
      <c r="KRZ621" s="9"/>
      <c r="KSA621" s="9"/>
      <c r="KSB621" s="9"/>
      <c r="KSC621" s="9"/>
      <c r="KSD621" s="9"/>
      <c r="KSE621" s="9"/>
      <c r="KSF621" s="9"/>
      <c r="KSG621" s="9"/>
      <c r="KSH621" s="9"/>
      <c r="KSI621" s="9"/>
      <c r="KSJ621" s="9"/>
      <c r="KSK621" s="9"/>
      <c r="KSL621" s="9"/>
      <c r="KSM621" s="9"/>
      <c r="KSN621" s="9"/>
      <c r="KSO621" s="9"/>
      <c r="KSP621" s="9"/>
      <c r="KSQ621" s="9"/>
      <c r="KSR621" s="9"/>
      <c r="KSS621" s="9"/>
      <c r="KST621" s="9"/>
      <c r="KSU621" s="9"/>
      <c r="KSV621" s="9"/>
      <c r="KSW621" s="9"/>
      <c r="KSX621" s="9"/>
      <c r="KSY621" s="9"/>
      <c r="KSZ621" s="9"/>
      <c r="KTA621" s="9"/>
      <c r="KTB621" s="9"/>
      <c r="KTC621" s="9"/>
      <c r="KTD621" s="9"/>
      <c r="KTE621" s="9"/>
      <c r="KTF621" s="9"/>
      <c r="KTG621" s="9"/>
      <c r="KTH621" s="9"/>
      <c r="KTI621" s="9"/>
      <c r="KTJ621" s="9"/>
      <c r="KTK621" s="9"/>
      <c r="KTL621" s="9"/>
      <c r="KTM621" s="9"/>
      <c r="KTN621" s="9"/>
      <c r="KTO621" s="9"/>
      <c r="KTP621" s="9"/>
      <c r="KTQ621" s="9"/>
      <c r="KTR621" s="9"/>
      <c r="KTS621" s="9"/>
      <c r="KTT621" s="9"/>
      <c r="KTU621" s="9"/>
      <c r="KTV621" s="9"/>
      <c r="KTW621" s="9"/>
      <c r="KTX621" s="9"/>
      <c r="KTY621" s="9"/>
      <c r="KTZ621" s="9"/>
      <c r="KUA621" s="9"/>
      <c r="KUB621" s="9"/>
      <c r="KUC621" s="9"/>
      <c r="KUD621" s="9"/>
      <c r="KUE621" s="9"/>
      <c r="KUF621" s="9"/>
      <c r="KUG621" s="9"/>
      <c r="KUH621" s="9"/>
      <c r="KUI621" s="9"/>
      <c r="KUJ621" s="9"/>
      <c r="KUK621" s="9"/>
      <c r="KUL621" s="9"/>
      <c r="KUM621" s="9"/>
      <c r="KUN621" s="9"/>
      <c r="KUO621" s="9"/>
      <c r="KUP621" s="9"/>
      <c r="KUQ621" s="9"/>
      <c r="KUR621" s="9"/>
      <c r="KUS621" s="9"/>
      <c r="KUT621" s="9"/>
      <c r="KUU621" s="9"/>
      <c r="KUV621" s="9"/>
      <c r="KUW621" s="9"/>
      <c r="KUX621" s="9"/>
      <c r="KUY621" s="9"/>
      <c r="KUZ621" s="9"/>
      <c r="KVA621" s="9"/>
      <c r="KVB621" s="9"/>
      <c r="KVC621" s="9"/>
      <c r="KVD621" s="9"/>
      <c r="KVE621" s="9"/>
      <c r="KVF621" s="9"/>
      <c r="KVG621" s="9"/>
      <c r="KVH621" s="9"/>
      <c r="KVI621" s="9"/>
      <c r="KVJ621" s="9"/>
      <c r="KVK621" s="9"/>
      <c r="KVL621" s="9"/>
      <c r="KVM621" s="9"/>
      <c r="KVN621" s="9"/>
      <c r="KVO621" s="9"/>
      <c r="KVP621" s="9"/>
      <c r="KVQ621" s="9"/>
      <c r="KVR621" s="9"/>
      <c r="KVS621" s="9"/>
      <c r="KVT621" s="9"/>
      <c r="KVU621" s="9"/>
      <c r="KVV621" s="9"/>
      <c r="KVW621" s="9"/>
      <c r="KVX621" s="9"/>
      <c r="KVY621" s="9"/>
      <c r="KVZ621" s="9"/>
      <c r="KWA621" s="9"/>
      <c r="KWB621" s="9"/>
      <c r="KWC621" s="9"/>
      <c r="KWD621" s="9"/>
      <c r="KWE621" s="9"/>
      <c r="KWF621" s="9"/>
      <c r="KWG621" s="9"/>
      <c r="KWH621" s="9"/>
      <c r="KWI621" s="9"/>
      <c r="KWJ621" s="9"/>
      <c r="KWK621" s="9"/>
      <c r="KWL621" s="9"/>
      <c r="KWM621" s="9"/>
      <c r="KWN621" s="9"/>
      <c r="KWO621" s="9"/>
      <c r="KWP621" s="9"/>
      <c r="KWQ621" s="9"/>
      <c r="KWR621" s="9"/>
      <c r="KWS621" s="9"/>
      <c r="KWT621" s="9"/>
      <c r="KWU621" s="9"/>
      <c r="KWV621" s="9"/>
      <c r="KWW621" s="9"/>
      <c r="KWX621" s="9"/>
      <c r="KWY621" s="9"/>
      <c r="KWZ621" s="9"/>
      <c r="KXA621" s="9"/>
      <c r="KXB621" s="9"/>
      <c r="KXC621" s="9"/>
      <c r="KXD621" s="9"/>
      <c r="KXE621" s="9"/>
      <c r="KXF621" s="9"/>
      <c r="KXG621" s="9"/>
      <c r="KXH621" s="9"/>
      <c r="KXI621" s="9"/>
      <c r="KXJ621" s="9"/>
      <c r="KXK621" s="9"/>
      <c r="KXL621" s="9"/>
      <c r="KXM621" s="9"/>
      <c r="KXN621" s="9"/>
      <c r="KXO621" s="9"/>
      <c r="KXP621" s="9"/>
      <c r="KXQ621" s="9"/>
      <c r="KXR621" s="9"/>
      <c r="KXS621" s="9"/>
      <c r="KXT621" s="9"/>
      <c r="KXU621" s="9"/>
      <c r="KXV621" s="9"/>
      <c r="KXW621" s="9"/>
      <c r="KXX621" s="9"/>
      <c r="KXY621" s="9"/>
      <c r="KXZ621" s="9"/>
      <c r="KYA621" s="9"/>
      <c r="KYB621" s="9"/>
      <c r="KYC621" s="9"/>
      <c r="KYD621" s="9"/>
      <c r="KYE621" s="9"/>
      <c r="KYF621" s="9"/>
      <c r="KYG621" s="9"/>
      <c r="KYH621" s="9"/>
      <c r="KYI621" s="9"/>
      <c r="KYJ621" s="9"/>
      <c r="KYK621" s="9"/>
      <c r="KYL621" s="9"/>
      <c r="KYM621" s="9"/>
      <c r="KYN621" s="9"/>
      <c r="KYO621" s="9"/>
      <c r="KYP621" s="9"/>
      <c r="KYQ621" s="9"/>
      <c r="KYR621" s="9"/>
      <c r="KYS621" s="9"/>
      <c r="KYT621" s="9"/>
      <c r="KYU621" s="9"/>
      <c r="KYV621" s="9"/>
      <c r="KYW621" s="9"/>
      <c r="KYX621" s="9"/>
      <c r="KYY621" s="9"/>
      <c r="KYZ621" s="9"/>
      <c r="KZA621" s="9"/>
      <c r="KZB621" s="9"/>
      <c r="KZC621" s="9"/>
      <c r="KZD621" s="9"/>
      <c r="KZE621" s="9"/>
      <c r="KZF621" s="9"/>
      <c r="KZG621" s="9"/>
      <c r="KZH621" s="9"/>
      <c r="KZI621" s="9"/>
      <c r="KZJ621" s="9"/>
      <c r="KZK621" s="9"/>
      <c r="KZL621" s="9"/>
      <c r="KZM621" s="9"/>
      <c r="KZN621" s="9"/>
      <c r="KZO621" s="9"/>
      <c r="KZP621" s="9"/>
      <c r="KZQ621" s="9"/>
      <c r="KZR621" s="9"/>
      <c r="KZS621" s="9"/>
      <c r="KZT621" s="9"/>
      <c r="KZU621" s="9"/>
      <c r="KZV621" s="9"/>
      <c r="KZW621" s="9"/>
      <c r="KZX621" s="9"/>
      <c r="KZY621" s="9"/>
      <c r="KZZ621" s="9"/>
      <c r="LAA621" s="9"/>
      <c r="LAB621" s="9"/>
      <c r="LAC621" s="9"/>
      <c r="LAD621" s="9"/>
      <c r="LAE621" s="9"/>
      <c r="LAF621" s="9"/>
      <c r="LAG621" s="9"/>
      <c r="LAH621" s="9"/>
      <c r="LAI621" s="9"/>
      <c r="LAJ621" s="9"/>
      <c r="LAK621" s="9"/>
      <c r="LAL621" s="9"/>
      <c r="LAM621" s="9"/>
      <c r="LAN621" s="9"/>
      <c r="LAO621" s="9"/>
      <c r="LAP621" s="9"/>
      <c r="LAQ621" s="9"/>
      <c r="LAR621" s="9"/>
      <c r="LAS621" s="9"/>
      <c r="LAT621" s="9"/>
      <c r="LAU621" s="9"/>
      <c r="LAV621" s="9"/>
      <c r="LAW621" s="9"/>
      <c r="LAX621" s="9"/>
      <c r="LAY621" s="9"/>
      <c r="LAZ621" s="9"/>
      <c r="LBA621" s="9"/>
      <c r="LBB621" s="9"/>
      <c r="LBC621" s="9"/>
      <c r="LBD621" s="9"/>
      <c r="LBE621" s="9"/>
      <c r="LBF621" s="9"/>
      <c r="LBG621" s="9"/>
      <c r="LBH621" s="9"/>
      <c r="LBI621" s="9"/>
      <c r="LBJ621" s="9"/>
      <c r="LBK621" s="9"/>
      <c r="LBL621" s="9"/>
      <c r="LBM621" s="9"/>
      <c r="LBN621" s="9"/>
      <c r="LBO621" s="9"/>
      <c r="LBP621" s="9"/>
      <c r="LBQ621" s="9"/>
      <c r="LBR621" s="9"/>
      <c r="LBS621" s="9"/>
      <c r="LBT621" s="9"/>
      <c r="LBU621" s="9"/>
      <c r="LBV621" s="9"/>
      <c r="LBW621" s="9"/>
      <c r="LBX621" s="9"/>
      <c r="LBY621" s="9"/>
      <c r="LBZ621" s="9"/>
      <c r="LCA621" s="9"/>
      <c r="LCB621" s="9"/>
      <c r="LCC621" s="9"/>
      <c r="LCD621" s="9"/>
      <c r="LCE621" s="9"/>
      <c r="LCF621" s="9"/>
      <c r="LCG621" s="9"/>
      <c r="LCH621" s="9"/>
      <c r="LCI621" s="9"/>
      <c r="LCJ621" s="9"/>
      <c r="LCK621" s="9"/>
      <c r="LCL621" s="9"/>
      <c r="LCM621" s="9"/>
      <c r="LCN621" s="9"/>
      <c r="LCO621" s="9"/>
      <c r="LCP621" s="9"/>
      <c r="LCQ621" s="9"/>
      <c r="LCR621" s="9"/>
      <c r="LCS621" s="9"/>
      <c r="LCT621" s="9"/>
      <c r="LCU621" s="9"/>
      <c r="LCV621" s="9"/>
      <c r="LCW621" s="9"/>
      <c r="LCX621" s="9"/>
      <c r="LCY621" s="9"/>
      <c r="LCZ621" s="9"/>
      <c r="LDA621" s="9"/>
      <c r="LDB621" s="9"/>
      <c r="LDC621" s="9"/>
      <c r="LDD621" s="9"/>
      <c r="LDE621" s="9"/>
      <c r="LDF621" s="9"/>
      <c r="LDG621" s="9"/>
      <c r="LDH621" s="9"/>
      <c r="LDI621" s="9"/>
      <c r="LDJ621" s="9"/>
      <c r="LDK621" s="9"/>
      <c r="LDL621" s="9"/>
      <c r="LDM621" s="9"/>
      <c r="LDN621" s="9"/>
      <c r="LDO621" s="9"/>
      <c r="LDP621" s="9"/>
      <c r="LDQ621" s="9"/>
      <c r="LDR621" s="9"/>
      <c r="LDS621" s="9"/>
      <c r="LDT621" s="9"/>
      <c r="LDU621" s="9"/>
      <c r="LDV621" s="9"/>
      <c r="LDW621" s="9"/>
      <c r="LDX621" s="9"/>
      <c r="LDY621" s="9"/>
      <c r="LDZ621" s="9"/>
      <c r="LEA621" s="9"/>
      <c r="LEB621" s="9"/>
      <c r="LEC621" s="9"/>
      <c r="LED621" s="9"/>
      <c r="LEE621" s="9"/>
      <c r="LEF621" s="9"/>
      <c r="LEG621" s="9"/>
      <c r="LEH621" s="9"/>
      <c r="LEI621" s="9"/>
      <c r="LEJ621" s="9"/>
      <c r="LEK621" s="9"/>
      <c r="LEL621" s="9"/>
      <c r="LEM621" s="9"/>
      <c r="LEN621" s="9"/>
      <c r="LEO621" s="9"/>
      <c r="LEP621" s="9"/>
      <c r="LEQ621" s="9"/>
      <c r="LER621" s="9"/>
      <c r="LES621" s="9"/>
      <c r="LET621" s="9"/>
      <c r="LEU621" s="9"/>
      <c r="LEV621" s="9"/>
      <c r="LEW621" s="9"/>
      <c r="LEX621" s="9"/>
      <c r="LEY621" s="9"/>
      <c r="LEZ621" s="9"/>
      <c r="LFA621" s="9"/>
      <c r="LFB621" s="9"/>
      <c r="LFC621" s="9"/>
      <c r="LFD621" s="9"/>
      <c r="LFE621" s="9"/>
      <c r="LFF621" s="9"/>
      <c r="LFG621" s="9"/>
      <c r="LFH621" s="9"/>
      <c r="LFI621" s="9"/>
      <c r="LFJ621" s="9"/>
      <c r="LFK621" s="9"/>
      <c r="LFL621" s="9"/>
      <c r="LFM621" s="9"/>
      <c r="LFN621" s="9"/>
      <c r="LFO621" s="9"/>
      <c r="LFP621" s="9"/>
      <c r="LFQ621" s="9"/>
      <c r="LFR621" s="9"/>
      <c r="LFS621" s="9"/>
      <c r="LFT621" s="9"/>
      <c r="LFU621" s="9"/>
      <c r="LFV621" s="9"/>
      <c r="LFW621" s="9"/>
      <c r="LFX621" s="9"/>
      <c r="LFY621" s="9"/>
      <c r="LFZ621" s="9"/>
      <c r="LGA621" s="9"/>
      <c r="LGB621" s="9"/>
      <c r="LGC621" s="9"/>
      <c r="LGD621" s="9"/>
      <c r="LGE621" s="9"/>
      <c r="LGF621" s="9"/>
      <c r="LGG621" s="9"/>
      <c r="LGH621" s="9"/>
      <c r="LGI621" s="9"/>
      <c r="LGJ621" s="9"/>
      <c r="LGK621" s="9"/>
      <c r="LGL621" s="9"/>
      <c r="LGM621" s="9"/>
      <c r="LGN621" s="9"/>
      <c r="LGO621" s="9"/>
      <c r="LGP621" s="9"/>
      <c r="LGQ621" s="9"/>
      <c r="LGR621" s="9"/>
      <c r="LGS621" s="9"/>
      <c r="LGT621" s="9"/>
      <c r="LGU621" s="9"/>
      <c r="LGV621" s="9"/>
      <c r="LGW621" s="9"/>
      <c r="LGX621" s="9"/>
      <c r="LGY621" s="9"/>
      <c r="LGZ621" s="9"/>
      <c r="LHA621" s="9"/>
      <c r="LHB621" s="9"/>
      <c r="LHC621" s="9"/>
      <c r="LHD621" s="9"/>
      <c r="LHE621" s="9"/>
      <c r="LHF621" s="9"/>
      <c r="LHG621" s="9"/>
      <c r="LHH621" s="9"/>
      <c r="LHI621" s="9"/>
      <c r="LHJ621" s="9"/>
      <c r="LHK621" s="9"/>
      <c r="LHL621" s="9"/>
      <c r="LHM621" s="9"/>
      <c r="LHN621" s="9"/>
      <c r="LHO621" s="9"/>
      <c r="LHP621" s="9"/>
      <c r="LHQ621" s="9"/>
      <c r="LHR621" s="9"/>
      <c r="LHS621" s="9"/>
      <c r="LHT621" s="9"/>
      <c r="LHU621" s="9"/>
      <c r="LHV621" s="9"/>
      <c r="LHW621" s="9"/>
      <c r="LHX621" s="9"/>
      <c r="LHY621" s="9"/>
      <c r="LHZ621" s="9"/>
      <c r="LIA621" s="9"/>
      <c r="LIB621" s="9"/>
      <c r="LIC621" s="9"/>
      <c r="LID621" s="9"/>
      <c r="LIE621" s="9"/>
      <c r="LIF621" s="9"/>
      <c r="LIG621" s="9"/>
      <c r="LIH621" s="9"/>
      <c r="LII621" s="9"/>
      <c r="LIJ621" s="9"/>
      <c r="LIK621" s="9"/>
      <c r="LIL621" s="9"/>
      <c r="LIM621" s="9"/>
      <c r="LIN621" s="9"/>
      <c r="LIO621" s="9"/>
      <c r="LIP621" s="9"/>
      <c r="LIQ621" s="9"/>
      <c r="LIR621" s="9"/>
      <c r="LIS621" s="9"/>
      <c r="LIT621" s="9"/>
      <c r="LIU621" s="9"/>
      <c r="LIV621" s="9"/>
      <c r="LIW621" s="9"/>
      <c r="LIX621" s="9"/>
      <c r="LIY621" s="9"/>
      <c r="LIZ621" s="9"/>
      <c r="LJA621" s="9"/>
      <c r="LJB621" s="9"/>
      <c r="LJC621" s="9"/>
      <c r="LJD621" s="9"/>
      <c r="LJE621" s="9"/>
      <c r="LJF621" s="9"/>
      <c r="LJG621" s="9"/>
      <c r="LJH621" s="9"/>
      <c r="LJI621" s="9"/>
      <c r="LJJ621" s="9"/>
      <c r="LJK621" s="9"/>
      <c r="LJL621" s="9"/>
      <c r="LJM621" s="9"/>
      <c r="LJN621" s="9"/>
      <c r="LJO621" s="9"/>
      <c r="LJP621" s="9"/>
      <c r="LJQ621" s="9"/>
      <c r="LJR621" s="9"/>
      <c r="LJS621" s="9"/>
      <c r="LJT621" s="9"/>
      <c r="LJU621" s="9"/>
      <c r="LJV621" s="9"/>
      <c r="LJW621" s="9"/>
      <c r="LJX621" s="9"/>
      <c r="LJY621" s="9"/>
      <c r="LJZ621" s="9"/>
      <c r="LKA621" s="9"/>
      <c r="LKB621" s="9"/>
      <c r="LKC621" s="9"/>
      <c r="LKD621" s="9"/>
      <c r="LKE621" s="9"/>
      <c r="LKF621" s="9"/>
      <c r="LKG621" s="9"/>
      <c r="LKH621" s="9"/>
      <c r="LKI621" s="9"/>
      <c r="LKJ621" s="9"/>
      <c r="LKK621" s="9"/>
      <c r="LKL621" s="9"/>
      <c r="LKM621" s="9"/>
      <c r="LKN621" s="9"/>
      <c r="LKO621" s="9"/>
      <c r="LKP621" s="9"/>
      <c r="LKQ621" s="9"/>
      <c r="LKR621" s="9"/>
      <c r="LKS621" s="9"/>
      <c r="LKT621" s="9"/>
      <c r="LKU621" s="9"/>
      <c r="LKV621" s="9"/>
      <c r="LKW621" s="9"/>
      <c r="LKX621" s="9"/>
      <c r="LKY621" s="9"/>
      <c r="LKZ621" s="9"/>
      <c r="LLA621" s="9"/>
      <c r="LLB621" s="9"/>
      <c r="LLC621" s="9"/>
      <c r="LLD621" s="9"/>
      <c r="LLE621" s="9"/>
      <c r="LLF621" s="9"/>
      <c r="LLG621" s="9"/>
      <c r="LLH621" s="9"/>
      <c r="LLI621" s="9"/>
      <c r="LLJ621" s="9"/>
      <c r="LLK621" s="9"/>
      <c r="LLL621" s="9"/>
      <c r="LLM621" s="9"/>
      <c r="LLN621" s="9"/>
      <c r="LLO621" s="9"/>
      <c r="LLP621" s="9"/>
      <c r="LLQ621" s="9"/>
      <c r="LLR621" s="9"/>
      <c r="LLS621" s="9"/>
      <c r="LLT621" s="9"/>
      <c r="LLU621" s="9"/>
      <c r="LLV621" s="9"/>
      <c r="LLW621" s="9"/>
      <c r="LLX621" s="9"/>
      <c r="LLY621" s="9"/>
      <c r="LLZ621" s="9"/>
      <c r="LMA621" s="9"/>
      <c r="LMB621" s="9"/>
      <c r="LMC621" s="9"/>
      <c r="LMD621" s="9"/>
      <c r="LME621" s="9"/>
      <c r="LMF621" s="9"/>
      <c r="LMG621" s="9"/>
      <c r="LMH621" s="9"/>
      <c r="LMI621" s="9"/>
      <c r="LMJ621" s="9"/>
      <c r="LMK621" s="9"/>
      <c r="LML621" s="9"/>
      <c r="LMM621" s="9"/>
      <c r="LMN621" s="9"/>
      <c r="LMO621" s="9"/>
      <c r="LMP621" s="9"/>
      <c r="LMQ621" s="9"/>
      <c r="LMR621" s="9"/>
      <c r="LMS621" s="9"/>
      <c r="LMT621" s="9"/>
      <c r="LMU621" s="9"/>
      <c r="LMV621" s="9"/>
      <c r="LMW621" s="9"/>
      <c r="LMX621" s="9"/>
      <c r="LMY621" s="9"/>
      <c r="LMZ621" s="9"/>
      <c r="LNA621" s="9"/>
      <c r="LNB621" s="9"/>
      <c r="LNC621" s="9"/>
      <c r="LND621" s="9"/>
      <c r="LNE621" s="9"/>
      <c r="LNF621" s="9"/>
      <c r="LNG621" s="9"/>
      <c r="LNH621" s="9"/>
      <c r="LNI621" s="9"/>
      <c r="LNJ621" s="9"/>
      <c r="LNK621" s="9"/>
      <c r="LNL621" s="9"/>
      <c r="LNM621" s="9"/>
      <c r="LNN621" s="9"/>
      <c r="LNO621" s="9"/>
      <c r="LNP621" s="9"/>
      <c r="LNQ621" s="9"/>
      <c r="LNR621" s="9"/>
      <c r="LNS621" s="9"/>
      <c r="LNT621" s="9"/>
      <c r="LNU621" s="9"/>
      <c r="LNV621" s="9"/>
      <c r="LNW621" s="9"/>
      <c r="LNX621" s="9"/>
      <c r="LNY621" s="9"/>
      <c r="LNZ621" s="9"/>
      <c r="LOA621" s="9"/>
      <c r="LOB621" s="9"/>
      <c r="LOC621" s="9"/>
      <c r="LOD621" s="9"/>
      <c r="LOE621" s="9"/>
      <c r="LOF621" s="9"/>
      <c r="LOG621" s="9"/>
      <c r="LOH621" s="9"/>
      <c r="LOI621" s="9"/>
      <c r="LOJ621" s="9"/>
      <c r="LOK621" s="9"/>
      <c r="LOL621" s="9"/>
      <c r="LOM621" s="9"/>
      <c r="LON621" s="9"/>
      <c r="LOO621" s="9"/>
      <c r="LOP621" s="9"/>
      <c r="LOQ621" s="9"/>
      <c r="LOR621" s="9"/>
      <c r="LOS621" s="9"/>
      <c r="LOT621" s="9"/>
      <c r="LOU621" s="9"/>
      <c r="LOV621" s="9"/>
      <c r="LOW621" s="9"/>
      <c r="LOX621" s="9"/>
      <c r="LOY621" s="9"/>
      <c r="LOZ621" s="9"/>
      <c r="LPA621" s="9"/>
      <c r="LPB621" s="9"/>
      <c r="LPC621" s="9"/>
      <c r="LPD621" s="9"/>
      <c r="LPE621" s="9"/>
      <c r="LPF621" s="9"/>
      <c r="LPG621" s="9"/>
      <c r="LPH621" s="9"/>
      <c r="LPI621" s="9"/>
      <c r="LPJ621" s="9"/>
      <c r="LPK621" s="9"/>
      <c r="LPL621" s="9"/>
      <c r="LPM621" s="9"/>
      <c r="LPN621" s="9"/>
      <c r="LPO621" s="9"/>
      <c r="LPP621" s="9"/>
      <c r="LPQ621" s="9"/>
      <c r="LPR621" s="9"/>
      <c r="LPS621" s="9"/>
      <c r="LPT621" s="9"/>
      <c r="LPU621" s="9"/>
      <c r="LPV621" s="9"/>
      <c r="LPW621" s="9"/>
      <c r="LPX621" s="9"/>
      <c r="LPY621" s="9"/>
      <c r="LPZ621" s="9"/>
      <c r="LQA621" s="9"/>
      <c r="LQB621" s="9"/>
      <c r="LQC621" s="9"/>
      <c r="LQD621" s="9"/>
      <c r="LQE621" s="9"/>
      <c r="LQF621" s="9"/>
      <c r="LQG621" s="9"/>
      <c r="LQH621" s="9"/>
      <c r="LQI621" s="9"/>
      <c r="LQJ621" s="9"/>
      <c r="LQK621" s="9"/>
      <c r="LQL621" s="9"/>
      <c r="LQM621" s="9"/>
      <c r="LQN621" s="9"/>
      <c r="LQO621" s="9"/>
      <c r="LQP621" s="9"/>
      <c r="LQQ621" s="9"/>
      <c r="LQR621" s="9"/>
      <c r="LQS621" s="9"/>
      <c r="LQT621" s="9"/>
      <c r="LQU621" s="9"/>
      <c r="LQV621" s="9"/>
      <c r="LQW621" s="9"/>
      <c r="LQX621" s="9"/>
      <c r="LQY621" s="9"/>
      <c r="LQZ621" s="9"/>
      <c r="LRA621" s="9"/>
      <c r="LRB621" s="9"/>
      <c r="LRC621" s="9"/>
      <c r="LRD621" s="9"/>
      <c r="LRE621" s="9"/>
      <c r="LRF621" s="9"/>
      <c r="LRG621" s="9"/>
      <c r="LRH621" s="9"/>
      <c r="LRI621" s="9"/>
      <c r="LRJ621" s="9"/>
      <c r="LRK621" s="9"/>
      <c r="LRL621" s="9"/>
      <c r="LRM621" s="9"/>
      <c r="LRN621" s="9"/>
      <c r="LRO621" s="9"/>
      <c r="LRP621" s="9"/>
      <c r="LRQ621" s="9"/>
      <c r="LRR621" s="9"/>
      <c r="LRS621" s="9"/>
      <c r="LRT621" s="9"/>
      <c r="LRU621" s="9"/>
      <c r="LRV621" s="9"/>
      <c r="LRW621" s="9"/>
      <c r="LRX621" s="9"/>
      <c r="LRY621" s="9"/>
      <c r="LRZ621" s="9"/>
      <c r="LSA621" s="9"/>
      <c r="LSB621" s="9"/>
      <c r="LSC621" s="9"/>
      <c r="LSD621" s="9"/>
      <c r="LSE621" s="9"/>
      <c r="LSF621" s="9"/>
      <c r="LSG621" s="9"/>
      <c r="LSH621" s="9"/>
      <c r="LSI621" s="9"/>
      <c r="LSJ621" s="9"/>
      <c r="LSK621" s="9"/>
      <c r="LSL621" s="9"/>
      <c r="LSM621" s="9"/>
      <c r="LSN621" s="9"/>
      <c r="LSO621" s="9"/>
      <c r="LSP621" s="9"/>
      <c r="LSQ621" s="9"/>
      <c r="LSR621" s="9"/>
      <c r="LSS621" s="9"/>
      <c r="LST621" s="9"/>
      <c r="LSU621" s="9"/>
      <c r="LSV621" s="9"/>
      <c r="LSW621" s="9"/>
      <c r="LSX621" s="9"/>
      <c r="LSY621" s="9"/>
      <c r="LSZ621" s="9"/>
      <c r="LTA621" s="9"/>
      <c r="LTB621" s="9"/>
      <c r="LTC621" s="9"/>
      <c r="LTD621" s="9"/>
      <c r="LTE621" s="9"/>
      <c r="LTF621" s="9"/>
      <c r="LTG621" s="9"/>
      <c r="LTH621" s="9"/>
      <c r="LTI621" s="9"/>
      <c r="LTJ621" s="9"/>
      <c r="LTK621" s="9"/>
      <c r="LTL621" s="9"/>
      <c r="LTM621" s="9"/>
      <c r="LTN621" s="9"/>
      <c r="LTO621" s="9"/>
      <c r="LTP621" s="9"/>
      <c r="LTQ621" s="9"/>
      <c r="LTR621" s="9"/>
      <c r="LTS621" s="9"/>
      <c r="LTT621" s="9"/>
      <c r="LTU621" s="9"/>
      <c r="LTV621" s="9"/>
      <c r="LTW621" s="9"/>
      <c r="LTX621" s="9"/>
      <c r="LTY621" s="9"/>
      <c r="LTZ621" s="9"/>
      <c r="LUA621" s="9"/>
      <c r="LUB621" s="9"/>
      <c r="LUC621" s="9"/>
      <c r="LUD621" s="9"/>
      <c r="LUE621" s="9"/>
      <c r="LUF621" s="9"/>
      <c r="LUG621" s="9"/>
      <c r="LUH621" s="9"/>
      <c r="LUI621" s="9"/>
      <c r="LUJ621" s="9"/>
      <c r="LUK621" s="9"/>
      <c r="LUL621" s="9"/>
      <c r="LUM621" s="9"/>
      <c r="LUN621" s="9"/>
      <c r="LUO621" s="9"/>
      <c r="LUP621" s="9"/>
      <c r="LUQ621" s="9"/>
      <c r="LUR621" s="9"/>
      <c r="LUS621" s="9"/>
      <c r="LUT621" s="9"/>
      <c r="LUU621" s="9"/>
      <c r="LUV621" s="9"/>
      <c r="LUW621" s="9"/>
      <c r="LUX621" s="9"/>
      <c r="LUY621" s="9"/>
      <c r="LUZ621" s="9"/>
      <c r="LVA621" s="9"/>
      <c r="LVB621" s="9"/>
      <c r="LVC621" s="9"/>
      <c r="LVD621" s="9"/>
      <c r="LVE621" s="9"/>
      <c r="LVF621" s="9"/>
      <c r="LVG621" s="9"/>
      <c r="LVH621" s="9"/>
      <c r="LVI621" s="9"/>
      <c r="LVJ621" s="9"/>
      <c r="LVK621" s="9"/>
      <c r="LVL621" s="9"/>
      <c r="LVM621" s="9"/>
      <c r="LVN621" s="9"/>
      <c r="LVO621" s="9"/>
      <c r="LVP621" s="9"/>
      <c r="LVQ621" s="9"/>
      <c r="LVR621" s="9"/>
      <c r="LVS621" s="9"/>
      <c r="LVT621" s="9"/>
      <c r="LVU621" s="9"/>
      <c r="LVV621" s="9"/>
      <c r="LVW621" s="9"/>
      <c r="LVX621" s="9"/>
      <c r="LVY621" s="9"/>
      <c r="LVZ621" s="9"/>
      <c r="LWA621" s="9"/>
      <c r="LWB621" s="9"/>
      <c r="LWC621" s="9"/>
      <c r="LWD621" s="9"/>
      <c r="LWE621" s="9"/>
      <c r="LWF621" s="9"/>
      <c r="LWG621" s="9"/>
      <c r="LWH621" s="9"/>
      <c r="LWI621" s="9"/>
      <c r="LWJ621" s="9"/>
      <c r="LWK621" s="9"/>
      <c r="LWL621" s="9"/>
      <c r="LWM621" s="9"/>
      <c r="LWN621" s="9"/>
      <c r="LWO621" s="9"/>
      <c r="LWP621" s="9"/>
      <c r="LWQ621" s="9"/>
      <c r="LWR621" s="9"/>
      <c r="LWS621" s="9"/>
      <c r="LWT621" s="9"/>
      <c r="LWU621" s="9"/>
      <c r="LWV621" s="9"/>
      <c r="LWW621" s="9"/>
      <c r="LWX621" s="9"/>
      <c r="LWY621" s="9"/>
      <c r="LWZ621" s="9"/>
      <c r="LXA621" s="9"/>
      <c r="LXB621" s="9"/>
      <c r="LXC621" s="9"/>
      <c r="LXD621" s="9"/>
      <c r="LXE621" s="9"/>
      <c r="LXF621" s="9"/>
      <c r="LXG621" s="9"/>
      <c r="LXH621" s="9"/>
      <c r="LXI621" s="9"/>
      <c r="LXJ621" s="9"/>
      <c r="LXK621" s="9"/>
      <c r="LXL621" s="9"/>
      <c r="LXM621" s="9"/>
      <c r="LXN621" s="9"/>
      <c r="LXO621" s="9"/>
      <c r="LXP621" s="9"/>
      <c r="LXQ621" s="9"/>
      <c r="LXR621" s="9"/>
      <c r="LXS621" s="9"/>
      <c r="LXT621" s="9"/>
      <c r="LXU621" s="9"/>
      <c r="LXV621" s="9"/>
      <c r="LXW621" s="9"/>
      <c r="LXX621" s="9"/>
      <c r="LXY621" s="9"/>
      <c r="LXZ621" s="9"/>
      <c r="LYA621" s="9"/>
      <c r="LYB621" s="9"/>
      <c r="LYC621" s="9"/>
      <c r="LYD621" s="9"/>
      <c r="LYE621" s="9"/>
      <c r="LYF621" s="9"/>
      <c r="LYG621" s="9"/>
      <c r="LYH621" s="9"/>
      <c r="LYI621" s="9"/>
      <c r="LYJ621" s="9"/>
      <c r="LYK621" s="9"/>
      <c r="LYL621" s="9"/>
      <c r="LYM621" s="9"/>
      <c r="LYN621" s="9"/>
      <c r="LYO621" s="9"/>
      <c r="LYP621" s="9"/>
      <c r="LYQ621" s="9"/>
      <c r="LYR621" s="9"/>
      <c r="LYS621" s="9"/>
      <c r="LYT621" s="9"/>
      <c r="LYU621" s="9"/>
      <c r="LYV621" s="9"/>
      <c r="LYW621" s="9"/>
      <c r="LYX621" s="9"/>
      <c r="LYY621" s="9"/>
      <c r="LYZ621" s="9"/>
      <c r="LZA621" s="9"/>
      <c r="LZB621" s="9"/>
      <c r="LZC621" s="9"/>
      <c r="LZD621" s="9"/>
      <c r="LZE621" s="9"/>
      <c r="LZF621" s="9"/>
      <c r="LZG621" s="9"/>
      <c r="LZH621" s="9"/>
      <c r="LZI621" s="9"/>
      <c r="LZJ621" s="9"/>
      <c r="LZK621" s="9"/>
      <c r="LZL621" s="9"/>
      <c r="LZM621" s="9"/>
      <c r="LZN621" s="9"/>
      <c r="LZO621" s="9"/>
      <c r="LZP621" s="9"/>
      <c r="LZQ621" s="9"/>
      <c r="LZR621" s="9"/>
      <c r="LZS621" s="9"/>
      <c r="LZT621" s="9"/>
      <c r="LZU621" s="9"/>
      <c r="LZV621" s="9"/>
      <c r="LZW621" s="9"/>
      <c r="LZX621" s="9"/>
      <c r="LZY621" s="9"/>
      <c r="LZZ621" s="9"/>
      <c r="MAA621" s="9"/>
      <c r="MAB621" s="9"/>
      <c r="MAC621" s="9"/>
      <c r="MAD621" s="9"/>
      <c r="MAE621" s="9"/>
      <c r="MAF621" s="9"/>
      <c r="MAG621" s="9"/>
      <c r="MAH621" s="9"/>
      <c r="MAI621" s="9"/>
      <c r="MAJ621" s="9"/>
      <c r="MAK621" s="9"/>
      <c r="MAL621" s="9"/>
      <c r="MAM621" s="9"/>
      <c r="MAN621" s="9"/>
      <c r="MAO621" s="9"/>
      <c r="MAP621" s="9"/>
      <c r="MAQ621" s="9"/>
      <c r="MAR621" s="9"/>
      <c r="MAS621" s="9"/>
      <c r="MAT621" s="9"/>
      <c r="MAU621" s="9"/>
      <c r="MAV621" s="9"/>
      <c r="MAW621" s="9"/>
      <c r="MAX621" s="9"/>
      <c r="MAY621" s="9"/>
      <c r="MAZ621" s="9"/>
      <c r="MBA621" s="9"/>
      <c r="MBB621" s="9"/>
      <c r="MBC621" s="9"/>
      <c r="MBD621" s="9"/>
      <c r="MBE621" s="9"/>
      <c r="MBF621" s="9"/>
      <c r="MBG621" s="9"/>
      <c r="MBH621" s="9"/>
      <c r="MBI621" s="9"/>
      <c r="MBJ621" s="9"/>
      <c r="MBK621" s="9"/>
      <c r="MBL621" s="9"/>
      <c r="MBM621" s="9"/>
      <c r="MBN621" s="9"/>
      <c r="MBO621" s="9"/>
      <c r="MBP621" s="9"/>
      <c r="MBQ621" s="9"/>
      <c r="MBR621" s="9"/>
      <c r="MBS621" s="9"/>
      <c r="MBT621" s="9"/>
      <c r="MBU621" s="9"/>
      <c r="MBV621" s="9"/>
      <c r="MBW621" s="9"/>
      <c r="MBX621" s="9"/>
      <c r="MBY621" s="9"/>
      <c r="MBZ621" s="9"/>
      <c r="MCA621" s="9"/>
      <c r="MCB621" s="9"/>
      <c r="MCC621" s="9"/>
      <c r="MCD621" s="9"/>
      <c r="MCE621" s="9"/>
      <c r="MCF621" s="9"/>
      <c r="MCG621" s="9"/>
      <c r="MCH621" s="9"/>
      <c r="MCI621" s="9"/>
      <c r="MCJ621" s="9"/>
      <c r="MCK621" s="9"/>
      <c r="MCL621" s="9"/>
      <c r="MCM621" s="9"/>
      <c r="MCN621" s="9"/>
      <c r="MCO621" s="9"/>
      <c r="MCP621" s="9"/>
      <c r="MCQ621" s="9"/>
      <c r="MCR621" s="9"/>
      <c r="MCS621" s="9"/>
      <c r="MCT621" s="9"/>
      <c r="MCU621" s="9"/>
      <c r="MCV621" s="9"/>
      <c r="MCW621" s="9"/>
      <c r="MCX621" s="9"/>
      <c r="MCY621" s="9"/>
      <c r="MCZ621" s="9"/>
      <c r="MDA621" s="9"/>
      <c r="MDB621" s="9"/>
      <c r="MDC621" s="9"/>
      <c r="MDD621" s="9"/>
      <c r="MDE621" s="9"/>
      <c r="MDF621" s="9"/>
      <c r="MDG621" s="9"/>
      <c r="MDH621" s="9"/>
      <c r="MDI621" s="9"/>
      <c r="MDJ621" s="9"/>
      <c r="MDK621" s="9"/>
      <c r="MDL621" s="9"/>
      <c r="MDM621" s="9"/>
      <c r="MDN621" s="9"/>
      <c r="MDO621" s="9"/>
      <c r="MDP621" s="9"/>
      <c r="MDQ621" s="9"/>
      <c r="MDR621" s="9"/>
      <c r="MDS621" s="9"/>
      <c r="MDT621" s="9"/>
      <c r="MDU621" s="9"/>
      <c r="MDV621" s="9"/>
      <c r="MDW621" s="9"/>
      <c r="MDX621" s="9"/>
      <c r="MDY621" s="9"/>
      <c r="MDZ621" s="9"/>
      <c r="MEA621" s="9"/>
      <c r="MEB621" s="9"/>
      <c r="MEC621" s="9"/>
      <c r="MED621" s="9"/>
      <c r="MEE621" s="9"/>
      <c r="MEF621" s="9"/>
      <c r="MEG621" s="9"/>
      <c r="MEH621" s="9"/>
      <c r="MEI621" s="9"/>
      <c r="MEJ621" s="9"/>
      <c r="MEK621" s="9"/>
      <c r="MEL621" s="9"/>
      <c r="MEM621" s="9"/>
      <c r="MEN621" s="9"/>
      <c r="MEO621" s="9"/>
      <c r="MEP621" s="9"/>
      <c r="MEQ621" s="9"/>
      <c r="MER621" s="9"/>
      <c r="MES621" s="9"/>
      <c r="MET621" s="9"/>
      <c r="MEU621" s="9"/>
      <c r="MEV621" s="9"/>
      <c r="MEW621" s="9"/>
      <c r="MEX621" s="9"/>
      <c r="MEY621" s="9"/>
      <c r="MEZ621" s="9"/>
      <c r="MFA621" s="9"/>
      <c r="MFB621" s="9"/>
      <c r="MFC621" s="9"/>
      <c r="MFD621" s="9"/>
      <c r="MFE621" s="9"/>
      <c r="MFF621" s="9"/>
      <c r="MFG621" s="9"/>
      <c r="MFH621" s="9"/>
      <c r="MFI621" s="9"/>
      <c r="MFJ621" s="9"/>
      <c r="MFK621" s="9"/>
      <c r="MFL621" s="9"/>
      <c r="MFM621" s="9"/>
      <c r="MFN621" s="9"/>
      <c r="MFO621" s="9"/>
      <c r="MFP621" s="9"/>
      <c r="MFQ621" s="9"/>
      <c r="MFR621" s="9"/>
      <c r="MFS621" s="9"/>
      <c r="MFT621" s="9"/>
      <c r="MFU621" s="9"/>
      <c r="MFV621" s="9"/>
      <c r="MFW621" s="9"/>
      <c r="MFX621" s="9"/>
      <c r="MFY621" s="9"/>
      <c r="MFZ621" s="9"/>
      <c r="MGA621" s="9"/>
      <c r="MGB621" s="9"/>
      <c r="MGC621" s="9"/>
      <c r="MGD621" s="9"/>
      <c r="MGE621" s="9"/>
      <c r="MGF621" s="9"/>
      <c r="MGG621" s="9"/>
      <c r="MGH621" s="9"/>
      <c r="MGI621" s="9"/>
      <c r="MGJ621" s="9"/>
      <c r="MGK621" s="9"/>
      <c r="MGL621" s="9"/>
      <c r="MGM621" s="9"/>
      <c r="MGN621" s="9"/>
      <c r="MGO621" s="9"/>
      <c r="MGP621" s="9"/>
      <c r="MGQ621" s="9"/>
      <c r="MGR621" s="9"/>
      <c r="MGS621" s="9"/>
      <c r="MGT621" s="9"/>
      <c r="MGU621" s="9"/>
      <c r="MGV621" s="9"/>
      <c r="MGW621" s="9"/>
      <c r="MGX621" s="9"/>
      <c r="MGY621" s="9"/>
      <c r="MGZ621" s="9"/>
      <c r="MHA621" s="9"/>
      <c r="MHB621" s="9"/>
      <c r="MHC621" s="9"/>
      <c r="MHD621" s="9"/>
      <c r="MHE621" s="9"/>
      <c r="MHF621" s="9"/>
      <c r="MHG621" s="9"/>
      <c r="MHH621" s="9"/>
      <c r="MHI621" s="9"/>
      <c r="MHJ621" s="9"/>
      <c r="MHK621" s="9"/>
      <c r="MHL621" s="9"/>
      <c r="MHM621" s="9"/>
      <c r="MHN621" s="9"/>
      <c r="MHO621" s="9"/>
      <c r="MHP621" s="9"/>
      <c r="MHQ621" s="9"/>
      <c r="MHR621" s="9"/>
      <c r="MHS621" s="9"/>
      <c r="MHT621" s="9"/>
      <c r="MHU621" s="9"/>
      <c r="MHV621" s="9"/>
      <c r="MHW621" s="9"/>
      <c r="MHX621" s="9"/>
      <c r="MHY621" s="9"/>
      <c r="MHZ621" s="9"/>
      <c r="MIA621" s="9"/>
      <c r="MIB621" s="9"/>
      <c r="MIC621" s="9"/>
      <c r="MID621" s="9"/>
      <c r="MIE621" s="9"/>
      <c r="MIF621" s="9"/>
      <c r="MIG621" s="9"/>
      <c r="MIH621" s="9"/>
      <c r="MII621" s="9"/>
      <c r="MIJ621" s="9"/>
      <c r="MIK621" s="9"/>
      <c r="MIL621" s="9"/>
      <c r="MIM621" s="9"/>
      <c r="MIN621" s="9"/>
      <c r="MIO621" s="9"/>
      <c r="MIP621" s="9"/>
      <c r="MIQ621" s="9"/>
      <c r="MIR621" s="9"/>
      <c r="MIS621" s="9"/>
      <c r="MIT621" s="9"/>
      <c r="MIU621" s="9"/>
      <c r="MIV621" s="9"/>
      <c r="MIW621" s="9"/>
      <c r="MIX621" s="9"/>
      <c r="MIY621" s="9"/>
      <c r="MIZ621" s="9"/>
      <c r="MJA621" s="9"/>
      <c r="MJB621" s="9"/>
      <c r="MJC621" s="9"/>
      <c r="MJD621" s="9"/>
      <c r="MJE621" s="9"/>
      <c r="MJF621" s="9"/>
      <c r="MJG621" s="9"/>
      <c r="MJH621" s="9"/>
      <c r="MJI621" s="9"/>
      <c r="MJJ621" s="9"/>
      <c r="MJK621" s="9"/>
      <c r="MJL621" s="9"/>
      <c r="MJM621" s="9"/>
      <c r="MJN621" s="9"/>
      <c r="MJO621" s="9"/>
      <c r="MJP621" s="9"/>
      <c r="MJQ621" s="9"/>
      <c r="MJR621" s="9"/>
      <c r="MJS621" s="9"/>
      <c r="MJT621" s="9"/>
      <c r="MJU621" s="9"/>
      <c r="MJV621" s="9"/>
      <c r="MJW621" s="9"/>
      <c r="MJX621" s="9"/>
      <c r="MJY621" s="9"/>
      <c r="MJZ621" s="9"/>
      <c r="MKA621" s="9"/>
      <c r="MKB621" s="9"/>
      <c r="MKC621" s="9"/>
      <c r="MKD621" s="9"/>
      <c r="MKE621" s="9"/>
      <c r="MKF621" s="9"/>
      <c r="MKG621" s="9"/>
      <c r="MKH621" s="9"/>
      <c r="MKI621" s="9"/>
      <c r="MKJ621" s="9"/>
      <c r="MKK621" s="9"/>
      <c r="MKL621" s="9"/>
      <c r="MKM621" s="9"/>
      <c r="MKN621" s="9"/>
      <c r="MKO621" s="9"/>
      <c r="MKP621" s="9"/>
      <c r="MKQ621" s="9"/>
      <c r="MKR621" s="9"/>
      <c r="MKS621" s="9"/>
      <c r="MKT621" s="9"/>
      <c r="MKU621" s="9"/>
      <c r="MKV621" s="9"/>
      <c r="MKW621" s="9"/>
      <c r="MKX621" s="9"/>
      <c r="MKY621" s="9"/>
      <c r="MKZ621" s="9"/>
      <c r="MLA621" s="9"/>
      <c r="MLB621" s="9"/>
      <c r="MLC621" s="9"/>
      <c r="MLD621" s="9"/>
      <c r="MLE621" s="9"/>
      <c r="MLF621" s="9"/>
      <c r="MLG621" s="9"/>
      <c r="MLH621" s="9"/>
      <c r="MLI621" s="9"/>
      <c r="MLJ621" s="9"/>
      <c r="MLK621" s="9"/>
      <c r="MLL621" s="9"/>
      <c r="MLM621" s="9"/>
      <c r="MLN621" s="9"/>
      <c r="MLO621" s="9"/>
      <c r="MLP621" s="9"/>
      <c r="MLQ621" s="9"/>
      <c r="MLR621" s="9"/>
      <c r="MLS621" s="9"/>
      <c r="MLT621" s="9"/>
      <c r="MLU621" s="9"/>
      <c r="MLV621" s="9"/>
      <c r="MLW621" s="9"/>
      <c r="MLX621" s="9"/>
      <c r="MLY621" s="9"/>
      <c r="MLZ621" s="9"/>
      <c r="MMA621" s="9"/>
      <c r="MMB621" s="9"/>
      <c r="MMC621" s="9"/>
      <c r="MMD621" s="9"/>
      <c r="MME621" s="9"/>
      <c r="MMF621" s="9"/>
      <c r="MMG621" s="9"/>
      <c r="MMH621" s="9"/>
      <c r="MMI621" s="9"/>
      <c r="MMJ621" s="9"/>
      <c r="MMK621" s="9"/>
      <c r="MML621" s="9"/>
      <c r="MMM621" s="9"/>
      <c r="MMN621" s="9"/>
      <c r="MMO621" s="9"/>
      <c r="MMP621" s="9"/>
      <c r="MMQ621" s="9"/>
      <c r="MMR621" s="9"/>
      <c r="MMS621" s="9"/>
      <c r="MMT621" s="9"/>
      <c r="MMU621" s="9"/>
      <c r="MMV621" s="9"/>
      <c r="MMW621" s="9"/>
      <c r="MMX621" s="9"/>
      <c r="MMY621" s="9"/>
      <c r="MMZ621" s="9"/>
      <c r="MNA621" s="9"/>
      <c r="MNB621" s="9"/>
      <c r="MNC621" s="9"/>
      <c r="MND621" s="9"/>
      <c r="MNE621" s="9"/>
      <c r="MNF621" s="9"/>
      <c r="MNG621" s="9"/>
      <c r="MNH621" s="9"/>
      <c r="MNI621" s="9"/>
      <c r="MNJ621" s="9"/>
      <c r="MNK621" s="9"/>
      <c r="MNL621" s="9"/>
      <c r="MNM621" s="9"/>
      <c r="MNN621" s="9"/>
      <c r="MNO621" s="9"/>
      <c r="MNP621" s="9"/>
      <c r="MNQ621" s="9"/>
      <c r="MNR621" s="9"/>
      <c r="MNS621" s="9"/>
      <c r="MNT621" s="9"/>
      <c r="MNU621" s="9"/>
      <c r="MNV621" s="9"/>
      <c r="MNW621" s="9"/>
      <c r="MNX621" s="9"/>
      <c r="MNY621" s="9"/>
      <c r="MNZ621" s="9"/>
      <c r="MOA621" s="9"/>
      <c r="MOB621" s="9"/>
      <c r="MOC621" s="9"/>
      <c r="MOD621" s="9"/>
      <c r="MOE621" s="9"/>
      <c r="MOF621" s="9"/>
      <c r="MOG621" s="9"/>
      <c r="MOH621" s="9"/>
      <c r="MOI621" s="9"/>
      <c r="MOJ621" s="9"/>
      <c r="MOK621" s="9"/>
      <c r="MOL621" s="9"/>
      <c r="MOM621" s="9"/>
      <c r="MON621" s="9"/>
      <c r="MOO621" s="9"/>
      <c r="MOP621" s="9"/>
      <c r="MOQ621" s="9"/>
      <c r="MOR621" s="9"/>
      <c r="MOS621" s="9"/>
      <c r="MOT621" s="9"/>
      <c r="MOU621" s="9"/>
      <c r="MOV621" s="9"/>
      <c r="MOW621" s="9"/>
      <c r="MOX621" s="9"/>
      <c r="MOY621" s="9"/>
      <c r="MOZ621" s="9"/>
      <c r="MPA621" s="9"/>
      <c r="MPB621" s="9"/>
      <c r="MPC621" s="9"/>
      <c r="MPD621" s="9"/>
      <c r="MPE621" s="9"/>
      <c r="MPF621" s="9"/>
      <c r="MPG621" s="9"/>
      <c r="MPH621" s="9"/>
      <c r="MPI621" s="9"/>
      <c r="MPJ621" s="9"/>
      <c r="MPK621" s="9"/>
      <c r="MPL621" s="9"/>
      <c r="MPM621" s="9"/>
      <c r="MPN621" s="9"/>
      <c r="MPO621" s="9"/>
      <c r="MPP621" s="9"/>
      <c r="MPQ621" s="9"/>
      <c r="MPR621" s="9"/>
      <c r="MPS621" s="9"/>
      <c r="MPT621" s="9"/>
      <c r="MPU621" s="9"/>
      <c r="MPV621" s="9"/>
      <c r="MPW621" s="9"/>
      <c r="MPX621" s="9"/>
      <c r="MPY621" s="9"/>
      <c r="MPZ621" s="9"/>
      <c r="MQA621" s="9"/>
      <c r="MQB621" s="9"/>
      <c r="MQC621" s="9"/>
      <c r="MQD621" s="9"/>
      <c r="MQE621" s="9"/>
      <c r="MQF621" s="9"/>
      <c r="MQG621" s="9"/>
      <c r="MQH621" s="9"/>
      <c r="MQI621" s="9"/>
      <c r="MQJ621" s="9"/>
      <c r="MQK621" s="9"/>
      <c r="MQL621" s="9"/>
      <c r="MQM621" s="9"/>
      <c r="MQN621" s="9"/>
      <c r="MQO621" s="9"/>
      <c r="MQP621" s="9"/>
      <c r="MQQ621" s="9"/>
      <c r="MQR621" s="9"/>
      <c r="MQS621" s="9"/>
      <c r="MQT621" s="9"/>
      <c r="MQU621" s="9"/>
      <c r="MQV621" s="9"/>
      <c r="MQW621" s="9"/>
      <c r="MQX621" s="9"/>
      <c r="MQY621" s="9"/>
      <c r="MQZ621" s="9"/>
      <c r="MRA621" s="9"/>
      <c r="MRB621" s="9"/>
      <c r="MRC621" s="9"/>
      <c r="MRD621" s="9"/>
      <c r="MRE621" s="9"/>
      <c r="MRF621" s="9"/>
      <c r="MRG621" s="9"/>
      <c r="MRH621" s="9"/>
      <c r="MRI621" s="9"/>
      <c r="MRJ621" s="9"/>
      <c r="MRK621" s="9"/>
      <c r="MRL621" s="9"/>
      <c r="MRM621" s="9"/>
      <c r="MRN621" s="9"/>
      <c r="MRO621" s="9"/>
      <c r="MRP621" s="9"/>
      <c r="MRQ621" s="9"/>
      <c r="MRR621" s="9"/>
      <c r="MRS621" s="9"/>
      <c r="MRT621" s="9"/>
      <c r="MRU621" s="9"/>
      <c r="MRV621" s="9"/>
      <c r="MRW621" s="9"/>
      <c r="MRX621" s="9"/>
      <c r="MRY621" s="9"/>
      <c r="MRZ621" s="9"/>
      <c r="MSA621" s="9"/>
      <c r="MSB621" s="9"/>
      <c r="MSC621" s="9"/>
      <c r="MSD621" s="9"/>
      <c r="MSE621" s="9"/>
      <c r="MSF621" s="9"/>
      <c r="MSG621" s="9"/>
      <c r="MSH621" s="9"/>
      <c r="MSI621" s="9"/>
      <c r="MSJ621" s="9"/>
      <c r="MSK621" s="9"/>
      <c r="MSL621" s="9"/>
      <c r="MSM621" s="9"/>
      <c r="MSN621" s="9"/>
      <c r="MSO621" s="9"/>
      <c r="MSP621" s="9"/>
      <c r="MSQ621" s="9"/>
      <c r="MSR621" s="9"/>
      <c r="MSS621" s="9"/>
      <c r="MST621" s="9"/>
      <c r="MSU621" s="9"/>
      <c r="MSV621" s="9"/>
      <c r="MSW621" s="9"/>
      <c r="MSX621" s="9"/>
      <c r="MSY621" s="9"/>
      <c r="MSZ621" s="9"/>
      <c r="MTA621" s="9"/>
      <c r="MTB621" s="9"/>
      <c r="MTC621" s="9"/>
      <c r="MTD621" s="9"/>
      <c r="MTE621" s="9"/>
      <c r="MTF621" s="9"/>
      <c r="MTG621" s="9"/>
      <c r="MTH621" s="9"/>
      <c r="MTI621" s="9"/>
      <c r="MTJ621" s="9"/>
      <c r="MTK621" s="9"/>
      <c r="MTL621" s="9"/>
      <c r="MTM621" s="9"/>
      <c r="MTN621" s="9"/>
      <c r="MTO621" s="9"/>
      <c r="MTP621" s="9"/>
      <c r="MTQ621" s="9"/>
      <c r="MTR621" s="9"/>
      <c r="MTS621" s="9"/>
      <c r="MTT621" s="9"/>
      <c r="MTU621" s="9"/>
      <c r="MTV621" s="9"/>
      <c r="MTW621" s="9"/>
      <c r="MTX621" s="9"/>
      <c r="MTY621" s="9"/>
      <c r="MTZ621" s="9"/>
      <c r="MUA621" s="9"/>
      <c r="MUB621" s="9"/>
      <c r="MUC621" s="9"/>
      <c r="MUD621" s="9"/>
      <c r="MUE621" s="9"/>
      <c r="MUF621" s="9"/>
      <c r="MUG621" s="9"/>
      <c r="MUH621" s="9"/>
      <c r="MUI621" s="9"/>
      <c r="MUJ621" s="9"/>
      <c r="MUK621" s="9"/>
      <c r="MUL621" s="9"/>
      <c r="MUM621" s="9"/>
      <c r="MUN621" s="9"/>
      <c r="MUO621" s="9"/>
      <c r="MUP621" s="9"/>
      <c r="MUQ621" s="9"/>
      <c r="MUR621" s="9"/>
      <c r="MUS621" s="9"/>
      <c r="MUT621" s="9"/>
      <c r="MUU621" s="9"/>
      <c r="MUV621" s="9"/>
      <c r="MUW621" s="9"/>
      <c r="MUX621" s="9"/>
      <c r="MUY621" s="9"/>
      <c r="MUZ621" s="9"/>
      <c r="MVA621" s="9"/>
      <c r="MVB621" s="9"/>
      <c r="MVC621" s="9"/>
      <c r="MVD621" s="9"/>
      <c r="MVE621" s="9"/>
      <c r="MVF621" s="9"/>
      <c r="MVG621" s="9"/>
      <c r="MVH621" s="9"/>
      <c r="MVI621" s="9"/>
      <c r="MVJ621" s="9"/>
      <c r="MVK621" s="9"/>
      <c r="MVL621" s="9"/>
      <c r="MVM621" s="9"/>
      <c r="MVN621" s="9"/>
      <c r="MVO621" s="9"/>
      <c r="MVP621" s="9"/>
      <c r="MVQ621" s="9"/>
      <c r="MVR621" s="9"/>
      <c r="MVS621" s="9"/>
      <c r="MVT621" s="9"/>
      <c r="MVU621" s="9"/>
      <c r="MVV621" s="9"/>
      <c r="MVW621" s="9"/>
      <c r="MVX621" s="9"/>
      <c r="MVY621" s="9"/>
      <c r="MVZ621" s="9"/>
      <c r="MWA621" s="9"/>
      <c r="MWB621" s="9"/>
      <c r="MWC621" s="9"/>
      <c r="MWD621" s="9"/>
      <c r="MWE621" s="9"/>
      <c r="MWF621" s="9"/>
      <c r="MWG621" s="9"/>
      <c r="MWH621" s="9"/>
      <c r="MWI621" s="9"/>
      <c r="MWJ621" s="9"/>
      <c r="MWK621" s="9"/>
      <c r="MWL621" s="9"/>
      <c r="MWM621" s="9"/>
      <c r="MWN621" s="9"/>
      <c r="MWO621" s="9"/>
      <c r="MWP621" s="9"/>
      <c r="MWQ621" s="9"/>
      <c r="MWR621" s="9"/>
      <c r="MWS621" s="9"/>
      <c r="MWT621" s="9"/>
      <c r="MWU621" s="9"/>
      <c r="MWV621" s="9"/>
      <c r="MWW621" s="9"/>
      <c r="MWX621" s="9"/>
      <c r="MWY621" s="9"/>
      <c r="MWZ621" s="9"/>
      <c r="MXA621" s="9"/>
      <c r="MXB621" s="9"/>
      <c r="MXC621" s="9"/>
      <c r="MXD621" s="9"/>
      <c r="MXE621" s="9"/>
      <c r="MXF621" s="9"/>
      <c r="MXG621" s="9"/>
      <c r="MXH621" s="9"/>
      <c r="MXI621" s="9"/>
      <c r="MXJ621" s="9"/>
      <c r="MXK621" s="9"/>
      <c r="MXL621" s="9"/>
      <c r="MXM621" s="9"/>
      <c r="MXN621" s="9"/>
      <c r="MXO621" s="9"/>
      <c r="MXP621" s="9"/>
      <c r="MXQ621" s="9"/>
      <c r="MXR621" s="9"/>
      <c r="MXS621" s="9"/>
      <c r="MXT621" s="9"/>
      <c r="MXU621" s="9"/>
      <c r="MXV621" s="9"/>
      <c r="MXW621" s="9"/>
      <c r="MXX621" s="9"/>
      <c r="MXY621" s="9"/>
      <c r="MXZ621" s="9"/>
      <c r="MYA621" s="9"/>
      <c r="MYB621" s="9"/>
      <c r="MYC621" s="9"/>
      <c r="MYD621" s="9"/>
      <c r="MYE621" s="9"/>
      <c r="MYF621" s="9"/>
      <c r="MYG621" s="9"/>
      <c r="MYH621" s="9"/>
      <c r="MYI621" s="9"/>
      <c r="MYJ621" s="9"/>
      <c r="MYK621" s="9"/>
      <c r="MYL621" s="9"/>
      <c r="MYM621" s="9"/>
      <c r="MYN621" s="9"/>
      <c r="MYO621" s="9"/>
      <c r="MYP621" s="9"/>
      <c r="MYQ621" s="9"/>
      <c r="MYR621" s="9"/>
      <c r="MYS621" s="9"/>
      <c r="MYT621" s="9"/>
      <c r="MYU621" s="9"/>
      <c r="MYV621" s="9"/>
      <c r="MYW621" s="9"/>
      <c r="MYX621" s="9"/>
      <c r="MYY621" s="9"/>
      <c r="MYZ621" s="9"/>
      <c r="MZA621" s="9"/>
      <c r="MZB621" s="9"/>
      <c r="MZC621" s="9"/>
      <c r="MZD621" s="9"/>
      <c r="MZE621" s="9"/>
      <c r="MZF621" s="9"/>
      <c r="MZG621" s="9"/>
      <c r="MZH621" s="9"/>
      <c r="MZI621" s="9"/>
      <c r="MZJ621" s="9"/>
      <c r="MZK621" s="9"/>
      <c r="MZL621" s="9"/>
      <c r="MZM621" s="9"/>
      <c r="MZN621" s="9"/>
      <c r="MZO621" s="9"/>
      <c r="MZP621" s="9"/>
      <c r="MZQ621" s="9"/>
      <c r="MZR621" s="9"/>
      <c r="MZS621" s="9"/>
      <c r="MZT621" s="9"/>
      <c r="MZU621" s="9"/>
      <c r="MZV621" s="9"/>
      <c r="MZW621" s="9"/>
      <c r="MZX621" s="9"/>
      <c r="MZY621" s="9"/>
      <c r="MZZ621" s="9"/>
      <c r="NAA621" s="9"/>
      <c r="NAB621" s="9"/>
      <c r="NAC621" s="9"/>
      <c r="NAD621" s="9"/>
      <c r="NAE621" s="9"/>
      <c r="NAF621" s="9"/>
      <c r="NAG621" s="9"/>
      <c r="NAH621" s="9"/>
      <c r="NAI621" s="9"/>
      <c r="NAJ621" s="9"/>
      <c r="NAK621" s="9"/>
      <c r="NAL621" s="9"/>
      <c r="NAM621" s="9"/>
      <c r="NAN621" s="9"/>
      <c r="NAO621" s="9"/>
      <c r="NAP621" s="9"/>
      <c r="NAQ621" s="9"/>
      <c r="NAR621" s="9"/>
      <c r="NAS621" s="9"/>
      <c r="NAT621" s="9"/>
      <c r="NAU621" s="9"/>
      <c r="NAV621" s="9"/>
      <c r="NAW621" s="9"/>
      <c r="NAX621" s="9"/>
      <c r="NAY621" s="9"/>
      <c r="NAZ621" s="9"/>
      <c r="NBA621" s="9"/>
      <c r="NBB621" s="9"/>
      <c r="NBC621" s="9"/>
      <c r="NBD621" s="9"/>
      <c r="NBE621" s="9"/>
      <c r="NBF621" s="9"/>
      <c r="NBG621" s="9"/>
      <c r="NBH621" s="9"/>
      <c r="NBI621" s="9"/>
      <c r="NBJ621" s="9"/>
      <c r="NBK621" s="9"/>
      <c r="NBL621" s="9"/>
      <c r="NBM621" s="9"/>
      <c r="NBN621" s="9"/>
      <c r="NBO621" s="9"/>
      <c r="NBP621" s="9"/>
      <c r="NBQ621" s="9"/>
      <c r="NBR621" s="9"/>
      <c r="NBS621" s="9"/>
      <c r="NBT621" s="9"/>
      <c r="NBU621" s="9"/>
      <c r="NBV621" s="9"/>
      <c r="NBW621" s="9"/>
      <c r="NBX621" s="9"/>
      <c r="NBY621" s="9"/>
      <c r="NBZ621" s="9"/>
      <c r="NCA621" s="9"/>
      <c r="NCB621" s="9"/>
      <c r="NCC621" s="9"/>
      <c r="NCD621" s="9"/>
      <c r="NCE621" s="9"/>
      <c r="NCF621" s="9"/>
      <c r="NCG621" s="9"/>
      <c r="NCH621" s="9"/>
      <c r="NCI621" s="9"/>
      <c r="NCJ621" s="9"/>
      <c r="NCK621" s="9"/>
      <c r="NCL621" s="9"/>
      <c r="NCM621" s="9"/>
      <c r="NCN621" s="9"/>
      <c r="NCO621" s="9"/>
      <c r="NCP621" s="9"/>
      <c r="NCQ621" s="9"/>
      <c r="NCR621" s="9"/>
      <c r="NCS621" s="9"/>
      <c r="NCT621" s="9"/>
      <c r="NCU621" s="9"/>
      <c r="NCV621" s="9"/>
      <c r="NCW621" s="9"/>
      <c r="NCX621" s="9"/>
      <c r="NCY621" s="9"/>
      <c r="NCZ621" s="9"/>
      <c r="NDA621" s="9"/>
      <c r="NDB621" s="9"/>
      <c r="NDC621" s="9"/>
      <c r="NDD621" s="9"/>
      <c r="NDE621" s="9"/>
      <c r="NDF621" s="9"/>
      <c r="NDG621" s="9"/>
      <c r="NDH621" s="9"/>
      <c r="NDI621" s="9"/>
      <c r="NDJ621" s="9"/>
      <c r="NDK621" s="9"/>
      <c r="NDL621" s="9"/>
      <c r="NDM621" s="9"/>
      <c r="NDN621" s="9"/>
      <c r="NDO621" s="9"/>
      <c r="NDP621" s="9"/>
      <c r="NDQ621" s="9"/>
      <c r="NDR621" s="9"/>
      <c r="NDS621" s="9"/>
      <c r="NDT621" s="9"/>
      <c r="NDU621" s="9"/>
      <c r="NDV621" s="9"/>
      <c r="NDW621" s="9"/>
      <c r="NDX621" s="9"/>
      <c r="NDY621" s="9"/>
      <c r="NDZ621" s="9"/>
      <c r="NEA621" s="9"/>
      <c r="NEB621" s="9"/>
      <c r="NEC621" s="9"/>
      <c r="NED621" s="9"/>
      <c r="NEE621" s="9"/>
      <c r="NEF621" s="9"/>
      <c r="NEG621" s="9"/>
      <c r="NEH621" s="9"/>
      <c r="NEI621" s="9"/>
      <c r="NEJ621" s="9"/>
      <c r="NEK621" s="9"/>
      <c r="NEL621" s="9"/>
      <c r="NEM621" s="9"/>
      <c r="NEN621" s="9"/>
      <c r="NEO621" s="9"/>
      <c r="NEP621" s="9"/>
      <c r="NEQ621" s="9"/>
      <c r="NER621" s="9"/>
      <c r="NES621" s="9"/>
      <c r="NET621" s="9"/>
      <c r="NEU621" s="9"/>
      <c r="NEV621" s="9"/>
      <c r="NEW621" s="9"/>
      <c r="NEX621" s="9"/>
      <c r="NEY621" s="9"/>
      <c r="NEZ621" s="9"/>
      <c r="NFA621" s="9"/>
      <c r="NFB621" s="9"/>
      <c r="NFC621" s="9"/>
      <c r="NFD621" s="9"/>
      <c r="NFE621" s="9"/>
      <c r="NFF621" s="9"/>
      <c r="NFG621" s="9"/>
      <c r="NFH621" s="9"/>
      <c r="NFI621" s="9"/>
      <c r="NFJ621" s="9"/>
      <c r="NFK621" s="9"/>
      <c r="NFL621" s="9"/>
      <c r="NFM621" s="9"/>
      <c r="NFN621" s="9"/>
      <c r="NFO621" s="9"/>
      <c r="NFP621" s="9"/>
      <c r="NFQ621" s="9"/>
      <c r="NFR621" s="9"/>
      <c r="NFS621" s="9"/>
      <c r="NFT621" s="9"/>
      <c r="NFU621" s="9"/>
      <c r="NFV621" s="9"/>
      <c r="NFW621" s="9"/>
      <c r="NFX621" s="9"/>
      <c r="NFY621" s="9"/>
      <c r="NFZ621" s="9"/>
      <c r="NGA621" s="9"/>
      <c r="NGB621" s="9"/>
      <c r="NGC621" s="9"/>
      <c r="NGD621" s="9"/>
      <c r="NGE621" s="9"/>
      <c r="NGF621" s="9"/>
      <c r="NGG621" s="9"/>
      <c r="NGH621" s="9"/>
      <c r="NGI621" s="9"/>
      <c r="NGJ621" s="9"/>
      <c r="NGK621" s="9"/>
      <c r="NGL621" s="9"/>
      <c r="NGM621" s="9"/>
      <c r="NGN621" s="9"/>
      <c r="NGO621" s="9"/>
      <c r="NGP621" s="9"/>
      <c r="NGQ621" s="9"/>
      <c r="NGR621" s="9"/>
      <c r="NGS621" s="9"/>
      <c r="NGT621" s="9"/>
      <c r="NGU621" s="9"/>
      <c r="NGV621" s="9"/>
      <c r="NGW621" s="9"/>
      <c r="NGX621" s="9"/>
      <c r="NGY621" s="9"/>
      <c r="NGZ621" s="9"/>
      <c r="NHA621" s="9"/>
      <c r="NHB621" s="9"/>
      <c r="NHC621" s="9"/>
      <c r="NHD621" s="9"/>
      <c r="NHE621" s="9"/>
      <c r="NHF621" s="9"/>
      <c r="NHG621" s="9"/>
      <c r="NHH621" s="9"/>
      <c r="NHI621" s="9"/>
      <c r="NHJ621" s="9"/>
      <c r="NHK621" s="9"/>
      <c r="NHL621" s="9"/>
      <c r="NHM621" s="9"/>
      <c r="NHN621" s="9"/>
      <c r="NHO621" s="9"/>
      <c r="NHP621" s="9"/>
      <c r="NHQ621" s="9"/>
      <c r="NHR621" s="9"/>
      <c r="NHS621" s="9"/>
      <c r="NHT621" s="9"/>
      <c r="NHU621" s="9"/>
      <c r="NHV621" s="9"/>
      <c r="NHW621" s="9"/>
      <c r="NHX621" s="9"/>
      <c r="NHY621" s="9"/>
      <c r="NHZ621" s="9"/>
      <c r="NIA621" s="9"/>
      <c r="NIB621" s="9"/>
      <c r="NIC621" s="9"/>
      <c r="NID621" s="9"/>
      <c r="NIE621" s="9"/>
      <c r="NIF621" s="9"/>
      <c r="NIG621" s="9"/>
      <c r="NIH621" s="9"/>
      <c r="NII621" s="9"/>
      <c r="NIJ621" s="9"/>
      <c r="NIK621" s="9"/>
      <c r="NIL621" s="9"/>
      <c r="NIM621" s="9"/>
      <c r="NIN621" s="9"/>
      <c r="NIO621" s="9"/>
      <c r="NIP621" s="9"/>
      <c r="NIQ621" s="9"/>
      <c r="NIR621" s="9"/>
      <c r="NIS621" s="9"/>
      <c r="NIT621" s="9"/>
      <c r="NIU621" s="9"/>
      <c r="NIV621" s="9"/>
      <c r="NIW621" s="9"/>
      <c r="NIX621" s="9"/>
      <c r="NIY621" s="9"/>
      <c r="NIZ621" s="9"/>
      <c r="NJA621" s="9"/>
      <c r="NJB621" s="9"/>
      <c r="NJC621" s="9"/>
      <c r="NJD621" s="9"/>
      <c r="NJE621" s="9"/>
      <c r="NJF621" s="9"/>
      <c r="NJG621" s="9"/>
      <c r="NJH621" s="9"/>
      <c r="NJI621" s="9"/>
      <c r="NJJ621" s="9"/>
      <c r="NJK621" s="9"/>
      <c r="NJL621" s="9"/>
      <c r="NJM621" s="9"/>
      <c r="NJN621" s="9"/>
      <c r="NJO621" s="9"/>
      <c r="NJP621" s="9"/>
      <c r="NJQ621" s="9"/>
      <c r="NJR621" s="9"/>
      <c r="NJS621" s="9"/>
      <c r="NJT621" s="9"/>
      <c r="NJU621" s="9"/>
      <c r="NJV621" s="9"/>
      <c r="NJW621" s="9"/>
      <c r="NJX621" s="9"/>
      <c r="NJY621" s="9"/>
      <c r="NJZ621" s="9"/>
      <c r="NKA621" s="9"/>
      <c r="NKB621" s="9"/>
      <c r="NKC621" s="9"/>
      <c r="NKD621" s="9"/>
      <c r="NKE621" s="9"/>
      <c r="NKF621" s="9"/>
      <c r="NKG621" s="9"/>
      <c r="NKH621" s="9"/>
      <c r="NKI621" s="9"/>
      <c r="NKJ621" s="9"/>
      <c r="NKK621" s="9"/>
      <c r="NKL621" s="9"/>
      <c r="NKM621" s="9"/>
      <c r="NKN621" s="9"/>
      <c r="NKO621" s="9"/>
      <c r="NKP621" s="9"/>
      <c r="NKQ621" s="9"/>
      <c r="NKR621" s="9"/>
      <c r="NKS621" s="9"/>
      <c r="NKT621" s="9"/>
      <c r="NKU621" s="9"/>
      <c r="NKV621" s="9"/>
      <c r="NKW621" s="9"/>
      <c r="NKX621" s="9"/>
      <c r="NKY621" s="9"/>
      <c r="NKZ621" s="9"/>
      <c r="NLA621" s="9"/>
      <c r="NLB621" s="9"/>
      <c r="NLC621" s="9"/>
      <c r="NLD621" s="9"/>
      <c r="NLE621" s="9"/>
      <c r="NLF621" s="9"/>
      <c r="NLG621" s="9"/>
      <c r="NLH621" s="9"/>
      <c r="NLI621" s="9"/>
      <c r="NLJ621" s="9"/>
      <c r="NLK621" s="9"/>
      <c r="NLL621" s="9"/>
      <c r="NLM621" s="9"/>
      <c r="NLN621" s="9"/>
      <c r="NLO621" s="9"/>
      <c r="NLP621" s="9"/>
      <c r="NLQ621" s="9"/>
      <c r="NLR621" s="9"/>
      <c r="NLS621" s="9"/>
      <c r="NLT621" s="9"/>
      <c r="NLU621" s="9"/>
      <c r="NLV621" s="9"/>
      <c r="NLW621" s="9"/>
      <c r="NLX621" s="9"/>
      <c r="NLY621" s="9"/>
      <c r="NLZ621" s="9"/>
      <c r="NMA621" s="9"/>
      <c r="NMB621" s="9"/>
      <c r="NMC621" s="9"/>
      <c r="NMD621" s="9"/>
      <c r="NME621" s="9"/>
      <c r="NMF621" s="9"/>
      <c r="NMG621" s="9"/>
      <c r="NMH621" s="9"/>
      <c r="NMI621" s="9"/>
      <c r="NMJ621" s="9"/>
      <c r="NMK621" s="9"/>
      <c r="NML621" s="9"/>
      <c r="NMM621" s="9"/>
      <c r="NMN621" s="9"/>
      <c r="NMO621" s="9"/>
      <c r="NMP621" s="9"/>
      <c r="NMQ621" s="9"/>
      <c r="NMR621" s="9"/>
      <c r="NMS621" s="9"/>
      <c r="NMT621" s="9"/>
      <c r="NMU621" s="9"/>
      <c r="NMV621" s="9"/>
      <c r="NMW621" s="9"/>
      <c r="NMX621" s="9"/>
      <c r="NMY621" s="9"/>
      <c r="NMZ621" s="9"/>
      <c r="NNA621" s="9"/>
      <c r="NNB621" s="9"/>
      <c r="NNC621" s="9"/>
      <c r="NND621" s="9"/>
      <c r="NNE621" s="9"/>
      <c r="NNF621" s="9"/>
      <c r="NNG621" s="9"/>
      <c r="NNH621" s="9"/>
      <c r="NNI621" s="9"/>
      <c r="NNJ621" s="9"/>
      <c r="NNK621" s="9"/>
      <c r="NNL621" s="9"/>
      <c r="NNM621" s="9"/>
      <c r="NNN621" s="9"/>
      <c r="NNO621" s="9"/>
      <c r="NNP621" s="9"/>
      <c r="NNQ621" s="9"/>
      <c r="NNR621" s="9"/>
      <c r="NNS621" s="9"/>
      <c r="NNT621" s="9"/>
      <c r="NNU621" s="9"/>
      <c r="NNV621" s="9"/>
      <c r="NNW621" s="9"/>
      <c r="NNX621" s="9"/>
      <c r="NNY621" s="9"/>
      <c r="NNZ621" s="9"/>
      <c r="NOA621" s="9"/>
      <c r="NOB621" s="9"/>
      <c r="NOC621" s="9"/>
      <c r="NOD621" s="9"/>
      <c r="NOE621" s="9"/>
      <c r="NOF621" s="9"/>
      <c r="NOG621" s="9"/>
      <c r="NOH621" s="9"/>
      <c r="NOI621" s="9"/>
      <c r="NOJ621" s="9"/>
      <c r="NOK621" s="9"/>
      <c r="NOL621" s="9"/>
      <c r="NOM621" s="9"/>
      <c r="NON621" s="9"/>
      <c r="NOO621" s="9"/>
      <c r="NOP621" s="9"/>
      <c r="NOQ621" s="9"/>
      <c r="NOR621" s="9"/>
      <c r="NOS621" s="9"/>
      <c r="NOT621" s="9"/>
      <c r="NOU621" s="9"/>
      <c r="NOV621" s="9"/>
      <c r="NOW621" s="9"/>
      <c r="NOX621" s="9"/>
      <c r="NOY621" s="9"/>
      <c r="NOZ621" s="9"/>
      <c r="NPA621" s="9"/>
      <c r="NPB621" s="9"/>
      <c r="NPC621" s="9"/>
      <c r="NPD621" s="9"/>
      <c r="NPE621" s="9"/>
      <c r="NPF621" s="9"/>
      <c r="NPG621" s="9"/>
      <c r="NPH621" s="9"/>
      <c r="NPI621" s="9"/>
      <c r="NPJ621" s="9"/>
      <c r="NPK621" s="9"/>
      <c r="NPL621" s="9"/>
      <c r="NPM621" s="9"/>
      <c r="NPN621" s="9"/>
      <c r="NPO621" s="9"/>
      <c r="NPP621" s="9"/>
      <c r="NPQ621" s="9"/>
      <c r="NPR621" s="9"/>
      <c r="NPS621" s="9"/>
      <c r="NPT621" s="9"/>
      <c r="NPU621" s="9"/>
      <c r="NPV621" s="9"/>
      <c r="NPW621" s="9"/>
      <c r="NPX621" s="9"/>
      <c r="NPY621" s="9"/>
      <c r="NPZ621" s="9"/>
      <c r="NQA621" s="9"/>
      <c r="NQB621" s="9"/>
      <c r="NQC621" s="9"/>
      <c r="NQD621" s="9"/>
      <c r="NQE621" s="9"/>
      <c r="NQF621" s="9"/>
      <c r="NQG621" s="9"/>
      <c r="NQH621" s="9"/>
      <c r="NQI621" s="9"/>
      <c r="NQJ621" s="9"/>
      <c r="NQK621" s="9"/>
      <c r="NQL621" s="9"/>
      <c r="NQM621" s="9"/>
      <c r="NQN621" s="9"/>
      <c r="NQO621" s="9"/>
      <c r="NQP621" s="9"/>
      <c r="NQQ621" s="9"/>
      <c r="NQR621" s="9"/>
      <c r="NQS621" s="9"/>
      <c r="NQT621" s="9"/>
      <c r="NQU621" s="9"/>
      <c r="NQV621" s="9"/>
      <c r="NQW621" s="9"/>
      <c r="NQX621" s="9"/>
      <c r="NQY621" s="9"/>
      <c r="NQZ621" s="9"/>
      <c r="NRA621" s="9"/>
      <c r="NRB621" s="9"/>
      <c r="NRC621" s="9"/>
      <c r="NRD621" s="9"/>
      <c r="NRE621" s="9"/>
      <c r="NRF621" s="9"/>
      <c r="NRG621" s="9"/>
      <c r="NRH621" s="9"/>
      <c r="NRI621" s="9"/>
      <c r="NRJ621" s="9"/>
      <c r="NRK621" s="9"/>
      <c r="NRL621" s="9"/>
      <c r="NRM621" s="9"/>
      <c r="NRN621" s="9"/>
      <c r="NRO621" s="9"/>
      <c r="NRP621" s="9"/>
      <c r="NRQ621" s="9"/>
      <c r="NRR621" s="9"/>
      <c r="NRS621" s="9"/>
      <c r="NRT621" s="9"/>
      <c r="NRU621" s="9"/>
      <c r="NRV621" s="9"/>
      <c r="NRW621" s="9"/>
      <c r="NRX621" s="9"/>
      <c r="NRY621" s="9"/>
      <c r="NRZ621" s="9"/>
      <c r="NSA621" s="9"/>
      <c r="NSB621" s="9"/>
      <c r="NSC621" s="9"/>
      <c r="NSD621" s="9"/>
      <c r="NSE621" s="9"/>
      <c r="NSF621" s="9"/>
      <c r="NSG621" s="9"/>
      <c r="NSH621" s="9"/>
      <c r="NSI621" s="9"/>
      <c r="NSJ621" s="9"/>
      <c r="NSK621" s="9"/>
      <c r="NSL621" s="9"/>
      <c r="NSM621" s="9"/>
      <c r="NSN621" s="9"/>
      <c r="NSO621" s="9"/>
      <c r="NSP621" s="9"/>
      <c r="NSQ621" s="9"/>
      <c r="NSR621" s="9"/>
      <c r="NSS621" s="9"/>
      <c r="NST621" s="9"/>
      <c r="NSU621" s="9"/>
      <c r="NSV621" s="9"/>
      <c r="NSW621" s="9"/>
      <c r="NSX621" s="9"/>
      <c r="NSY621" s="9"/>
      <c r="NSZ621" s="9"/>
      <c r="NTA621" s="9"/>
      <c r="NTB621" s="9"/>
      <c r="NTC621" s="9"/>
      <c r="NTD621" s="9"/>
      <c r="NTE621" s="9"/>
      <c r="NTF621" s="9"/>
      <c r="NTG621" s="9"/>
      <c r="NTH621" s="9"/>
      <c r="NTI621" s="9"/>
      <c r="NTJ621" s="9"/>
      <c r="NTK621" s="9"/>
      <c r="NTL621" s="9"/>
      <c r="NTM621" s="9"/>
      <c r="NTN621" s="9"/>
      <c r="NTO621" s="9"/>
      <c r="NTP621" s="9"/>
      <c r="NTQ621" s="9"/>
      <c r="NTR621" s="9"/>
      <c r="NTS621" s="9"/>
      <c r="NTT621" s="9"/>
      <c r="NTU621" s="9"/>
      <c r="NTV621" s="9"/>
      <c r="NTW621" s="9"/>
      <c r="NTX621" s="9"/>
      <c r="NTY621" s="9"/>
      <c r="NTZ621" s="9"/>
      <c r="NUA621" s="9"/>
      <c r="NUB621" s="9"/>
      <c r="NUC621" s="9"/>
      <c r="NUD621" s="9"/>
      <c r="NUE621" s="9"/>
      <c r="NUF621" s="9"/>
      <c r="NUG621" s="9"/>
      <c r="NUH621" s="9"/>
      <c r="NUI621" s="9"/>
      <c r="NUJ621" s="9"/>
      <c r="NUK621" s="9"/>
      <c r="NUL621" s="9"/>
      <c r="NUM621" s="9"/>
      <c r="NUN621" s="9"/>
      <c r="NUO621" s="9"/>
      <c r="NUP621" s="9"/>
      <c r="NUQ621" s="9"/>
      <c r="NUR621" s="9"/>
      <c r="NUS621" s="9"/>
      <c r="NUT621" s="9"/>
      <c r="NUU621" s="9"/>
      <c r="NUV621" s="9"/>
      <c r="NUW621" s="9"/>
      <c r="NUX621" s="9"/>
      <c r="NUY621" s="9"/>
      <c r="NUZ621" s="9"/>
      <c r="NVA621" s="9"/>
      <c r="NVB621" s="9"/>
      <c r="NVC621" s="9"/>
      <c r="NVD621" s="9"/>
      <c r="NVE621" s="9"/>
      <c r="NVF621" s="9"/>
      <c r="NVG621" s="9"/>
      <c r="NVH621" s="9"/>
      <c r="NVI621" s="9"/>
      <c r="NVJ621" s="9"/>
      <c r="NVK621" s="9"/>
      <c r="NVL621" s="9"/>
      <c r="NVM621" s="9"/>
      <c r="NVN621" s="9"/>
      <c r="NVO621" s="9"/>
      <c r="NVP621" s="9"/>
      <c r="NVQ621" s="9"/>
      <c r="NVR621" s="9"/>
      <c r="NVS621" s="9"/>
      <c r="NVT621" s="9"/>
      <c r="NVU621" s="9"/>
      <c r="NVV621" s="9"/>
      <c r="NVW621" s="9"/>
      <c r="NVX621" s="9"/>
      <c r="NVY621" s="9"/>
      <c r="NVZ621" s="9"/>
      <c r="NWA621" s="9"/>
      <c r="NWB621" s="9"/>
      <c r="NWC621" s="9"/>
      <c r="NWD621" s="9"/>
      <c r="NWE621" s="9"/>
      <c r="NWF621" s="9"/>
      <c r="NWG621" s="9"/>
      <c r="NWH621" s="9"/>
      <c r="NWI621" s="9"/>
      <c r="NWJ621" s="9"/>
      <c r="NWK621" s="9"/>
      <c r="NWL621" s="9"/>
      <c r="NWM621" s="9"/>
      <c r="NWN621" s="9"/>
      <c r="NWO621" s="9"/>
      <c r="NWP621" s="9"/>
      <c r="NWQ621" s="9"/>
      <c r="NWR621" s="9"/>
      <c r="NWS621" s="9"/>
      <c r="NWT621" s="9"/>
      <c r="NWU621" s="9"/>
      <c r="NWV621" s="9"/>
      <c r="NWW621" s="9"/>
      <c r="NWX621" s="9"/>
      <c r="NWY621" s="9"/>
      <c r="NWZ621" s="9"/>
      <c r="NXA621" s="9"/>
      <c r="NXB621" s="9"/>
      <c r="NXC621" s="9"/>
      <c r="NXD621" s="9"/>
      <c r="NXE621" s="9"/>
      <c r="NXF621" s="9"/>
      <c r="NXG621" s="9"/>
      <c r="NXH621" s="9"/>
      <c r="NXI621" s="9"/>
      <c r="NXJ621" s="9"/>
      <c r="NXK621" s="9"/>
      <c r="NXL621" s="9"/>
      <c r="NXM621" s="9"/>
      <c r="NXN621" s="9"/>
      <c r="NXO621" s="9"/>
      <c r="NXP621" s="9"/>
      <c r="NXQ621" s="9"/>
      <c r="NXR621" s="9"/>
      <c r="NXS621" s="9"/>
      <c r="NXT621" s="9"/>
      <c r="NXU621" s="9"/>
      <c r="NXV621" s="9"/>
      <c r="NXW621" s="9"/>
      <c r="NXX621" s="9"/>
      <c r="NXY621" s="9"/>
      <c r="NXZ621" s="9"/>
      <c r="NYA621" s="9"/>
      <c r="NYB621" s="9"/>
      <c r="NYC621" s="9"/>
      <c r="NYD621" s="9"/>
      <c r="NYE621" s="9"/>
      <c r="NYF621" s="9"/>
      <c r="NYG621" s="9"/>
      <c r="NYH621" s="9"/>
      <c r="NYI621" s="9"/>
      <c r="NYJ621" s="9"/>
      <c r="NYK621" s="9"/>
      <c r="NYL621" s="9"/>
      <c r="NYM621" s="9"/>
      <c r="NYN621" s="9"/>
      <c r="NYO621" s="9"/>
      <c r="NYP621" s="9"/>
      <c r="NYQ621" s="9"/>
      <c r="NYR621" s="9"/>
      <c r="NYS621" s="9"/>
      <c r="NYT621" s="9"/>
      <c r="NYU621" s="9"/>
      <c r="NYV621" s="9"/>
      <c r="NYW621" s="9"/>
      <c r="NYX621" s="9"/>
      <c r="NYY621" s="9"/>
      <c r="NYZ621" s="9"/>
      <c r="NZA621" s="9"/>
      <c r="NZB621" s="9"/>
      <c r="NZC621" s="9"/>
      <c r="NZD621" s="9"/>
      <c r="NZE621" s="9"/>
      <c r="NZF621" s="9"/>
      <c r="NZG621" s="9"/>
      <c r="NZH621" s="9"/>
      <c r="NZI621" s="9"/>
      <c r="NZJ621" s="9"/>
      <c r="NZK621" s="9"/>
      <c r="NZL621" s="9"/>
      <c r="NZM621" s="9"/>
      <c r="NZN621" s="9"/>
      <c r="NZO621" s="9"/>
      <c r="NZP621" s="9"/>
      <c r="NZQ621" s="9"/>
      <c r="NZR621" s="9"/>
      <c r="NZS621" s="9"/>
      <c r="NZT621" s="9"/>
      <c r="NZU621" s="9"/>
      <c r="NZV621" s="9"/>
      <c r="NZW621" s="9"/>
      <c r="NZX621" s="9"/>
      <c r="NZY621" s="9"/>
      <c r="NZZ621" s="9"/>
      <c r="OAA621" s="9"/>
      <c r="OAB621" s="9"/>
      <c r="OAC621" s="9"/>
      <c r="OAD621" s="9"/>
      <c r="OAE621" s="9"/>
      <c r="OAF621" s="9"/>
      <c r="OAG621" s="9"/>
      <c r="OAH621" s="9"/>
      <c r="OAI621" s="9"/>
      <c r="OAJ621" s="9"/>
      <c r="OAK621" s="9"/>
      <c r="OAL621" s="9"/>
      <c r="OAM621" s="9"/>
      <c r="OAN621" s="9"/>
      <c r="OAO621" s="9"/>
      <c r="OAP621" s="9"/>
      <c r="OAQ621" s="9"/>
      <c r="OAR621" s="9"/>
      <c r="OAS621" s="9"/>
      <c r="OAT621" s="9"/>
      <c r="OAU621" s="9"/>
      <c r="OAV621" s="9"/>
      <c r="OAW621" s="9"/>
      <c r="OAX621" s="9"/>
      <c r="OAY621" s="9"/>
      <c r="OAZ621" s="9"/>
      <c r="OBA621" s="9"/>
      <c r="OBB621" s="9"/>
      <c r="OBC621" s="9"/>
      <c r="OBD621" s="9"/>
      <c r="OBE621" s="9"/>
      <c r="OBF621" s="9"/>
      <c r="OBG621" s="9"/>
      <c r="OBH621" s="9"/>
      <c r="OBI621" s="9"/>
      <c r="OBJ621" s="9"/>
      <c r="OBK621" s="9"/>
      <c r="OBL621" s="9"/>
      <c r="OBM621" s="9"/>
      <c r="OBN621" s="9"/>
      <c r="OBO621" s="9"/>
      <c r="OBP621" s="9"/>
      <c r="OBQ621" s="9"/>
      <c r="OBR621" s="9"/>
      <c r="OBS621" s="9"/>
      <c r="OBT621" s="9"/>
      <c r="OBU621" s="9"/>
      <c r="OBV621" s="9"/>
      <c r="OBW621" s="9"/>
      <c r="OBX621" s="9"/>
      <c r="OBY621" s="9"/>
      <c r="OBZ621" s="9"/>
      <c r="OCA621" s="9"/>
      <c r="OCB621" s="9"/>
      <c r="OCC621" s="9"/>
      <c r="OCD621" s="9"/>
      <c r="OCE621" s="9"/>
      <c r="OCF621" s="9"/>
      <c r="OCG621" s="9"/>
      <c r="OCH621" s="9"/>
      <c r="OCI621" s="9"/>
      <c r="OCJ621" s="9"/>
      <c r="OCK621" s="9"/>
      <c r="OCL621" s="9"/>
      <c r="OCM621" s="9"/>
      <c r="OCN621" s="9"/>
      <c r="OCO621" s="9"/>
      <c r="OCP621" s="9"/>
      <c r="OCQ621" s="9"/>
      <c r="OCR621" s="9"/>
      <c r="OCS621" s="9"/>
      <c r="OCT621" s="9"/>
      <c r="OCU621" s="9"/>
      <c r="OCV621" s="9"/>
      <c r="OCW621" s="9"/>
      <c r="OCX621" s="9"/>
      <c r="OCY621" s="9"/>
      <c r="OCZ621" s="9"/>
      <c r="ODA621" s="9"/>
      <c r="ODB621" s="9"/>
      <c r="ODC621" s="9"/>
      <c r="ODD621" s="9"/>
      <c r="ODE621" s="9"/>
      <c r="ODF621" s="9"/>
      <c r="ODG621" s="9"/>
      <c r="ODH621" s="9"/>
      <c r="ODI621" s="9"/>
      <c r="ODJ621" s="9"/>
      <c r="ODK621" s="9"/>
      <c r="ODL621" s="9"/>
      <c r="ODM621" s="9"/>
      <c r="ODN621" s="9"/>
      <c r="ODO621" s="9"/>
      <c r="ODP621" s="9"/>
      <c r="ODQ621" s="9"/>
      <c r="ODR621" s="9"/>
      <c r="ODS621" s="9"/>
      <c r="ODT621" s="9"/>
      <c r="ODU621" s="9"/>
      <c r="ODV621" s="9"/>
      <c r="ODW621" s="9"/>
      <c r="ODX621" s="9"/>
      <c r="ODY621" s="9"/>
      <c r="ODZ621" s="9"/>
      <c r="OEA621" s="9"/>
      <c r="OEB621" s="9"/>
      <c r="OEC621" s="9"/>
      <c r="OED621" s="9"/>
      <c r="OEE621" s="9"/>
      <c r="OEF621" s="9"/>
      <c r="OEG621" s="9"/>
      <c r="OEH621" s="9"/>
      <c r="OEI621" s="9"/>
      <c r="OEJ621" s="9"/>
      <c r="OEK621" s="9"/>
      <c r="OEL621" s="9"/>
      <c r="OEM621" s="9"/>
      <c r="OEN621" s="9"/>
      <c r="OEO621" s="9"/>
      <c r="OEP621" s="9"/>
      <c r="OEQ621" s="9"/>
      <c r="OER621" s="9"/>
      <c r="OES621" s="9"/>
      <c r="OET621" s="9"/>
      <c r="OEU621" s="9"/>
      <c r="OEV621" s="9"/>
      <c r="OEW621" s="9"/>
      <c r="OEX621" s="9"/>
      <c r="OEY621" s="9"/>
      <c r="OEZ621" s="9"/>
      <c r="OFA621" s="9"/>
      <c r="OFB621" s="9"/>
      <c r="OFC621" s="9"/>
      <c r="OFD621" s="9"/>
      <c r="OFE621" s="9"/>
      <c r="OFF621" s="9"/>
      <c r="OFG621" s="9"/>
      <c r="OFH621" s="9"/>
      <c r="OFI621" s="9"/>
      <c r="OFJ621" s="9"/>
      <c r="OFK621" s="9"/>
      <c r="OFL621" s="9"/>
      <c r="OFM621" s="9"/>
      <c r="OFN621" s="9"/>
      <c r="OFO621" s="9"/>
      <c r="OFP621" s="9"/>
      <c r="OFQ621" s="9"/>
      <c r="OFR621" s="9"/>
      <c r="OFS621" s="9"/>
      <c r="OFT621" s="9"/>
      <c r="OFU621" s="9"/>
      <c r="OFV621" s="9"/>
      <c r="OFW621" s="9"/>
      <c r="OFX621" s="9"/>
      <c r="OFY621" s="9"/>
      <c r="OFZ621" s="9"/>
      <c r="OGA621" s="9"/>
      <c r="OGB621" s="9"/>
      <c r="OGC621" s="9"/>
      <c r="OGD621" s="9"/>
      <c r="OGE621" s="9"/>
      <c r="OGF621" s="9"/>
      <c r="OGG621" s="9"/>
      <c r="OGH621" s="9"/>
      <c r="OGI621" s="9"/>
      <c r="OGJ621" s="9"/>
      <c r="OGK621" s="9"/>
      <c r="OGL621" s="9"/>
      <c r="OGM621" s="9"/>
      <c r="OGN621" s="9"/>
      <c r="OGO621" s="9"/>
      <c r="OGP621" s="9"/>
      <c r="OGQ621" s="9"/>
      <c r="OGR621" s="9"/>
      <c r="OGS621" s="9"/>
      <c r="OGT621" s="9"/>
      <c r="OGU621" s="9"/>
      <c r="OGV621" s="9"/>
      <c r="OGW621" s="9"/>
      <c r="OGX621" s="9"/>
      <c r="OGY621" s="9"/>
      <c r="OGZ621" s="9"/>
      <c r="OHA621" s="9"/>
      <c r="OHB621" s="9"/>
      <c r="OHC621" s="9"/>
      <c r="OHD621" s="9"/>
      <c r="OHE621" s="9"/>
      <c r="OHF621" s="9"/>
      <c r="OHG621" s="9"/>
      <c r="OHH621" s="9"/>
      <c r="OHI621" s="9"/>
      <c r="OHJ621" s="9"/>
      <c r="OHK621" s="9"/>
      <c r="OHL621" s="9"/>
      <c r="OHM621" s="9"/>
      <c r="OHN621" s="9"/>
      <c r="OHO621" s="9"/>
      <c r="OHP621" s="9"/>
      <c r="OHQ621" s="9"/>
      <c r="OHR621" s="9"/>
      <c r="OHS621" s="9"/>
      <c r="OHT621" s="9"/>
      <c r="OHU621" s="9"/>
      <c r="OHV621" s="9"/>
      <c r="OHW621" s="9"/>
      <c r="OHX621" s="9"/>
      <c r="OHY621" s="9"/>
      <c r="OHZ621" s="9"/>
      <c r="OIA621" s="9"/>
      <c r="OIB621" s="9"/>
      <c r="OIC621" s="9"/>
      <c r="OID621" s="9"/>
      <c r="OIE621" s="9"/>
      <c r="OIF621" s="9"/>
      <c r="OIG621" s="9"/>
      <c r="OIH621" s="9"/>
      <c r="OII621" s="9"/>
      <c r="OIJ621" s="9"/>
      <c r="OIK621" s="9"/>
      <c r="OIL621" s="9"/>
      <c r="OIM621" s="9"/>
      <c r="OIN621" s="9"/>
      <c r="OIO621" s="9"/>
      <c r="OIP621" s="9"/>
      <c r="OIQ621" s="9"/>
      <c r="OIR621" s="9"/>
      <c r="OIS621" s="9"/>
      <c r="OIT621" s="9"/>
      <c r="OIU621" s="9"/>
      <c r="OIV621" s="9"/>
      <c r="OIW621" s="9"/>
      <c r="OIX621" s="9"/>
      <c r="OIY621" s="9"/>
      <c r="OIZ621" s="9"/>
      <c r="OJA621" s="9"/>
      <c r="OJB621" s="9"/>
      <c r="OJC621" s="9"/>
      <c r="OJD621" s="9"/>
      <c r="OJE621" s="9"/>
      <c r="OJF621" s="9"/>
      <c r="OJG621" s="9"/>
      <c r="OJH621" s="9"/>
      <c r="OJI621" s="9"/>
      <c r="OJJ621" s="9"/>
      <c r="OJK621" s="9"/>
      <c r="OJL621" s="9"/>
      <c r="OJM621" s="9"/>
      <c r="OJN621" s="9"/>
      <c r="OJO621" s="9"/>
      <c r="OJP621" s="9"/>
      <c r="OJQ621" s="9"/>
      <c r="OJR621" s="9"/>
      <c r="OJS621" s="9"/>
      <c r="OJT621" s="9"/>
      <c r="OJU621" s="9"/>
      <c r="OJV621" s="9"/>
      <c r="OJW621" s="9"/>
      <c r="OJX621" s="9"/>
      <c r="OJY621" s="9"/>
      <c r="OJZ621" s="9"/>
      <c r="OKA621" s="9"/>
      <c r="OKB621" s="9"/>
      <c r="OKC621" s="9"/>
      <c r="OKD621" s="9"/>
      <c r="OKE621" s="9"/>
      <c r="OKF621" s="9"/>
      <c r="OKG621" s="9"/>
      <c r="OKH621" s="9"/>
      <c r="OKI621" s="9"/>
      <c r="OKJ621" s="9"/>
      <c r="OKK621" s="9"/>
      <c r="OKL621" s="9"/>
      <c r="OKM621" s="9"/>
      <c r="OKN621" s="9"/>
      <c r="OKO621" s="9"/>
      <c r="OKP621" s="9"/>
      <c r="OKQ621" s="9"/>
      <c r="OKR621" s="9"/>
      <c r="OKS621" s="9"/>
      <c r="OKT621" s="9"/>
      <c r="OKU621" s="9"/>
      <c r="OKV621" s="9"/>
      <c r="OKW621" s="9"/>
      <c r="OKX621" s="9"/>
      <c r="OKY621" s="9"/>
      <c r="OKZ621" s="9"/>
      <c r="OLA621" s="9"/>
      <c r="OLB621" s="9"/>
      <c r="OLC621" s="9"/>
      <c r="OLD621" s="9"/>
      <c r="OLE621" s="9"/>
      <c r="OLF621" s="9"/>
      <c r="OLG621" s="9"/>
      <c r="OLH621" s="9"/>
      <c r="OLI621" s="9"/>
      <c r="OLJ621" s="9"/>
      <c r="OLK621" s="9"/>
      <c r="OLL621" s="9"/>
      <c r="OLM621" s="9"/>
      <c r="OLN621" s="9"/>
      <c r="OLO621" s="9"/>
      <c r="OLP621" s="9"/>
      <c r="OLQ621" s="9"/>
      <c r="OLR621" s="9"/>
      <c r="OLS621" s="9"/>
      <c r="OLT621" s="9"/>
      <c r="OLU621" s="9"/>
      <c r="OLV621" s="9"/>
      <c r="OLW621" s="9"/>
      <c r="OLX621" s="9"/>
      <c r="OLY621" s="9"/>
      <c r="OLZ621" s="9"/>
      <c r="OMA621" s="9"/>
      <c r="OMB621" s="9"/>
      <c r="OMC621" s="9"/>
      <c r="OMD621" s="9"/>
      <c r="OME621" s="9"/>
      <c r="OMF621" s="9"/>
      <c r="OMG621" s="9"/>
      <c r="OMH621" s="9"/>
      <c r="OMI621" s="9"/>
      <c r="OMJ621" s="9"/>
      <c r="OMK621" s="9"/>
      <c r="OML621" s="9"/>
      <c r="OMM621" s="9"/>
      <c r="OMN621" s="9"/>
      <c r="OMO621" s="9"/>
      <c r="OMP621" s="9"/>
      <c r="OMQ621" s="9"/>
      <c r="OMR621" s="9"/>
      <c r="OMS621" s="9"/>
      <c r="OMT621" s="9"/>
      <c r="OMU621" s="9"/>
      <c r="OMV621" s="9"/>
      <c r="OMW621" s="9"/>
      <c r="OMX621" s="9"/>
      <c r="OMY621" s="9"/>
      <c r="OMZ621" s="9"/>
      <c r="ONA621" s="9"/>
      <c r="ONB621" s="9"/>
      <c r="ONC621" s="9"/>
      <c r="OND621" s="9"/>
      <c r="ONE621" s="9"/>
      <c r="ONF621" s="9"/>
      <c r="ONG621" s="9"/>
      <c r="ONH621" s="9"/>
      <c r="ONI621" s="9"/>
      <c r="ONJ621" s="9"/>
      <c r="ONK621" s="9"/>
      <c r="ONL621" s="9"/>
      <c r="ONM621" s="9"/>
      <c r="ONN621" s="9"/>
      <c r="ONO621" s="9"/>
      <c r="ONP621" s="9"/>
      <c r="ONQ621" s="9"/>
      <c r="ONR621" s="9"/>
      <c r="ONS621" s="9"/>
      <c r="ONT621" s="9"/>
      <c r="ONU621" s="9"/>
      <c r="ONV621" s="9"/>
      <c r="ONW621" s="9"/>
      <c r="ONX621" s="9"/>
      <c r="ONY621" s="9"/>
      <c r="ONZ621" s="9"/>
      <c r="OOA621" s="9"/>
      <c r="OOB621" s="9"/>
      <c r="OOC621" s="9"/>
      <c r="OOD621" s="9"/>
      <c r="OOE621" s="9"/>
      <c r="OOF621" s="9"/>
      <c r="OOG621" s="9"/>
      <c r="OOH621" s="9"/>
      <c r="OOI621" s="9"/>
      <c r="OOJ621" s="9"/>
      <c r="OOK621" s="9"/>
      <c r="OOL621" s="9"/>
      <c r="OOM621" s="9"/>
      <c r="OON621" s="9"/>
      <c r="OOO621" s="9"/>
      <c r="OOP621" s="9"/>
      <c r="OOQ621" s="9"/>
      <c r="OOR621" s="9"/>
      <c r="OOS621" s="9"/>
      <c r="OOT621" s="9"/>
      <c r="OOU621" s="9"/>
      <c r="OOV621" s="9"/>
      <c r="OOW621" s="9"/>
      <c r="OOX621" s="9"/>
      <c r="OOY621" s="9"/>
      <c r="OOZ621" s="9"/>
      <c r="OPA621" s="9"/>
      <c r="OPB621" s="9"/>
      <c r="OPC621" s="9"/>
      <c r="OPD621" s="9"/>
      <c r="OPE621" s="9"/>
      <c r="OPF621" s="9"/>
      <c r="OPG621" s="9"/>
      <c r="OPH621" s="9"/>
      <c r="OPI621" s="9"/>
      <c r="OPJ621" s="9"/>
      <c r="OPK621" s="9"/>
      <c r="OPL621" s="9"/>
      <c r="OPM621" s="9"/>
      <c r="OPN621" s="9"/>
      <c r="OPO621" s="9"/>
      <c r="OPP621" s="9"/>
      <c r="OPQ621" s="9"/>
      <c r="OPR621" s="9"/>
      <c r="OPS621" s="9"/>
      <c r="OPT621" s="9"/>
      <c r="OPU621" s="9"/>
      <c r="OPV621" s="9"/>
      <c r="OPW621" s="9"/>
      <c r="OPX621" s="9"/>
      <c r="OPY621" s="9"/>
      <c r="OPZ621" s="9"/>
      <c r="OQA621" s="9"/>
      <c r="OQB621" s="9"/>
      <c r="OQC621" s="9"/>
      <c r="OQD621" s="9"/>
      <c r="OQE621" s="9"/>
      <c r="OQF621" s="9"/>
      <c r="OQG621" s="9"/>
      <c r="OQH621" s="9"/>
      <c r="OQI621" s="9"/>
      <c r="OQJ621" s="9"/>
      <c r="OQK621" s="9"/>
      <c r="OQL621" s="9"/>
      <c r="OQM621" s="9"/>
      <c r="OQN621" s="9"/>
      <c r="OQO621" s="9"/>
      <c r="OQP621" s="9"/>
      <c r="OQQ621" s="9"/>
      <c r="OQR621" s="9"/>
      <c r="OQS621" s="9"/>
      <c r="OQT621" s="9"/>
      <c r="OQU621" s="9"/>
      <c r="OQV621" s="9"/>
      <c r="OQW621" s="9"/>
      <c r="OQX621" s="9"/>
      <c r="OQY621" s="9"/>
      <c r="OQZ621" s="9"/>
      <c r="ORA621" s="9"/>
      <c r="ORB621" s="9"/>
      <c r="ORC621" s="9"/>
      <c r="ORD621" s="9"/>
      <c r="ORE621" s="9"/>
      <c r="ORF621" s="9"/>
      <c r="ORG621" s="9"/>
      <c r="ORH621" s="9"/>
      <c r="ORI621" s="9"/>
      <c r="ORJ621" s="9"/>
      <c r="ORK621" s="9"/>
      <c r="ORL621" s="9"/>
      <c r="ORM621" s="9"/>
      <c r="ORN621" s="9"/>
      <c r="ORO621" s="9"/>
      <c r="ORP621" s="9"/>
      <c r="ORQ621" s="9"/>
      <c r="ORR621" s="9"/>
      <c r="ORS621" s="9"/>
      <c r="ORT621" s="9"/>
      <c r="ORU621" s="9"/>
      <c r="ORV621" s="9"/>
      <c r="ORW621" s="9"/>
      <c r="ORX621" s="9"/>
      <c r="ORY621" s="9"/>
      <c r="ORZ621" s="9"/>
      <c r="OSA621" s="9"/>
      <c r="OSB621" s="9"/>
      <c r="OSC621" s="9"/>
      <c r="OSD621" s="9"/>
      <c r="OSE621" s="9"/>
      <c r="OSF621" s="9"/>
      <c r="OSG621" s="9"/>
      <c r="OSH621" s="9"/>
      <c r="OSI621" s="9"/>
      <c r="OSJ621" s="9"/>
      <c r="OSK621" s="9"/>
      <c r="OSL621" s="9"/>
      <c r="OSM621" s="9"/>
      <c r="OSN621" s="9"/>
      <c r="OSO621" s="9"/>
      <c r="OSP621" s="9"/>
      <c r="OSQ621" s="9"/>
      <c r="OSR621" s="9"/>
      <c r="OSS621" s="9"/>
      <c r="OST621" s="9"/>
      <c r="OSU621" s="9"/>
      <c r="OSV621" s="9"/>
      <c r="OSW621" s="9"/>
      <c r="OSX621" s="9"/>
      <c r="OSY621" s="9"/>
      <c r="OSZ621" s="9"/>
      <c r="OTA621" s="9"/>
      <c r="OTB621" s="9"/>
      <c r="OTC621" s="9"/>
      <c r="OTD621" s="9"/>
      <c r="OTE621" s="9"/>
      <c r="OTF621" s="9"/>
      <c r="OTG621" s="9"/>
      <c r="OTH621" s="9"/>
      <c r="OTI621" s="9"/>
      <c r="OTJ621" s="9"/>
      <c r="OTK621" s="9"/>
      <c r="OTL621" s="9"/>
      <c r="OTM621" s="9"/>
      <c r="OTN621" s="9"/>
      <c r="OTO621" s="9"/>
      <c r="OTP621" s="9"/>
      <c r="OTQ621" s="9"/>
      <c r="OTR621" s="9"/>
      <c r="OTS621" s="9"/>
      <c r="OTT621" s="9"/>
      <c r="OTU621" s="9"/>
      <c r="OTV621" s="9"/>
      <c r="OTW621" s="9"/>
      <c r="OTX621" s="9"/>
      <c r="OTY621" s="9"/>
      <c r="OTZ621" s="9"/>
      <c r="OUA621" s="9"/>
      <c r="OUB621" s="9"/>
      <c r="OUC621" s="9"/>
      <c r="OUD621" s="9"/>
      <c r="OUE621" s="9"/>
      <c r="OUF621" s="9"/>
      <c r="OUG621" s="9"/>
      <c r="OUH621" s="9"/>
      <c r="OUI621" s="9"/>
      <c r="OUJ621" s="9"/>
      <c r="OUK621" s="9"/>
      <c r="OUL621" s="9"/>
      <c r="OUM621" s="9"/>
      <c r="OUN621" s="9"/>
      <c r="OUO621" s="9"/>
      <c r="OUP621" s="9"/>
      <c r="OUQ621" s="9"/>
      <c r="OUR621" s="9"/>
      <c r="OUS621" s="9"/>
      <c r="OUT621" s="9"/>
      <c r="OUU621" s="9"/>
      <c r="OUV621" s="9"/>
      <c r="OUW621" s="9"/>
      <c r="OUX621" s="9"/>
      <c r="OUY621" s="9"/>
      <c r="OUZ621" s="9"/>
      <c r="OVA621" s="9"/>
      <c r="OVB621" s="9"/>
      <c r="OVC621" s="9"/>
      <c r="OVD621" s="9"/>
      <c r="OVE621" s="9"/>
      <c r="OVF621" s="9"/>
      <c r="OVG621" s="9"/>
      <c r="OVH621" s="9"/>
      <c r="OVI621" s="9"/>
      <c r="OVJ621" s="9"/>
      <c r="OVK621" s="9"/>
      <c r="OVL621" s="9"/>
      <c r="OVM621" s="9"/>
      <c r="OVN621" s="9"/>
      <c r="OVO621" s="9"/>
      <c r="OVP621" s="9"/>
      <c r="OVQ621" s="9"/>
      <c r="OVR621" s="9"/>
      <c r="OVS621" s="9"/>
      <c r="OVT621" s="9"/>
      <c r="OVU621" s="9"/>
      <c r="OVV621" s="9"/>
      <c r="OVW621" s="9"/>
      <c r="OVX621" s="9"/>
      <c r="OVY621" s="9"/>
      <c r="OVZ621" s="9"/>
      <c r="OWA621" s="9"/>
      <c r="OWB621" s="9"/>
      <c r="OWC621" s="9"/>
      <c r="OWD621" s="9"/>
      <c r="OWE621" s="9"/>
      <c r="OWF621" s="9"/>
      <c r="OWG621" s="9"/>
      <c r="OWH621" s="9"/>
      <c r="OWI621" s="9"/>
      <c r="OWJ621" s="9"/>
      <c r="OWK621" s="9"/>
      <c r="OWL621" s="9"/>
      <c r="OWM621" s="9"/>
      <c r="OWN621" s="9"/>
      <c r="OWO621" s="9"/>
      <c r="OWP621" s="9"/>
      <c r="OWQ621" s="9"/>
      <c r="OWR621" s="9"/>
      <c r="OWS621" s="9"/>
      <c r="OWT621" s="9"/>
      <c r="OWU621" s="9"/>
      <c r="OWV621" s="9"/>
      <c r="OWW621" s="9"/>
      <c r="OWX621" s="9"/>
      <c r="OWY621" s="9"/>
      <c r="OWZ621" s="9"/>
      <c r="OXA621" s="9"/>
      <c r="OXB621" s="9"/>
      <c r="OXC621" s="9"/>
      <c r="OXD621" s="9"/>
      <c r="OXE621" s="9"/>
      <c r="OXF621" s="9"/>
      <c r="OXG621" s="9"/>
      <c r="OXH621" s="9"/>
      <c r="OXI621" s="9"/>
      <c r="OXJ621" s="9"/>
      <c r="OXK621" s="9"/>
      <c r="OXL621" s="9"/>
      <c r="OXM621" s="9"/>
      <c r="OXN621" s="9"/>
      <c r="OXO621" s="9"/>
      <c r="OXP621" s="9"/>
      <c r="OXQ621" s="9"/>
      <c r="OXR621" s="9"/>
      <c r="OXS621" s="9"/>
      <c r="OXT621" s="9"/>
      <c r="OXU621" s="9"/>
      <c r="OXV621" s="9"/>
      <c r="OXW621" s="9"/>
      <c r="OXX621" s="9"/>
      <c r="OXY621" s="9"/>
      <c r="OXZ621" s="9"/>
      <c r="OYA621" s="9"/>
      <c r="OYB621" s="9"/>
      <c r="OYC621" s="9"/>
      <c r="OYD621" s="9"/>
      <c r="OYE621" s="9"/>
      <c r="OYF621" s="9"/>
      <c r="OYG621" s="9"/>
      <c r="OYH621" s="9"/>
      <c r="OYI621" s="9"/>
      <c r="OYJ621" s="9"/>
      <c r="OYK621" s="9"/>
      <c r="OYL621" s="9"/>
      <c r="OYM621" s="9"/>
      <c r="OYN621" s="9"/>
      <c r="OYO621" s="9"/>
      <c r="OYP621" s="9"/>
      <c r="OYQ621" s="9"/>
      <c r="OYR621" s="9"/>
      <c r="OYS621" s="9"/>
      <c r="OYT621" s="9"/>
      <c r="OYU621" s="9"/>
      <c r="OYV621" s="9"/>
      <c r="OYW621" s="9"/>
      <c r="OYX621" s="9"/>
      <c r="OYY621" s="9"/>
      <c r="OYZ621" s="9"/>
      <c r="OZA621" s="9"/>
      <c r="OZB621" s="9"/>
      <c r="OZC621" s="9"/>
      <c r="OZD621" s="9"/>
      <c r="OZE621" s="9"/>
      <c r="OZF621" s="9"/>
      <c r="OZG621" s="9"/>
      <c r="OZH621" s="9"/>
      <c r="OZI621" s="9"/>
      <c r="OZJ621" s="9"/>
      <c r="OZK621" s="9"/>
      <c r="OZL621" s="9"/>
      <c r="OZM621" s="9"/>
      <c r="OZN621" s="9"/>
      <c r="OZO621" s="9"/>
      <c r="OZP621" s="9"/>
      <c r="OZQ621" s="9"/>
      <c r="OZR621" s="9"/>
      <c r="OZS621" s="9"/>
      <c r="OZT621" s="9"/>
      <c r="OZU621" s="9"/>
      <c r="OZV621" s="9"/>
      <c r="OZW621" s="9"/>
      <c r="OZX621" s="9"/>
      <c r="OZY621" s="9"/>
      <c r="OZZ621" s="9"/>
      <c r="PAA621" s="9"/>
      <c r="PAB621" s="9"/>
      <c r="PAC621" s="9"/>
      <c r="PAD621" s="9"/>
      <c r="PAE621" s="9"/>
      <c r="PAF621" s="9"/>
      <c r="PAG621" s="9"/>
      <c r="PAH621" s="9"/>
      <c r="PAI621" s="9"/>
      <c r="PAJ621" s="9"/>
      <c r="PAK621" s="9"/>
      <c r="PAL621" s="9"/>
      <c r="PAM621" s="9"/>
      <c r="PAN621" s="9"/>
      <c r="PAO621" s="9"/>
      <c r="PAP621" s="9"/>
      <c r="PAQ621" s="9"/>
      <c r="PAR621" s="9"/>
      <c r="PAS621" s="9"/>
      <c r="PAT621" s="9"/>
      <c r="PAU621" s="9"/>
      <c r="PAV621" s="9"/>
      <c r="PAW621" s="9"/>
      <c r="PAX621" s="9"/>
      <c r="PAY621" s="9"/>
      <c r="PAZ621" s="9"/>
      <c r="PBA621" s="9"/>
      <c r="PBB621" s="9"/>
      <c r="PBC621" s="9"/>
      <c r="PBD621" s="9"/>
      <c r="PBE621" s="9"/>
      <c r="PBF621" s="9"/>
      <c r="PBG621" s="9"/>
      <c r="PBH621" s="9"/>
      <c r="PBI621" s="9"/>
      <c r="PBJ621" s="9"/>
      <c r="PBK621" s="9"/>
      <c r="PBL621" s="9"/>
      <c r="PBM621" s="9"/>
      <c r="PBN621" s="9"/>
      <c r="PBO621" s="9"/>
      <c r="PBP621" s="9"/>
      <c r="PBQ621" s="9"/>
      <c r="PBR621" s="9"/>
      <c r="PBS621" s="9"/>
      <c r="PBT621" s="9"/>
      <c r="PBU621" s="9"/>
      <c r="PBV621" s="9"/>
      <c r="PBW621" s="9"/>
      <c r="PBX621" s="9"/>
      <c r="PBY621" s="9"/>
      <c r="PBZ621" s="9"/>
      <c r="PCA621" s="9"/>
      <c r="PCB621" s="9"/>
      <c r="PCC621" s="9"/>
      <c r="PCD621" s="9"/>
      <c r="PCE621" s="9"/>
      <c r="PCF621" s="9"/>
      <c r="PCG621" s="9"/>
      <c r="PCH621" s="9"/>
      <c r="PCI621" s="9"/>
      <c r="PCJ621" s="9"/>
      <c r="PCK621" s="9"/>
      <c r="PCL621" s="9"/>
      <c r="PCM621" s="9"/>
      <c r="PCN621" s="9"/>
      <c r="PCO621" s="9"/>
      <c r="PCP621" s="9"/>
      <c r="PCQ621" s="9"/>
      <c r="PCR621" s="9"/>
      <c r="PCS621" s="9"/>
      <c r="PCT621" s="9"/>
      <c r="PCU621" s="9"/>
      <c r="PCV621" s="9"/>
      <c r="PCW621" s="9"/>
      <c r="PCX621" s="9"/>
      <c r="PCY621" s="9"/>
      <c r="PCZ621" s="9"/>
      <c r="PDA621" s="9"/>
      <c r="PDB621" s="9"/>
      <c r="PDC621" s="9"/>
      <c r="PDD621" s="9"/>
      <c r="PDE621" s="9"/>
      <c r="PDF621" s="9"/>
      <c r="PDG621" s="9"/>
      <c r="PDH621" s="9"/>
      <c r="PDI621" s="9"/>
      <c r="PDJ621" s="9"/>
      <c r="PDK621" s="9"/>
      <c r="PDL621" s="9"/>
      <c r="PDM621" s="9"/>
      <c r="PDN621" s="9"/>
      <c r="PDO621" s="9"/>
      <c r="PDP621" s="9"/>
      <c r="PDQ621" s="9"/>
      <c r="PDR621" s="9"/>
      <c r="PDS621" s="9"/>
      <c r="PDT621" s="9"/>
      <c r="PDU621" s="9"/>
      <c r="PDV621" s="9"/>
      <c r="PDW621" s="9"/>
      <c r="PDX621" s="9"/>
      <c r="PDY621" s="9"/>
      <c r="PDZ621" s="9"/>
      <c r="PEA621" s="9"/>
      <c r="PEB621" s="9"/>
      <c r="PEC621" s="9"/>
      <c r="PED621" s="9"/>
      <c r="PEE621" s="9"/>
      <c r="PEF621" s="9"/>
      <c r="PEG621" s="9"/>
      <c r="PEH621" s="9"/>
      <c r="PEI621" s="9"/>
      <c r="PEJ621" s="9"/>
      <c r="PEK621" s="9"/>
      <c r="PEL621" s="9"/>
      <c r="PEM621" s="9"/>
      <c r="PEN621" s="9"/>
      <c r="PEO621" s="9"/>
      <c r="PEP621" s="9"/>
      <c r="PEQ621" s="9"/>
      <c r="PER621" s="9"/>
      <c r="PES621" s="9"/>
      <c r="PET621" s="9"/>
      <c r="PEU621" s="9"/>
      <c r="PEV621" s="9"/>
      <c r="PEW621" s="9"/>
      <c r="PEX621" s="9"/>
      <c r="PEY621" s="9"/>
      <c r="PEZ621" s="9"/>
      <c r="PFA621" s="9"/>
      <c r="PFB621" s="9"/>
      <c r="PFC621" s="9"/>
      <c r="PFD621" s="9"/>
      <c r="PFE621" s="9"/>
      <c r="PFF621" s="9"/>
      <c r="PFG621" s="9"/>
      <c r="PFH621" s="9"/>
      <c r="PFI621" s="9"/>
      <c r="PFJ621" s="9"/>
      <c r="PFK621" s="9"/>
      <c r="PFL621" s="9"/>
      <c r="PFM621" s="9"/>
      <c r="PFN621" s="9"/>
      <c r="PFO621" s="9"/>
      <c r="PFP621" s="9"/>
      <c r="PFQ621" s="9"/>
      <c r="PFR621" s="9"/>
      <c r="PFS621" s="9"/>
      <c r="PFT621" s="9"/>
      <c r="PFU621" s="9"/>
      <c r="PFV621" s="9"/>
      <c r="PFW621" s="9"/>
      <c r="PFX621" s="9"/>
      <c r="PFY621" s="9"/>
      <c r="PFZ621" s="9"/>
      <c r="PGA621" s="9"/>
      <c r="PGB621" s="9"/>
      <c r="PGC621" s="9"/>
      <c r="PGD621" s="9"/>
      <c r="PGE621" s="9"/>
      <c r="PGF621" s="9"/>
      <c r="PGG621" s="9"/>
      <c r="PGH621" s="9"/>
      <c r="PGI621" s="9"/>
      <c r="PGJ621" s="9"/>
      <c r="PGK621" s="9"/>
      <c r="PGL621" s="9"/>
      <c r="PGM621" s="9"/>
      <c r="PGN621" s="9"/>
      <c r="PGO621" s="9"/>
      <c r="PGP621" s="9"/>
      <c r="PGQ621" s="9"/>
      <c r="PGR621" s="9"/>
      <c r="PGS621" s="9"/>
      <c r="PGT621" s="9"/>
      <c r="PGU621" s="9"/>
      <c r="PGV621" s="9"/>
      <c r="PGW621" s="9"/>
      <c r="PGX621" s="9"/>
      <c r="PGY621" s="9"/>
      <c r="PGZ621" s="9"/>
      <c r="PHA621" s="9"/>
      <c r="PHB621" s="9"/>
      <c r="PHC621" s="9"/>
      <c r="PHD621" s="9"/>
      <c r="PHE621" s="9"/>
      <c r="PHF621" s="9"/>
      <c r="PHG621" s="9"/>
      <c r="PHH621" s="9"/>
      <c r="PHI621" s="9"/>
      <c r="PHJ621" s="9"/>
      <c r="PHK621" s="9"/>
      <c r="PHL621" s="9"/>
      <c r="PHM621" s="9"/>
      <c r="PHN621" s="9"/>
      <c r="PHO621" s="9"/>
      <c r="PHP621" s="9"/>
      <c r="PHQ621" s="9"/>
      <c r="PHR621" s="9"/>
      <c r="PHS621" s="9"/>
      <c r="PHT621" s="9"/>
      <c r="PHU621" s="9"/>
      <c r="PHV621" s="9"/>
      <c r="PHW621" s="9"/>
      <c r="PHX621" s="9"/>
      <c r="PHY621" s="9"/>
      <c r="PHZ621" s="9"/>
      <c r="PIA621" s="9"/>
      <c r="PIB621" s="9"/>
      <c r="PIC621" s="9"/>
      <c r="PID621" s="9"/>
      <c r="PIE621" s="9"/>
      <c r="PIF621" s="9"/>
      <c r="PIG621" s="9"/>
      <c r="PIH621" s="9"/>
      <c r="PII621" s="9"/>
      <c r="PIJ621" s="9"/>
      <c r="PIK621" s="9"/>
      <c r="PIL621" s="9"/>
      <c r="PIM621" s="9"/>
      <c r="PIN621" s="9"/>
      <c r="PIO621" s="9"/>
      <c r="PIP621" s="9"/>
      <c r="PIQ621" s="9"/>
      <c r="PIR621" s="9"/>
      <c r="PIS621" s="9"/>
      <c r="PIT621" s="9"/>
      <c r="PIU621" s="9"/>
      <c r="PIV621" s="9"/>
      <c r="PIW621" s="9"/>
      <c r="PIX621" s="9"/>
      <c r="PIY621" s="9"/>
      <c r="PIZ621" s="9"/>
      <c r="PJA621" s="9"/>
      <c r="PJB621" s="9"/>
      <c r="PJC621" s="9"/>
      <c r="PJD621" s="9"/>
      <c r="PJE621" s="9"/>
      <c r="PJF621" s="9"/>
      <c r="PJG621" s="9"/>
      <c r="PJH621" s="9"/>
      <c r="PJI621" s="9"/>
      <c r="PJJ621" s="9"/>
      <c r="PJK621" s="9"/>
      <c r="PJL621" s="9"/>
      <c r="PJM621" s="9"/>
      <c r="PJN621" s="9"/>
      <c r="PJO621" s="9"/>
      <c r="PJP621" s="9"/>
      <c r="PJQ621" s="9"/>
      <c r="PJR621" s="9"/>
      <c r="PJS621" s="9"/>
      <c r="PJT621" s="9"/>
      <c r="PJU621" s="9"/>
      <c r="PJV621" s="9"/>
      <c r="PJW621" s="9"/>
      <c r="PJX621" s="9"/>
      <c r="PJY621" s="9"/>
      <c r="PJZ621" s="9"/>
      <c r="PKA621" s="9"/>
      <c r="PKB621" s="9"/>
      <c r="PKC621" s="9"/>
      <c r="PKD621" s="9"/>
      <c r="PKE621" s="9"/>
      <c r="PKF621" s="9"/>
      <c r="PKG621" s="9"/>
      <c r="PKH621" s="9"/>
      <c r="PKI621" s="9"/>
      <c r="PKJ621" s="9"/>
      <c r="PKK621" s="9"/>
      <c r="PKL621" s="9"/>
      <c r="PKM621" s="9"/>
      <c r="PKN621" s="9"/>
      <c r="PKO621" s="9"/>
      <c r="PKP621" s="9"/>
      <c r="PKQ621" s="9"/>
      <c r="PKR621" s="9"/>
      <c r="PKS621" s="9"/>
      <c r="PKT621" s="9"/>
      <c r="PKU621" s="9"/>
      <c r="PKV621" s="9"/>
      <c r="PKW621" s="9"/>
      <c r="PKX621" s="9"/>
      <c r="PKY621" s="9"/>
      <c r="PKZ621" s="9"/>
      <c r="PLA621" s="9"/>
      <c r="PLB621" s="9"/>
      <c r="PLC621" s="9"/>
      <c r="PLD621" s="9"/>
      <c r="PLE621" s="9"/>
      <c r="PLF621" s="9"/>
      <c r="PLG621" s="9"/>
      <c r="PLH621" s="9"/>
      <c r="PLI621" s="9"/>
      <c r="PLJ621" s="9"/>
      <c r="PLK621" s="9"/>
      <c r="PLL621" s="9"/>
      <c r="PLM621" s="9"/>
      <c r="PLN621" s="9"/>
      <c r="PLO621" s="9"/>
      <c r="PLP621" s="9"/>
      <c r="PLQ621" s="9"/>
      <c r="PLR621" s="9"/>
      <c r="PLS621" s="9"/>
      <c r="PLT621" s="9"/>
      <c r="PLU621" s="9"/>
      <c r="PLV621" s="9"/>
      <c r="PLW621" s="9"/>
      <c r="PLX621" s="9"/>
      <c r="PLY621" s="9"/>
      <c r="PLZ621" s="9"/>
      <c r="PMA621" s="9"/>
      <c r="PMB621" s="9"/>
      <c r="PMC621" s="9"/>
      <c r="PMD621" s="9"/>
      <c r="PME621" s="9"/>
      <c r="PMF621" s="9"/>
      <c r="PMG621" s="9"/>
      <c r="PMH621" s="9"/>
      <c r="PMI621" s="9"/>
      <c r="PMJ621" s="9"/>
      <c r="PMK621" s="9"/>
      <c r="PML621" s="9"/>
      <c r="PMM621" s="9"/>
      <c r="PMN621" s="9"/>
      <c r="PMO621" s="9"/>
      <c r="PMP621" s="9"/>
      <c r="PMQ621" s="9"/>
      <c r="PMR621" s="9"/>
      <c r="PMS621" s="9"/>
      <c r="PMT621" s="9"/>
      <c r="PMU621" s="9"/>
      <c r="PMV621" s="9"/>
      <c r="PMW621" s="9"/>
      <c r="PMX621" s="9"/>
      <c r="PMY621" s="9"/>
      <c r="PMZ621" s="9"/>
      <c r="PNA621" s="9"/>
      <c r="PNB621" s="9"/>
      <c r="PNC621" s="9"/>
      <c r="PND621" s="9"/>
      <c r="PNE621" s="9"/>
      <c r="PNF621" s="9"/>
      <c r="PNG621" s="9"/>
      <c r="PNH621" s="9"/>
      <c r="PNI621" s="9"/>
      <c r="PNJ621" s="9"/>
      <c r="PNK621" s="9"/>
      <c r="PNL621" s="9"/>
      <c r="PNM621" s="9"/>
      <c r="PNN621" s="9"/>
      <c r="PNO621" s="9"/>
      <c r="PNP621" s="9"/>
      <c r="PNQ621" s="9"/>
      <c r="PNR621" s="9"/>
      <c r="PNS621" s="9"/>
      <c r="PNT621" s="9"/>
      <c r="PNU621" s="9"/>
      <c r="PNV621" s="9"/>
      <c r="PNW621" s="9"/>
      <c r="PNX621" s="9"/>
      <c r="PNY621" s="9"/>
      <c r="PNZ621" s="9"/>
      <c r="POA621" s="9"/>
      <c r="POB621" s="9"/>
      <c r="POC621" s="9"/>
      <c r="POD621" s="9"/>
      <c r="POE621" s="9"/>
      <c r="POF621" s="9"/>
      <c r="POG621" s="9"/>
      <c r="POH621" s="9"/>
      <c r="POI621" s="9"/>
      <c r="POJ621" s="9"/>
      <c r="POK621" s="9"/>
      <c r="POL621" s="9"/>
      <c r="POM621" s="9"/>
      <c r="PON621" s="9"/>
      <c r="POO621" s="9"/>
      <c r="POP621" s="9"/>
      <c r="POQ621" s="9"/>
      <c r="POR621" s="9"/>
      <c r="POS621" s="9"/>
      <c r="POT621" s="9"/>
      <c r="POU621" s="9"/>
      <c r="POV621" s="9"/>
      <c r="POW621" s="9"/>
      <c r="POX621" s="9"/>
      <c r="POY621" s="9"/>
      <c r="POZ621" s="9"/>
      <c r="PPA621" s="9"/>
      <c r="PPB621" s="9"/>
      <c r="PPC621" s="9"/>
      <c r="PPD621" s="9"/>
      <c r="PPE621" s="9"/>
      <c r="PPF621" s="9"/>
      <c r="PPG621" s="9"/>
      <c r="PPH621" s="9"/>
      <c r="PPI621" s="9"/>
      <c r="PPJ621" s="9"/>
      <c r="PPK621" s="9"/>
      <c r="PPL621" s="9"/>
      <c r="PPM621" s="9"/>
      <c r="PPN621" s="9"/>
      <c r="PPO621" s="9"/>
      <c r="PPP621" s="9"/>
      <c r="PPQ621" s="9"/>
      <c r="PPR621" s="9"/>
      <c r="PPS621" s="9"/>
      <c r="PPT621" s="9"/>
      <c r="PPU621" s="9"/>
      <c r="PPV621" s="9"/>
      <c r="PPW621" s="9"/>
      <c r="PPX621" s="9"/>
      <c r="PPY621" s="9"/>
      <c r="PPZ621" s="9"/>
      <c r="PQA621" s="9"/>
      <c r="PQB621" s="9"/>
      <c r="PQC621" s="9"/>
      <c r="PQD621" s="9"/>
      <c r="PQE621" s="9"/>
      <c r="PQF621" s="9"/>
      <c r="PQG621" s="9"/>
      <c r="PQH621" s="9"/>
      <c r="PQI621" s="9"/>
      <c r="PQJ621" s="9"/>
      <c r="PQK621" s="9"/>
      <c r="PQL621" s="9"/>
      <c r="PQM621" s="9"/>
      <c r="PQN621" s="9"/>
      <c r="PQO621" s="9"/>
      <c r="PQP621" s="9"/>
      <c r="PQQ621" s="9"/>
      <c r="PQR621" s="9"/>
      <c r="PQS621" s="9"/>
      <c r="PQT621" s="9"/>
      <c r="PQU621" s="9"/>
      <c r="PQV621" s="9"/>
      <c r="PQW621" s="9"/>
      <c r="PQX621" s="9"/>
      <c r="PQY621" s="9"/>
      <c r="PQZ621" s="9"/>
      <c r="PRA621" s="9"/>
      <c r="PRB621" s="9"/>
      <c r="PRC621" s="9"/>
      <c r="PRD621" s="9"/>
      <c r="PRE621" s="9"/>
      <c r="PRF621" s="9"/>
      <c r="PRG621" s="9"/>
      <c r="PRH621" s="9"/>
      <c r="PRI621" s="9"/>
      <c r="PRJ621" s="9"/>
      <c r="PRK621" s="9"/>
      <c r="PRL621" s="9"/>
      <c r="PRM621" s="9"/>
      <c r="PRN621" s="9"/>
      <c r="PRO621" s="9"/>
      <c r="PRP621" s="9"/>
      <c r="PRQ621" s="9"/>
      <c r="PRR621" s="9"/>
      <c r="PRS621" s="9"/>
      <c r="PRT621" s="9"/>
      <c r="PRU621" s="9"/>
      <c r="PRV621" s="9"/>
      <c r="PRW621" s="9"/>
      <c r="PRX621" s="9"/>
      <c r="PRY621" s="9"/>
      <c r="PRZ621" s="9"/>
      <c r="PSA621" s="9"/>
      <c r="PSB621" s="9"/>
      <c r="PSC621" s="9"/>
      <c r="PSD621" s="9"/>
      <c r="PSE621" s="9"/>
      <c r="PSF621" s="9"/>
      <c r="PSG621" s="9"/>
      <c r="PSH621" s="9"/>
      <c r="PSI621" s="9"/>
      <c r="PSJ621" s="9"/>
      <c r="PSK621" s="9"/>
      <c r="PSL621" s="9"/>
      <c r="PSM621" s="9"/>
      <c r="PSN621" s="9"/>
      <c r="PSO621" s="9"/>
      <c r="PSP621" s="9"/>
      <c r="PSQ621" s="9"/>
      <c r="PSR621" s="9"/>
      <c r="PSS621" s="9"/>
      <c r="PST621" s="9"/>
      <c r="PSU621" s="9"/>
      <c r="PSV621" s="9"/>
      <c r="PSW621" s="9"/>
      <c r="PSX621" s="9"/>
      <c r="PSY621" s="9"/>
      <c r="PSZ621" s="9"/>
      <c r="PTA621" s="9"/>
      <c r="PTB621" s="9"/>
      <c r="PTC621" s="9"/>
      <c r="PTD621" s="9"/>
      <c r="PTE621" s="9"/>
      <c r="PTF621" s="9"/>
      <c r="PTG621" s="9"/>
      <c r="PTH621" s="9"/>
      <c r="PTI621" s="9"/>
      <c r="PTJ621" s="9"/>
      <c r="PTK621" s="9"/>
      <c r="PTL621" s="9"/>
      <c r="PTM621" s="9"/>
      <c r="PTN621" s="9"/>
      <c r="PTO621" s="9"/>
      <c r="PTP621" s="9"/>
      <c r="PTQ621" s="9"/>
      <c r="PTR621" s="9"/>
      <c r="PTS621" s="9"/>
      <c r="PTT621" s="9"/>
      <c r="PTU621" s="9"/>
      <c r="PTV621" s="9"/>
      <c r="PTW621" s="9"/>
      <c r="PTX621" s="9"/>
      <c r="PTY621" s="9"/>
      <c r="PTZ621" s="9"/>
      <c r="PUA621" s="9"/>
      <c r="PUB621" s="9"/>
      <c r="PUC621" s="9"/>
      <c r="PUD621" s="9"/>
      <c r="PUE621" s="9"/>
      <c r="PUF621" s="9"/>
      <c r="PUG621" s="9"/>
      <c r="PUH621" s="9"/>
      <c r="PUI621" s="9"/>
      <c r="PUJ621" s="9"/>
      <c r="PUK621" s="9"/>
      <c r="PUL621" s="9"/>
      <c r="PUM621" s="9"/>
      <c r="PUN621" s="9"/>
      <c r="PUO621" s="9"/>
      <c r="PUP621" s="9"/>
      <c r="PUQ621" s="9"/>
      <c r="PUR621" s="9"/>
      <c r="PUS621" s="9"/>
      <c r="PUT621" s="9"/>
      <c r="PUU621" s="9"/>
      <c r="PUV621" s="9"/>
      <c r="PUW621" s="9"/>
      <c r="PUX621" s="9"/>
      <c r="PUY621" s="9"/>
      <c r="PUZ621" s="9"/>
      <c r="PVA621" s="9"/>
      <c r="PVB621" s="9"/>
      <c r="PVC621" s="9"/>
      <c r="PVD621" s="9"/>
      <c r="PVE621" s="9"/>
      <c r="PVF621" s="9"/>
      <c r="PVG621" s="9"/>
      <c r="PVH621" s="9"/>
      <c r="PVI621" s="9"/>
      <c r="PVJ621" s="9"/>
      <c r="PVK621" s="9"/>
      <c r="PVL621" s="9"/>
      <c r="PVM621" s="9"/>
      <c r="PVN621" s="9"/>
      <c r="PVO621" s="9"/>
      <c r="PVP621" s="9"/>
      <c r="PVQ621" s="9"/>
      <c r="PVR621" s="9"/>
      <c r="PVS621" s="9"/>
      <c r="PVT621" s="9"/>
      <c r="PVU621" s="9"/>
      <c r="PVV621" s="9"/>
      <c r="PVW621" s="9"/>
      <c r="PVX621" s="9"/>
      <c r="PVY621" s="9"/>
      <c r="PVZ621" s="9"/>
      <c r="PWA621" s="9"/>
      <c r="PWB621" s="9"/>
      <c r="PWC621" s="9"/>
      <c r="PWD621" s="9"/>
      <c r="PWE621" s="9"/>
      <c r="PWF621" s="9"/>
      <c r="PWG621" s="9"/>
      <c r="PWH621" s="9"/>
      <c r="PWI621" s="9"/>
      <c r="PWJ621" s="9"/>
      <c r="PWK621" s="9"/>
      <c r="PWL621" s="9"/>
      <c r="PWM621" s="9"/>
      <c r="PWN621" s="9"/>
      <c r="PWO621" s="9"/>
      <c r="PWP621" s="9"/>
      <c r="PWQ621" s="9"/>
      <c r="PWR621" s="9"/>
      <c r="PWS621" s="9"/>
      <c r="PWT621" s="9"/>
      <c r="PWU621" s="9"/>
      <c r="PWV621" s="9"/>
      <c r="PWW621" s="9"/>
      <c r="PWX621" s="9"/>
      <c r="PWY621" s="9"/>
      <c r="PWZ621" s="9"/>
      <c r="PXA621" s="9"/>
      <c r="PXB621" s="9"/>
      <c r="PXC621" s="9"/>
      <c r="PXD621" s="9"/>
      <c r="PXE621" s="9"/>
      <c r="PXF621" s="9"/>
      <c r="PXG621" s="9"/>
      <c r="PXH621" s="9"/>
      <c r="PXI621" s="9"/>
      <c r="PXJ621" s="9"/>
      <c r="PXK621" s="9"/>
      <c r="PXL621" s="9"/>
      <c r="PXM621" s="9"/>
      <c r="PXN621" s="9"/>
      <c r="PXO621" s="9"/>
      <c r="PXP621" s="9"/>
      <c r="PXQ621" s="9"/>
      <c r="PXR621" s="9"/>
      <c r="PXS621" s="9"/>
      <c r="PXT621" s="9"/>
      <c r="PXU621" s="9"/>
      <c r="PXV621" s="9"/>
      <c r="PXW621" s="9"/>
      <c r="PXX621" s="9"/>
      <c r="PXY621" s="9"/>
      <c r="PXZ621" s="9"/>
      <c r="PYA621" s="9"/>
      <c r="PYB621" s="9"/>
      <c r="PYC621" s="9"/>
      <c r="PYD621" s="9"/>
      <c r="PYE621" s="9"/>
      <c r="PYF621" s="9"/>
      <c r="PYG621" s="9"/>
      <c r="PYH621" s="9"/>
      <c r="PYI621" s="9"/>
      <c r="PYJ621" s="9"/>
      <c r="PYK621" s="9"/>
      <c r="PYL621" s="9"/>
      <c r="PYM621" s="9"/>
      <c r="PYN621" s="9"/>
      <c r="PYO621" s="9"/>
      <c r="PYP621" s="9"/>
      <c r="PYQ621" s="9"/>
      <c r="PYR621" s="9"/>
      <c r="PYS621" s="9"/>
      <c r="PYT621" s="9"/>
      <c r="PYU621" s="9"/>
      <c r="PYV621" s="9"/>
      <c r="PYW621" s="9"/>
      <c r="PYX621" s="9"/>
      <c r="PYY621" s="9"/>
      <c r="PYZ621" s="9"/>
      <c r="PZA621" s="9"/>
      <c r="PZB621" s="9"/>
      <c r="PZC621" s="9"/>
      <c r="PZD621" s="9"/>
      <c r="PZE621" s="9"/>
      <c r="PZF621" s="9"/>
      <c r="PZG621" s="9"/>
      <c r="PZH621" s="9"/>
      <c r="PZI621" s="9"/>
      <c r="PZJ621" s="9"/>
      <c r="PZK621" s="9"/>
      <c r="PZL621" s="9"/>
      <c r="PZM621" s="9"/>
      <c r="PZN621" s="9"/>
      <c r="PZO621" s="9"/>
      <c r="PZP621" s="9"/>
      <c r="PZQ621" s="9"/>
      <c r="PZR621" s="9"/>
      <c r="PZS621" s="9"/>
      <c r="PZT621" s="9"/>
      <c r="PZU621" s="9"/>
      <c r="PZV621" s="9"/>
      <c r="PZW621" s="9"/>
      <c r="PZX621" s="9"/>
      <c r="PZY621" s="9"/>
      <c r="PZZ621" s="9"/>
      <c r="QAA621" s="9"/>
      <c r="QAB621" s="9"/>
      <c r="QAC621" s="9"/>
      <c r="QAD621" s="9"/>
      <c r="QAE621" s="9"/>
      <c r="QAF621" s="9"/>
      <c r="QAG621" s="9"/>
      <c r="QAH621" s="9"/>
      <c r="QAI621" s="9"/>
      <c r="QAJ621" s="9"/>
      <c r="QAK621" s="9"/>
      <c r="QAL621" s="9"/>
      <c r="QAM621" s="9"/>
      <c r="QAN621" s="9"/>
      <c r="QAO621" s="9"/>
      <c r="QAP621" s="9"/>
      <c r="QAQ621" s="9"/>
      <c r="QAR621" s="9"/>
      <c r="QAS621" s="9"/>
      <c r="QAT621" s="9"/>
      <c r="QAU621" s="9"/>
      <c r="QAV621" s="9"/>
      <c r="QAW621" s="9"/>
      <c r="QAX621" s="9"/>
      <c r="QAY621" s="9"/>
      <c r="QAZ621" s="9"/>
      <c r="QBA621" s="9"/>
      <c r="QBB621" s="9"/>
      <c r="QBC621" s="9"/>
      <c r="QBD621" s="9"/>
      <c r="QBE621" s="9"/>
      <c r="QBF621" s="9"/>
      <c r="QBG621" s="9"/>
      <c r="QBH621" s="9"/>
      <c r="QBI621" s="9"/>
      <c r="QBJ621" s="9"/>
      <c r="QBK621" s="9"/>
      <c r="QBL621" s="9"/>
      <c r="QBM621" s="9"/>
      <c r="QBN621" s="9"/>
      <c r="QBO621" s="9"/>
      <c r="QBP621" s="9"/>
      <c r="QBQ621" s="9"/>
      <c r="QBR621" s="9"/>
      <c r="QBS621" s="9"/>
      <c r="QBT621" s="9"/>
      <c r="QBU621" s="9"/>
      <c r="QBV621" s="9"/>
      <c r="QBW621" s="9"/>
      <c r="QBX621" s="9"/>
      <c r="QBY621" s="9"/>
      <c r="QBZ621" s="9"/>
      <c r="QCA621" s="9"/>
      <c r="QCB621" s="9"/>
      <c r="QCC621" s="9"/>
      <c r="QCD621" s="9"/>
      <c r="QCE621" s="9"/>
      <c r="QCF621" s="9"/>
      <c r="QCG621" s="9"/>
      <c r="QCH621" s="9"/>
      <c r="QCI621" s="9"/>
      <c r="QCJ621" s="9"/>
      <c r="QCK621" s="9"/>
      <c r="QCL621" s="9"/>
      <c r="QCM621" s="9"/>
      <c r="QCN621" s="9"/>
      <c r="QCO621" s="9"/>
      <c r="QCP621" s="9"/>
      <c r="QCQ621" s="9"/>
      <c r="QCR621" s="9"/>
      <c r="QCS621" s="9"/>
      <c r="QCT621" s="9"/>
      <c r="QCU621" s="9"/>
      <c r="QCV621" s="9"/>
      <c r="QCW621" s="9"/>
      <c r="QCX621" s="9"/>
      <c r="QCY621" s="9"/>
      <c r="QCZ621" s="9"/>
      <c r="QDA621" s="9"/>
      <c r="QDB621" s="9"/>
      <c r="QDC621" s="9"/>
      <c r="QDD621" s="9"/>
      <c r="QDE621" s="9"/>
      <c r="QDF621" s="9"/>
      <c r="QDG621" s="9"/>
      <c r="QDH621" s="9"/>
      <c r="QDI621" s="9"/>
      <c r="QDJ621" s="9"/>
      <c r="QDK621" s="9"/>
      <c r="QDL621" s="9"/>
      <c r="QDM621" s="9"/>
      <c r="QDN621" s="9"/>
      <c r="QDO621" s="9"/>
      <c r="QDP621" s="9"/>
      <c r="QDQ621" s="9"/>
      <c r="QDR621" s="9"/>
      <c r="QDS621" s="9"/>
      <c r="QDT621" s="9"/>
      <c r="QDU621" s="9"/>
      <c r="QDV621" s="9"/>
      <c r="QDW621" s="9"/>
      <c r="QDX621" s="9"/>
      <c r="QDY621" s="9"/>
      <c r="QDZ621" s="9"/>
      <c r="QEA621" s="9"/>
      <c r="QEB621" s="9"/>
      <c r="QEC621" s="9"/>
      <c r="QED621" s="9"/>
      <c r="QEE621" s="9"/>
      <c r="QEF621" s="9"/>
      <c r="QEG621" s="9"/>
      <c r="QEH621" s="9"/>
      <c r="QEI621" s="9"/>
      <c r="QEJ621" s="9"/>
      <c r="QEK621" s="9"/>
      <c r="QEL621" s="9"/>
      <c r="QEM621" s="9"/>
      <c r="QEN621" s="9"/>
      <c r="QEO621" s="9"/>
      <c r="QEP621" s="9"/>
      <c r="QEQ621" s="9"/>
      <c r="QER621" s="9"/>
      <c r="QES621" s="9"/>
      <c r="QET621" s="9"/>
      <c r="QEU621" s="9"/>
      <c r="QEV621" s="9"/>
      <c r="QEW621" s="9"/>
      <c r="QEX621" s="9"/>
      <c r="QEY621" s="9"/>
      <c r="QEZ621" s="9"/>
      <c r="QFA621" s="9"/>
      <c r="QFB621" s="9"/>
      <c r="QFC621" s="9"/>
      <c r="QFD621" s="9"/>
      <c r="QFE621" s="9"/>
      <c r="QFF621" s="9"/>
      <c r="QFG621" s="9"/>
      <c r="QFH621" s="9"/>
      <c r="QFI621" s="9"/>
      <c r="QFJ621" s="9"/>
      <c r="QFK621" s="9"/>
      <c r="QFL621" s="9"/>
      <c r="QFM621" s="9"/>
      <c r="QFN621" s="9"/>
      <c r="QFO621" s="9"/>
      <c r="QFP621" s="9"/>
      <c r="QFQ621" s="9"/>
      <c r="QFR621" s="9"/>
      <c r="QFS621" s="9"/>
      <c r="QFT621" s="9"/>
      <c r="QFU621" s="9"/>
      <c r="QFV621" s="9"/>
      <c r="QFW621" s="9"/>
      <c r="QFX621" s="9"/>
      <c r="QFY621" s="9"/>
      <c r="QFZ621" s="9"/>
      <c r="QGA621" s="9"/>
      <c r="QGB621" s="9"/>
      <c r="QGC621" s="9"/>
      <c r="QGD621" s="9"/>
      <c r="QGE621" s="9"/>
      <c r="QGF621" s="9"/>
      <c r="QGG621" s="9"/>
      <c r="QGH621" s="9"/>
      <c r="QGI621" s="9"/>
      <c r="QGJ621" s="9"/>
      <c r="QGK621" s="9"/>
      <c r="QGL621" s="9"/>
      <c r="QGM621" s="9"/>
      <c r="QGN621" s="9"/>
      <c r="QGO621" s="9"/>
      <c r="QGP621" s="9"/>
      <c r="QGQ621" s="9"/>
      <c r="QGR621" s="9"/>
      <c r="QGS621" s="9"/>
      <c r="QGT621" s="9"/>
      <c r="QGU621" s="9"/>
      <c r="QGV621" s="9"/>
      <c r="QGW621" s="9"/>
      <c r="QGX621" s="9"/>
      <c r="QGY621" s="9"/>
      <c r="QGZ621" s="9"/>
      <c r="QHA621" s="9"/>
      <c r="QHB621" s="9"/>
      <c r="QHC621" s="9"/>
      <c r="QHD621" s="9"/>
      <c r="QHE621" s="9"/>
      <c r="QHF621" s="9"/>
      <c r="QHG621" s="9"/>
      <c r="QHH621" s="9"/>
      <c r="QHI621" s="9"/>
      <c r="QHJ621" s="9"/>
      <c r="QHK621" s="9"/>
      <c r="QHL621" s="9"/>
      <c r="QHM621" s="9"/>
      <c r="QHN621" s="9"/>
      <c r="QHO621" s="9"/>
      <c r="QHP621" s="9"/>
      <c r="QHQ621" s="9"/>
      <c r="QHR621" s="9"/>
      <c r="QHS621" s="9"/>
      <c r="QHT621" s="9"/>
      <c r="QHU621" s="9"/>
      <c r="QHV621" s="9"/>
      <c r="QHW621" s="9"/>
      <c r="QHX621" s="9"/>
      <c r="QHY621" s="9"/>
      <c r="QHZ621" s="9"/>
      <c r="QIA621" s="9"/>
      <c r="QIB621" s="9"/>
      <c r="QIC621" s="9"/>
      <c r="QID621" s="9"/>
      <c r="QIE621" s="9"/>
      <c r="QIF621" s="9"/>
      <c r="QIG621" s="9"/>
      <c r="QIH621" s="9"/>
      <c r="QII621" s="9"/>
      <c r="QIJ621" s="9"/>
      <c r="QIK621" s="9"/>
      <c r="QIL621" s="9"/>
      <c r="QIM621" s="9"/>
      <c r="QIN621" s="9"/>
      <c r="QIO621" s="9"/>
      <c r="QIP621" s="9"/>
      <c r="QIQ621" s="9"/>
      <c r="QIR621" s="9"/>
      <c r="QIS621" s="9"/>
      <c r="QIT621" s="9"/>
      <c r="QIU621" s="9"/>
      <c r="QIV621" s="9"/>
      <c r="QIW621" s="9"/>
      <c r="QIX621" s="9"/>
      <c r="QIY621" s="9"/>
      <c r="QIZ621" s="9"/>
      <c r="QJA621" s="9"/>
      <c r="QJB621" s="9"/>
      <c r="QJC621" s="9"/>
      <c r="QJD621" s="9"/>
      <c r="QJE621" s="9"/>
      <c r="QJF621" s="9"/>
      <c r="QJG621" s="9"/>
      <c r="QJH621" s="9"/>
      <c r="QJI621" s="9"/>
      <c r="QJJ621" s="9"/>
      <c r="QJK621" s="9"/>
      <c r="QJL621" s="9"/>
      <c r="QJM621" s="9"/>
      <c r="QJN621" s="9"/>
      <c r="QJO621" s="9"/>
      <c r="QJP621" s="9"/>
      <c r="QJQ621" s="9"/>
      <c r="QJR621" s="9"/>
      <c r="QJS621" s="9"/>
      <c r="QJT621" s="9"/>
      <c r="QJU621" s="9"/>
      <c r="QJV621" s="9"/>
      <c r="QJW621" s="9"/>
      <c r="QJX621" s="9"/>
      <c r="QJY621" s="9"/>
      <c r="QJZ621" s="9"/>
      <c r="QKA621" s="9"/>
      <c r="QKB621" s="9"/>
      <c r="QKC621" s="9"/>
      <c r="QKD621" s="9"/>
      <c r="QKE621" s="9"/>
      <c r="QKF621" s="9"/>
      <c r="QKG621" s="9"/>
      <c r="QKH621" s="9"/>
      <c r="QKI621" s="9"/>
      <c r="QKJ621" s="9"/>
      <c r="QKK621" s="9"/>
      <c r="QKL621" s="9"/>
      <c r="QKM621" s="9"/>
      <c r="QKN621" s="9"/>
      <c r="QKO621" s="9"/>
      <c r="QKP621" s="9"/>
      <c r="QKQ621" s="9"/>
      <c r="QKR621" s="9"/>
      <c r="QKS621" s="9"/>
      <c r="QKT621" s="9"/>
      <c r="QKU621" s="9"/>
      <c r="QKV621" s="9"/>
      <c r="QKW621" s="9"/>
      <c r="QKX621" s="9"/>
      <c r="QKY621" s="9"/>
      <c r="QKZ621" s="9"/>
      <c r="QLA621" s="9"/>
      <c r="QLB621" s="9"/>
      <c r="QLC621" s="9"/>
      <c r="QLD621" s="9"/>
      <c r="QLE621" s="9"/>
      <c r="QLF621" s="9"/>
      <c r="QLG621" s="9"/>
      <c r="QLH621" s="9"/>
      <c r="QLI621" s="9"/>
      <c r="QLJ621" s="9"/>
      <c r="QLK621" s="9"/>
      <c r="QLL621" s="9"/>
      <c r="QLM621" s="9"/>
      <c r="QLN621" s="9"/>
      <c r="QLO621" s="9"/>
      <c r="QLP621" s="9"/>
      <c r="QLQ621" s="9"/>
      <c r="QLR621" s="9"/>
      <c r="QLS621" s="9"/>
      <c r="QLT621" s="9"/>
      <c r="QLU621" s="9"/>
      <c r="QLV621" s="9"/>
      <c r="QLW621" s="9"/>
      <c r="QLX621" s="9"/>
      <c r="QLY621" s="9"/>
      <c r="QLZ621" s="9"/>
      <c r="QMA621" s="9"/>
      <c r="QMB621" s="9"/>
      <c r="QMC621" s="9"/>
      <c r="QMD621" s="9"/>
      <c r="QME621" s="9"/>
      <c r="QMF621" s="9"/>
      <c r="QMG621" s="9"/>
      <c r="QMH621" s="9"/>
      <c r="QMI621" s="9"/>
      <c r="QMJ621" s="9"/>
      <c r="QMK621" s="9"/>
      <c r="QML621" s="9"/>
      <c r="QMM621" s="9"/>
      <c r="QMN621" s="9"/>
      <c r="QMO621" s="9"/>
      <c r="QMP621" s="9"/>
      <c r="QMQ621" s="9"/>
      <c r="QMR621" s="9"/>
      <c r="QMS621" s="9"/>
      <c r="QMT621" s="9"/>
      <c r="QMU621" s="9"/>
      <c r="QMV621" s="9"/>
      <c r="QMW621" s="9"/>
      <c r="QMX621" s="9"/>
      <c r="QMY621" s="9"/>
      <c r="QMZ621" s="9"/>
      <c r="QNA621" s="9"/>
      <c r="QNB621" s="9"/>
      <c r="QNC621" s="9"/>
      <c r="QND621" s="9"/>
      <c r="QNE621" s="9"/>
      <c r="QNF621" s="9"/>
      <c r="QNG621" s="9"/>
      <c r="QNH621" s="9"/>
      <c r="QNI621" s="9"/>
      <c r="QNJ621" s="9"/>
      <c r="QNK621" s="9"/>
      <c r="QNL621" s="9"/>
      <c r="QNM621" s="9"/>
      <c r="QNN621" s="9"/>
      <c r="QNO621" s="9"/>
      <c r="QNP621" s="9"/>
      <c r="QNQ621" s="9"/>
      <c r="QNR621" s="9"/>
      <c r="QNS621" s="9"/>
      <c r="QNT621" s="9"/>
      <c r="QNU621" s="9"/>
      <c r="QNV621" s="9"/>
      <c r="QNW621" s="9"/>
      <c r="QNX621" s="9"/>
      <c r="QNY621" s="9"/>
      <c r="QNZ621" s="9"/>
      <c r="QOA621" s="9"/>
      <c r="QOB621" s="9"/>
      <c r="QOC621" s="9"/>
      <c r="QOD621" s="9"/>
      <c r="QOE621" s="9"/>
      <c r="QOF621" s="9"/>
      <c r="QOG621" s="9"/>
      <c r="QOH621" s="9"/>
      <c r="QOI621" s="9"/>
      <c r="QOJ621" s="9"/>
      <c r="QOK621" s="9"/>
      <c r="QOL621" s="9"/>
      <c r="QOM621" s="9"/>
      <c r="QON621" s="9"/>
      <c r="QOO621" s="9"/>
      <c r="QOP621" s="9"/>
      <c r="QOQ621" s="9"/>
      <c r="QOR621" s="9"/>
      <c r="QOS621" s="9"/>
      <c r="QOT621" s="9"/>
      <c r="QOU621" s="9"/>
      <c r="QOV621" s="9"/>
      <c r="QOW621" s="9"/>
      <c r="QOX621" s="9"/>
      <c r="QOY621" s="9"/>
      <c r="QOZ621" s="9"/>
      <c r="QPA621" s="9"/>
      <c r="QPB621" s="9"/>
      <c r="QPC621" s="9"/>
      <c r="QPD621" s="9"/>
      <c r="QPE621" s="9"/>
      <c r="QPF621" s="9"/>
      <c r="QPG621" s="9"/>
      <c r="QPH621" s="9"/>
      <c r="QPI621" s="9"/>
      <c r="QPJ621" s="9"/>
      <c r="QPK621" s="9"/>
      <c r="QPL621" s="9"/>
      <c r="QPM621" s="9"/>
      <c r="QPN621" s="9"/>
      <c r="QPO621" s="9"/>
      <c r="QPP621" s="9"/>
      <c r="QPQ621" s="9"/>
      <c r="QPR621" s="9"/>
      <c r="QPS621" s="9"/>
      <c r="QPT621" s="9"/>
      <c r="QPU621" s="9"/>
      <c r="QPV621" s="9"/>
      <c r="QPW621" s="9"/>
      <c r="QPX621" s="9"/>
      <c r="QPY621" s="9"/>
      <c r="QPZ621" s="9"/>
      <c r="QQA621" s="9"/>
      <c r="QQB621" s="9"/>
      <c r="QQC621" s="9"/>
      <c r="QQD621" s="9"/>
      <c r="QQE621" s="9"/>
      <c r="QQF621" s="9"/>
      <c r="QQG621" s="9"/>
      <c r="QQH621" s="9"/>
      <c r="QQI621" s="9"/>
      <c r="QQJ621" s="9"/>
      <c r="QQK621" s="9"/>
      <c r="QQL621" s="9"/>
      <c r="QQM621" s="9"/>
      <c r="QQN621" s="9"/>
      <c r="QQO621" s="9"/>
      <c r="QQP621" s="9"/>
      <c r="QQQ621" s="9"/>
      <c r="QQR621" s="9"/>
      <c r="QQS621" s="9"/>
      <c r="QQT621" s="9"/>
      <c r="QQU621" s="9"/>
      <c r="QQV621" s="9"/>
      <c r="QQW621" s="9"/>
      <c r="QQX621" s="9"/>
      <c r="QQY621" s="9"/>
      <c r="QQZ621" s="9"/>
      <c r="QRA621" s="9"/>
      <c r="QRB621" s="9"/>
      <c r="QRC621" s="9"/>
      <c r="QRD621" s="9"/>
      <c r="QRE621" s="9"/>
      <c r="QRF621" s="9"/>
      <c r="QRG621" s="9"/>
      <c r="QRH621" s="9"/>
      <c r="QRI621" s="9"/>
      <c r="QRJ621" s="9"/>
      <c r="QRK621" s="9"/>
      <c r="QRL621" s="9"/>
      <c r="QRM621" s="9"/>
      <c r="QRN621" s="9"/>
      <c r="QRO621" s="9"/>
      <c r="QRP621" s="9"/>
      <c r="QRQ621" s="9"/>
      <c r="QRR621" s="9"/>
      <c r="QRS621" s="9"/>
      <c r="QRT621" s="9"/>
      <c r="QRU621" s="9"/>
      <c r="QRV621" s="9"/>
      <c r="QRW621" s="9"/>
      <c r="QRX621" s="9"/>
      <c r="QRY621" s="9"/>
      <c r="QRZ621" s="9"/>
      <c r="QSA621" s="9"/>
      <c r="QSB621" s="9"/>
      <c r="QSC621" s="9"/>
      <c r="QSD621" s="9"/>
      <c r="QSE621" s="9"/>
      <c r="QSF621" s="9"/>
      <c r="QSG621" s="9"/>
      <c r="QSH621" s="9"/>
      <c r="QSI621" s="9"/>
      <c r="QSJ621" s="9"/>
      <c r="QSK621" s="9"/>
      <c r="QSL621" s="9"/>
      <c r="QSM621" s="9"/>
      <c r="QSN621" s="9"/>
      <c r="QSO621" s="9"/>
      <c r="QSP621" s="9"/>
      <c r="QSQ621" s="9"/>
      <c r="QSR621" s="9"/>
      <c r="QSS621" s="9"/>
      <c r="QST621" s="9"/>
      <c r="QSU621" s="9"/>
      <c r="QSV621" s="9"/>
      <c r="QSW621" s="9"/>
      <c r="QSX621" s="9"/>
      <c r="QSY621" s="9"/>
      <c r="QSZ621" s="9"/>
      <c r="QTA621" s="9"/>
      <c r="QTB621" s="9"/>
      <c r="QTC621" s="9"/>
      <c r="QTD621" s="9"/>
      <c r="QTE621" s="9"/>
      <c r="QTF621" s="9"/>
      <c r="QTG621" s="9"/>
      <c r="QTH621" s="9"/>
      <c r="QTI621" s="9"/>
      <c r="QTJ621" s="9"/>
      <c r="QTK621" s="9"/>
      <c r="QTL621" s="9"/>
      <c r="QTM621" s="9"/>
      <c r="QTN621" s="9"/>
      <c r="QTO621" s="9"/>
      <c r="QTP621" s="9"/>
      <c r="QTQ621" s="9"/>
      <c r="QTR621" s="9"/>
      <c r="QTS621" s="9"/>
      <c r="QTT621" s="9"/>
      <c r="QTU621" s="9"/>
      <c r="QTV621" s="9"/>
      <c r="QTW621" s="9"/>
      <c r="QTX621" s="9"/>
      <c r="QTY621" s="9"/>
      <c r="QTZ621" s="9"/>
      <c r="QUA621" s="9"/>
      <c r="QUB621" s="9"/>
      <c r="QUC621" s="9"/>
      <c r="QUD621" s="9"/>
      <c r="QUE621" s="9"/>
      <c r="QUF621" s="9"/>
      <c r="QUG621" s="9"/>
      <c r="QUH621" s="9"/>
      <c r="QUI621" s="9"/>
      <c r="QUJ621" s="9"/>
      <c r="QUK621" s="9"/>
      <c r="QUL621" s="9"/>
      <c r="QUM621" s="9"/>
      <c r="QUN621" s="9"/>
      <c r="QUO621" s="9"/>
      <c r="QUP621" s="9"/>
      <c r="QUQ621" s="9"/>
      <c r="QUR621" s="9"/>
      <c r="QUS621" s="9"/>
      <c r="QUT621" s="9"/>
      <c r="QUU621" s="9"/>
      <c r="QUV621" s="9"/>
      <c r="QUW621" s="9"/>
      <c r="QUX621" s="9"/>
      <c r="QUY621" s="9"/>
      <c r="QUZ621" s="9"/>
      <c r="QVA621" s="9"/>
      <c r="QVB621" s="9"/>
      <c r="QVC621" s="9"/>
      <c r="QVD621" s="9"/>
      <c r="QVE621" s="9"/>
      <c r="QVF621" s="9"/>
      <c r="QVG621" s="9"/>
      <c r="QVH621" s="9"/>
      <c r="QVI621" s="9"/>
      <c r="QVJ621" s="9"/>
      <c r="QVK621" s="9"/>
      <c r="QVL621" s="9"/>
      <c r="QVM621" s="9"/>
      <c r="QVN621" s="9"/>
      <c r="QVO621" s="9"/>
      <c r="QVP621" s="9"/>
      <c r="QVQ621" s="9"/>
      <c r="QVR621" s="9"/>
      <c r="QVS621" s="9"/>
      <c r="QVT621" s="9"/>
      <c r="QVU621" s="9"/>
      <c r="QVV621" s="9"/>
      <c r="QVW621" s="9"/>
      <c r="QVX621" s="9"/>
      <c r="QVY621" s="9"/>
      <c r="QVZ621" s="9"/>
      <c r="QWA621" s="9"/>
      <c r="QWB621" s="9"/>
      <c r="QWC621" s="9"/>
      <c r="QWD621" s="9"/>
      <c r="QWE621" s="9"/>
      <c r="QWF621" s="9"/>
      <c r="QWG621" s="9"/>
      <c r="QWH621" s="9"/>
      <c r="QWI621" s="9"/>
      <c r="QWJ621" s="9"/>
      <c r="QWK621" s="9"/>
      <c r="QWL621" s="9"/>
      <c r="QWM621" s="9"/>
      <c r="QWN621" s="9"/>
      <c r="QWO621" s="9"/>
      <c r="QWP621" s="9"/>
      <c r="QWQ621" s="9"/>
      <c r="QWR621" s="9"/>
      <c r="QWS621" s="9"/>
      <c r="QWT621" s="9"/>
      <c r="QWU621" s="9"/>
      <c r="QWV621" s="9"/>
      <c r="QWW621" s="9"/>
      <c r="QWX621" s="9"/>
      <c r="QWY621" s="9"/>
      <c r="QWZ621" s="9"/>
      <c r="QXA621" s="9"/>
      <c r="QXB621" s="9"/>
      <c r="QXC621" s="9"/>
      <c r="QXD621" s="9"/>
      <c r="QXE621" s="9"/>
      <c r="QXF621" s="9"/>
      <c r="QXG621" s="9"/>
      <c r="QXH621" s="9"/>
      <c r="QXI621" s="9"/>
      <c r="QXJ621" s="9"/>
      <c r="QXK621" s="9"/>
      <c r="QXL621" s="9"/>
      <c r="QXM621" s="9"/>
      <c r="QXN621" s="9"/>
      <c r="QXO621" s="9"/>
      <c r="QXP621" s="9"/>
      <c r="QXQ621" s="9"/>
      <c r="QXR621" s="9"/>
      <c r="QXS621" s="9"/>
      <c r="QXT621" s="9"/>
      <c r="QXU621" s="9"/>
      <c r="QXV621" s="9"/>
      <c r="QXW621" s="9"/>
      <c r="QXX621" s="9"/>
      <c r="QXY621" s="9"/>
      <c r="QXZ621" s="9"/>
      <c r="QYA621" s="9"/>
      <c r="QYB621" s="9"/>
      <c r="QYC621" s="9"/>
      <c r="QYD621" s="9"/>
      <c r="QYE621" s="9"/>
      <c r="QYF621" s="9"/>
      <c r="QYG621" s="9"/>
      <c r="QYH621" s="9"/>
      <c r="QYI621" s="9"/>
      <c r="QYJ621" s="9"/>
      <c r="QYK621" s="9"/>
      <c r="QYL621" s="9"/>
      <c r="QYM621" s="9"/>
      <c r="QYN621" s="9"/>
      <c r="QYO621" s="9"/>
      <c r="QYP621" s="9"/>
      <c r="QYQ621" s="9"/>
      <c r="QYR621" s="9"/>
      <c r="QYS621" s="9"/>
      <c r="QYT621" s="9"/>
      <c r="QYU621" s="9"/>
      <c r="QYV621" s="9"/>
      <c r="QYW621" s="9"/>
      <c r="QYX621" s="9"/>
      <c r="QYY621" s="9"/>
      <c r="QYZ621" s="9"/>
      <c r="QZA621" s="9"/>
      <c r="QZB621" s="9"/>
      <c r="QZC621" s="9"/>
      <c r="QZD621" s="9"/>
      <c r="QZE621" s="9"/>
      <c r="QZF621" s="9"/>
      <c r="QZG621" s="9"/>
      <c r="QZH621" s="9"/>
      <c r="QZI621" s="9"/>
      <c r="QZJ621" s="9"/>
      <c r="QZK621" s="9"/>
      <c r="QZL621" s="9"/>
      <c r="QZM621" s="9"/>
      <c r="QZN621" s="9"/>
      <c r="QZO621" s="9"/>
      <c r="QZP621" s="9"/>
      <c r="QZQ621" s="9"/>
      <c r="QZR621" s="9"/>
      <c r="QZS621" s="9"/>
      <c r="QZT621" s="9"/>
      <c r="QZU621" s="9"/>
      <c r="QZV621" s="9"/>
      <c r="QZW621" s="9"/>
      <c r="QZX621" s="9"/>
      <c r="QZY621" s="9"/>
      <c r="QZZ621" s="9"/>
      <c r="RAA621" s="9"/>
      <c r="RAB621" s="9"/>
      <c r="RAC621" s="9"/>
      <c r="RAD621" s="9"/>
      <c r="RAE621" s="9"/>
      <c r="RAF621" s="9"/>
      <c r="RAG621" s="9"/>
      <c r="RAH621" s="9"/>
      <c r="RAI621" s="9"/>
      <c r="RAJ621" s="9"/>
      <c r="RAK621" s="9"/>
      <c r="RAL621" s="9"/>
      <c r="RAM621" s="9"/>
      <c r="RAN621" s="9"/>
      <c r="RAO621" s="9"/>
      <c r="RAP621" s="9"/>
      <c r="RAQ621" s="9"/>
      <c r="RAR621" s="9"/>
      <c r="RAS621" s="9"/>
      <c r="RAT621" s="9"/>
      <c r="RAU621" s="9"/>
      <c r="RAV621" s="9"/>
      <c r="RAW621" s="9"/>
      <c r="RAX621" s="9"/>
      <c r="RAY621" s="9"/>
      <c r="RAZ621" s="9"/>
      <c r="RBA621" s="9"/>
      <c r="RBB621" s="9"/>
      <c r="RBC621" s="9"/>
      <c r="RBD621" s="9"/>
      <c r="RBE621" s="9"/>
      <c r="RBF621" s="9"/>
      <c r="RBG621" s="9"/>
      <c r="RBH621" s="9"/>
      <c r="RBI621" s="9"/>
      <c r="RBJ621" s="9"/>
      <c r="RBK621" s="9"/>
      <c r="RBL621" s="9"/>
      <c r="RBM621" s="9"/>
      <c r="RBN621" s="9"/>
      <c r="RBO621" s="9"/>
      <c r="RBP621" s="9"/>
      <c r="RBQ621" s="9"/>
      <c r="RBR621" s="9"/>
      <c r="RBS621" s="9"/>
      <c r="RBT621" s="9"/>
      <c r="RBU621" s="9"/>
      <c r="RBV621" s="9"/>
      <c r="RBW621" s="9"/>
      <c r="RBX621" s="9"/>
      <c r="RBY621" s="9"/>
      <c r="RBZ621" s="9"/>
      <c r="RCA621" s="9"/>
      <c r="RCB621" s="9"/>
      <c r="RCC621" s="9"/>
      <c r="RCD621" s="9"/>
      <c r="RCE621" s="9"/>
      <c r="RCF621" s="9"/>
      <c r="RCG621" s="9"/>
      <c r="RCH621" s="9"/>
      <c r="RCI621" s="9"/>
      <c r="RCJ621" s="9"/>
      <c r="RCK621" s="9"/>
      <c r="RCL621" s="9"/>
      <c r="RCM621" s="9"/>
      <c r="RCN621" s="9"/>
      <c r="RCO621" s="9"/>
      <c r="RCP621" s="9"/>
      <c r="RCQ621" s="9"/>
      <c r="RCR621" s="9"/>
      <c r="RCS621" s="9"/>
      <c r="RCT621" s="9"/>
      <c r="RCU621" s="9"/>
      <c r="RCV621" s="9"/>
      <c r="RCW621" s="9"/>
      <c r="RCX621" s="9"/>
      <c r="RCY621" s="9"/>
      <c r="RCZ621" s="9"/>
      <c r="RDA621" s="9"/>
      <c r="RDB621" s="9"/>
      <c r="RDC621" s="9"/>
      <c r="RDD621" s="9"/>
      <c r="RDE621" s="9"/>
      <c r="RDF621" s="9"/>
      <c r="RDG621" s="9"/>
      <c r="RDH621" s="9"/>
      <c r="RDI621" s="9"/>
      <c r="RDJ621" s="9"/>
      <c r="RDK621" s="9"/>
      <c r="RDL621" s="9"/>
      <c r="RDM621" s="9"/>
      <c r="RDN621" s="9"/>
      <c r="RDO621" s="9"/>
      <c r="RDP621" s="9"/>
      <c r="RDQ621" s="9"/>
      <c r="RDR621" s="9"/>
      <c r="RDS621" s="9"/>
      <c r="RDT621" s="9"/>
      <c r="RDU621" s="9"/>
      <c r="RDV621" s="9"/>
      <c r="RDW621" s="9"/>
      <c r="RDX621" s="9"/>
      <c r="RDY621" s="9"/>
      <c r="RDZ621" s="9"/>
      <c r="REA621" s="9"/>
      <c r="REB621" s="9"/>
      <c r="REC621" s="9"/>
      <c r="RED621" s="9"/>
      <c r="REE621" s="9"/>
      <c r="REF621" s="9"/>
      <c r="REG621" s="9"/>
      <c r="REH621" s="9"/>
      <c r="REI621" s="9"/>
      <c r="REJ621" s="9"/>
      <c r="REK621" s="9"/>
      <c r="REL621" s="9"/>
      <c r="REM621" s="9"/>
      <c r="REN621" s="9"/>
      <c r="REO621" s="9"/>
      <c r="REP621" s="9"/>
      <c r="REQ621" s="9"/>
      <c r="RER621" s="9"/>
      <c r="RES621" s="9"/>
      <c r="RET621" s="9"/>
      <c r="REU621" s="9"/>
      <c r="REV621" s="9"/>
      <c r="REW621" s="9"/>
      <c r="REX621" s="9"/>
      <c r="REY621" s="9"/>
      <c r="REZ621" s="9"/>
      <c r="RFA621" s="9"/>
      <c r="RFB621" s="9"/>
      <c r="RFC621" s="9"/>
      <c r="RFD621" s="9"/>
      <c r="RFE621" s="9"/>
      <c r="RFF621" s="9"/>
      <c r="RFG621" s="9"/>
      <c r="RFH621" s="9"/>
      <c r="RFI621" s="9"/>
      <c r="RFJ621" s="9"/>
      <c r="RFK621" s="9"/>
      <c r="RFL621" s="9"/>
      <c r="RFM621" s="9"/>
      <c r="RFN621" s="9"/>
      <c r="RFO621" s="9"/>
      <c r="RFP621" s="9"/>
      <c r="RFQ621" s="9"/>
      <c r="RFR621" s="9"/>
      <c r="RFS621" s="9"/>
      <c r="RFT621" s="9"/>
      <c r="RFU621" s="9"/>
      <c r="RFV621" s="9"/>
      <c r="RFW621" s="9"/>
      <c r="RFX621" s="9"/>
      <c r="RFY621" s="9"/>
      <c r="RFZ621" s="9"/>
      <c r="RGA621" s="9"/>
      <c r="RGB621" s="9"/>
      <c r="RGC621" s="9"/>
      <c r="RGD621" s="9"/>
      <c r="RGE621" s="9"/>
      <c r="RGF621" s="9"/>
      <c r="RGG621" s="9"/>
      <c r="RGH621" s="9"/>
      <c r="RGI621" s="9"/>
      <c r="RGJ621" s="9"/>
      <c r="RGK621" s="9"/>
      <c r="RGL621" s="9"/>
      <c r="RGM621" s="9"/>
      <c r="RGN621" s="9"/>
      <c r="RGO621" s="9"/>
      <c r="RGP621" s="9"/>
      <c r="RGQ621" s="9"/>
      <c r="RGR621" s="9"/>
      <c r="RGS621" s="9"/>
      <c r="RGT621" s="9"/>
      <c r="RGU621" s="9"/>
      <c r="RGV621" s="9"/>
      <c r="RGW621" s="9"/>
      <c r="RGX621" s="9"/>
      <c r="RGY621" s="9"/>
      <c r="RGZ621" s="9"/>
      <c r="RHA621" s="9"/>
      <c r="RHB621" s="9"/>
      <c r="RHC621" s="9"/>
      <c r="RHD621" s="9"/>
      <c r="RHE621" s="9"/>
      <c r="RHF621" s="9"/>
      <c r="RHG621" s="9"/>
      <c r="RHH621" s="9"/>
      <c r="RHI621" s="9"/>
      <c r="RHJ621" s="9"/>
      <c r="RHK621" s="9"/>
      <c r="RHL621" s="9"/>
      <c r="RHM621" s="9"/>
      <c r="RHN621" s="9"/>
      <c r="RHO621" s="9"/>
      <c r="RHP621" s="9"/>
      <c r="RHQ621" s="9"/>
      <c r="RHR621" s="9"/>
      <c r="RHS621" s="9"/>
      <c r="RHT621" s="9"/>
      <c r="RHU621" s="9"/>
      <c r="RHV621" s="9"/>
      <c r="RHW621" s="9"/>
      <c r="RHX621" s="9"/>
      <c r="RHY621" s="9"/>
      <c r="RHZ621" s="9"/>
      <c r="RIA621" s="9"/>
      <c r="RIB621" s="9"/>
      <c r="RIC621" s="9"/>
      <c r="RID621" s="9"/>
      <c r="RIE621" s="9"/>
      <c r="RIF621" s="9"/>
      <c r="RIG621" s="9"/>
      <c r="RIH621" s="9"/>
      <c r="RII621" s="9"/>
      <c r="RIJ621" s="9"/>
      <c r="RIK621" s="9"/>
      <c r="RIL621" s="9"/>
      <c r="RIM621" s="9"/>
      <c r="RIN621" s="9"/>
      <c r="RIO621" s="9"/>
      <c r="RIP621" s="9"/>
      <c r="RIQ621" s="9"/>
      <c r="RIR621" s="9"/>
      <c r="RIS621" s="9"/>
      <c r="RIT621" s="9"/>
      <c r="RIU621" s="9"/>
      <c r="RIV621" s="9"/>
      <c r="RIW621" s="9"/>
      <c r="RIX621" s="9"/>
      <c r="RIY621" s="9"/>
      <c r="RIZ621" s="9"/>
      <c r="RJA621" s="9"/>
      <c r="RJB621" s="9"/>
      <c r="RJC621" s="9"/>
      <c r="RJD621" s="9"/>
      <c r="RJE621" s="9"/>
      <c r="RJF621" s="9"/>
      <c r="RJG621" s="9"/>
      <c r="RJH621" s="9"/>
      <c r="RJI621" s="9"/>
      <c r="RJJ621" s="9"/>
      <c r="RJK621" s="9"/>
      <c r="RJL621" s="9"/>
      <c r="RJM621" s="9"/>
      <c r="RJN621" s="9"/>
      <c r="RJO621" s="9"/>
      <c r="RJP621" s="9"/>
      <c r="RJQ621" s="9"/>
      <c r="RJR621" s="9"/>
      <c r="RJS621" s="9"/>
      <c r="RJT621" s="9"/>
      <c r="RJU621" s="9"/>
      <c r="RJV621" s="9"/>
      <c r="RJW621" s="9"/>
      <c r="RJX621" s="9"/>
      <c r="RJY621" s="9"/>
      <c r="RJZ621" s="9"/>
      <c r="RKA621" s="9"/>
      <c r="RKB621" s="9"/>
      <c r="RKC621" s="9"/>
      <c r="RKD621" s="9"/>
      <c r="RKE621" s="9"/>
      <c r="RKF621" s="9"/>
      <c r="RKG621" s="9"/>
      <c r="RKH621" s="9"/>
      <c r="RKI621" s="9"/>
      <c r="RKJ621" s="9"/>
      <c r="RKK621" s="9"/>
      <c r="RKL621" s="9"/>
      <c r="RKM621" s="9"/>
      <c r="RKN621" s="9"/>
      <c r="RKO621" s="9"/>
      <c r="RKP621" s="9"/>
      <c r="RKQ621" s="9"/>
      <c r="RKR621" s="9"/>
      <c r="RKS621" s="9"/>
      <c r="RKT621" s="9"/>
      <c r="RKU621" s="9"/>
      <c r="RKV621" s="9"/>
      <c r="RKW621" s="9"/>
      <c r="RKX621" s="9"/>
      <c r="RKY621" s="9"/>
      <c r="RKZ621" s="9"/>
      <c r="RLA621" s="9"/>
      <c r="RLB621" s="9"/>
      <c r="RLC621" s="9"/>
      <c r="RLD621" s="9"/>
      <c r="RLE621" s="9"/>
      <c r="RLF621" s="9"/>
      <c r="RLG621" s="9"/>
      <c r="RLH621" s="9"/>
      <c r="RLI621" s="9"/>
      <c r="RLJ621" s="9"/>
      <c r="RLK621" s="9"/>
      <c r="RLL621" s="9"/>
      <c r="RLM621" s="9"/>
      <c r="RLN621" s="9"/>
      <c r="RLO621" s="9"/>
      <c r="RLP621" s="9"/>
      <c r="RLQ621" s="9"/>
      <c r="RLR621" s="9"/>
      <c r="RLS621" s="9"/>
      <c r="RLT621" s="9"/>
      <c r="RLU621" s="9"/>
      <c r="RLV621" s="9"/>
      <c r="RLW621" s="9"/>
      <c r="RLX621" s="9"/>
      <c r="RLY621" s="9"/>
      <c r="RLZ621" s="9"/>
      <c r="RMA621" s="9"/>
      <c r="RMB621" s="9"/>
      <c r="RMC621" s="9"/>
      <c r="RMD621" s="9"/>
      <c r="RME621" s="9"/>
      <c r="RMF621" s="9"/>
      <c r="RMG621" s="9"/>
      <c r="RMH621" s="9"/>
      <c r="RMI621" s="9"/>
      <c r="RMJ621" s="9"/>
      <c r="RMK621" s="9"/>
      <c r="RML621" s="9"/>
      <c r="RMM621" s="9"/>
      <c r="RMN621" s="9"/>
      <c r="RMO621" s="9"/>
      <c r="RMP621" s="9"/>
      <c r="RMQ621" s="9"/>
      <c r="RMR621" s="9"/>
      <c r="RMS621" s="9"/>
      <c r="RMT621" s="9"/>
      <c r="RMU621" s="9"/>
      <c r="RMV621" s="9"/>
      <c r="RMW621" s="9"/>
      <c r="RMX621" s="9"/>
      <c r="RMY621" s="9"/>
      <c r="RMZ621" s="9"/>
      <c r="RNA621" s="9"/>
      <c r="RNB621" s="9"/>
      <c r="RNC621" s="9"/>
      <c r="RND621" s="9"/>
      <c r="RNE621" s="9"/>
      <c r="RNF621" s="9"/>
      <c r="RNG621" s="9"/>
      <c r="RNH621" s="9"/>
      <c r="RNI621" s="9"/>
      <c r="RNJ621" s="9"/>
      <c r="RNK621" s="9"/>
      <c r="RNL621" s="9"/>
      <c r="RNM621" s="9"/>
      <c r="RNN621" s="9"/>
      <c r="RNO621" s="9"/>
      <c r="RNP621" s="9"/>
      <c r="RNQ621" s="9"/>
      <c r="RNR621" s="9"/>
      <c r="RNS621" s="9"/>
      <c r="RNT621" s="9"/>
      <c r="RNU621" s="9"/>
      <c r="RNV621" s="9"/>
      <c r="RNW621" s="9"/>
      <c r="RNX621" s="9"/>
      <c r="RNY621" s="9"/>
      <c r="RNZ621" s="9"/>
      <c r="ROA621" s="9"/>
      <c r="ROB621" s="9"/>
      <c r="ROC621" s="9"/>
      <c r="ROD621" s="9"/>
      <c r="ROE621" s="9"/>
      <c r="ROF621" s="9"/>
      <c r="ROG621" s="9"/>
      <c r="ROH621" s="9"/>
      <c r="ROI621" s="9"/>
      <c r="ROJ621" s="9"/>
      <c r="ROK621" s="9"/>
      <c r="ROL621" s="9"/>
      <c r="ROM621" s="9"/>
      <c r="RON621" s="9"/>
      <c r="ROO621" s="9"/>
      <c r="ROP621" s="9"/>
      <c r="ROQ621" s="9"/>
      <c r="ROR621" s="9"/>
      <c r="ROS621" s="9"/>
      <c r="ROT621" s="9"/>
      <c r="ROU621" s="9"/>
      <c r="ROV621" s="9"/>
      <c r="ROW621" s="9"/>
      <c r="ROX621" s="9"/>
      <c r="ROY621" s="9"/>
      <c r="ROZ621" s="9"/>
      <c r="RPA621" s="9"/>
      <c r="RPB621" s="9"/>
      <c r="RPC621" s="9"/>
      <c r="RPD621" s="9"/>
      <c r="RPE621" s="9"/>
      <c r="RPF621" s="9"/>
      <c r="RPG621" s="9"/>
      <c r="RPH621" s="9"/>
      <c r="RPI621" s="9"/>
      <c r="RPJ621" s="9"/>
      <c r="RPK621" s="9"/>
      <c r="RPL621" s="9"/>
      <c r="RPM621" s="9"/>
      <c r="RPN621" s="9"/>
      <c r="RPO621" s="9"/>
      <c r="RPP621" s="9"/>
      <c r="RPQ621" s="9"/>
      <c r="RPR621" s="9"/>
      <c r="RPS621" s="9"/>
      <c r="RPT621" s="9"/>
      <c r="RPU621" s="9"/>
      <c r="RPV621" s="9"/>
      <c r="RPW621" s="9"/>
      <c r="RPX621" s="9"/>
      <c r="RPY621" s="9"/>
      <c r="RPZ621" s="9"/>
      <c r="RQA621" s="9"/>
      <c r="RQB621" s="9"/>
      <c r="RQC621" s="9"/>
      <c r="RQD621" s="9"/>
      <c r="RQE621" s="9"/>
      <c r="RQF621" s="9"/>
      <c r="RQG621" s="9"/>
      <c r="RQH621" s="9"/>
      <c r="RQI621" s="9"/>
      <c r="RQJ621" s="9"/>
      <c r="RQK621" s="9"/>
      <c r="RQL621" s="9"/>
      <c r="RQM621" s="9"/>
      <c r="RQN621" s="9"/>
      <c r="RQO621" s="9"/>
      <c r="RQP621" s="9"/>
      <c r="RQQ621" s="9"/>
      <c r="RQR621" s="9"/>
      <c r="RQS621" s="9"/>
      <c r="RQT621" s="9"/>
      <c r="RQU621" s="9"/>
      <c r="RQV621" s="9"/>
      <c r="RQW621" s="9"/>
      <c r="RQX621" s="9"/>
      <c r="RQY621" s="9"/>
      <c r="RQZ621" s="9"/>
      <c r="RRA621" s="9"/>
      <c r="RRB621" s="9"/>
      <c r="RRC621" s="9"/>
      <c r="RRD621" s="9"/>
      <c r="RRE621" s="9"/>
      <c r="RRF621" s="9"/>
      <c r="RRG621" s="9"/>
      <c r="RRH621" s="9"/>
      <c r="RRI621" s="9"/>
      <c r="RRJ621" s="9"/>
      <c r="RRK621" s="9"/>
      <c r="RRL621" s="9"/>
      <c r="RRM621" s="9"/>
      <c r="RRN621" s="9"/>
      <c r="RRO621" s="9"/>
      <c r="RRP621" s="9"/>
      <c r="RRQ621" s="9"/>
      <c r="RRR621" s="9"/>
      <c r="RRS621" s="9"/>
      <c r="RRT621" s="9"/>
      <c r="RRU621" s="9"/>
      <c r="RRV621" s="9"/>
      <c r="RRW621" s="9"/>
      <c r="RRX621" s="9"/>
      <c r="RRY621" s="9"/>
      <c r="RRZ621" s="9"/>
      <c r="RSA621" s="9"/>
      <c r="RSB621" s="9"/>
      <c r="RSC621" s="9"/>
      <c r="RSD621" s="9"/>
      <c r="RSE621" s="9"/>
      <c r="RSF621" s="9"/>
      <c r="RSG621" s="9"/>
      <c r="RSH621" s="9"/>
      <c r="RSI621" s="9"/>
      <c r="RSJ621" s="9"/>
      <c r="RSK621" s="9"/>
      <c r="RSL621" s="9"/>
      <c r="RSM621" s="9"/>
      <c r="RSN621" s="9"/>
      <c r="RSO621" s="9"/>
      <c r="RSP621" s="9"/>
      <c r="RSQ621" s="9"/>
      <c r="RSR621" s="9"/>
      <c r="RSS621" s="9"/>
      <c r="RST621" s="9"/>
      <c r="RSU621" s="9"/>
      <c r="RSV621" s="9"/>
      <c r="RSW621" s="9"/>
      <c r="RSX621" s="9"/>
      <c r="RSY621" s="9"/>
      <c r="RSZ621" s="9"/>
      <c r="RTA621" s="9"/>
      <c r="RTB621" s="9"/>
      <c r="RTC621" s="9"/>
      <c r="RTD621" s="9"/>
      <c r="RTE621" s="9"/>
      <c r="RTF621" s="9"/>
      <c r="RTG621" s="9"/>
      <c r="RTH621" s="9"/>
      <c r="RTI621" s="9"/>
      <c r="RTJ621" s="9"/>
      <c r="RTK621" s="9"/>
      <c r="RTL621" s="9"/>
      <c r="RTM621" s="9"/>
      <c r="RTN621" s="9"/>
      <c r="RTO621" s="9"/>
      <c r="RTP621" s="9"/>
      <c r="RTQ621" s="9"/>
      <c r="RTR621" s="9"/>
      <c r="RTS621" s="9"/>
      <c r="RTT621" s="9"/>
      <c r="RTU621" s="9"/>
      <c r="RTV621" s="9"/>
      <c r="RTW621" s="9"/>
      <c r="RTX621" s="9"/>
      <c r="RTY621" s="9"/>
      <c r="RTZ621" s="9"/>
      <c r="RUA621" s="9"/>
      <c r="RUB621" s="9"/>
      <c r="RUC621" s="9"/>
      <c r="RUD621" s="9"/>
      <c r="RUE621" s="9"/>
      <c r="RUF621" s="9"/>
      <c r="RUG621" s="9"/>
      <c r="RUH621" s="9"/>
      <c r="RUI621" s="9"/>
      <c r="RUJ621" s="9"/>
      <c r="RUK621" s="9"/>
      <c r="RUL621" s="9"/>
      <c r="RUM621" s="9"/>
      <c r="RUN621" s="9"/>
      <c r="RUO621" s="9"/>
      <c r="RUP621" s="9"/>
      <c r="RUQ621" s="9"/>
      <c r="RUR621" s="9"/>
      <c r="RUS621" s="9"/>
      <c r="RUT621" s="9"/>
      <c r="RUU621" s="9"/>
      <c r="RUV621" s="9"/>
      <c r="RUW621" s="9"/>
      <c r="RUX621" s="9"/>
      <c r="RUY621" s="9"/>
      <c r="RUZ621" s="9"/>
      <c r="RVA621" s="9"/>
      <c r="RVB621" s="9"/>
      <c r="RVC621" s="9"/>
      <c r="RVD621" s="9"/>
      <c r="RVE621" s="9"/>
      <c r="RVF621" s="9"/>
      <c r="RVG621" s="9"/>
      <c r="RVH621" s="9"/>
      <c r="RVI621" s="9"/>
      <c r="RVJ621" s="9"/>
      <c r="RVK621" s="9"/>
      <c r="RVL621" s="9"/>
      <c r="RVM621" s="9"/>
      <c r="RVN621" s="9"/>
      <c r="RVO621" s="9"/>
      <c r="RVP621" s="9"/>
      <c r="RVQ621" s="9"/>
      <c r="RVR621" s="9"/>
      <c r="RVS621" s="9"/>
      <c r="RVT621" s="9"/>
      <c r="RVU621" s="9"/>
      <c r="RVV621" s="9"/>
      <c r="RVW621" s="9"/>
      <c r="RVX621" s="9"/>
      <c r="RVY621" s="9"/>
      <c r="RVZ621" s="9"/>
      <c r="RWA621" s="9"/>
      <c r="RWB621" s="9"/>
      <c r="RWC621" s="9"/>
      <c r="RWD621" s="9"/>
      <c r="RWE621" s="9"/>
      <c r="RWF621" s="9"/>
      <c r="RWG621" s="9"/>
      <c r="RWH621" s="9"/>
      <c r="RWI621" s="9"/>
      <c r="RWJ621" s="9"/>
      <c r="RWK621" s="9"/>
      <c r="RWL621" s="9"/>
      <c r="RWM621" s="9"/>
      <c r="RWN621" s="9"/>
      <c r="RWO621" s="9"/>
      <c r="RWP621" s="9"/>
      <c r="RWQ621" s="9"/>
      <c r="RWR621" s="9"/>
      <c r="RWS621" s="9"/>
      <c r="RWT621" s="9"/>
      <c r="RWU621" s="9"/>
      <c r="RWV621" s="9"/>
      <c r="RWW621" s="9"/>
      <c r="RWX621" s="9"/>
      <c r="RWY621" s="9"/>
      <c r="RWZ621" s="9"/>
      <c r="RXA621" s="9"/>
      <c r="RXB621" s="9"/>
      <c r="RXC621" s="9"/>
      <c r="RXD621" s="9"/>
      <c r="RXE621" s="9"/>
      <c r="RXF621" s="9"/>
      <c r="RXG621" s="9"/>
      <c r="RXH621" s="9"/>
      <c r="RXI621" s="9"/>
      <c r="RXJ621" s="9"/>
      <c r="RXK621" s="9"/>
      <c r="RXL621" s="9"/>
      <c r="RXM621" s="9"/>
      <c r="RXN621" s="9"/>
      <c r="RXO621" s="9"/>
      <c r="RXP621" s="9"/>
      <c r="RXQ621" s="9"/>
      <c r="RXR621" s="9"/>
      <c r="RXS621" s="9"/>
      <c r="RXT621" s="9"/>
      <c r="RXU621" s="9"/>
      <c r="RXV621" s="9"/>
      <c r="RXW621" s="9"/>
      <c r="RXX621" s="9"/>
      <c r="RXY621" s="9"/>
      <c r="RXZ621" s="9"/>
      <c r="RYA621" s="9"/>
      <c r="RYB621" s="9"/>
      <c r="RYC621" s="9"/>
      <c r="RYD621" s="9"/>
      <c r="RYE621" s="9"/>
      <c r="RYF621" s="9"/>
      <c r="RYG621" s="9"/>
      <c r="RYH621" s="9"/>
      <c r="RYI621" s="9"/>
      <c r="RYJ621" s="9"/>
      <c r="RYK621" s="9"/>
      <c r="RYL621" s="9"/>
      <c r="RYM621" s="9"/>
      <c r="RYN621" s="9"/>
      <c r="RYO621" s="9"/>
      <c r="RYP621" s="9"/>
      <c r="RYQ621" s="9"/>
      <c r="RYR621" s="9"/>
      <c r="RYS621" s="9"/>
      <c r="RYT621" s="9"/>
      <c r="RYU621" s="9"/>
      <c r="RYV621" s="9"/>
      <c r="RYW621" s="9"/>
      <c r="RYX621" s="9"/>
      <c r="RYY621" s="9"/>
      <c r="RYZ621" s="9"/>
      <c r="RZA621" s="9"/>
      <c r="RZB621" s="9"/>
      <c r="RZC621" s="9"/>
      <c r="RZD621" s="9"/>
      <c r="RZE621" s="9"/>
      <c r="RZF621" s="9"/>
      <c r="RZG621" s="9"/>
      <c r="RZH621" s="9"/>
      <c r="RZI621" s="9"/>
      <c r="RZJ621" s="9"/>
      <c r="RZK621" s="9"/>
      <c r="RZL621" s="9"/>
      <c r="RZM621" s="9"/>
      <c r="RZN621" s="9"/>
      <c r="RZO621" s="9"/>
      <c r="RZP621" s="9"/>
      <c r="RZQ621" s="9"/>
      <c r="RZR621" s="9"/>
      <c r="RZS621" s="9"/>
      <c r="RZT621" s="9"/>
      <c r="RZU621" s="9"/>
      <c r="RZV621" s="9"/>
      <c r="RZW621" s="9"/>
      <c r="RZX621" s="9"/>
      <c r="RZY621" s="9"/>
      <c r="RZZ621" s="9"/>
      <c r="SAA621" s="9"/>
      <c r="SAB621" s="9"/>
      <c r="SAC621" s="9"/>
      <c r="SAD621" s="9"/>
      <c r="SAE621" s="9"/>
      <c r="SAF621" s="9"/>
      <c r="SAG621" s="9"/>
      <c r="SAH621" s="9"/>
      <c r="SAI621" s="9"/>
      <c r="SAJ621" s="9"/>
      <c r="SAK621" s="9"/>
      <c r="SAL621" s="9"/>
      <c r="SAM621" s="9"/>
      <c r="SAN621" s="9"/>
      <c r="SAO621" s="9"/>
      <c r="SAP621" s="9"/>
      <c r="SAQ621" s="9"/>
      <c r="SAR621" s="9"/>
      <c r="SAS621" s="9"/>
      <c r="SAT621" s="9"/>
      <c r="SAU621" s="9"/>
      <c r="SAV621" s="9"/>
      <c r="SAW621" s="9"/>
      <c r="SAX621" s="9"/>
      <c r="SAY621" s="9"/>
      <c r="SAZ621" s="9"/>
      <c r="SBA621" s="9"/>
      <c r="SBB621" s="9"/>
      <c r="SBC621" s="9"/>
      <c r="SBD621" s="9"/>
      <c r="SBE621" s="9"/>
      <c r="SBF621" s="9"/>
      <c r="SBG621" s="9"/>
      <c r="SBH621" s="9"/>
      <c r="SBI621" s="9"/>
      <c r="SBJ621" s="9"/>
      <c r="SBK621" s="9"/>
      <c r="SBL621" s="9"/>
      <c r="SBM621" s="9"/>
      <c r="SBN621" s="9"/>
      <c r="SBO621" s="9"/>
      <c r="SBP621" s="9"/>
      <c r="SBQ621" s="9"/>
      <c r="SBR621" s="9"/>
      <c r="SBS621" s="9"/>
      <c r="SBT621" s="9"/>
      <c r="SBU621" s="9"/>
      <c r="SBV621" s="9"/>
      <c r="SBW621" s="9"/>
      <c r="SBX621" s="9"/>
      <c r="SBY621" s="9"/>
      <c r="SBZ621" s="9"/>
      <c r="SCA621" s="9"/>
      <c r="SCB621" s="9"/>
      <c r="SCC621" s="9"/>
      <c r="SCD621" s="9"/>
      <c r="SCE621" s="9"/>
      <c r="SCF621" s="9"/>
      <c r="SCG621" s="9"/>
      <c r="SCH621" s="9"/>
      <c r="SCI621" s="9"/>
      <c r="SCJ621" s="9"/>
      <c r="SCK621" s="9"/>
      <c r="SCL621" s="9"/>
      <c r="SCM621" s="9"/>
      <c r="SCN621" s="9"/>
      <c r="SCO621" s="9"/>
      <c r="SCP621" s="9"/>
      <c r="SCQ621" s="9"/>
      <c r="SCR621" s="9"/>
      <c r="SCS621" s="9"/>
      <c r="SCT621" s="9"/>
      <c r="SCU621" s="9"/>
      <c r="SCV621" s="9"/>
      <c r="SCW621" s="9"/>
      <c r="SCX621" s="9"/>
      <c r="SCY621" s="9"/>
      <c r="SCZ621" s="9"/>
      <c r="SDA621" s="9"/>
      <c r="SDB621" s="9"/>
      <c r="SDC621" s="9"/>
      <c r="SDD621" s="9"/>
      <c r="SDE621" s="9"/>
      <c r="SDF621" s="9"/>
      <c r="SDG621" s="9"/>
      <c r="SDH621" s="9"/>
      <c r="SDI621" s="9"/>
      <c r="SDJ621" s="9"/>
      <c r="SDK621" s="9"/>
      <c r="SDL621" s="9"/>
      <c r="SDM621" s="9"/>
      <c r="SDN621" s="9"/>
      <c r="SDO621" s="9"/>
      <c r="SDP621" s="9"/>
      <c r="SDQ621" s="9"/>
      <c r="SDR621" s="9"/>
      <c r="SDS621" s="9"/>
      <c r="SDT621" s="9"/>
      <c r="SDU621" s="9"/>
      <c r="SDV621" s="9"/>
      <c r="SDW621" s="9"/>
      <c r="SDX621" s="9"/>
      <c r="SDY621" s="9"/>
      <c r="SDZ621" s="9"/>
      <c r="SEA621" s="9"/>
      <c r="SEB621" s="9"/>
      <c r="SEC621" s="9"/>
      <c r="SED621" s="9"/>
      <c r="SEE621" s="9"/>
      <c r="SEF621" s="9"/>
      <c r="SEG621" s="9"/>
      <c r="SEH621" s="9"/>
      <c r="SEI621" s="9"/>
      <c r="SEJ621" s="9"/>
      <c r="SEK621" s="9"/>
      <c r="SEL621" s="9"/>
      <c r="SEM621" s="9"/>
      <c r="SEN621" s="9"/>
      <c r="SEO621" s="9"/>
      <c r="SEP621" s="9"/>
      <c r="SEQ621" s="9"/>
      <c r="SER621" s="9"/>
      <c r="SES621" s="9"/>
      <c r="SET621" s="9"/>
      <c r="SEU621" s="9"/>
      <c r="SEV621" s="9"/>
      <c r="SEW621" s="9"/>
      <c r="SEX621" s="9"/>
      <c r="SEY621" s="9"/>
      <c r="SEZ621" s="9"/>
      <c r="SFA621" s="9"/>
      <c r="SFB621" s="9"/>
      <c r="SFC621" s="9"/>
      <c r="SFD621" s="9"/>
      <c r="SFE621" s="9"/>
      <c r="SFF621" s="9"/>
      <c r="SFG621" s="9"/>
      <c r="SFH621" s="9"/>
      <c r="SFI621" s="9"/>
      <c r="SFJ621" s="9"/>
      <c r="SFK621" s="9"/>
      <c r="SFL621" s="9"/>
      <c r="SFM621" s="9"/>
      <c r="SFN621" s="9"/>
      <c r="SFO621" s="9"/>
      <c r="SFP621" s="9"/>
      <c r="SFQ621" s="9"/>
      <c r="SFR621" s="9"/>
      <c r="SFS621" s="9"/>
      <c r="SFT621" s="9"/>
      <c r="SFU621" s="9"/>
      <c r="SFV621" s="9"/>
      <c r="SFW621" s="9"/>
      <c r="SFX621" s="9"/>
      <c r="SFY621" s="9"/>
      <c r="SFZ621" s="9"/>
      <c r="SGA621" s="9"/>
      <c r="SGB621" s="9"/>
      <c r="SGC621" s="9"/>
      <c r="SGD621" s="9"/>
      <c r="SGE621" s="9"/>
      <c r="SGF621" s="9"/>
      <c r="SGG621" s="9"/>
      <c r="SGH621" s="9"/>
      <c r="SGI621" s="9"/>
      <c r="SGJ621" s="9"/>
      <c r="SGK621" s="9"/>
      <c r="SGL621" s="9"/>
      <c r="SGM621" s="9"/>
      <c r="SGN621" s="9"/>
      <c r="SGO621" s="9"/>
      <c r="SGP621" s="9"/>
      <c r="SGQ621" s="9"/>
      <c r="SGR621" s="9"/>
      <c r="SGS621" s="9"/>
      <c r="SGT621" s="9"/>
      <c r="SGU621" s="9"/>
      <c r="SGV621" s="9"/>
      <c r="SGW621" s="9"/>
      <c r="SGX621" s="9"/>
      <c r="SGY621" s="9"/>
      <c r="SGZ621" s="9"/>
      <c r="SHA621" s="9"/>
      <c r="SHB621" s="9"/>
      <c r="SHC621" s="9"/>
      <c r="SHD621" s="9"/>
      <c r="SHE621" s="9"/>
      <c r="SHF621" s="9"/>
      <c r="SHG621" s="9"/>
      <c r="SHH621" s="9"/>
      <c r="SHI621" s="9"/>
      <c r="SHJ621" s="9"/>
      <c r="SHK621" s="9"/>
      <c r="SHL621" s="9"/>
      <c r="SHM621" s="9"/>
      <c r="SHN621" s="9"/>
      <c r="SHO621" s="9"/>
      <c r="SHP621" s="9"/>
      <c r="SHQ621" s="9"/>
      <c r="SHR621" s="9"/>
      <c r="SHS621" s="9"/>
      <c r="SHT621" s="9"/>
      <c r="SHU621" s="9"/>
      <c r="SHV621" s="9"/>
      <c r="SHW621" s="9"/>
      <c r="SHX621" s="9"/>
      <c r="SHY621" s="9"/>
      <c r="SHZ621" s="9"/>
      <c r="SIA621" s="9"/>
      <c r="SIB621" s="9"/>
      <c r="SIC621" s="9"/>
      <c r="SID621" s="9"/>
      <c r="SIE621" s="9"/>
      <c r="SIF621" s="9"/>
      <c r="SIG621" s="9"/>
      <c r="SIH621" s="9"/>
      <c r="SII621" s="9"/>
      <c r="SIJ621" s="9"/>
      <c r="SIK621" s="9"/>
      <c r="SIL621" s="9"/>
      <c r="SIM621" s="9"/>
      <c r="SIN621" s="9"/>
      <c r="SIO621" s="9"/>
      <c r="SIP621" s="9"/>
      <c r="SIQ621" s="9"/>
      <c r="SIR621" s="9"/>
      <c r="SIS621" s="9"/>
      <c r="SIT621" s="9"/>
      <c r="SIU621" s="9"/>
      <c r="SIV621" s="9"/>
      <c r="SIW621" s="9"/>
      <c r="SIX621" s="9"/>
      <c r="SIY621" s="9"/>
      <c r="SIZ621" s="9"/>
      <c r="SJA621" s="9"/>
      <c r="SJB621" s="9"/>
      <c r="SJC621" s="9"/>
      <c r="SJD621" s="9"/>
      <c r="SJE621" s="9"/>
      <c r="SJF621" s="9"/>
      <c r="SJG621" s="9"/>
      <c r="SJH621" s="9"/>
      <c r="SJI621" s="9"/>
      <c r="SJJ621" s="9"/>
      <c r="SJK621" s="9"/>
      <c r="SJL621" s="9"/>
      <c r="SJM621" s="9"/>
      <c r="SJN621" s="9"/>
      <c r="SJO621" s="9"/>
      <c r="SJP621" s="9"/>
      <c r="SJQ621" s="9"/>
      <c r="SJR621" s="9"/>
      <c r="SJS621" s="9"/>
      <c r="SJT621" s="9"/>
      <c r="SJU621" s="9"/>
      <c r="SJV621" s="9"/>
      <c r="SJW621" s="9"/>
      <c r="SJX621" s="9"/>
      <c r="SJY621" s="9"/>
      <c r="SJZ621" s="9"/>
      <c r="SKA621" s="9"/>
      <c r="SKB621" s="9"/>
      <c r="SKC621" s="9"/>
      <c r="SKD621" s="9"/>
      <c r="SKE621" s="9"/>
      <c r="SKF621" s="9"/>
      <c r="SKG621" s="9"/>
      <c r="SKH621" s="9"/>
      <c r="SKI621" s="9"/>
      <c r="SKJ621" s="9"/>
      <c r="SKK621" s="9"/>
      <c r="SKL621" s="9"/>
      <c r="SKM621" s="9"/>
      <c r="SKN621" s="9"/>
      <c r="SKO621" s="9"/>
      <c r="SKP621" s="9"/>
      <c r="SKQ621" s="9"/>
      <c r="SKR621" s="9"/>
      <c r="SKS621" s="9"/>
      <c r="SKT621" s="9"/>
      <c r="SKU621" s="9"/>
      <c r="SKV621" s="9"/>
      <c r="SKW621" s="9"/>
      <c r="SKX621" s="9"/>
      <c r="SKY621" s="9"/>
      <c r="SKZ621" s="9"/>
      <c r="SLA621" s="9"/>
      <c r="SLB621" s="9"/>
      <c r="SLC621" s="9"/>
      <c r="SLD621" s="9"/>
      <c r="SLE621" s="9"/>
      <c r="SLF621" s="9"/>
      <c r="SLG621" s="9"/>
      <c r="SLH621" s="9"/>
      <c r="SLI621" s="9"/>
      <c r="SLJ621" s="9"/>
      <c r="SLK621" s="9"/>
      <c r="SLL621" s="9"/>
      <c r="SLM621" s="9"/>
      <c r="SLN621" s="9"/>
      <c r="SLO621" s="9"/>
      <c r="SLP621" s="9"/>
      <c r="SLQ621" s="9"/>
      <c r="SLR621" s="9"/>
      <c r="SLS621" s="9"/>
      <c r="SLT621" s="9"/>
      <c r="SLU621" s="9"/>
      <c r="SLV621" s="9"/>
      <c r="SLW621" s="9"/>
      <c r="SLX621" s="9"/>
      <c r="SLY621" s="9"/>
      <c r="SLZ621" s="9"/>
      <c r="SMA621" s="9"/>
      <c r="SMB621" s="9"/>
      <c r="SMC621" s="9"/>
      <c r="SMD621" s="9"/>
      <c r="SME621" s="9"/>
      <c r="SMF621" s="9"/>
      <c r="SMG621" s="9"/>
      <c r="SMH621" s="9"/>
      <c r="SMI621" s="9"/>
      <c r="SMJ621" s="9"/>
      <c r="SMK621" s="9"/>
      <c r="SML621" s="9"/>
      <c r="SMM621" s="9"/>
      <c r="SMN621" s="9"/>
      <c r="SMO621" s="9"/>
      <c r="SMP621" s="9"/>
      <c r="SMQ621" s="9"/>
      <c r="SMR621" s="9"/>
      <c r="SMS621" s="9"/>
      <c r="SMT621" s="9"/>
      <c r="SMU621" s="9"/>
      <c r="SMV621" s="9"/>
      <c r="SMW621" s="9"/>
      <c r="SMX621" s="9"/>
      <c r="SMY621" s="9"/>
      <c r="SMZ621" s="9"/>
      <c r="SNA621" s="9"/>
      <c r="SNB621" s="9"/>
      <c r="SNC621" s="9"/>
      <c r="SND621" s="9"/>
      <c r="SNE621" s="9"/>
      <c r="SNF621" s="9"/>
      <c r="SNG621" s="9"/>
      <c r="SNH621" s="9"/>
      <c r="SNI621" s="9"/>
      <c r="SNJ621" s="9"/>
      <c r="SNK621" s="9"/>
      <c r="SNL621" s="9"/>
      <c r="SNM621" s="9"/>
      <c r="SNN621" s="9"/>
      <c r="SNO621" s="9"/>
      <c r="SNP621" s="9"/>
      <c r="SNQ621" s="9"/>
      <c r="SNR621" s="9"/>
      <c r="SNS621" s="9"/>
      <c r="SNT621" s="9"/>
      <c r="SNU621" s="9"/>
      <c r="SNV621" s="9"/>
      <c r="SNW621" s="9"/>
      <c r="SNX621" s="9"/>
      <c r="SNY621" s="9"/>
      <c r="SNZ621" s="9"/>
      <c r="SOA621" s="9"/>
      <c r="SOB621" s="9"/>
      <c r="SOC621" s="9"/>
      <c r="SOD621" s="9"/>
      <c r="SOE621" s="9"/>
      <c r="SOF621" s="9"/>
      <c r="SOG621" s="9"/>
      <c r="SOH621" s="9"/>
      <c r="SOI621" s="9"/>
      <c r="SOJ621" s="9"/>
      <c r="SOK621" s="9"/>
      <c r="SOL621" s="9"/>
      <c r="SOM621" s="9"/>
      <c r="SON621" s="9"/>
      <c r="SOO621" s="9"/>
      <c r="SOP621" s="9"/>
      <c r="SOQ621" s="9"/>
      <c r="SOR621" s="9"/>
      <c r="SOS621" s="9"/>
      <c r="SOT621" s="9"/>
      <c r="SOU621" s="9"/>
      <c r="SOV621" s="9"/>
      <c r="SOW621" s="9"/>
      <c r="SOX621" s="9"/>
      <c r="SOY621" s="9"/>
      <c r="SOZ621" s="9"/>
      <c r="SPA621" s="9"/>
      <c r="SPB621" s="9"/>
      <c r="SPC621" s="9"/>
      <c r="SPD621" s="9"/>
      <c r="SPE621" s="9"/>
      <c r="SPF621" s="9"/>
      <c r="SPG621" s="9"/>
      <c r="SPH621" s="9"/>
      <c r="SPI621" s="9"/>
      <c r="SPJ621" s="9"/>
      <c r="SPK621" s="9"/>
      <c r="SPL621" s="9"/>
      <c r="SPM621" s="9"/>
      <c r="SPN621" s="9"/>
      <c r="SPO621" s="9"/>
      <c r="SPP621" s="9"/>
      <c r="SPQ621" s="9"/>
      <c r="SPR621" s="9"/>
      <c r="SPS621" s="9"/>
      <c r="SPT621" s="9"/>
      <c r="SPU621" s="9"/>
      <c r="SPV621" s="9"/>
      <c r="SPW621" s="9"/>
      <c r="SPX621" s="9"/>
      <c r="SPY621" s="9"/>
      <c r="SPZ621" s="9"/>
      <c r="SQA621" s="9"/>
      <c r="SQB621" s="9"/>
      <c r="SQC621" s="9"/>
      <c r="SQD621" s="9"/>
      <c r="SQE621" s="9"/>
      <c r="SQF621" s="9"/>
      <c r="SQG621" s="9"/>
      <c r="SQH621" s="9"/>
      <c r="SQI621" s="9"/>
      <c r="SQJ621" s="9"/>
      <c r="SQK621" s="9"/>
      <c r="SQL621" s="9"/>
      <c r="SQM621" s="9"/>
      <c r="SQN621" s="9"/>
      <c r="SQO621" s="9"/>
      <c r="SQP621" s="9"/>
      <c r="SQQ621" s="9"/>
      <c r="SQR621" s="9"/>
      <c r="SQS621" s="9"/>
      <c r="SQT621" s="9"/>
      <c r="SQU621" s="9"/>
      <c r="SQV621" s="9"/>
      <c r="SQW621" s="9"/>
      <c r="SQX621" s="9"/>
      <c r="SQY621" s="9"/>
      <c r="SQZ621" s="9"/>
      <c r="SRA621" s="9"/>
      <c r="SRB621" s="9"/>
      <c r="SRC621" s="9"/>
      <c r="SRD621" s="9"/>
      <c r="SRE621" s="9"/>
      <c r="SRF621" s="9"/>
      <c r="SRG621" s="9"/>
      <c r="SRH621" s="9"/>
      <c r="SRI621" s="9"/>
      <c r="SRJ621" s="9"/>
      <c r="SRK621" s="9"/>
      <c r="SRL621" s="9"/>
      <c r="SRM621" s="9"/>
      <c r="SRN621" s="9"/>
      <c r="SRO621" s="9"/>
      <c r="SRP621" s="9"/>
      <c r="SRQ621" s="9"/>
      <c r="SRR621" s="9"/>
      <c r="SRS621" s="9"/>
      <c r="SRT621" s="9"/>
      <c r="SRU621" s="9"/>
      <c r="SRV621" s="9"/>
      <c r="SRW621" s="9"/>
      <c r="SRX621" s="9"/>
      <c r="SRY621" s="9"/>
      <c r="SRZ621" s="9"/>
      <c r="SSA621" s="9"/>
      <c r="SSB621" s="9"/>
      <c r="SSC621" s="9"/>
      <c r="SSD621" s="9"/>
      <c r="SSE621" s="9"/>
      <c r="SSF621" s="9"/>
      <c r="SSG621" s="9"/>
      <c r="SSH621" s="9"/>
      <c r="SSI621" s="9"/>
      <c r="SSJ621" s="9"/>
      <c r="SSK621" s="9"/>
      <c r="SSL621" s="9"/>
      <c r="SSM621" s="9"/>
      <c r="SSN621" s="9"/>
      <c r="SSO621" s="9"/>
      <c r="SSP621" s="9"/>
      <c r="SSQ621" s="9"/>
      <c r="SSR621" s="9"/>
      <c r="SSS621" s="9"/>
      <c r="SST621" s="9"/>
      <c r="SSU621" s="9"/>
      <c r="SSV621" s="9"/>
      <c r="SSW621" s="9"/>
      <c r="SSX621" s="9"/>
      <c r="SSY621" s="9"/>
      <c r="SSZ621" s="9"/>
      <c r="STA621" s="9"/>
      <c r="STB621" s="9"/>
      <c r="STC621" s="9"/>
      <c r="STD621" s="9"/>
      <c r="STE621" s="9"/>
      <c r="STF621" s="9"/>
      <c r="STG621" s="9"/>
      <c r="STH621" s="9"/>
      <c r="STI621" s="9"/>
      <c r="STJ621" s="9"/>
      <c r="STK621" s="9"/>
      <c r="STL621" s="9"/>
      <c r="STM621" s="9"/>
      <c r="STN621" s="9"/>
      <c r="STO621" s="9"/>
      <c r="STP621" s="9"/>
      <c r="STQ621" s="9"/>
      <c r="STR621" s="9"/>
      <c r="STS621" s="9"/>
      <c r="STT621" s="9"/>
      <c r="STU621" s="9"/>
      <c r="STV621" s="9"/>
      <c r="STW621" s="9"/>
      <c r="STX621" s="9"/>
      <c r="STY621" s="9"/>
      <c r="STZ621" s="9"/>
      <c r="SUA621" s="9"/>
      <c r="SUB621" s="9"/>
      <c r="SUC621" s="9"/>
      <c r="SUD621" s="9"/>
      <c r="SUE621" s="9"/>
      <c r="SUF621" s="9"/>
      <c r="SUG621" s="9"/>
      <c r="SUH621" s="9"/>
      <c r="SUI621" s="9"/>
      <c r="SUJ621" s="9"/>
      <c r="SUK621" s="9"/>
      <c r="SUL621" s="9"/>
      <c r="SUM621" s="9"/>
      <c r="SUN621" s="9"/>
      <c r="SUO621" s="9"/>
      <c r="SUP621" s="9"/>
      <c r="SUQ621" s="9"/>
      <c r="SUR621" s="9"/>
      <c r="SUS621" s="9"/>
      <c r="SUT621" s="9"/>
      <c r="SUU621" s="9"/>
      <c r="SUV621" s="9"/>
      <c r="SUW621" s="9"/>
      <c r="SUX621" s="9"/>
      <c r="SUY621" s="9"/>
      <c r="SUZ621" s="9"/>
      <c r="SVA621" s="9"/>
      <c r="SVB621" s="9"/>
      <c r="SVC621" s="9"/>
      <c r="SVD621" s="9"/>
      <c r="SVE621" s="9"/>
      <c r="SVF621" s="9"/>
      <c r="SVG621" s="9"/>
      <c r="SVH621" s="9"/>
      <c r="SVI621" s="9"/>
      <c r="SVJ621" s="9"/>
      <c r="SVK621" s="9"/>
      <c r="SVL621" s="9"/>
      <c r="SVM621" s="9"/>
      <c r="SVN621" s="9"/>
      <c r="SVO621" s="9"/>
      <c r="SVP621" s="9"/>
      <c r="SVQ621" s="9"/>
      <c r="SVR621" s="9"/>
      <c r="SVS621" s="9"/>
      <c r="SVT621" s="9"/>
      <c r="SVU621" s="9"/>
      <c r="SVV621" s="9"/>
      <c r="SVW621" s="9"/>
      <c r="SVX621" s="9"/>
      <c r="SVY621" s="9"/>
      <c r="SVZ621" s="9"/>
      <c r="SWA621" s="9"/>
      <c r="SWB621" s="9"/>
      <c r="SWC621" s="9"/>
      <c r="SWD621" s="9"/>
      <c r="SWE621" s="9"/>
      <c r="SWF621" s="9"/>
      <c r="SWG621" s="9"/>
      <c r="SWH621" s="9"/>
      <c r="SWI621" s="9"/>
      <c r="SWJ621" s="9"/>
      <c r="SWK621" s="9"/>
      <c r="SWL621" s="9"/>
      <c r="SWM621" s="9"/>
      <c r="SWN621" s="9"/>
      <c r="SWO621" s="9"/>
      <c r="SWP621" s="9"/>
      <c r="SWQ621" s="9"/>
      <c r="SWR621" s="9"/>
      <c r="SWS621" s="9"/>
      <c r="SWT621" s="9"/>
      <c r="SWU621" s="9"/>
      <c r="SWV621" s="9"/>
      <c r="SWW621" s="9"/>
      <c r="SWX621" s="9"/>
      <c r="SWY621" s="9"/>
      <c r="SWZ621" s="9"/>
      <c r="SXA621" s="9"/>
      <c r="SXB621" s="9"/>
      <c r="SXC621" s="9"/>
      <c r="SXD621" s="9"/>
      <c r="SXE621" s="9"/>
      <c r="SXF621" s="9"/>
      <c r="SXG621" s="9"/>
      <c r="SXH621" s="9"/>
      <c r="SXI621" s="9"/>
      <c r="SXJ621" s="9"/>
      <c r="SXK621" s="9"/>
      <c r="SXL621" s="9"/>
      <c r="SXM621" s="9"/>
      <c r="SXN621" s="9"/>
      <c r="SXO621" s="9"/>
      <c r="SXP621" s="9"/>
      <c r="SXQ621" s="9"/>
      <c r="SXR621" s="9"/>
      <c r="SXS621" s="9"/>
      <c r="SXT621" s="9"/>
      <c r="SXU621" s="9"/>
      <c r="SXV621" s="9"/>
      <c r="SXW621" s="9"/>
      <c r="SXX621" s="9"/>
      <c r="SXY621" s="9"/>
      <c r="SXZ621" s="9"/>
      <c r="SYA621" s="9"/>
      <c r="SYB621" s="9"/>
      <c r="SYC621" s="9"/>
      <c r="SYD621" s="9"/>
      <c r="SYE621" s="9"/>
      <c r="SYF621" s="9"/>
      <c r="SYG621" s="9"/>
      <c r="SYH621" s="9"/>
      <c r="SYI621" s="9"/>
      <c r="SYJ621" s="9"/>
      <c r="SYK621" s="9"/>
      <c r="SYL621" s="9"/>
      <c r="SYM621" s="9"/>
      <c r="SYN621" s="9"/>
      <c r="SYO621" s="9"/>
      <c r="SYP621" s="9"/>
      <c r="SYQ621" s="9"/>
      <c r="SYR621" s="9"/>
      <c r="SYS621" s="9"/>
      <c r="SYT621" s="9"/>
      <c r="SYU621" s="9"/>
      <c r="SYV621" s="9"/>
      <c r="SYW621" s="9"/>
      <c r="SYX621" s="9"/>
      <c r="SYY621" s="9"/>
      <c r="SYZ621" s="9"/>
      <c r="SZA621" s="9"/>
      <c r="SZB621" s="9"/>
      <c r="SZC621" s="9"/>
      <c r="SZD621" s="9"/>
      <c r="SZE621" s="9"/>
      <c r="SZF621" s="9"/>
      <c r="SZG621" s="9"/>
      <c r="SZH621" s="9"/>
      <c r="SZI621" s="9"/>
      <c r="SZJ621" s="9"/>
      <c r="SZK621" s="9"/>
      <c r="SZL621" s="9"/>
      <c r="SZM621" s="9"/>
      <c r="SZN621" s="9"/>
      <c r="SZO621" s="9"/>
      <c r="SZP621" s="9"/>
      <c r="SZQ621" s="9"/>
      <c r="SZR621" s="9"/>
      <c r="SZS621" s="9"/>
      <c r="SZT621" s="9"/>
      <c r="SZU621" s="9"/>
      <c r="SZV621" s="9"/>
      <c r="SZW621" s="9"/>
      <c r="SZX621" s="9"/>
      <c r="SZY621" s="9"/>
      <c r="SZZ621" s="9"/>
      <c r="TAA621" s="9"/>
      <c r="TAB621" s="9"/>
      <c r="TAC621" s="9"/>
      <c r="TAD621" s="9"/>
      <c r="TAE621" s="9"/>
      <c r="TAF621" s="9"/>
      <c r="TAG621" s="9"/>
      <c r="TAH621" s="9"/>
      <c r="TAI621" s="9"/>
      <c r="TAJ621" s="9"/>
      <c r="TAK621" s="9"/>
      <c r="TAL621" s="9"/>
      <c r="TAM621" s="9"/>
      <c r="TAN621" s="9"/>
      <c r="TAO621" s="9"/>
      <c r="TAP621" s="9"/>
      <c r="TAQ621" s="9"/>
      <c r="TAR621" s="9"/>
      <c r="TAS621" s="9"/>
      <c r="TAT621" s="9"/>
      <c r="TAU621" s="9"/>
      <c r="TAV621" s="9"/>
      <c r="TAW621" s="9"/>
      <c r="TAX621" s="9"/>
      <c r="TAY621" s="9"/>
      <c r="TAZ621" s="9"/>
      <c r="TBA621" s="9"/>
      <c r="TBB621" s="9"/>
      <c r="TBC621" s="9"/>
      <c r="TBD621" s="9"/>
      <c r="TBE621" s="9"/>
      <c r="TBF621" s="9"/>
      <c r="TBG621" s="9"/>
      <c r="TBH621" s="9"/>
      <c r="TBI621" s="9"/>
      <c r="TBJ621" s="9"/>
      <c r="TBK621" s="9"/>
      <c r="TBL621" s="9"/>
      <c r="TBM621" s="9"/>
      <c r="TBN621" s="9"/>
      <c r="TBO621" s="9"/>
      <c r="TBP621" s="9"/>
      <c r="TBQ621" s="9"/>
      <c r="TBR621" s="9"/>
      <c r="TBS621" s="9"/>
      <c r="TBT621" s="9"/>
      <c r="TBU621" s="9"/>
      <c r="TBV621" s="9"/>
      <c r="TBW621" s="9"/>
      <c r="TBX621" s="9"/>
      <c r="TBY621" s="9"/>
      <c r="TBZ621" s="9"/>
      <c r="TCA621" s="9"/>
      <c r="TCB621" s="9"/>
      <c r="TCC621" s="9"/>
      <c r="TCD621" s="9"/>
      <c r="TCE621" s="9"/>
      <c r="TCF621" s="9"/>
      <c r="TCG621" s="9"/>
      <c r="TCH621" s="9"/>
      <c r="TCI621" s="9"/>
      <c r="TCJ621" s="9"/>
      <c r="TCK621" s="9"/>
      <c r="TCL621" s="9"/>
      <c r="TCM621" s="9"/>
      <c r="TCN621" s="9"/>
      <c r="TCO621" s="9"/>
      <c r="TCP621" s="9"/>
      <c r="TCQ621" s="9"/>
      <c r="TCR621" s="9"/>
      <c r="TCS621" s="9"/>
      <c r="TCT621" s="9"/>
      <c r="TCU621" s="9"/>
      <c r="TCV621" s="9"/>
      <c r="TCW621" s="9"/>
      <c r="TCX621" s="9"/>
      <c r="TCY621" s="9"/>
      <c r="TCZ621" s="9"/>
      <c r="TDA621" s="9"/>
      <c r="TDB621" s="9"/>
      <c r="TDC621" s="9"/>
      <c r="TDD621" s="9"/>
      <c r="TDE621" s="9"/>
      <c r="TDF621" s="9"/>
      <c r="TDG621" s="9"/>
      <c r="TDH621" s="9"/>
      <c r="TDI621" s="9"/>
      <c r="TDJ621" s="9"/>
      <c r="TDK621" s="9"/>
      <c r="TDL621" s="9"/>
      <c r="TDM621" s="9"/>
      <c r="TDN621" s="9"/>
      <c r="TDO621" s="9"/>
      <c r="TDP621" s="9"/>
      <c r="TDQ621" s="9"/>
      <c r="TDR621" s="9"/>
      <c r="TDS621" s="9"/>
      <c r="TDT621" s="9"/>
      <c r="TDU621" s="9"/>
      <c r="TDV621" s="9"/>
      <c r="TDW621" s="9"/>
      <c r="TDX621" s="9"/>
      <c r="TDY621" s="9"/>
      <c r="TDZ621" s="9"/>
      <c r="TEA621" s="9"/>
      <c r="TEB621" s="9"/>
      <c r="TEC621" s="9"/>
      <c r="TED621" s="9"/>
      <c r="TEE621" s="9"/>
      <c r="TEF621" s="9"/>
      <c r="TEG621" s="9"/>
      <c r="TEH621" s="9"/>
      <c r="TEI621" s="9"/>
      <c r="TEJ621" s="9"/>
      <c r="TEK621" s="9"/>
      <c r="TEL621" s="9"/>
      <c r="TEM621" s="9"/>
      <c r="TEN621" s="9"/>
      <c r="TEO621" s="9"/>
      <c r="TEP621" s="9"/>
      <c r="TEQ621" s="9"/>
      <c r="TER621" s="9"/>
      <c r="TES621" s="9"/>
      <c r="TET621" s="9"/>
      <c r="TEU621" s="9"/>
      <c r="TEV621" s="9"/>
      <c r="TEW621" s="9"/>
      <c r="TEX621" s="9"/>
      <c r="TEY621" s="9"/>
      <c r="TEZ621" s="9"/>
      <c r="TFA621" s="9"/>
      <c r="TFB621" s="9"/>
      <c r="TFC621" s="9"/>
      <c r="TFD621" s="9"/>
      <c r="TFE621" s="9"/>
      <c r="TFF621" s="9"/>
      <c r="TFG621" s="9"/>
      <c r="TFH621" s="9"/>
      <c r="TFI621" s="9"/>
      <c r="TFJ621" s="9"/>
      <c r="TFK621" s="9"/>
      <c r="TFL621" s="9"/>
      <c r="TFM621" s="9"/>
      <c r="TFN621" s="9"/>
      <c r="TFO621" s="9"/>
      <c r="TFP621" s="9"/>
      <c r="TFQ621" s="9"/>
      <c r="TFR621" s="9"/>
      <c r="TFS621" s="9"/>
      <c r="TFT621" s="9"/>
      <c r="TFU621" s="9"/>
      <c r="TFV621" s="9"/>
      <c r="TFW621" s="9"/>
      <c r="TFX621" s="9"/>
      <c r="TFY621" s="9"/>
      <c r="TFZ621" s="9"/>
      <c r="TGA621" s="9"/>
      <c r="TGB621" s="9"/>
      <c r="TGC621" s="9"/>
      <c r="TGD621" s="9"/>
      <c r="TGE621" s="9"/>
      <c r="TGF621" s="9"/>
      <c r="TGG621" s="9"/>
      <c r="TGH621" s="9"/>
      <c r="TGI621" s="9"/>
      <c r="TGJ621" s="9"/>
      <c r="TGK621" s="9"/>
      <c r="TGL621" s="9"/>
      <c r="TGM621" s="9"/>
      <c r="TGN621" s="9"/>
      <c r="TGO621" s="9"/>
      <c r="TGP621" s="9"/>
      <c r="TGQ621" s="9"/>
      <c r="TGR621" s="9"/>
      <c r="TGS621" s="9"/>
      <c r="TGT621" s="9"/>
      <c r="TGU621" s="9"/>
      <c r="TGV621" s="9"/>
      <c r="TGW621" s="9"/>
      <c r="TGX621" s="9"/>
      <c r="TGY621" s="9"/>
      <c r="TGZ621" s="9"/>
      <c r="THA621" s="9"/>
      <c r="THB621" s="9"/>
      <c r="THC621" s="9"/>
      <c r="THD621" s="9"/>
      <c r="THE621" s="9"/>
      <c r="THF621" s="9"/>
      <c r="THG621" s="9"/>
      <c r="THH621" s="9"/>
      <c r="THI621" s="9"/>
      <c r="THJ621" s="9"/>
      <c r="THK621" s="9"/>
      <c r="THL621" s="9"/>
      <c r="THM621" s="9"/>
      <c r="THN621" s="9"/>
      <c r="THO621" s="9"/>
      <c r="THP621" s="9"/>
      <c r="THQ621" s="9"/>
      <c r="THR621" s="9"/>
      <c r="THS621" s="9"/>
      <c r="THT621" s="9"/>
      <c r="THU621" s="9"/>
      <c r="THV621" s="9"/>
      <c r="THW621" s="9"/>
      <c r="THX621" s="9"/>
      <c r="THY621" s="9"/>
      <c r="THZ621" s="9"/>
      <c r="TIA621" s="9"/>
      <c r="TIB621" s="9"/>
      <c r="TIC621" s="9"/>
      <c r="TID621" s="9"/>
      <c r="TIE621" s="9"/>
      <c r="TIF621" s="9"/>
      <c r="TIG621" s="9"/>
      <c r="TIH621" s="9"/>
      <c r="TII621" s="9"/>
      <c r="TIJ621" s="9"/>
      <c r="TIK621" s="9"/>
      <c r="TIL621" s="9"/>
      <c r="TIM621" s="9"/>
      <c r="TIN621" s="9"/>
      <c r="TIO621" s="9"/>
      <c r="TIP621" s="9"/>
      <c r="TIQ621" s="9"/>
      <c r="TIR621" s="9"/>
      <c r="TIS621" s="9"/>
      <c r="TIT621" s="9"/>
      <c r="TIU621" s="9"/>
      <c r="TIV621" s="9"/>
      <c r="TIW621" s="9"/>
      <c r="TIX621" s="9"/>
      <c r="TIY621" s="9"/>
      <c r="TIZ621" s="9"/>
      <c r="TJA621" s="9"/>
      <c r="TJB621" s="9"/>
      <c r="TJC621" s="9"/>
      <c r="TJD621" s="9"/>
      <c r="TJE621" s="9"/>
      <c r="TJF621" s="9"/>
      <c r="TJG621" s="9"/>
      <c r="TJH621" s="9"/>
      <c r="TJI621" s="9"/>
      <c r="TJJ621" s="9"/>
      <c r="TJK621" s="9"/>
      <c r="TJL621" s="9"/>
      <c r="TJM621" s="9"/>
      <c r="TJN621" s="9"/>
      <c r="TJO621" s="9"/>
      <c r="TJP621" s="9"/>
      <c r="TJQ621" s="9"/>
      <c r="TJR621" s="9"/>
      <c r="TJS621" s="9"/>
      <c r="TJT621" s="9"/>
      <c r="TJU621" s="9"/>
      <c r="TJV621" s="9"/>
      <c r="TJW621" s="9"/>
      <c r="TJX621" s="9"/>
      <c r="TJY621" s="9"/>
      <c r="TJZ621" s="9"/>
      <c r="TKA621" s="9"/>
      <c r="TKB621" s="9"/>
      <c r="TKC621" s="9"/>
      <c r="TKD621" s="9"/>
      <c r="TKE621" s="9"/>
      <c r="TKF621" s="9"/>
      <c r="TKG621" s="9"/>
      <c r="TKH621" s="9"/>
      <c r="TKI621" s="9"/>
      <c r="TKJ621" s="9"/>
      <c r="TKK621" s="9"/>
      <c r="TKL621" s="9"/>
      <c r="TKM621" s="9"/>
      <c r="TKN621" s="9"/>
      <c r="TKO621" s="9"/>
      <c r="TKP621" s="9"/>
      <c r="TKQ621" s="9"/>
      <c r="TKR621" s="9"/>
      <c r="TKS621" s="9"/>
      <c r="TKT621" s="9"/>
      <c r="TKU621" s="9"/>
      <c r="TKV621" s="9"/>
      <c r="TKW621" s="9"/>
      <c r="TKX621" s="9"/>
      <c r="TKY621" s="9"/>
      <c r="TKZ621" s="9"/>
      <c r="TLA621" s="9"/>
      <c r="TLB621" s="9"/>
      <c r="TLC621" s="9"/>
      <c r="TLD621" s="9"/>
      <c r="TLE621" s="9"/>
      <c r="TLF621" s="9"/>
      <c r="TLG621" s="9"/>
      <c r="TLH621" s="9"/>
      <c r="TLI621" s="9"/>
      <c r="TLJ621" s="9"/>
      <c r="TLK621" s="9"/>
      <c r="TLL621" s="9"/>
      <c r="TLM621" s="9"/>
      <c r="TLN621" s="9"/>
      <c r="TLO621" s="9"/>
      <c r="TLP621" s="9"/>
      <c r="TLQ621" s="9"/>
      <c r="TLR621" s="9"/>
      <c r="TLS621" s="9"/>
      <c r="TLT621" s="9"/>
      <c r="TLU621" s="9"/>
      <c r="TLV621" s="9"/>
      <c r="TLW621" s="9"/>
      <c r="TLX621" s="9"/>
      <c r="TLY621" s="9"/>
      <c r="TLZ621" s="9"/>
      <c r="TMA621" s="9"/>
      <c r="TMB621" s="9"/>
      <c r="TMC621" s="9"/>
      <c r="TMD621" s="9"/>
      <c r="TME621" s="9"/>
      <c r="TMF621" s="9"/>
      <c r="TMG621" s="9"/>
      <c r="TMH621" s="9"/>
      <c r="TMI621" s="9"/>
      <c r="TMJ621" s="9"/>
      <c r="TMK621" s="9"/>
      <c r="TML621" s="9"/>
      <c r="TMM621" s="9"/>
      <c r="TMN621" s="9"/>
      <c r="TMO621" s="9"/>
      <c r="TMP621" s="9"/>
      <c r="TMQ621" s="9"/>
      <c r="TMR621" s="9"/>
      <c r="TMS621" s="9"/>
      <c r="TMT621" s="9"/>
      <c r="TMU621" s="9"/>
      <c r="TMV621" s="9"/>
      <c r="TMW621" s="9"/>
      <c r="TMX621" s="9"/>
      <c r="TMY621" s="9"/>
      <c r="TMZ621" s="9"/>
      <c r="TNA621" s="9"/>
      <c r="TNB621" s="9"/>
      <c r="TNC621" s="9"/>
      <c r="TND621" s="9"/>
      <c r="TNE621" s="9"/>
      <c r="TNF621" s="9"/>
      <c r="TNG621" s="9"/>
      <c r="TNH621" s="9"/>
      <c r="TNI621" s="9"/>
      <c r="TNJ621" s="9"/>
      <c r="TNK621" s="9"/>
      <c r="TNL621" s="9"/>
      <c r="TNM621" s="9"/>
      <c r="TNN621" s="9"/>
      <c r="TNO621" s="9"/>
      <c r="TNP621" s="9"/>
      <c r="TNQ621" s="9"/>
      <c r="TNR621" s="9"/>
      <c r="TNS621" s="9"/>
      <c r="TNT621" s="9"/>
      <c r="TNU621" s="9"/>
      <c r="TNV621" s="9"/>
      <c r="TNW621" s="9"/>
      <c r="TNX621" s="9"/>
      <c r="TNY621" s="9"/>
      <c r="TNZ621" s="9"/>
      <c r="TOA621" s="9"/>
      <c r="TOB621" s="9"/>
      <c r="TOC621" s="9"/>
      <c r="TOD621" s="9"/>
      <c r="TOE621" s="9"/>
      <c r="TOF621" s="9"/>
      <c r="TOG621" s="9"/>
      <c r="TOH621" s="9"/>
      <c r="TOI621" s="9"/>
      <c r="TOJ621" s="9"/>
      <c r="TOK621" s="9"/>
      <c r="TOL621" s="9"/>
      <c r="TOM621" s="9"/>
      <c r="TON621" s="9"/>
      <c r="TOO621" s="9"/>
      <c r="TOP621" s="9"/>
      <c r="TOQ621" s="9"/>
      <c r="TOR621" s="9"/>
      <c r="TOS621" s="9"/>
      <c r="TOT621" s="9"/>
      <c r="TOU621" s="9"/>
      <c r="TOV621" s="9"/>
      <c r="TOW621" s="9"/>
      <c r="TOX621" s="9"/>
      <c r="TOY621" s="9"/>
      <c r="TOZ621" s="9"/>
      <c r="TPA621" s="9"/>
      <c r="TPB621" s="9"/>
      <c r="TPC621" s="9"/>
      <c r="TPD621" s="9"/>
      <c r="TPE621" s="9"/>
      <c r="TPF621" s="9"/>
      <c r="TPG621" s="9"/>
      <c r="TPH621" s="9"/>
      <c r="TPI621" s="9"/>
      <c r="TPJ621" s="9"/>
      <c r="TPK621" s="9"/>
      <c r="TPL621" s="9"/>
      <c r="TPM621" s="9"/>
      <c r="TPN621" s="9"/>
      <c r="TPO621" s="9"/>
      <c r="TPP621" s="9"/>
      <c r="TPQ621" s="9"/>
      <c r="TPR621" s="9"/>
      <c r="TPS621" s="9"/>
      <c r="TPT621" s="9"/>
      <c r="TPU621" s="9"/>
      <c r="TPV621" s="9"/>
      <c r="TPW621" s="9"/>
      <c r="TPX621" s="9"/>
      <c r="TPY621" s="9"/>
      <c r="TPZ621" s="9"/>
      <c r="TQA621" s="9"/>
      <c r="TQB621" s="9"/>
      <c r="TQC621" s="9"/>
      <c r="TQD621" s="9"/>
      <c r="TQE621" s="9"/>
      <c r="TQF621" s="9"/>
      <c r="TQG621" s="9"/>
      <c r="TQH621" s="9"/>
      <c r="TQI621" s="9"/>
      <c r="TQJ621" s="9"/>
      <c r="TQK621" s="9"/>
      <c r="TQL621" s="9"/>
      <c r="TQM621" s="9"/>
      <c r="TQN621" s="9"/>
      <c r="TQO621" s="9"/>
      <c r="TQP621" s="9"/>
      <c r="TQQ621" s="9"/>
      <c r="TQR621" s="9"/>
      <c r="TQS621" s="9"/>
      <c r="TQT621" s="9"/>
      <c r="TQU621" s="9"/>
      <c r="TQV621" s="9"/>
      <c r="TQW621" s="9"/>
      <c r="TQX621" s="9"/>
      <c r="TQY621" s="9"/>
      <c r="TQZ621" s="9"/>
      <c r="TRA621" s="9"/>
      <c r="TRB621" s="9"/>
      <c r="TRC621" s="9"/>
      <c r="TRD621" s="9"/>
      <c r="TRE621" s="9"/>
      <c r="TRF621" s="9"/>
      <c r="TRG621" s="9"/>
      <c r="TRH621" s="9"/>
      <c r="TRI621" s="9"/>
      <c r="TRJ621" s="9"/>
      <c r="TRK621" s="9"/>
      <c r="TRL621" s="9"/>
      <c r="TRM621" s="9"/>
      <c r="TRN621" s="9"/>
      <c r="TRO621" s="9"/>
      <c r="TRP621" s="9"/>
      <c r="TRQ621" s="9"/>
      <c r="TRR621" s="9"/>
      <c r="TRS621" s="9"/>
      <c r="TRT621" s="9"/>
      <c r="TRU621" s="9"/>
      <c r="TRV621" s="9"/>
      <c r="TRW621" s="9"/>
      <c r="TRX621" s="9"/>
      <c r="TRY621" s="9"/>
      <c r="TRZ621" s="9"/>
      <c r="TSA621" s="9"/>
      <c r="TSB621" s="9"/>
      <c r="TSC621" s="9"/>
      <c r="TSD621" s="9"/>
      <c r="TSE621" s="9"/>
      <c r="TSF621" s="9"/>
      <c r="TSG621" s="9"/>
      <c r="TSH621" s="9"/>
      <c r="TSI621" s="9"/>
      <c r="TSJ621" s="9"/>
      <c r="TSK621" s="9"/>
      <c r="TSL621" s="9"/>
      <c r="TSM621" s="9"/>
      <c r="TSN621" s="9"/>
      <c r="TSO621" s="9"/>
      <c r="TSP621" s="9"/>
      <c r="TSQ621" s="9"/>
      <c r="TSR621" s="9"/>
      <c r="TSS621" s="9"/>
      <c r="TST621" s="9"/>
      <c r="TSU621" s="9"/>
      <c r="TSV621" s="9"/>
      <c r="TSW621" s="9"/>
      <c r="TSX621" s="9"/>
      <c r="TSY621" s="9"/>
      <c r="TSZ621" s="9"/>
      <c r="TTA621" s="9"/>
      <c r="TTB621" s="9"/>
      <c r="TTC621" s="9"/>
      <c r="TTD621" s="9"/>
      <c r="TTE621" s="9"/>
      <c r="TTF621" s="9"/>
      <c r="TTG621" s="9"/>
      <c r="TTH621" s="9"/>
      <c r="TTI621" s="9"/>
      <c r="TTJ621" s="9"/>
      <c r="TTK621" s="9"/>
      <c r="TTL621" s="9"/>
      <c r="TTM621" s="9"/>
      <c r="TTN621" s="9"/>
      <c r="TTO621" s="9"/>
      <c r="TTP621" s="9"/>
      <c r="TTQ621" s="9"/>
      <c r="TTR621" s="9"/>
      <c r="TTS621" s="9"/>
      <c r="TTT621" s="9"/>
      <c r="TTU621" s="9"/>
      <c r="TTV621" s="9"/>
      <c r="TTW621" s="9"/>
      <c r="TTX621" s="9"/>
      <c r="TTY621" s="9"/>
      <c r="TTZ621" s="9"/>
      <c r="TUA621" s="9"/>
      <c r="TUB621" s="9"/>
      <c r="TUC621" s="9"/>
      <c r="TUD621" s="9"/>
      <c r="TUE621" s="9"/>
      <c r="TUF621" s="9"/>
      <c r="TUG621" s="9"/>
      <c r="TUH621" s="9"/>
      <c r="TUI621" s="9"/>
      <c r="TUJ621" s="9"/>
      <c r="TUK621" s="9"/>
      <c r="TUL621" s="9"/>
      <c r="TUM621" s="9"/>
      <c r="TUN621" s="9"/>
      <c r="TUO621" s="9"/>
      <c r="TUP621" s="9"/>
      <c r="TUQ621" s="9"/>
      <c r="TUR621" s="9"/>
      <c r="TUS621" s="9"/>
      <c r="TUT621" s="9"/>
      <c r="TUU621" s="9"/>
      <c r="TUV621" s="9"/>
      <c r="TUW621" s="9"/>
      <c r="TUX621" s="9"/>
      <c r="TUY621" s="9"/>
      <c r="TUZ621" s="9"/>
      <c r="TVA621" s="9"/>
      <c r="TVB621" s="9"/>
      <c r="TVC621" s="9"/>
      <c r="TVD621" s="9"/>
      <c r="TVE621" s="9"/>
      <c r="TVF621" s="9"/>
      <c r="TVG621" s="9"/>
      <c r="TVH621" s="9"/>
      <c r="TVI621" s="9"/>
      <c r="TVJ621" s="9"/>
      <c r="TVK621" s="9"/>
      <c r="TVL621" s="9"/>
      <c r="TVM621" s="9"/>
      <c r="TVN621" s="9"/>
      <c r="TVO621" s="9"/>
      <c r="TVP621" s="9"/>
      <c r="TVQ621" s="9"/>
      <c r="TVR621" s="9"/>
      <c r="TVS621" s="9"/>
      <c r="TVT621" s="9"/>
      <c r="TVU621" s="9"/>
      <c r="TVV621" s="9"/>
      <c r="TVW621" s="9"/>
      <c r="TVX621" s="9"/>
      <c r="TVY621" s="9"/>
      <c r="TVZ621" s="9"/>
      <c r="TWA621" s="9"/>
      <c r="TWB621" s="9"/>
      <c r="TWC621" s="9"/>
      <c r="TWD621" s="9"/>
      <c r="TWE621" s="9"/>
      <c r="TWF621" s="9"/>
      <c r="TWG621" s="9"/>
      <c r="TWH621" s="9"/>
      <c r="TWI621" s="9"/>
      <c r="TWJ621" s="9"/>
      <c r="TWK621" s="9"/>
      <c r="TWL621" s="9"/>
      <c r="TWM621" s="9"/>
      <c r="TWN621" s="9"/>
      <c r="TWO621" s="9"/>
      <c r="TWP621" s="9"/>
      <c r="TWQ621" s="9"/>
      <c r="TWR621" s="9"/>
      <c r="TWS621" s="9"/>
      <c r="TWT621" s="9"/>
      <c r="TWU621" s="9"/>
      <c r="TWV621" s="9"/>
      <c r="TWW621" s="9"/>
      <c r="TWX621" s="9"/>
      <c r="TWY621" s="9"/>
      <c r="TWZ621" s="9"/>
      <c r="TXA621" s="9"/>
      <c r="TXB621" s="9"/>
      <c r="TXC621" s="9"/>
      <c r="TXD621" s="9"/>
      <c r="TXE621" s="9"/>
      <c r="TXF621" s="9"/>
      <c r="TXG621" s="9"/>
      <c r="TXH621" s="9"/>
      <c r="TXI621" s="9"/>
      <c r="TXJ621" s="9"/>
      <c r="TXK621" s="9"/>
      <c r="TXL621" s="9"/>
      <c r="TXM621" s="9"/>
      <c r="TXN621" s="9"/>
      <c r="TXO621" s="9"/>
      <c r="TXP621" s="9"/>
      <c r="TXQ621" s="9"/>
      <c r="TXR621" s="9"/>
      <c r="TXS621" s="9"/>
      <c r="TXT621" s="9"/>
      <c r="TXU621" s="9"/>
      <c r="TXV621" s="9"/>
      <c r="TXW621" s="9"/>
      <c r="TXX621" s="9"/>
      <c r="TXY621" s="9"/>
      <c r="TXZ621" s="9"/>
      <c r="TYA621" s="9"/>
      <c r="TYB621" s="9"/>
      <c r="TYC621" s="9"/>
      <c r="TYD621" s="9"/>
      <c r="TYE621" s="9"/>
      <c r="TYF621" s="9"/>
      <c r="TYG621" s="9"/>
      <c r="TYH621" s="9"/>
      <c r="TYI621" s="9"/>
      <c r="TYJ621" s="9"/>
      <c r="TYK621" s="9"/>
      <c r="TYL621" s="9"/>
      <c r="TYM621" s="9"/>
      <c r="TYN621" s="9"/>
      <c r="TYO621" s="9"/>
      <c r="TYP621" s="9"/>
      <c r="TYQ621" s="9"/>
      <c r="TYR621" s="9"/>
      <c r="TYS621" s="9"/>
      <c r="TYT621" s="9"/>
      <c r="TYU621" s="9"/>
      <c r="TYV621" s="9"/>
      <c r="TYW621" s="9"/>
      <c r="TYX621" s="9"/>
      <c r="TYY621" s="9"/>
      <c r="TYZ621" s="9"/>
      <c r="TZA621" s="9"/>
      <c r="TZB621" s="9"/>
      <c r="TZC621" s="9"/>
      <c r="TZD621" s="9"/>
      <c r="TZE621" s="9"/>
      <c r="TZF621" s="9"/>
      <c r="TZG621" s="9"/>
      <c r="TZH621" s="9"/>
      <c r="TZI621" s="9"/>
      <c r="TZJ621" s="9"/>
      <c r="TZK621" s="9"/>
      <c r="TZL621" s="9"/>
      <c r="TZM621" s="9"/>
      <c r="TZN621" s="9"/>
      <c r="TZO621" s="9"/>
      <c r="TZP621" s="9"/>
      <c r="TZQ621" s="9"/>
      <c r="TZR621" s="9"/>
      <c r="TZS621" s="9"/>
      <c r="TZT621" s="9"/>
      <c r="TZU621" s="9"/>
      <c r="TZV621" s="9"/>
      <c r="TZW621" s="9"/>
      <c r="TZX621" s="9"/>
      <c r="TZY621" s="9"/>
      <c r="TZZ621" s="9"/>
      <c r="UAA621" s="9"/>
      <c r="UAB621" s="9"/>
      <c r="UAC621" s="9"/>
      <c r="UAD621" s="9"/>
      <c r="UAE621" s="9"/>
      <c r="UAF621" s="9"/>
      <c r="UAG621" s="9"/>
      <c r="UAH621" s="9"/>
      <c r="UAI621" s="9"/>
      <c r="UAJ621" s="9"/>
      <c r="UAK621" s="9"/>
      <c r="UAL621" s="9"/>
      <c r="UAM621" s="9"/>
      <c r="UAN621" s="9"/>
      <c r="UAO621" s="9"/>
      <c r="UAP621" s="9"/>
      <c r="UAQ621" s="9"/>
      <c r="UAR621" s="9"/>
      <c r="UAS621" s="9"/>
      <c r="UAT621" s="9"/>
      <c r="UAU621" s="9"/>
      <c r="UAV621" s="9"/>
      <c r="UAW621" s="9"/>
      <c r="UAX621" s="9"/>
      <c r="UAY621" s="9"/>
      <c r="UAZ621" s="9"/>
      <c r="UBA621" s="9"/>
      <c r="UBB621" s="9"/>
      <c r="UBC621" s="9"/>
      <c r="UBD621" s="9"/>
      <c r="UBE621" s="9"/>
      <c r="UBF621" s="9"/>
      <c r="UBG621" s="9"/>
      <c r="UBH621" s="9"/>
      <c r="UBI621" s="9"/>
      <c r="UBJ621" s="9"/>
      <c r="UBK621" s="9"/>
      <c r="UBL621" s="9"/>
      <c r="UBM621" s="9"/>
      <c r="UBN621" s="9"/>
      <c r="UBO621" s="9"/>
      <c r="UBP621" s="9"/>
      <c r="UBQ621" s="9"/>
      <c r="UBR621" s="9"/>
      <c r="UBS621" s="9"/>
      <c r="UBT621" s="9"/>
      <c r="UBU621" s="9"/>
      <c r="UBV621" s="9"/>
      <c r="UBW621" s="9"/>
      <c r="UBX621" s="9"/>
      <c r="UBY621" s="9"/>
      <c r="UBZ621" s="9"/>
      <c r="UCA621" s="9"/>
      <c r="UCB621" s="9"/>
      <c r="UCC621" s="9"/>
      <c r="UCD621" s="9"/>
      <c r="UCE621" s="9"/>
      <c r="UCF621" s="9"/>
      <c r="UCG621" s="9"/>
      <c r="UCH621" s="9"/>
      <c r="UCI621" s="9"/>
      <c r="UCJ621" s="9"/>
      <c r="UCK621" s="9"/>
      <c r="UCL621" s="9"/>
      <c r="UCM621" s="9"/>
      <c r="UCN621" s="9"/>
      <c r="UCO621" s="9"/>
      <c r="UCP621" s="9"/>
      <c r="UCQ621" s="9"/>
      <c r="UCR621" s="9"/>
      <c r="UCS621" s="9"/>
      <c r="UCT621" s="9"/>
      <c r="UCU621" s="9"/>
      <c r="UCV621" s="9"/>
      <c r="UCW621" s="9"/>
      <c r="UCX621" s="9"/>
      <c r="UCY621" s="9"/>
      <c r="UCZ621" s="9"/>
      <c r="UDA621" s="9"/>
      <c r="UDB621" s="9"/>
      <c r="UDC621" s="9"/>
      <c r="UDD621" s="9"/>
      <c r="UDE621" s="9"/>
      <c r="UDF621" s="9"/>
      <c r="UDG621" s="9"/>
      <c r="UDH621" s="9"/>
      <c r="UDI621" s="9"/>
      <c r="UDJ621" s="9"/>
      <c r="UDK621" s="9"/>
      <c r="UDL621" s="9"/>
      <c r="UDM621" s="9"/>
      <c r="UDN621" s="9"/>
      <c r="UDO621" s="9"/>
      <c r="UDP621" s="9"/>
      <c r="UDQ621" s="9"/>
      <c r="UDR621" s="9"/>
      <c r="UDS621" s="9"/>
      <c r="UDT621" s="9"/>
      <c r="UDU621" s="9"/>
      <c r="UDV621" s="9"/>
      <c r="UDW621" s="9"/>
      <c r="UDX621" s="9"/>
      <c r="UDY621" s="9"/>
      <c r="UDZ621" s="9"/>
      <c r="UEA621" s="9"/>
      <c r="UEB621" s="9"/>
      <c r="UEC621" s="9"/>
      <c r="UED621" s="9"/>
      <c r="UEE621" s="9"/>
      <c r="UEF621" s="9"/>
      <c r="UEG621" s="9"/>
      <c r="UEH621" s="9"/>
      <c r="UEI621" s="9"/>
      <c r="UEJ621" s="9"/>
      <c r="UEK621" s="9"/>
      <c r="UEL621" s="9"/>
      <c r="UEM621" s="9"/>
      <c r="UEN621" s="9"/>
      <c r="UEO621" s="9"/>
      <c r="UEP621" s="9"/>
      <c r="UEQ621" s="9"/>
      <c r="UER621" s="9"/>
      <c r="UES621" s="9"/>
      <c r="UET621" s="9"/>
      <c r="UEU621" s="9"/>
      <c r="UEV621" s="9"/>
      <c r="UEW621" s="9"/>
      <c r="UEX621" s="9"/>
      <c r="UEY621" s="9"/>
      <c r="UEZ621" s="9"/>
      <c r="UFA621" s="9"/>
      <c r="UFB621" s="9"/>
      <c r="UFC621" s="9"/>
      <c r="UFD621" s="9"/>
      <c r="UFE621" s="9"/>
      <c r="UFF621" s="9"/>
      <c r="UFG621" s="9"/>
      <c r="UFH621" s="9"/>
      <c r="UFI621" s="9"/>
      <c r="UFJ621" s="9"/>
      <c r="UFK621" s="9"/>
      <c r="UFL621" s="9"/>
      <c r="UFM621" s="9"/>
      <c r="UFN621" s="9"/>
      <c r="UFO621" s="9"/>
      <c r="UFP621" s="9"/>
      <c r="UFQ621" s="9"/>
      <c r="UFR621" s="9"/>
      <c r="UFS621" s="9"/>
      <c r="UFT621" s="9"/>
      <c r="UFU621" s="9"/>
      <c r="UFV621" s="9"/>
      <c r="UFW621" s="9"/>
      <c r="UFX621" s="9"/>
      <c r="UFY621" s="9"/>
      <c r="UFZ621" s="9"/>
      <c r="UGA621" s="9"/>
      <c r="UGB621" s="9"/>
      <c r="UGC621" s="9"/>
      <c r="UGD621" s="9"/>
      <c r="UGE621" s="9"/>
      <c r="UGF621" s="9"/>
      <c r="UGG621" s="9"/>
      <c r="UGH621" s="9"/>
      <c r="UGI621" s="9"/>
      <c r="UGJ621" s="9"/>
      <c r="UGK621" s="9"/>
      <c r="UGL621" s="9"/>
      <c r="UGM621" s="9"/>
      <c r="UGN621" s="9"/>
      <c r="UGO621" s="9"/>
      <c r="UGP621" s="9"/>
      <c r="UGQ621" s="9"/>
      <c r="UGR621" s="9"/>
      <c r="UGS621" s="9"/>
      <c r="UGT621" s="9"/>
      <c r="UGU621" s="9"/>
      <c r="UGV621" s="9"/>
      <c r="UGW621" s="9"/>
      <c r="UGX621" s="9"/>
      <c r="UGY621" s="9"/>
      <c r="UGZ621" s="9"/>
      <c r="UHA621" s="9"/>
      <c r="UHB621" s="9"/>
      <c r="UHC621" s="9"/>
      <c r="UHD621" s="9"/>
      <c r="UHE621" s="9"/>
      <c r="UHF621" s="9"/>
      <c r="UHG621" s="9"/>
      <c r="UHH621" s="9"/>
      <c r="UHI621" s="9"/>
      <c r="UHJ621" s="9"/>
      <c r="UHK621" s="9"/>
      <c r="UHL621" s="9"/>
      <c r="UHM621" s="9"/>
      <c r="UHN621" s="9"/>
      <c r="UHO621" s="9"/>
      <c r="UHP621" s="9"/>
      <c r="UHQ621" s="9"/>
      <c r="UHR621" s="9"/>
      <c r="UHS621" s="9"/>
      <c r="UHT621" s="9"/>
      <c r="UHU621" s="9"/>
      <c r="UHV621" s="9"/>
      <c r="UHW621" s="9"/>
      <c r="UHX621" s="9"/>
      <c r="UHY621" s="9"/>
      <c r="UHZ621" s="9"/>
      <c r="UIA621" s="9"/>
      <c r="UIB621" s="9"/>
      <c r="UIC621" s="9"/>
      <c r="UID621" s="9"/>
      <c r="UIE621" s="9"/>
      <c r="UIF621" s="9"/>
      <c r="UIG621" s="9"/>
      <c r="UIH621" s="9"/>
      <c r="UII621" s="9"/>
      <c r="UIJ621" s="9"/>
      <c r="UIK621" s="9"/>
      <c r="UIL621" s="9"/>
      <c r="UIM621" s="9"/>
      <c r="UIN621" s="9"/>
      <c r="UIO621" s="9"/>
      <c r="UIP621" s="9"/>
      <c r="UIQ621" s="9"/>
      <c r="UIR621" s="9"/>
      <c r="UIS621" s="9"/>
      <c r="UIT621" s="9"/>
      <c r="UIU621" s="9"/>
      <c r="UIV621" s="9"/>
      <c r="UIW621" s="9"/>
      <c r="UIX621" s="9"/>
      <c r="UIY621" s="9"/>
      <c r="UIZ621" s="9"/>
      <c r="UJA621" s="9"/>
      <c r="UJB621" s="9"/>
      <c r="UJC621" s="9"/>
      <c r="UJD621" s="9"/>
      <c r="UJE621" s="9"/>
      <c r="UJF621" s="9"/>
      <c r="UJG621" s="9"/>
      <c r="UJH621" s="9"/>
      <c r="UJI621" s="9"/>
      <c r="UJJ621" s="9"/>
      <c r="UJK621" s="9"/>
      <c r="UJL621" s="9"/>
      <c r="UJM621" s="9"/>
      <c r="UJN621" s="9"/>
      <c r="UJO621" s="9"/>
      <c r="UJP621" s="9"/>
      <c r="UJQ621" s="9"/>
      <c r="UJR621" s="9"/>
      <c r="UJS621" s="9"/>
      <c r="UJT621" s="9"/>
      <c r="UJU621" s="9"/>
      <c r="UJV621" s="9"/>
      <c r="UJW621" s="9"/>
      <c r="UJX621" s="9"/>
      <c r="UJY621" s="9"/>
      <c r="UJZ621" s="9"/>
      <c r="UKA621" s="9"/>
      <c r="UKB621" s="9"/>
      <c r="UKC621" s="9"/>
      <c r="UKD621" s="9"/>
      <c r="UKE621" s="9"/>
      <c r="UKF621" s="9"/>
      <c r="UKG621" s="9"/>
      <c r="UKH621" s="9"/>
      <c r="UKI621" s="9"/>
      <c r="UKJ621" s="9"/>
      <c r="UKK621" s="9"/>
      <c r="UKL621" s="9"/>
      <c r="UKM621" s="9"/>
      <c r="UKN621" s="9"/>
      <c r="UKO621" s="9"/>
      <c r="UKP621" s="9"/>
      <c r="UKQ621" s="9"/>
      <c r="UKR621" s="9"/>
      <c r="UKS621" s="9"/>
      <c r="UKT621" s="9"/>
      <c r="UKU621" s="9"/>
      <c r="UKV621" s="9"/>
      <c r="UKW621" s="9"/>
      <c r="UKX621" s="9"/>
      <c r="UKY621" s="9"/>
      <c r="UKZ621" s="9"/>
      <c r="ULA621" s="9"/>
      <c r="ULB621" s="9"/>
      <c r="ULC621" s="9"/>
      <c r="ULD621" s="9"/>
      <c r="ULE621" s="9"/>
      <c r="ULF621" s="9"/>
      <c r="ULG621" s="9"/>
      <c r="ULH621" s="9"/>
      <c r="ULI621" s="9"/>
      <c r="ULJ621" s="9"/>
      <c r="ULK621" s="9"/>
      <c r="ULL621" s="9"/>
      <c r="ULM621" s="9"/>
      <c r="ULN621" s="9"/>
      <c r="ULO621" s="9"/>
      <c r="ULP621" s="9"/>
      <c r="ULQ621" s="9"/>
      <c r="ULR621" s="9"/>
      <c r="ULS621" s="9"/>
      <c r="ULT621" s="9"/>
      <c r="ULU621" s="9"/>
      <c r="ULV621" s="9"/>
      <c r="ULW621" s="9"/>
      <c r="ULX621" s="9"/>
      <c r="ULY621" s="9"/>
      <c r="ULZ621" s="9"/>
      <c r="UMA621" s="9"/>
      <c r="UMB621" s="9"/>
      <c r="UMC621" s="9"/>
      <c r="UMD621" s="9"/>
      <c r="UME621" s="9"/>
      <c r="UMF621" s="9"/>
      <c r="UMG621" s="9"/>
      <c r="UMH621" s="9"/>
      <c r="UMI621" s="9"/>
      <c r="UMJ621" s="9"/>
      <c r="UMK621" s="9"/>
      <c r="UML621" s="9"/>
      <c r="UMM621" s="9"/>
      <c r="UMN621" s="9"/>
      <c r="UMO621" s="9"/>
      <c r="UMP621" s="9"/>
      <c r="UMQ621" s="9"/>
      <c r="UMR621" s="9"/>
      <c r="UMS621" s="9"/>
      <c r="UMT621" s="9"/>
      <c r="UMU621" s="9"/>
      <c r="UMV621" s="9"/>
      <c r="UMW621" s="9"/>
      <c r="UMX621" s="9"/>
      <c r="UMY621" s="9"/>
      <c r="UMZ621" s="9"/>
      <c r="UNA621" s="9"/>
      <c r="UNB621" s="9"/>
      <c r="UNC621" s="9"/>
      <c r="UND621" s="9"/>
      <c r="UNE621" s="9"/>
      <c r="UNF621" s="9"/>
      <c r="UNG621" s="9"/>
      <c r="UNH621" s="9"/>
      <c r="UNI621" s="9"/>
      <c r="UNJ621" s="9"/>
      <c r="UNK621" s="9"/>
      <c r="UNL621" s="9"/>
      <c r="UNM621" s="9"/>
      <c r="UNN621" s="9"/>
      <c r="UNO621" s="9"/>
      <c r="UNP621" s="9"/>
      <c r="UNQ621" s="9"/>
      <c r="UNR621" s="9"/>
      <c r="UNS621" s="9"/>
      <c r="UNT621" s="9"/>
      <c r="UNU621" s="9"/>
      <c r="UNV621" s="9"/>
      <c r="UNW621" s="9"/>
      <c r="UNX621" s="9"/>
      <c r="UNY621" s="9"/>
      <c r="UNZ621" s="9"/>
      <c r="UOA621" s="9"/>
      <c r="UOB621" s="9"/>
      <c r="UOC621" s="9"/>
      <c r="UOD621" s="9"/>
      <c r="UOE621" s="9"/>
      <c r="UOF621" s="9"/>
      <c r="UOG621" s="9"/>
      <c r="UOH621" s="9"/>
      <c r="UOI621" s="9"/>
      <c r="UOJ621" s="9"/>
      <c r="UOK621" s="9"/>
      <c r="UOL621" s="9"/>
      <c r="UOM621" s="9"/>
      <c r="UON621" s="9"/>
      <c r="UOO621" s="9"/>
      <c r="UOP621" s="9"/>
      <c r="UOQ621" s="9"/>
      <c r="UOR621" s="9"/>
      <c r="UOS621" s="9"/>
      <c r="UOT621" s="9"/>
      <c r="UOU621" s="9"/>
      <c r="UOV621" s="9"/>
      <c r="UOW621" s="9"/>
      <c r="UOX621" s="9"/>
      <c r="UOY621" s="9"/>
      <c r="UOZ621" s="9"/>
      <c r="UPA621" s="9"/>
      <c r="UPB621" s="9"/>
      <c r="UPC621" s="9"/>
      <c r="UPD621" s="9"/>
      <c r="UPE621" s="9"/>
      <c r="UPF621" s="9"/>
      <c r="UPG621" s="9"/>
      <c r="UPH621" s="9"/>
      <c r="UPI621" s="9"/>
      <c r="UPJ621" s="9"/>
      <c r="UPK621" s="9"/>
      <c r="UPL621" s="9"/>
      <c r="UPM621" s="9"/>
      <c r="UPN621" s="9"/>
      <c r="UPO621" s="9"/>
      <c r="UPP621" s="9"/>
      <c r="UPQ621" s="9"/>
      <c r="UPR621" s="9"/>
      <c r="UPS621" s="9"/>
      <c r="UPT621" s="9"/>
      <c r="UPU621" s="9"/>
      <c r="UPV621" s="9"/>
      <c r="UPW621" s="9"/>
      <c r="UPX621" s="9"/>
      <c r="UPY621" s="9"/>
      <c r="UPZ621" s="9"/>
      <c r="UQA621" s="9"/>
      <c r="UQB621" s="9"/>
      <c r="UQC621" s="9"/>
      <c r="UQD621" s="9"/>
      <c r="UQE621" s="9"/>
      <c r="UQF621" s="9"/>
      <c r="UQG621" s="9"/>
      <c r="UQH621" s="9"/>
      <c r="UQI621" s="9"/>
      <c r="UQJ621" s="9"/>
      <c r="UQK621" s="9"/>
      <c r="UQL621" s="9"/>
      <c r="UQM621" s="9"/>
      <c r="UQN621" s="9"/>
      <c r="UQO621" s="9"/>
      <c r="UQP621" s="9"/>
      <c r="UQQ621" s="9"/>
      <c r="UQR621" s="9"/>
      <c r="UQS621" s="9"/>
      <c r="UQT621" s="9"/>
      <c r="UQU621" s="9"/>
      <c r="UQV621" s="9"/>
      <c r="UQW621" s="9"/>
      <c r="UQX621" s="9"/>
      <c r="UQY621" s="9"/>
      <c r="UQZ621" s="9"/>
      <c r="URA621" s="9"/>
      <c r="URB621" s="9"/>
      <c r="URC621" s="9"/>
      <c r="URD621" s="9"/>
      <c r="URE621" s="9"/>
      <c r="URF621" s="9"/>
      <c r="URG621" s="9"/>
      <c r="URH621" s="9"/>
      <c r="URI621" s="9"/>
      <c r="URJ621" s="9"/>
      <c r="URK621" s="9"/>
      <c r="URL621" s="9"/>
      <c r="URM621" s="9"/>
      <c r="URN621" s="9"/>
      <c r="URO621" s="9"/>
      <c r="URP621" s="9"/>
      <c r="URQ621" s="9"/>
      <c r="URR621" s="9"/>
      <c r="URS621" s="9"/>
      <c r="URT621" s="9"/>
      <c r="URU621" s="9"/>
      <c r="URV621" s="9"/>
      <c r="URW621" s="9"/>
      <c r="URX621" s="9"/>
      <c r="URY621" s="9"/>
      <c r="URZ621" s="9"/>
      <c r="USA621" s="9"/>
      <c r="USB621" s="9"/>
      <c r="USC621" s="9"/>
      <c r="USD621" s="9"/>
      <c r="USE621" s="9"/>
      <c r="USF621" s="9"/>
      <c r="USG621" s="9"/>
      <c r="USH621" s="9"/>
      <c r="USI621" s="9"/>
      <c r="USJ621" s="9"/>
      <c r="USK621" s="9"/>
      <c r="USL621" s="9"/>
      <c r="USM621" s="9"/>
      <c r="USN621" s="9"/>
      <c r="USO621" s="9"/>
      <c r="USP621" s="9"/>
      <c r="USQ621" s="9"/>
      <c r="USR621" s="9"/>
      <c r="USS621" s="9"/>
      <c r="UST621" s="9"/>
      <c r="USU621" s="9"/>
      <c r="USV621" s="9"/>
      <c r="USW621" s="9"/>
      <c r="USX621" s="9"/>
      <c r="USY621" s="9"/>
      <c r="USZ621" s="9"/>
      <c r="UTA621" s="9"/>
      <c r="UTB621" s="9"/>
      <c r="UTC621" s="9"/>
      <c r="UTD621" s="9"/>
      <c r="UTE621" s="9"/>
      <c r="UTF621" s="9"/>
      <c r="UTG621" s="9"/>
      <c r="UTH621" s="9"/>
      <c r="UTI621" s="9"/>
      <c r="UTJ621" s="9"/>
      <c r="UTK621" s="9"/>
      <c r="UTL621" s="9"/>
      <c r="UTM621" s="9"/>
      <c r="UTN621" s="9"/>
      <c r="UTO621" s="9"/>
      <c r="UTP621" s="9"/>
      <c r="UTQ621" s="9"/>
      <c r="UTR621" s="9"/>
      <c r="UTS621" s="9"/>
      <c r="UTT621" s="9"/>
      <c r="UTU621" s="9"/>
      <c r="UTV621" s="9"/>
      <c r="UTW621" s="9"/>
      <c r="UTX621" s="9"/>
      <c r="UTY621" s="9"/>
      <c r="UTZ621" s="9"/>
      <c r="UUA621" s="9"/>
      <c r="UUB621" s="9"/>
      <c r="UUC621" s="9"/>
      <c r="UUD621" s="9"/>
      <c r="UUE621" s="9"/>
      <c r="UUF621" s="9"/>
      <c r="UUG621" s="9"/>
      <c r="UUH621" s="9"/>
      <c r="UUI621" s="9"/>
      <c r="UUJ621" s="9"/>
      <c r="UUK621" s="9"/>
      <c r="UUL621" s="9"/>
      <c r="UUM621" s="9"/>
      <c r="UUN621" s="9"/>
      <c r="UUO621" s="9"/>
      <c r="UUP621" s="9"/>
      <c r="UUQ621" s="9"/>
      <c r="UUR621" s="9"/>
      <c r="UUS621" s="9"/>
      <c r="UUT621" s="9"/>
      <c r="UUU621" s="9"/>
      <c r="UUV621" s="9"/>
      <c r="UUW621" s="9"/>
      <c r="UUX621" s="9"/>
      <c r="UUY621" s="9"/>
      <c r="UUZ621" s="9"/>
      <c r="UVA621" s="9"/>
      <c r="UVB621" s="9"/>
      <c r="UVC621" s="9"/>
      <c r="UVD621" s="9"/>
      <c r="UVE621" s="9"/>
      <c r="UVF621" s="9"/>
      <c r="UVG621" s="9"/>
      <c r="UVH621" s="9"/>
      <c r="UVI621" s="9"/>
      <c r="UVJ621" s="9"/>
      <c r="UVK621" s="9"/>
      <c r="UVL621" s="9"/>
      <c r="UVM621" s="9"/>
      <c r="UVN621" s="9"/>
      <c r="UVO621" s="9"/>
      <c r="UVP621" s="9"/>
      <c r="UVQ621" s="9"/>
      <c r="UVR621" s="9"/>
      <c r="UVS621" s="9"/>
      <c r="UVT621" s="9"/>
      <c r="UVU621" s="9"/>
      <c r="UVV621" s="9"/>
      <c r="UVW621" s="9"/>
      <c r="UVX621" s="9"/>
      <c r="UVY621" s="9"/>
      <c r="UVZ621" s="9"/>
      <c r="UWA621" s="9"/>
      <c r="UWB621" s="9"/>
      <c r="UWC621" s="9"/>
      <c r="UWD621" s="9"/>
      <c r="UWE621" s="9"/>
      <c r="UWF621" s="9"/>
      <c r="UWG621" s="9"/>
      <c r="UWH621" s="9"/>
      <c r="UWI621" s="9"/>
      <c r="UWJ621" s="9"/>
      <c r="UWK621" s="9"/>
      <c r="UWL621" s="9"/>
      <c r="UWM621" s="9"/>
      <c r="UWN621" s="9"/>
      <c r="UWO621" s="9"/>
      <c r="UWP621" s="9"/>
      <c r="UWQ621" s="9"/>
      <c r="UWR621" s="9"/>
      <c r="UWS621" s="9"/>
      <c r="UWT621" s="9"/>
      <c r="UWU621" s="9"/>
      <c r="UWV621" s="9"/>
      <c r="UWW621" s="9"/>
      <c r="UWX621" s="9"/>
      <c r="UWY621" s="9"/>
      <c r="UWZ621" s="9"/>
      <c r="UXA621" s="9"/>
      <c r="UXB621" s="9"/>
      <c r="UXC621" s="9"/>
      <c r="UXD621" s="9"/>
      <c r="UXE621" s="9"/>
      <c r="UXF621" s="9"/>
      <c r="UXG621" s="9"/>
      <c r="UXH621" s="9"/>
      <c r="UXI621" s="9"/>
      <c r="UXJ621" s="9"/>
      <c r="UXK621" s="9"/>
      <c r="UXL621" s="9"/>
      <c r="UXM621" s="9"/>
      <c r="UXN621" s="9"/>
      <c r="UXO621" s="9"/>
      <c r="UXP621" s="9"/>
      <c r="UXQ621" s="9"/>
      <c r="UXR621" s="9"/>
      <c r="UXS621" s="9"/>
      <c r="UXT621" s="9"/>
      <c r="UXU621" s="9"/>
      <c r="UXV621" s="9"/>
      <c r="UXW621" s="9"/>
      <c r="UXX621" s="9"/>
      <c r="UXY621" s="9"/>
      <c r="UXZ621" s="9"/>
      <c r="UYA621" s="9"/>
      <c r="UYB621" s="9"/>
      <c r="UYC621" s="9"/>
      <c r="UYD621" s="9"/>
      <c r="UYE621" s="9"/>
      <c r="UYF621" s="9"/>
      <c r="UYG621" s="9"/>
      <c r="UYH621" s="9"/>
      <c r="UYI621" s="9"/>
      <c r="UYJ621" s="9"/>
      <c r="UYK621" s="9"/>
      <c r="UYL621" s="9"/>
      <c r="UYM621" s="9"/>
      <c r="UYN621" s="9"/>
      <c r="UYO621" s="9"/>
      <c r="UYP621" s="9"/>
      <c r="UYQ621" s="9"/>
      <c r="UYR621" s="9"/>
      <c r="UYS621" s="9"/>
      <c r="UYT621" s="9"/>
      <c r="UYU621" s="9"/>
      <c r="UYV621" s="9"/>
      <c r="UYW621" s="9"/>
      <c r="UYX621" s="9"/>
      <c r="UYY621" s="9"/>
      <c r="UYZ621" s="9"/>
      <c r="UZA621" s="9"/>
      <c r="UZB621" s="9"/>
      <c r="UZC621" s="9"/>
      <c r="UZD621" s="9"/>
      <c r="UZE621" s="9"/>
      <c r="UZF621" s="9"/>
      <c r="UZG621" s="9"/>
      <c r="UZH621" s="9"/>
      <c r="UZI621" s="9"/>
      <c r="UZJ621" s="9"/>
      <c r="UZK621" s="9"/>
      <c r="UZL621" s="9"/>
      <c r="UZM621" s="9"/>
      <c r="UZN621" s="9"/>
      <c r="UZO621" s="9"/>
      <c r="UZP621" s="9"/>
      <c r="UZQ621" s="9"/>
      <c r="UZR621" s="9"/>
      <c r="UZS621" s="9"/>
      <c r="UZT621" s="9"/>
      <c r="UZU621" s="9"/>
      <c r="UZV621" s="9"/>
      <c r="UZW621" s="9"/>
      <c r="UZX621" s="9"/>
      <c r="UZY621" s="9"/>
      <c r="UZZ621" s="9"/>
      <c r="VAA621" s="9"/>
      <c r="VAB621" s="9"/>
      <c r="VAC621" s="9"/>
      <c r="VAD621" s="9"/>
      <c r="VAE621" s="9"/>
      <c r="VAF621" s="9"/>
      <c r="VAG621" s="9"/>
      <c r="VAH621" s="9"/>
      <c r="VAI621" s="9"/>
      <c r="VAJ621" s="9"/>
      <c r="VAK621" s="9"/>
      <c r="VAL621" s="9"/>
      <c r="VAM621" s="9"/>
      <c r="VAN621" s="9"/>
      <c r="VAO621" s="9"/>
      <c r="VAP621" s="9"/>
      <c r="VAQ621" s="9"/>
      <c r="VAR621" s="9"/>
      <c r="VAS621" s="9"/>
      <c r="VAT621" s="9"/>
      <c r="VAU621" s="9"/>
      <c r="VAV621" s="9"/>
      <c r="VAW621" s="9"/>
      <c r="VAX621" s="9"/>
      <c r="VAY621" s="9"/>
      <c r="VAZ621" s="9"/>
      <c r="VBA621" s="9"/>
      <c r="VBB621" s="9"/>
      <c r="VBC621" s="9"/>
      <c r="VBD621" s="9"/>
      <c r="VBE621" s="9"/>
      <c r="VBF621" s="9"/>
      <c r="VBG621" s="9"/>
      <c r="VBH621" s="9"/>
      <c r="VBI621" s="9"/>
      <c r="VBJ621" s="9"/>
      <c r="VBK621" s="9"/>
      <c r="VBL621" s="9"/>
      <c r="VBM621" s="9"/>
      <c r="VBN621" s="9"/>
      <c r="VBO621" s="9"/>
      <c r="VBP621" s="9"/>
      <c r="VBQ621" s="9"/>
      <c r="VBR621" s="9"/>
      <c r="VBS621" s="9"/>
      <c r="VBT621" s="9"/>
      <c r="VBU621" s="9"/>
      <c r="VBV621" s="9"/>
      <c r="VBW621" s="9"/>
      <c r="VBX621" s="9"/>
      <c r="VBY621" s="9"/>
      <c r="VBZ621" s="9"/>
      <c r="VCA621" s="9"/>
      <c r="VCB621" s="9"/>
      <c r="VCC621" s="9"/>
      <c r="VCD621" s="9"/>
      <c r="VCE621" s="9"/>
      <c r="VCF621" s="9"/>
      <c r="VCG621" s="9"/>
      <c r="VCH621" s="9"/>
      <c r="VCI621" s="9"/>
      <c r="VCJ621" s="9"/>
      <c r="VCK621" s="9"/>
      <c r="VCL621" s="9"/>
      <c r="VCM621" s="9"/>
      <c r="VCN621" s="9"/>
      <c r="VCO621" s="9"/>
      <c r="VCP621" s="9"/>
      <c r="VCQ621" s="9"/>
      <c r="VCR621" s="9"/>
      <c r="VCS621" s="9"/>
      <c r="VCT621" s="9"/>
      <c r="VCU621" s="9"/>
      <c r="VCV621" s="9"/>
      <c r="VCW621" s="9"/>
      <c r="VCX621" s="9"/>
      <c r="VCY621" s="9"/>
      <c r="VCZ621" s="9"/>
      <c r="VDA621" s="9"/>
      <c r="VDB621" s="9"/>
      <c r="VDC621" s="9"/>
      <c r="VDD621" s="9"/>
      <c r="VDE621" s="9"/>
      <c r="VDF621" s="9"/>
      <c r="VDG621" s="9"/>
      <c r="VDH621" s="9"/>
      <c r="VDI621" s="9"/>
      <c r="VDJ621" s="9"/>
      <c r="VDK621" s="9"/>
      <c r="VDL621" s="9"/>
      <c r="VDM621" s="9"/>
      <c r="VDN621" s="9"/>
      <c r="VDO621" s="9"/>
      <c r="VDP621" s="9"/>
      <c r="VDQ621" s="9"/>
      <c r="VDR621" s="9"/>
      <c r="VDS621" s="9"/>
      <c r="VDT621" s="9"/>
      <c r="VDU621" s="9"/>
      <c r="VDV621" s="9"/>
      <c r="VDW621" s="9"/>
      <c r="VDX621" s="9"/>
      <c r="VDY621" s="9"/>
      <c r="VDZ621" s="9"/>
      <c r="VEA621" s="9"/>
      <c r="VEB621" s="9"/>
      <c r="VEC621" s="9"/>
      <c r="VED621" s="9"/>
      <c r="VEE621" s="9"/>
      <c r="VEF621" s="9"/>
      <c r="VEG621" s="9"/>
      <c r="VEH621" s="9"/>
      <c r="VEI621" s="9"/>
      <c r="VEJ621" s="9"/>
      <c r="VEK621" s="9"/>
      <c r="VEL621" s="9"/>
      <c r="VEM621" s="9"/>
      <c r="VEN621" s="9"/>
      <c r="VEO621" s="9"/>
      <c r="VEP621" s="9"/>
      <c r="VEQ621" s="9"/>
      <c r="VER621" s="9"/>
      <c r="VES621" s="9"/>
      <c r="VET621" s="9"/>
      <c r="VEU621" s="9"/>
      <c r="VEV621" s="9"/>
      <c r="VEW621" s="9"/>
      <c r="VEX621" s="9"/>
      <c r="VEY621" s="9"/>
      <c r="VEZ621" s="9"/>
      <c r="VFA621" s="9"/>
      <c r="VFB621" s="9"/>
      <c r="VFC621" s="9"/>
      <c r="VFD621" s="9"/>
      <c r="VFE621" s="9"/>
      <c r="VFF621" s="9"/>
      <c r="VFG621" s="9"/>
      <c r="VFH621" s="9"/>
      <c r="VFI621" s="9"/>
      <c r="VFJ621" s="9"/>
      <c r="VFK621" s="9"/>
      <c r="VFL621" s="9"/>
      <c r="VFM621" s="9"/>
      <c r="VFN621" s="9"/>
      <c r="VFO621" s="9"/>
      <c r="VFP621" s="9"/>
      <c r="VFQ621" s="9"/>
      <c r="VFR621" s="9"/>
      <c r="VFS621" s="9"/>
      <c r="VFT621" s="9"/>
      <c r="VFU621" s="9"/>
      <c r="VFV621" s="9"/>
      <c r="VFW621" s="9"/>
      <c r="VFX621" s="9"/>
      <c r="VFY621" s="9"/>
      <c r="VFZ621" s="9"/>
      <c r="VGA621" s="9"/>
      <c r="VGB621" s="9"/>
      <c r="VGC621" s="9"/>
      <c r="VGD621" s="9"/>
      <c r="VGE621" s="9"/>
      <c r="VGF621" s="9"/>
      <c r="VGG621" s="9"/>
      <c r="VGH621" s="9"/>
      <c r="VGI621" s="9"/>
      <c r="VGJ621" s="9"/>
      <c r="VGK621" s="9"/>
      <c r="VGL621" s="9"/>
      <c r="VGM621" s="9"/>
      <c r="VGN621" s="9"/>
      <c r="VGO621" s="9"/>
      <c r="VGP621" s="9"/>
      <c r="VGQ621" s="9"/>
      <c r="VGR621" s="9"/>
      <c r="VGS621" s="9"/>
      <c r="VGT621" s="9"/>
      <c r="VGU621" s="9"/>
      <c r="VGV621" s="9"/>
      <c r="VGW621" s="9"/>
      <c r="VGX621" s="9"/>
      <c r="VGY621" s="9"/>
      <c r="VGZ621" s="9"/>
      <c r="VHA621" s="9"/>
      <c r="VHB621" s="9"/>
      <c r="VHC621" s="9"/>
      <c r="VHD621" s="9"/>
      <c r="VHE621" s="9"/>
      <c r="VHF621" s="9"/>
      <c r="VHG621" s="9"/>
      <c r="VHH621" s="9"/>
      <c r="VHI621" s="9"/>
      <c r="VHJ621" s="9"/>
      <c r="VHK621" s="9"/>
      <c r="VHL621" s="9"/>
      <c r="VHM621" s="9"/>
      <c r="VHN621" s="9"/>
      <c r="VHO621" s="9"/>
      <c r="VHP621" s="9"/>
      <c r="VHQ621" s="9"/>
      <c r="VHR621" s="9"/>
      <c r="VHS621" s="9"/>
      <c r="VHT621" s="9"/>
      <c r="VHU621" s="9"/>
      <c r="VHV621" s="9"/>
      <c r="VHW621" s="9"/>
      <c r="VHX621" s="9"/>
      <c r="VHY621" s="9"/>
      <c r="VHZ621" s="9"/>
      <c r="VIA621" s="9"/>
      <c r="VIB621" s="9"/>
      <c r="VIC621" s="9"/>
      <c r="VID621" s="9"/>
      <c r="VIE621" s="9"/>
      <c r="VIF621" s="9"/>
      <c r="VIG621" s="9"/>
      <c r="VIH621" s="9"/>
      <c r="VII621" s="9"/>
      <c r="VIJ621" s="9"/>
      <c r="VIK621" s="9"/>
      <c r="VIL621" s="9"/>
      <c r="VIM621" s="9"/>
      <c r="VIN621" s="9"/>
      <c r="VIO621" s="9"/>
      <c r="VIP621" s="9"/>
      <c r="VIQ621" s="9"/>
      <c r="VIR621" s="9"/>
      <c r="VIS621" s="9"/>
      <c r="VIT621" s="9"/>
      <c r="VIU621" s="9"/>
      <c r="VIV621" s="9"/>
      <c r="VIW621" s="9"/>
      <c r="VIX621" s="9"/>
      <c r="VIY621" s="9"/>
      <c r="VIZ621" s="9"/>
      <c r="VJA621" s="9"/>
      <c r="VJB621" s="9"/>
      <c r="VJC621" s="9"/>
      <c r="VJD621" s="9"/>
      <c r="VJE621" s="9"/>
      <c r="VJF621" s="9"/>
      <c r="VJG621" s="9"/>
      <c r="VJH621" s="9"/>
      <c r="VJI621" s="9"/>
      <c r="VJJ621" s="9"/>
      <c r="VJK621" s="9"/>
      <c r="VJL621" s="9"/>
      <c r="VJM621" s="9"/>
      <c r="VJN621" s="9"/>
      <c r="VJO621" s="9"/>
      <c r="VJP621" s="9"/>
      <c r="VJQ621" s="9"/>
      <c r="VJR621" s="9"/>
      <c r="VJS621" s="9"/>
      <c r="VJT621" s="9"/>
      <c r="VJU621" s="9"/>
      <c r="VJV621" s="9"/>
      <c r="VJW621" s="9"/>
      <c r="VJX621" s="9"/>
      <c r="VJY621" s="9"/>
      <c r="VJZ621" s="9"/>
      <c r="VKA621" s="9"/>
      <c r="VKB621" s="9"/>
      <c r="VKC621" s="9"/>
      <c r="VKD621" s="9"/>
      <c r="VKE621" s="9"/>
      <c r="VKF621" s="9"/>
      <c r="VKG621" s="9"/>
      <c r="VKH621" s="9"/>
      <c r="VKI621" s="9"/>
      <c r="VKJ621" s="9"/>
      <c r="VKK621" s="9"/>
      <c r="VKL621" s="9"/>
      <c r="VKM621" s="9"/>
      <c r="VKN621" s="9"/>
      <c r="VKO621" s="9"/>
      <c r="VKP621" s="9"/>
      <c r="VKQ621" s="9"/>
      <c r="VKR621" s="9"/>
      <c r="VKS621" s="9"/>
      <c r="VKT621" s="9"/>
      <c r="VKU621" s="9"/>
      <c r="VKV621" s="9"/>
      <c r="VKW621" s="9"/>
      <c r="VKX621" s="9"/>
      <c r="VKY621" s="9"/>
      <c r="VKZ621" s="9"/>
      <c r="VLA621" s="9"/>
      <c r="VLB621" s="9"/>
      <c r="VLC621" s="9"/>
      <c r="VLD621" s="9"/>
      <c r="VLE621" s="9"/>
      <c r="VLF621" s="9"/>
      <c r="VLG621" s="9"/>
      <c r="VLH621" s="9"/>
      <c r="VLI621" s="9"/>
      <c r="VLJ621" s="9"/>
      <c r="VLK621" s="9"/>
      <c r="VLL621" s="9"/>
      <c r="VLM621" s="9"/>
      <c r="VLN621" s="9"/>
      <c r="VLO621" s="9"/>
      <c r="VLP621" s="9"/>
      <c r="VLQ621" s="9"/>
      <c r="VLR621" s="9"/>
      <c r="VLS621" s="9"/>
      <c r="VLT621" s="9"/>
      <c r="VLU621" s="9"/>
      <c r="VLV621" s="9"/>
      <c r="VLW621" s="9"/>
      <c r="VLX621" s="9"/>
      <c r="VLY621" s="9"/>
      <c r="VLZ621" s="9"/>
      <c r="VMA621" s="9"/>
      <c r="VMB621" s="9"/>
      <c r="VMC621" s="9"/>
      <c r="VMD621" s="9"/>
      <c r="VME621" s="9"/>
      <c r="VMF621" s="9"/>
      <c r="VMG621" s="9"/>
      <c r="VMH621" s="9"/>
      <c r="VMI621" s="9"/>
      <c r="VMJ621" s="9"/>
      <c r="VMK621" s="9"/>
      <c r="VML621" s="9"/>
      <c r="VMM621" s="9"/>
      <c r="VMN621" s="9"/>
      <c r="VMO621" s="9"/>
      <c r="VMP621" s="9"/>
      <c r="VMQ621" s="9"/>
      <c r="VMR621" s="9"/>
      <c r="VMS621" s="9"/>
      <c r="VMT621" s="9"/>
      <c r="VMU621" s="9"/>
      <c r="VMV621" s="9"/>
      <c r="VMW621" s="9"/>
      <c r="VMX621" s="9"/>
      <c r="VMY621" s="9"/>
      <c r="VMZ621" s="9"/>
      <c r="VNA621" s="9"/>
      <c r="VNB621" s="9"/>
      <c r="VNC621" s="9"/>
      <c r="VND621" s="9"/>
      <c r="VNE621" s="9"/>
      <c r="VNF621" s="9"/>
      <c r="VNG621" s="9"/>
      <c r="VNH621" s="9"/>
      <c r="VNI621" s="9"/>
      <c r="VNJ621" s="9"/>
      <c r="VNK621" s="9"/>
      <c r="VNL621" s="9"/>
      <c r="VNM621" s="9"/>
      <c r="VNN621" s="9"/>
      <c r="VNO621" s="9"/>
      <c r="VNP621" s="9"/>
      <c r="VNQ621" s="9"/>
      <c r="VNR621" s="9"/>
      <c r="VNS621" s="9"/>
      <c r="VNT621" s="9"/>
      <c r="VNU621" s="9"/>
      <c r="VNV621" s="9"/>
      <c r="VNW621" s="9"/>
      <c r="VNX621" s="9"/>
      <c r="VNY621" s="9"/>
      <c r="VNZ621" s="9"/>
      <c r="VOA621" s="9"/>
      <c r="VOB621" s="9"/>
      <c r="VOC621" s="9"/>
      <c r="VOD621" s="9"/>
      <c r="VOE621" s="9"/>
      <c r="VOF621" s="9"/>
      <c r="VOG621" s="9"/>
      <c r="VOH621" s="9"/>
      <c r="VOI621" s="9"/>
      <c r="VOJ621" s="9"/>
      <c r="VOK621" s="9"/>
      <c r="VOL621" s="9"/>
      <c r="VOM621" s="9"/>
      <c r="VON621" s="9"/>
      <c r="VOO621" s="9"/>
      <c r="VOP621" s="9"/>
      <c r="VOQ621" s="9"/>
      <c r="VOR621" s="9"/>
      <c r="VOS621" s="9"/>
      <c r="VOT621" s="9"/>
      <c r="VOU621" s="9"/>
      <c r="VOV621" s="9"/>
      <c r="VOW621" s="9"/>
      <c r="VOX621" s="9"/>
      <c r="VOY621" s="9"/>
      <c r="VOZ621" s="9"/>
      <c r="VPA621" s="9"/>
      <c r="VPB621" s="9"/>
      <c r="VPC621" s="9"/>
      <c r="VPD621" s="9"/>
      <c r="VPE621" s="9"/>
      <c r="VPF621" s="9"/>
      <c r="VPG621" s="9"/>
      <c r="VPH621" s="9"/>
      <c r="VPI621" s="9"/>
      <c r="VPJ621" s="9"/>
      <c r="VPK621" s="9"/>
      <c r="VPL621" s="9"/>
      <c r="VPM621" s="9"/>
      <c r="VPN621" s="9"/>
      <c r="VPO621" s="9"/>
      <c r="VPP621" s="9"/>
      <c r="VPQ621" s="9"/>
      <c r="VPR621" s="9"/>
      <c r="VPS621" s="9"/>
      <c r="VPT621" s="9"/>
      <c r="VPU621" s="9"/>
      <c r="VPV621" s="9"/>
      <c r="VPW621" s="9"/>
      <c r="VPX621" s="9"/>
      <c r="VPY621" s="9"/>
      <c r="VPZ621" s="9"/>
      <c r="VQA621" s="9"/>
      <c r="VQB621" s="9"/>
      <c r="VQC621" s="9"/>
      <c r="VQD621" s="9"/>
      <c r="VQE621" s="9"/>
      <c r="VQF621" s="9"/>
      <c r="VQG621" s="9"/>
      <c r="VQH621" s="9"/>
      <c r="VQI621" s="9"/>
      <c r="VQJ621" s="9"/>
      <c r="VQK621" s="9"/>
      <c r="VQL621" s="9"/>
      <c r="VQM621" s="9"/>
      <c r="VQN621" s="9"/>
      <c r="VQO621" s="9"/>
      <c r="VQP621" s="9"/>
      <c r="VQQ621" s="9"/>
      <c r="VQR621" s="9"/>
      <c r="VQS621" s="9"/>
      <c r="VQT621" s="9"/>
      <c r="VQU621" s="9"/>
      <c r="VQV621" s="9"/>
      <c r="VQW621" s="9"/>
      <c r="VQX621" s="9"/>
      <c r="VQY621" s="9"/>
      <c r="VQZ621" s="9"/>
      <c r="VRA621" s="9"/>
      <c r="VRB621" s="9"/>
      <c r="VRC621" s="9"/>
      <c r="VRD621" s="9"/>
      <c r="VRE621" s="9"/>
      <c r="VRF621" s="9"/>
      <c r="VRG621" s="9"/>
      <c r="VRH621" s="9"/>
      <c r="VRI621" s="9"/>
      <c r="VRJ621" s="9"/>
      <c r="VRK621" s="9"/>
      <c r="VRL621" s="9"/>
      <c r="VRM621" s="9"/>
      <c r="VRN621" s="9"/>
      <c r="VRO621" s="9"/>
      <c r="VRP621" s="9"/>
      <c r="VRQ621" s="9"/>
      <c r="VRR621" s="9"/>
      <c r="VRS621" s="9"/>
      <c r="VRT621" s="9"/>
      <c r="VRU621" s="9"/>
      <c r="VRV621" s="9"/>
      <c r="VRW621" s="9"/>
      <c r="VRX621" s="9"/>
      <c r="VRY621" s="9"/>
      <c r="VRZ621" s="9"/>
      <c r="VSA621" s="9"/>
      <c r="VSB621" s="9"/>
      <c r="VSC621" s="9"/>
      <c r="VSD621" s="9"/>
      <c r="VSE621" s="9"/>
      <c r="VSF621" s="9"/>
      <c r="VSG621" s="9"/>
      <c r="VSH621" s="9"/>
      <c r="VSI621" s="9"/>
      <c r="VSJ621" s="9"/>
      <c r="VSK621" s="9"/>
      <c r="VSL621" s="9"/>
      <c r="VSM621" s="9"/>
      <c r="VSN621" s="9"/>
      <c r="VSO621" s="9"/>
      <c r="VSP621" s="9"/>
      <c r="VSQ621" s="9"/>
      <c r="VSR621" s="9"/>
      <c r="VSS621" s="9"/>
      <c r="VST621" s="9"/>
      <c r="VSU621" s="9"/>
      <c r="VSV621" s="9"/>
      <c r="VSW621" s="9"/>
      <c r="VSX621" s="9"/>
      <c r="VSY621" s="9"/>
      <c r="VSZ621" s="9"/>
      <c r="VTA621" s="9"/>
      <c r="VTB621" s="9"/>
      <c r="VTC621" s="9"/>
      <c r="VTD621" s="9"/>
      <c r="VTE621" s="9"/>
      <c r="VTF621" s="9"/>
      <c r="VTG621" s="9"/>
      <c r="VTH621" s="9"/>
      <c r="VTI621" s="9"/>
      <c r="VTJ621" s="9"/>
      <c r="VTK621" s="9"/>
      <c r="VTL621" s="9"/>
      <c r="VTM621" s="9"/>
      <c r="VTN621" s="9"/>
      <c r="VTO621" s="9"/>
      <c r="VTP621" s="9"/>
      <c r="VTQ621" s="9"/>
      <c r="VTR621" s="9"/>
      <c r="VTS621" s="9"/>
      <c r="VTT621" s="9"/>
      <c r="VTU621" s="9"/>
      <c r="VTV621" s="9"/>
      <c r="VTW621" s="9"/>
      <c r="VTX621" s="9"/>
      <c r="VTY621" s="9"/>
      <c r="VTZ621" s="9"/>
      <c r="VUA621" s="9"/>
      <c r="VUB621" s="9"/>
      <c r="VUC621" s="9"/>
      <c r="VUD621" s="9"/>
      <c r="VUE621" s="9"/>
      <c r="VUF621" s="9"/>
      <c r="VUG621" s="9"/>
      <c r="VUH621" s="9"/>
      <c r="VUI621" s="9"/>
      <c r="VUJ621" s="9"/>
      <c r="VUK621" s="9"/>
      <c r="VUL621" s="9"/>
      <c r="VUM621" s="9"/>
      <c r="VUN621" s="9"/>
      <c r="VUO621" s="9"/>
      <c r="VUP621" s="9"/>
      <c r="VUQ621" s="9"/>
      <c r="VUR621" s="9"/>
      <c r="VUS621" s="9"/>
      <c r="VUT621" s="9"/>
      <c r="VUU621" s="9"/>
      <c r="VUV621" s="9"/>
      <c r="VUW621" s="9"/>
      <c r="VUX621" s="9"/>
      <c r="VUY621" s="9"/>
      <c r="VUZ621" s="9"/>
      <c r="VVA621" s="9"/>
      <c r="VVB621" s="9"/>
      <c r="VVC621" s="9"/>
      <c r="VVD621" s="9"/>
      <c r="VVE621" s="9"/>
      <c r="VVF621" s="9"/>
      <c r="VVG621" s="9"/>
      <c r="VVH621" s="9"/>
      <c r="VVI621" s="9"/>
      <c r="VVJ621" s="9"/>
      <c r="VVK621" s="9"/>
      <c r="VVL621" s="9"/>
      <c r="VVM621" s="9"/>
      <c r="VVN621" s="9"/>
      <c r="VVO621" s="9"/>
      <c r="VVP621" s="9"/>
      <c r="VVQ621" s="9"/>
      <c r="VVR621" s="9"/>
      <c r="VVS621" s="9"/>
      <c r="VVT621" s="9"/>
      <c r="VVU621" s="9"/>
      <c r="VVV621" s="9"/>
      <c r="VVW621" s="9"/>
      <c r="VVX621" s="9"/>
      <c r="VVY621" s="9"/>
      <c r="VVZ621" s="9"/>
      <c r="VWA621" s="9"/>
      <c r="VWB621" s="9"/>
      <c r="VWC621" s="9"/>
      <c r="VWD621" s="9"/>
      <c r="VWE621" s="9"/>
      <c r="VWF621" s="9"/>
      <c r="VWG621" s="9"/>
      <c r="VWH621" s="9"/>
      <c r="VWI621" s="9"/>
      <c r="VWJ621" s="9"/>
      <c r="VWK621" s="9"/>
      <c r="VWL621" s="9"/>
      <c r="VWM621" s="9"/>
      <c r="VWN621" s="9"/>
      <c r="VWO621" s="9"/>
      <c r="VWP621" s="9"/>
      <c r="VWQ621" s="9"/>
      <c r="VWR621" s="9"/>
      <c r="VWS621" s="9"/>
      <c r="VWT621" s="9"/>
      <c r="VWU621" s="9"/>
      <c r="VWV621" s="9"/>
      <c r="VWW621" s="9"/>
      <c r="VWX621" s="9"/>
      <c r="VWY621" s="9"/>
      <c r="VWZ621" s="9"/>
      <c r="VXA621" s="9"/>
      <c r="VXB621" s="9"/>
      <c r="VXC621" s="9"/>
      <c r="VXD621" s="9"/>
      <c r="VXE621" s="9"/>
      <c r="VXF621" s="9"/>
      <c r="VXG621" s="9"/>
      <c r="VXH621" s="9"/>
      <c r="VXI621" s="9"/>
      <c r="VXJ621" s="9"/>
      <c r="VXK621" s="9"/>
      <c r="VXL621" s="9"/>
      <c r="VXM621" s="9"/>
      <c r="VXN621" s="9"/>
      <c r="VXO621" s="9"/>
      <c r="VXP621" s="9"/>
      <c r="VXQ621" s="9"/>
      <c r="VXR621" s="9"/>
      <c r="VXS621" s="9"/>
      <c r="VXT621" s="9"/>
      <c r="VXU621" s="9"/>
      <c r="VXV621" s="9"/>
      <c r="VXW621" s="9"/>
      <c r="VXX621" s="9"/>
      <c r="VXY621" s="9"/>
      <c r="VXZ621" s="9"/>
      <c r="VYA621" s="9"/>
      <c r="VYB621" s="9"/>
      <c r="VYC621" s="9"/>
      <c r="VYD621" s="9"/>
      <c r="VYE621" s="9"/>
      <c r="VYF621" s="9"/>
      <c r="VYG621" s="9"/>
      <c r="VYH621" s="9"/>
      <c r="VYI621" s="9"/>
      <c r="VYJ621" s="9"/>
      <c r="VYK621" s="9"/>
      <c r="VYL621" s="9"/>
      <c r="VYM621" s="9"/>
      <c r="VYN621" s="9"/>
      <c r="VYO621" s="9"/>
      <c r="VYP621" s="9"/>
      <c r="VYQ621" s="9"/>
      <c r="VYR621" s="9"/>
      <c r="VYS621" s="9"/>
      <c r="VYT621" s="9"/>
      <c r="VYU621" s="9"/>
      <c r="VYV621" s="9"/>
      <c r="VYW621" s="9"/>
      <c r="VYX621" s="9"/>
      <c r="VYY621" s="9"/>
      <c r="VYZ621" s="9"/>
      <c r="VZA621" s="9"/>
      <c r="VZB621" s="9"/>
      <c r="VZC621" s="9"/>
      <c r="VZD621" s="9"/>
      <c r="VZE621" s="9"/>
      <c r="VZF621" s="9"/>
      <c r="VZG621" s="9"/>
      <c r="VZH621" s="9"/>
      <c r="VZI621" s="9"/>
      <c r="VZJ621" s="9"/>
      <c r="VZK621" s="9"/>
      <c r="VZL621" s="9"/>
      <c r="VZM621" s="9"/>
      <c r="VZN621" s="9"/>
      <c r="VZO621" s="9"/>
      <c r="VZP621" s="9"/>
      <c r="VZQ621" s="9"/>
      <c r="VZR621" s="9"/>
      <c r="VZS621" s="9"/>
      <c r="VZT621" s="9"/>
      <c r="VZU621" s="9"/>
      <c r="VZV621" s="9"/>
      <c r="VZW621" s="9"/>
      <c r="VZX621" s="9"/>
      <c r="VZY621" s="9"/>
      <c r="VZZ621" s="9"/>
      <c r="WAA621" s="9"/>
      <c r="WAB621" s="9"/>
      <c r="WAC621" s="9"/>
      <c r="WAD621" s="9"/>
      <c r="WAE621" s="9"/>
      <c r="WAF621" s="9"/>
      <c r="WAG621" s="9"/>
      <c r="WAH621" s="9"/>
      <c r="WAI621" s="9"/>
      <c r="WAJ621" s="9"/>
      <c r="WAK621" s="9"/>
      <c r="WAL621" s="9"/>
      <c r="WAM621" s="9"/>
      <c r="WAN621" s="9"/>
      <c r="WAO621" s="9"/>
      <c r="WAP621" s="9"/>
      <c r="WAQ621" s="9"/>
      <c r="WAR621" s="9"/>
      <c r="WAS621" s="9"/>
      <c r="WAT621" s="9"/>
      <c r="WAU621" s="9"/>
      <c r="WAV621" s="9"/>
      <c r="WAW621" s="9"/>
      <c r="WAX621" s="9"/>
      <c r="WAY621" s="9"/>
      <c r="WAZ621" s="9"/>
      <c r="WBA621" s="9"/>
      <c r="WBB621" s="9"/>
      <c r="WBC621" s="9"/>
      <c r="WBD621" s="9"/>
      <c r="WBE621" s="9"/>
      <c r="WBF621" s="9"/>
      <c r="WBG621" s="9"/>
      <c r="WBH621" s="9"/>
      <c r="WBI621" s="9"/>
      <c r="WBJ621" s="9"/>
      <c r="WBK621" s="9"/>
      <c r="WBL621" s="9"/>
      <c r="WBM621" s="9"/>
      <c r="WBN621" s="9"/>
      <c r="WBO621" s="9"/>
      <c r="WBP621" s="9"/>
      <c r="WBQ621" s="9"/>
      <c r="WBR621" s="9"/>
      <c r="WBS621" s="9"/>
      <c r="WBT621" s="9"/>
      <c r="WBU621" s="9"/>
      <c r="WBV621" s="9"/>
      <c r="WBW621" s="9"/>
      <c r="WBX621" s="9"/>
      <c r="WBY621" s="9"/>
      <c r="WBZ621" s="9"/>
      <c r="WCA621" s="9"/>
      <c r="WCB621" s="9"/>
      <c r="WCC621" s="9"/>
      <c r="WCD621" s="9"/>
      <c r="WCE621" s="9"/>
      <c r="WCF621" s="9"/>
      <c r="WCG621" s="9"/>
      <c r="WCH621" s="9"/>
      <c r="WCI621" s="9"/>
      <c r="WCJ621" s="9"/>
      <c r="WCK621" s="9"/>
      <c r="WCL621" s="9"/>
      <c r="WCM621" s="9"/>
      <c r="WCN621" s="9"/>
      <c r="WCO621" s="9"/>
      <c r="WCP621" s="9"/>
      <c r="WCQ621" s="9"/>
      <c r="WCR621" s="9"/>
      <c r="WCS621" s="9"/>
      <c r="WCT621" s="9"/>
      <c r="WCU621" s="9"/>
      <c r="WCV621" s="9"/>
      <c r="WCW621" s="9"/>
      <c r="WCX621" s="9"/>
      <c r="WCY621" s="9"/>
      <c r="WCZ621" s="9"/>
      <c r="WDA621" s="9"/>
      <c r="WDB621" s="9"/>
      <c r="WDC621" s="9"/>
      <c r="WDD621" s="9"/>
      <c r="WDE621" s="9"/>
      <c r="WDF621" s="9"/>
      <c r="WDG621" s="9"/>
      <c r="WDH621" s="9"/>
      <c r="WDI621" s="9"/>
      <c r="WDJ621" s="9"/>
      <c r="WDK621" s="9"/>
      <c r="WDL621" s="9"/>
      <c r="WDM621" s="9"/>
      <c r="WDN621" s="9"/>
      <c r="WDO621" s="9"/>
      <c r="WDP621" s="9"/>
      <c r="WDQ621" s="9"/>
      <c r="WDR621" s="9"/>
      <c r="WDS621" s="9"/>
      <c r="WDT621" s="9"/>
      <c r="WDU621" s="9"/>
      <c r="WDV621" s="9"/>
      <c r="WDW621" s="9"/>
      <c r="WDX621" s="9"/>
      <c r="WDY621" s="9"/>
      <c r="WDZ621" s="9"/>
      <c r="WEA621" s="9"/>
      <c r="WEB621" s="9"/>
      <c r="WEC621" s="9"/>
      <c r="WED621" s="9"/>
      <c r="WEE621" s="9"/>
      <c r="WEF621" s="9"/>
      <c r="WEG621" s="9"/>
      <c r="WEH621" s="9"/>
      <c r="WEI621" s="9"/>
      <c r="WEJ621" s="9"/>
      <c r="WEK621" s="9"/>
      <c r="WEL621" s="9"/>
      <c r="WEM621" s="9"/>
      <c r="WEN621" s="9"/>
      <c r="WEO621" s="9"/>
      <c r="WEP621" s="9"/>
      <c r="WEQ621" s="9"/>
      <c r="WER621" s="9"/>
      <c r="WES621" s="9"/>
      <c r="WET621" s="9"/>
      <c r="WEU621" s="9"/>
      <c r="WEV621" s="9"/>
      <c r="WEW621" s="9"/>
      <c r="WEX621" s="9"/>
      <c r="WEY621" s="9"/>
      <c r="WEZ621" s="9"/>
      <c r="WFA621" s="9"/>
      <c r="WFB621" s="9"/>
      <c r="WFC621" s="9"/>
      <c r="WFD621" s="9"/>
      <c r="WFE621" s="9"/>
      <c r="WFF621" s="9"/>
      <c r="WFG621" s="9"/>
      <c r="WFH621" s="9"/>
      <c r="WFI621" s="9"/>
      <c r="WFJ621" s="9"/>
      <c r="WFK621" s="9"/>
      <c r="WFL621" s="9"/>
      <c r="WFM621" s="9"/>
      <c r="WFN621" s="9"/>
      <c r="WFO621" s="9"/>
      <c r="WFP621" s="9"/>
      <c r="WFQ621" s="9"/>
      <c r="WFR621" s="9"/>
      <c r="WFS621" s="9"/>
      <c r="WFT621" s="9"/>
      <c r="WFU621" s="9"/>
      <c r="WFV621" s="9"/>
      <c r="WFW621" s="9"/>
      <c r="WFX621" s="9"/>
      <c r="WFY621" s="9"/>
      <c r="WFZ621" s="9"/>
      <c r="WGA621" s="9"/>
      <c r="WGB621" s="9"/>
      <c r="WGC621" s="9"/>
      <c r="WGD621" s="9"/>
      <c r="WGE621" s="9"/>
      <c r="WGF621" s="9"/>
      <c r="WGG621" s="9"/>
      <c r="WGH621" s="9"/>
      <c r="WGI621" s="9"/>
      <c r="WGJ621" s="9"/>
      <c r="WGK621" s="9"/>
      <c r="WGL621" s="9"/>
      <c r="WGM621" s="9"/>
      <c r="WGN621" s="9"/>
      <c r="WGO621" s="9"/>
      <c r="WGP621" s="9"/>
      <c r="WGQ621" s="9"/>
      <c r="WGR621" s="9"/>
      <c r="WGS621" s="9"/>
      <c r="WGT621" s="9"/>
      <c r="WGU621" s="9"/>
      <c r="WGV621" s="9"/>
      <c r="WGW621" s="9"/>
      <c r="WGX621" s="9"/>
      <c r="WGY621" s="9"/>
      <c r="WGZ621" s="9"/>
      <c r="WHA621" s="9"/>
      <c r="WHB621" s="9"/>
      <c r="WHC621" s="9"/>
      <c r="WHD621" s="9"/>
      <c r="WHE621" s="9"/>
      <c r="WHF621" s="9"/>
      <c r="WHG621" s="9"/>
      <c r="WHH621" s="9"/>
      <c r="WHI621" s="9"/>
      <c r="WHJ621" s="9"/>
      <c r="WHK621" s="9"/>
      <c r="WHL621" s="9"/>
      <c r="WHM621" s="9"/>
      <c r="WHN621" s="9"/>
      <c r="WHO621" s="9"/>
      <c r="WHP621" s="9"/>
      <c r="WHQ621" s="9"/>
      <c r="WHR621" s="9"/>
      <c r="WHS621" s="9"/>
      <c r="WHT621" s="9"/>
      <c r="WHU621" s="9"/>
      <c r="WHV621" s="9"/>
      <c r="WHW621" s="9"/>
      <c r="WHX621" s="9"/>
      <c r="WHY621" s="9"/>
      <c r="WHZ621" s="9"/>
      <c r="WIA621" s="9"/>
      <c r="WIB621" s="9"/>
      <c r="WIC621" s="9"/>
      <c r="WID621" s="9"/>
      <c r="WIE621" s="9"/>
      <c r="WIF621" s="9"/>
      <c r="WIG621" s="9"/>
      <c r="WIH621" s="9"/>
      <c r="WII621" s="9"/>
      <c r="WIJ621" s="9"/>
      <c r="WIK621" s="9"/>
      <c r="WIL621" s="9"/>
      <c r="WIM621" s="9"/>
      <c r="WIN621" s="9"/>
      <c r="WIO621" s="9"/>
      <c r="WIP621" s="9"/>
      <c r="WIQ621" s="9"/>
      <c r="WIR621" s="9"/>
      <c r="WIS621" s="9"/>
      <c r="WIT621" s="9"/>
      <c r="WIU621" s="9"/>
      <c r="WIV621" s="9"/>
      <c r="WIW621" s="9"/>
      <c r="WIX621" s="9"/>
      <c r="WIY621" s="9"/>
      <c r="WIZ621" s="9"/>
      <c r="WJA621" s="9"/>
      <c r="WJB621" s="9"/>
      <c r="WJC621" s="9"/>
      <c r="WJD621" s="9"/>
      <c r="WJE621" s="9"/>
      <c r="WJF621" s="9"/>
      <c r="WJG621" s="9"/>
      <c r="WJH621" s="9"/>
      <c r="WJI621" s="9"/>
      <c r="WJJ621" s="9"/>
      <c r="WJK621" s="9"/>
      <c r="WJL621" s="9"/>
      <c r="WJM621" s="9"/>
      <c r="WJN621" s="9"/>
      <c r="WJO621" s="9"/>
      <c r="WJP621" s="9"/>
      <c r="WJQ621" s="9"/>
      <c r="WJR621" s="9"/>
      <c r="WJS621" s="9"/>
      <c r="WJT621" s="9"/>
      <c r="WJU621" s="9"/>
      <c r="WJV621" s="9"/>
      <c r="WJW621" s="9"/>
      <c r="WJX621" s="9"/>
      <c r="WJY621" s="9"/>
      <c r="WJZ621" s="9"/>
      <c r="WKA621" s="9"/>
      <c r="WKB621" s="9"/>
      <c r="WKC621" s="9"/>
      <c r="WKD621" s="9"/>
      <c r="WKE621" s="9"/>
      <c r="WKF621" s="9"/>
      <c r="WKG621" s="9"/>
      <c r="WKH621" s="9"/>
      <c r="WKI621" s="9"/>
      <c r="WKJ621" s="9"/>
      <c r="WKK621" s="9"/>
      <c r="WKL621" s="9"/>
      <c r="WKM621" s="9"/>
      <c r="WKN621" s="9"/>
      <c r="WKO621" s="9"/>
      <c r="WKP621" s="9"/>
      <c r="WKQ621" s="9"/>
      <c r="WKR621" s="9"/>
      <c r="WKS621" s="9"/>
      <c r="WKT621" s="9"/>
      <c r="WKU621" s="9"/>
      <c r="WKV621" s="9"/>
      <c r="WKW621" s="9"/>
      <c r="WKX621" s="9"/>
      <c r="WKY621" s="9"/>
      <c r="WKZ621" s="9"/>
      <c r="WLA621" s="9"/>
      <c r="WLB621" s="9"/>
      <c r="WLC621" s="9"/>
      <c r="WLD621" s="9"/>
      <c r="WLE621" s="9"/>
      <c r="WLF621" s="9"/>
      <c r="WLG621" s="9"/>
      <c r="WLH621" s="9"/>
      <c r="WLI621" s="9"/>
      <c r="WLJ621" s="9"/>
      <c r="WLK621" s="9"/>
      <c r="WLL621" s="9"/>
      <c r="WLM621" s="9"/>
      <c r="WLN621" s="9"/>
      <c r="WLO621" s="9"/>
      <c r="WLP621" s="9"/>
      <c r="WLQ621" s="9"/>
      <c r="WLR621" s="9"/>
      <c r="WLS621" s="9"/>
      <c r="WLT621" s="9"/>
      <c r="WLU621" s="9"/>
      <c r="WLV621" s="9"/>
      <c r="WLW621" s="9"/>
      <c r="WLX621" s="9"/>
      <c r="WLY621" s="9"/>
      <c r="WLZ621" s="9"/>
      <c r="WMA621" s="9"/>
      <c r="WMB621" s="9"/>
      <c r="WMC621" s="9"/>
      <c r="WMD621" s="9"/>
      <c r="WME621" s="9"/>
      <c r="WMF621" s="9"/>
      <c r="WMG621" s="9"/>
      <c r="WMH621" s="9"/>
      <c r="WMI621" s="9"/>
      <c r="WMJ621" s="9"/>
      <c r="WMK621" s="9"/>
      <c r="WML621" s="9"/>
      <c r="WMM621" s="9"/>
      <c r="WMN621" s="9"/>
      <c r="WMO621" s="9"/>
      <c r="WMP621" s="9"/>
      <c r="WMQ621" s="9"/>
      <c r="WMR621" s="9"/>
      <c r="WMS621" s="9"/>
      <c r="WMT621" s="9"/>
      <c r="WMU621" s="9"/>
      <c r="WMV621" s="9"/>
      <c r="WMW621" s="9"/>
      <c r="WMX621" s="9"/>
      <c r="WMY621" s="9"/>
      <c r="WMZ621" s="9"/>
      <c r="WNA621" s="9"/>
      <c r="WNB621" s="9"/>
      <c r="WNC621" s="9"/>
      <c r="WND621" s="9"/>
      <c r="WNE621" s="9"/>
      <c r="WNF621" s="9"/>
      <c r="WNG621" s="9"/>
      <c r="WNH621" s="9"/>
      <c r="WNI621" s="9"/>
      <c r="WNJ621" s="9"/>
      <c r="WNK621" s="9"/>
      <c r="WNL621" s="9"/>
      <c r="WNM621" s="9"/>
      <c r="WNN621" s="9"/>
      <c r="WNO621" s="9"/>
      <c r="WNP621" s="9"/>
      <c r="WNQ621" s="9"/>
      <c r="WNR621" s="9"/>
      <c r="WNS621" s="9"/>
      <c r="WNT621" s="9"/>
      <c r="WNU621" s="9"/>
      <c r="WNV621" s="9"/>
      <c r="WNW621" s="9"/>
      <c r="WNX621" s="9"/>
      <c r="WNY621" s="9"/>
      <c r="WNZ621" s="9"/>
      <c r="WOA621" s="9"/>
      <c r="WOB621" s="9"/>
      <c r="WOC621" s="9"/>
      <c r="WOD621" s="9"/>
      <c r="WOE621" s="9"/>
      <c r="WOF621" s="9"/>
      <c r="WOG621" s="9"/>
      <c r="WOH621" s="9"/>
      <c r="WOI621" s="9"/>
      <c r="WOJ621" s="9"/>
      <c r="WOK621" s="9"/>
      <c r="WOL621" s="9"/>
      <c r="WOM621" s="9"/>
      <c r="WON621" s="9"/>
      <c r="WOO621" s="9"/>
      <c r="WOP621" s="9"/>
      <c r="WOQ621" s="9"/>
      <c r="WOR621" s="9"/>
      <c r="WOS621" s="9"/>
      <c r="WOT621" s="9"/>
      <c r="WOU621" s="9"/>
      <c r="WOV621" s="9"/>
      <c r="WOW621" s="9"/>
      <c r="WOX621" s="9"/>
      <c r="WOY621" s="9"/>
      <c r="WOZ621" s="9"/>
      <c r="WPA621" s="9"/>
      <c r="WPB621" s="9"/>
      <c r="WPC621" s="9"/>
      <c r="WPD621" s="9"/>
      <c r="WPE621" s="9"/>
      <c r="WPF621" s="9"/>
      <c r="WPG621" s="9"/>
      <c r="WPH621" s="9"/>
      <c r="WPI621" s="9"/>
      <c r="WPJ621" s="9"/>
      <c r="WPK621" s="9"/>
      <c r="WPL621" s="9"/>
      <c r="WPM621" s="9"/>
      <c r="WPN621" s="9"/>
      <c r="WPO621" s="9"/>
      <c r="WPP621" s="9"/>
      <c r="WPQ621" s="9"/>
      <c r="WPR621" s="9"/>
      <c r="WPS621" s="9"/>
      <c r="WPT621" s="9"/>
      <c r="WPU621" s="9"/>
      <c r="WPV621" s="9"/>
      <c r="WPW621" s="9"/>
      <c r="WPX621" s="9"/>
      <c r="WPY621" s="9"/>
      <c r="WPZ621" s="9"/>
      <c r="WQA621" s="9"/>
      <c r="WQB621" s="9"/>
      <c r="WQC621" s="9"/>
      <c r="WQD621" s="9"/>
      <c r="WQE621" s="9"/>
      <c r="WQF621" s="9"/>
      <c r="WQG621" s="9"/>
      <c r="WQH621" s="9"/>
      <c r="WQI621" s="9"/>
      <c r="WQJ621" s="9"/>
      <c r="WQK621" s="9"/>
      <c r="WQL621" s="9"/>
      <c r="WQM621" s="9"/>
      <c r="WQN621" s="9"/>
      <c r="WQO621" s="9"/>
      <c r="WQP621" s="9"/>
      <c r="WQQ621" s="9"/>
      <c r="WQR621" s="9"/>
      <c r="WQS621" s="9"/>
      <c r="WQT621" s="9"/>
      <c r="WQU621" s="9"/>
      <c r="WQV621" s="9"/>
      <c r="WQW621" s="9"/>
      <c r="WQX621" s="9"/>
      <c r="WQY621" s="9"/>
      <c r="WQZ621" s="9"/>
      <c r="WRA621" s="9"/>
      <c r="WRB621" s="9"/>
      <c r="WRC621" s="9"/>
      <c r="WRD621" s="9"/>
      <c r="WRE621" s="9"/>
      <c r="WRF621" s="9"/>
      <c r="WRG621" s="9"/>
      <c r="WRH621" s="9"/>
      <c r="WRI621" s="9"/>
      <c r="WRJ621" s="9"/>
      <c r="WRK621" s="9"/>
      <c r="WRL621" s="9"/>
      <c r="WRM621" s="9"/>
      <c r="WRN621" s="9"/>
      <c r="WRO621" s="9"/>
      <c r="WRP621" s="9"/>
      <c r="WRQ621" s="9"/>
      <c r="WRR621" s="9"/>
      <c r="WRS621" s="9"/>
      <c r="WRT621" s="9"/>
      <c r="WRU621" s="9"/>
      <c r="WRV621" s="9"/>
      <c r="WRW621" s="9"/>
      <c r="WRX621" s="9"/>
      <c r="WRY621" s="9"/>
      <c r="WRZ621" s="9"/>
      <c r="WSA621" s="9"/>
      <c r="WSB621" s="9"/>
      <c r="WSC621" s="9"/>
      <c r="WSD621" s="9"/>
      <c r="WSE621" s="9"/>
      <c r="WSF621" s="9"/>
      <c r="WSG621" s="9"/>
      <c r="WSH621" s="9"/>
      <c r="WSI621" s="9"/>
      <c r="WSJ621" s="9"/>
      <c r="WSK621" s="9"/>
      <c r="WSL621" s="9"/>
      <c r="WSM621" s="9"/>
      <c r="WSN621" s="9"/>
      <c r="WSO621" s="9"/>
      <c r="WSP621" s="9"/>
      <c r="WSQ621" s="9"/>
      <c r="WSR621" s="9"/>
      <c r="WSS621" s="9"/>
      <c r="WST621" s="9"/>
      <c r="WSU621" s="9"/>
      <c r="WSV621" s="9"/>
      <c r="WSW621" s="9"/>
      <c r="WSX621" s="9"/>
      <c r="WSY621" s="9"/>
      <c r="WSZ621" s="9"/>
      <c r="WTA621" s="9"/>
      <c r="WTB621" s="9"/>
      <c r="WTC621" s="9"/>
      <c r="WTD621" s="9"/>
      <c r="WTE621" s="9"/>
      <c r="WTF621" s="9"/>
      <c r="WTG621" s="9"/>
      <c r="WTH621" s="9"/>
      <c r="WTI621" s="9"/>
      <c r="WTJ621" s="9"/>
      <c r="WTK621" s="9"/>
      <c r="WTL621" s="9"/>
      <c r="WTM621" s="9"/>
      <c r="WTN621" s="9"/>
      <c r="WTO621" s="9"/>
      <c r="WTP621" s="9"/>
      <c r="WTQ621" s="9"/>
      <c r="WTR621" s="9"/>
      <c r="WTS621" s="9"/>
      <c r="WTT621" s="9"/>
      <c r="WTU621" s="9"/>
      <c r="WTV621" s="9"/>
      <c r="WTW621" s="9"/>
      <c r="WTX621" s="9"/>
      <c r="WTY621" s="9"/>
      <c r="WTZ621" s="9"/>
      <c r="WUA621" s="9"/>
      <c r="WUB621" s="9"/>
      <c r="WUC621" s="9"/>
      <c r="WUD621" s="9"/>
      <c r="WUE621" s="9"/>
      <c r="WUF621" s="9"/>
      <c r="WUG621" s="9"/>
      <c r="WUH621" s="9"/>
      <c r="WUI621" s="9"/>
      <c r="WUJ621" s="9"/>
      <c r="WUK621" s="9"/>
      <c r="WUL621" s="9"/>
      <c r="WUM621" s="9"/>
      <c r="WUN621" s="9"/>
      <c r="WUO621" s="9"/>
      <c r="WUP621" s="9"/>
      <c r="WUQ621" s="9"/>
      <c r="WUR621" s="9"/>
      <c r="WUS621" s="9"/>
      <c r="WUT621" s="9"/>
      <c r="WUU621" s="9"/>
      <c r="WUV621" s="9"/>
      <c r="WUW621" s="9"/>
      <c r="WUX621" s="9"/>
      <c r="WUY621" s="9"/>
      <c r="WUZ621" s="9"/>
      <c r="WVA621" s="9"/>
      <c r="WVB621" s="9"/>
      <c r="WVC621" s="9"/>
      <c r="WVD621" s="9"/>
      <c r="WVE621" s="9"/>
      <c r="WVF621" s="9"/>
      <c r="WVG621" s="9"/>
      <c r="WVH621" s="9"/>
      <c r="WVI621" s="9"/>
      <c r="WVJ621" s="9"/>
      <c r="WVK621" s="9"/>
      <c r="WVL621" s="9"/>
      <c r="WVM621" s="9"/>
      <c r="WVN621" s="9"/>
      <c r="WVO621" s="9"/>
      <c r="WVP621" s="9"/>
      <c r="WVQ621" s="9"/>
      <c r="WVR621" s="9"/>
      <c r="WVS621" s="9"/>
      <c r="WVT621" s="9"/>
      <c r="WVU621" s="9"/>
      <c r="WVV621" s="9"/>
      <c r="WVW621" s="9"/>
      <c r="WVX621" s="9"/>
      <c r="WVY621" s="9"/>
      <c r="WVZ621" s="9"/>
      <c r="WWA621" s="9"/>
      <c r="WWB621" s="9"/>
      <c r="WWC621" s="9"/>
      <c r="WWD621" s="9"/>
      <c r="WWE621" s="9"/>
      <c r="WWF621" s="9"/>
      <c r="WWG621" s="9"/>
      <c r="WWH621" s="9"/>
      <c r="WWI621" s="9"/>
      <c r="WWJ621" s="9"/>
      <c r="WWK621" s="9"/>
      <c r="WWL621" s="9"/>
    </row>
    <row r="622" spans="1:16158">
      <c r="A622" s="256">
        <v>307</v>
      </c>
      <c r="B622" s="249" t="s">
        <v>1319</v>
      </c>
      <c r="C622" s="343">
        <v>53318</v>
      </c>
      <c r="D622" s="298">
        <v>1</v>
      </c>
      <c r="E622" s="299">
        <v>0</v>
      </c>
      <c r="F622" s="299">
        <v>1</v>
      </c>
      <c r="G622" s="299">
        <v>5</v>
      </c>
      <c r="H622" s="355">
        <v>5</v>
      </c>
      <c r="I622" s="300">
        <f t="shared" si="228"/>
        <v>105</v>
      </c>
      <c r="J622" s="299">
        <v>500</v>
      </c>
      <c r="K622" s="80">
        <f>I622*J622</f>
        <v>52500</v>
      </c>
      <c r="L622" s="245">
        <v>1</v>
      </c>
      <c r="M622" s="266" t="s">
        <v>1592</v>
      </c>
      <c r="N622" s="245" t="s">
        <v>1621</v>
      </c>
      <c r="O622" s="45">
        <v>2</v>
      </c>
      <c r="P622" s="59">
        <f>405*2</f>
        <v>810</v>
      </c>
      <c r="Q622" s="58">
        <f>100-Q623</f>
        <v>92.407407407407405</v>
      </c>
      <c r="R622" s="251">
        <v>7400</v>
      </c>
      <c r="S622" s="58">
        <f>+R622*P622</f>
        <v>5994000</v>
      </c>
      <c r="T622" s="248">
        <v>33</v>
      </c>
      <c r="U622" s="248">
        <v>85</v>
      </c>
      <c r="V622" s="57">
        <f>+S622*0.15</f>
        <v>899100</v>
      </c>
      <c r="W622" s="302">
        <f>+V622+K622</f>
        <v>951600</v>
      </c>
      <c r="X622" s="58">
        <f>+W622*Q622/100</f>
        <v>879348.88888888876</v>
      </c>
      <c r="Y622" s="245">
        <v>10</v>
      </c>
      <c r="Z622" s="77"/>
      <c r="AA622" s="250"/>
      <c r="AB622" s="82"/>
      <c r="AC622" s="83">
        <f t="shared" si="215"/>
        <v>0</v>
      </c>
      <c r="AD622" s="4" t="s">
        <v>10</v>
      </c>
      <c r="AE622" s="179" t="s">
        <v>2066</v>
      </c>
      <c r="AF622" s="4" t="s">
        <v>2067</v>
      </c>
      <c r="AH622" s="541" t="s">
        <v>2068</v>
      </c>
      <c r="AI622" s="35">
        <v>1</v>
      </c>
    </row>
    <row r="623" spans="1:16158">
      <c r="A623" s="256"/>
      <c r="B623" s="249"/>
      <c r="C623" s="343"/>
      <c r="D623" s="298"/>
      <c r="E623" s="299"/>
      <c r="F623" s="299"/>
      <c r="G623" s="299"/>
      <c r="H623" s="355"/>
      <c r="I623" s="300"/>
      <c r="J623" s="299"/>
      <c r="K623" s="80"/>
      <c r="L623" s="245"/>
      <c r="M623" s="266"/>
      <c r="N623" s="245"/>
      <c r="O623" s="45">
        <v>3</v>
      </c>
      <c r="P623" s="59">
        <v>61.5</v>
      </c>
      <c r="Q623" s="58">
        <f>+P623*100/P622</f>
        <v>7.5925925925925926</v>
      </c>
      <c r="R623" s="251"/>
      <c r="S623" s="58"/>
      <c r="T623" s="248"/>
      <c r="U623" s="248"/>
      <c r="V623" s="57"/>
      <c r="W623" s="69"/>
      <c r="X623" s="58">
        <f>+W622*Q623/100</f>
        <v>72251.111111111109</v>
      </c>
      <c r="Y623" s="245"/>
      <c r="Z623" s="77">
        <f>+X623</f>
        <v>72251.111111111109</v>
      </c>
      <c r="AA623" s="250">
        <v>0.3</v>
      </c>
      <c r="AB623" s="82">
        <f t="shared" si="218"/>
        <v>216.75333333333333</v>
      </c>
      <c r="AC623" s="83">
        <f t="shared" si="215"/>
        <v>184.24033333333333</v>
      </c>
      <c r="AE623" s="179" t="s">
        <v>2066</v>
      </c>
      <c r="AH623" s="541"/>
    </row>
    <row r="624" spans="1:16158">
      <c r="A624" s="256"/>
      <c r="B624" s="249"/>
      <c r="C624" s="245"/>
      <c r="D624" s="245"/>
      <c r="E624" s="248"/>
      <c r="F624" s="248"/>
      <c r="G624" s="248"/>
      <c r="H624" s="265"/>
      <c r="I624" s="65"/>
      <c r="J624" s="248"/>
      <c r="K624" s="80"/>
      <c r="L624" s="245"/>
      <c r="M624" s="266"/>
      <c r="N624" s="245"/>
      <c r="O624" s="45"/>
      <c r="P624" s="58"/>
      <c r="Q624" s="58"/>
      <c r="R624" s="251"/>
      <c r="S624" s="58"/>
      <c r="T624" s="248"/>
      <c r="U624" s="248"/>
      <c r="V624" s="57"/>
      <c r="W624" s="69"/>
      <c r="X624" s="58"/>
      <c r="Y624" s="245"/>
      <c r="Z624" s="77"/>
      <c r="AA624" s="250"/>
      <c r="AC624" s="83">
        <f t="shared" si="215"/>
        <v>0</v>
      </c>
      <c r="AH624" s="541"/>
    </row>
    <row r="625" spans="1:44" ht="20.100000000000001" customHeight="1">
      <c r="A625" s="256"/>
      <c r="B625" s="243"/>
      <c r="C625" s="258"/>
      <c r="D625" s="259"/>
      <c r="E625" s="260"/>
      <c r="F625" s="260"/>
      <c r="G625" s="260"/>
      <c r="H625" s="247"/>
      <c r="I625" s="84"/>
      <c r="J625" s="84"/>
      <c r="K625" s="80"/>
      <c r="L625" s="245"/>
      <c r="M625" s="248"/>
      <c r="N625" s="249"/>
      <c r="O625" s="45"/>
      <c r="P625" s="58"/>
      <c r="Q625" s="251"/>
      <c r="R625" s="251"/>
      <c r="S625" s="251"/>
      <c r="T625" s="245"/>
      <c r="U625" s="248"/>
      <c r="V625" s="245"/>
      <c r="W625" s="278"/>
      <c r="X625" s="257"/>
      <c r="Y625" s="257"/>
      <c r="Z625" s="125"/>
      <c r="AA625" s="340"/>
      <c r="AB625" s="76"/>
      <c r="AC625" s="83">
        <f t="shared" si="215"/>
        <v>0</v>
      </c>
      <c r="AD625" s="516"/>
      <c r="AE625" s="490"/>
      <c r="AF625" s="490"/>
      <c r="AG625" s="491"/>
      <c r="AH625" s="491"/>
      <c r="AI625" s="34"/>
      <c r="AJ625" s="40"/>
      <c r="AK625" s="11"/>
      <c r="AL625" s="11"/>
      <c r="AM625" s="11"/>
      <c r="AN625" s="11"/>
      <c r="AO625" s="11"/>
      <c r="AP625" s="11"/>
      <c r="AQ625" s="11"/>
      <c r="AR625" s="11"/>
    </row>
    <row r="626" spans="1:44">
      <c r="A626" s="242">
        <v>308</v>
      </c>
      <c r="B626" s="243" t="s">
        <v>1322</v>
      </c>
      <c r="C626" s="262">
        <v>23933</v>
      </c>
      <c r="D626" s="245">
        <v>4</v>
      </c>
      <c r="E626" s="248">
        <v>4</v>
      </c>
      <c r="F626" s="248">
        <v>3</v>
      </c>
      <c r="G626" s="248">
        <v>18</v>
      </c>
      <c r="H626" s="247">
        <v>1</v>
      </c>
      <c r="I626" s="84">
        <f t="shared" si="228"/>
        <v>1918</v>
      </c>
      <c r="J626" s="84">
        <v>250</v>
      </c>
      <c r="K626" s="80">
        <f t="shared" ref="K626:K642" si="232">I626*J626</f>
        <v>479500</v>
      </c>
      <c r="L626" s="245"/>
      <c r="M626" s="248"/>
      <c r="N626" s="249"/>
      <c r="O626" s="45"/>
      <c r="P626" s="139"/>
      <c r="Q626" s="250"/>
      <c r="R626" s="250"/>
      <c r="S626" s="251"/>
      <c r="T626" s="249"/>
      <c r="U626" s="252"/>
      <c r="V626" s="249"/>
      <c r="W626" s="253"/>
      <c r="X626" s="243"/>
      <c r="Y626" s="243"/>
      <c r="Z626" s="125">
        <f t="shared" ref="Z626:Z642" si="233">K626</f>
        <v>479500</v>
      </c>
      <c r="AA626" s="254">
        <v>0.01</v>
      </c>
      <c r="AB626" s="82">
        <f>+Z626*AA626/100</f>
        <v>47.95</v>
      </c>
      <c r="AC626" s="83">
        <f t="shared" si="215"/>
        <v>40.7575</v>
      </c>
      <c r="AD626" s="482" t="s">
        <v>10</v>
      </c>
      <c r="AE626" s="482" t="s">
        <v>600</v>
      </c>
      <c r="AF626" s="482" t="s">
        <v>1415</v>
      </c>
      <c r="AG626" s="121">
        <v>3350400189743</v>
      </c>
      <c r="AH626" s="8" t="s">
        <v>1554</v>
      </c>
      <c r="AI626" s="35" t="s">
        <v>1399</v>
      </c>
    </row>
    <row r="627" spans="1:44">
      <c r="A627" s="242">
        <v>309</v>
      </c>
      <c r="B627" s="243" t="s">
        <v>1450</v>
      </c>
      <c r="C627" s="262">
        <v>23933</v>
      </c>
      <c r="D627" s="245">
        <v>4</v>
      </c>
      <c r="E627" s="248">
        <v>8</v>
      </c>
      <c r="F627" s="248">
        <v>0</v>
      </c>
      <c r="G627" s="248">
        <v>84</v>
      </c>
      <c r="H627" s="247">
        <v>1</v>
      </c>
      <c r="I627" s="84">
        <f t="shared" si="228"/>
        <v>3284</v>
      </c>
      <c r="J627" s="84">
        <v>250</v>
      </c>
      <c r="K627" s="80">
        <f t="shared" si="232"/>
        <v>821000</v>
      </c>
      <c r="L627" s="245"/>
      <c r="M627" s="248"/>
      <c r="N627" s="249"/>
      <c r="O627" s="45"/>
      <c r="P627" s="139"/>
      <c r="Q627" s="250"/>
      <c r="R627" s="250"/>
      <c r="S627" s="251"/>
      <c r="T627" s="249"/>
      <c r="U627" s="252"/>
      <c r="V627" s="249"/>
      <c r="W627" s="253"/>
      <c r="X627" s="243"/>
      <c r="Y627" s="243"/>
      <c r="Z627" s="125">
        <f t="shared" si="233"/>
        <v>821000</v>
      </c>
      <c r="AA627" s="254">
        <v>0.01</v>
      </c>
      <c r="AB627" s="82">
        <f t="shared" ref="AB627:AB642" si="234">+Z627*AA627/100</f>
        <v>82.1</v>
      </c>
      <c r="AC627" s="83">
        <f t="shared" si="215"/>
        <v>69.784999999999997</v>
      </c>
      <c r="AD627" s="4" t="s">
        <v>10</v>
      </c>
      <c r="AE627" s="4" t="s">
        <v>473</v>
      </c>
      <c r="AF627" s="4" t="s">
        <v>1445</v>
      </c>
      <c r="AG627" s="121">
        <v>3350400575967</v>
      </c>
      <c r="AH627" s="8" t="s">
        <v>1577</v>
      </c>
      <c r="AI627" s="35" t="s">
        <v>1399</v>
      </c>
    </row>
    <row r="628" spans="1:44" ht="20.100000000000001" customHeight="1">
      <c r="A628" s="242">
        <v>310</v>
      </c>
      <c r="B628" s="243" t="s">
        <v>656</v>
      </c>
      <c r="C628" s="258">
        <v>674</v>
      </c>
      <c r="D628" s="259" t="s">
        <v>32</v>
      </c>
      <c r="E628" s="260">
        <v>4</v>
      </c>
      <c r="F628" s="260">
        <v>0</v>
      </c>
      <c r="G628" s="260">
        <v>77</v>
      </c>
      <c r="H628" s="264">
        <v>1</v>
      </c>
      <c r="I628" s="84">
        <f t="shared" si="228"/>
        <v>1677</v>
      </c>
      <c r="J628" s="84">
        <v>250</v>
      </c>
      <c r="K628" s="80">
        <f t="shared" si="232"/>
        <v>419250</v>
      </c>
      <c r="L628" s="245"/>
      <c r="M628" s="248"/>
      <c r="N628" s="249"/>
      <c r="O628" s="45"/>
      <c r="P628" s="139"/>
      <c r="Q628" s="250"/>
      <c r="R628" s="250"/>
      <c r="S628" s="251"/>
      <c r="T628" s="249"/>
      <c r="U628" s="252"/>
      <c r="V628" s="249"/>
      <c r="W628" s="253"/>
      <c r="X628" s="243"/>
      <c r="Y628" s="243"/>
      <c r="Z628" s="125">
        <f t="shared" si="233"/>
        <v>419250</v>
      </c>
      <c r="AA628" s="254">
        <v>0.01</v>
      </c>
      <c r="AB628" s="82">
        <f t="shared" si="234"/>
        <v>41.924999999999997</v>
      </c>
      <c r="AC628" s="83">
        <f t="shared" si="215"/>
        <v>35.636249999999997</v>
      </c>
      <c r="AD628" s="501" t="s">
        <v>44</v>
      </c>
      <c r="AE628" s="489" t="s">
        <v>473</v>
      </c>
      <c r="AF628" s="489" t="s">
        <v>247</v>
      </c>
      <c r="AG628" s="498" t="s">
        <v>858</v>
      </c>
      <c r="AH628" s="498" t="s">
        <v>477</v>
      </c>
      <c r="AI628" s="12" t="s">
        <v>32</v>
      </c>
      <c r="AJ628" s="6" t="s">
        <v>36</v>
      </c>
      <c r="AK628" s="11" t="s">
        <v>15</v>
      </c>
      <c r="AL628" s="11" t="s">
        <v>16</v>
      </c>
      <c r="AM628" s="11" t="s">
        <v>17</v>
      </c>
      <c r="AN628" s="11" t="s">
        <v>91</v>
      </c>
      <c r="AO628" s="11" t="s">
        <v>316</v>
      </c>
      <c r="AP628" s="11">
        <v>10</v>
      </c>
      <c r="AQ628" s="11">
        <v>3</v>
      </c>
      <c r="AR628" s="11">
        <v>1</v>
      </c>
    </row>
    <row r="629" spans="1:44" ht="17.25">
      <c r="A629" s="242">
        <v>311</v>
      </c>
      <c r="B629" s="243" t="s">
        <v>1322</v>
      </c>
      <c r="C629" s="275"/>
      <c r="D629" s="245"/>
      <c r="E629" s="246">
        <v>2</v>
      </c>
      <c r="F629" s="246">
        <v>2</v>
      </c>
      <c r="G629" s="246">
        <v>43</v>
      </c>
      <c r="H629" s="247">
        <v>1</v>
      </c>
      <c r="I629" s="65">
        <f t="shared" si="228"/>
        <v>1043</v>
      </c>
      <c r="J629" s="84">
        <v>250</v>
      </c>
      <c r="K629" s="80">
        <f t="shared" si="232"/>
        <v>260750</v>
      </c>
      <c r="L629" s="245"/>
      <c r="M629" s="248"/>
      <c r="N629" s="249"/>
      <c r="O629" s="45"/>
      <c r="P629" s="139"/>
      <c r="Q629" s="250"/>
      <c r="R629" s="250"/>
      <c r="S629" s="251"/>
      <c r="T629" s="249"/>
      <c r="U629" s="252"/>
      <c r="V629" s="249"/>
      <c r="W629" s="253"/>
      <c r="X629" s="243"/>
      <c r="Y629" s="243"/>
      <c r="Z629" s="125">
        <f t="shared" si="233"/>
        <v>260750</v>
      </c>
      <c r="AA629" s="254">
        <v>0.01</v>
      </c>
      <c r="AB629" s="82">
        <f t="shared" si="234"/>
        <v>26.074999999999999</v>
      </c>
      <c r="AC629" s="83">
        <f t="shared" si="215"/>
        <v>22.16375</v>
      </c>
      <c r="AD629" s="485"/>
      <c r="AE629" s="486" t="s">
        <v>2231</v>
      </c>
      <c r="AF629" s="486" t="s">
        <v>63</v>
      </c>
      <c r="AG629" s="486"/>
      <c r="AH629" s="486"/>
      <c r="AI629" s="3"/>
      <c r="AJ629" s="3"/>
      <c r="AN629" s="14"/>
      <c r="AO629" s="14"/>
    </row>
    <row r="630" spans="1:44" ht="17.25">
      <c r="A630" s="382"/>
      <c r="B630" s="243" t="s">
        <v>1322</v>
      </c>
      <c r="C630" s="275"/>
      <c r="D630" s="245"/>
      <c r="E630" s="246">
        <v>3</v>
      </c>
      <c r="F630" s="246">
        <v>0</v>
      </c>
      <c r="G630" s="246">
        <v>89</v>
      </c>
      <c r="H630" s="247">
        <v>2</v>
      </c>
      <c r="I630" s="65">
        <f t="shared" ref="I630" si="235">E630*400+F630*100+G630</f>
        <v>1289</v>
      </c>
      <c r="J630" s="84">
        <v>250</v>
      </c>
      <c r="K630" s="80">
        <f t="shared" ref="K630" si="236">I630*J630</f>
        <v>322250</v>
      </c>
      <c r="L630" s="245"/>
      <c r="M630" s="248"/>
      <c r="N630" s="249"/>
      <c r="O630" s="45"/>
      <c r="P630" s="139"/>
      <c r="Q630" s="250"/>
      <c r="R630" s="250"/>
      <c r="S630" s="251"/>
      <c r="T630" s="249"/>
      <c r="U630" s="252"/>
      <c r="V630" s="249"/>
      <c r="W630" s="253"/>
      <c r="X630" s="243"/>
      <c r="Y630" s="243"/>
      <c r="Z630" s="125">
        <f t="shared" ref="Z630" si="237">K630</f>
        <v>322250</v>
      </c>
      <c r="AA630" s="254">
        <v>0.01</v>
      </c>
      <c r="AB630" s="82">
        <f t="shared" ref="AB630" si="238">+Z630*AA630/100</f>
        <v>32.225000000000001</v>
      </c>
      <c r="AC630" s="83">
        <f t="shared" si="215"/>
        <v>27.391249999999999</v>
      </c>
      <c r="AD630" s="485"/>
      <c r="AE630" s="486" t="s">
        <v>2231</v>
      </c>
      <c r="AF630" s="486" t="s">
        <v>63</v>
      </c>
      <c r="AG630" s="486"/>
      <c r="AH630" s="486"/>
      <c r="AI630" s="3"/>
      <c r="AJ630" s="3"/>
      <c r="AN630" s="14"/>
      <c r="AO630" s="14"/>
    </row>
    <row r="631" spans="1:44" ht="20.100000000000001" customHeight="1">
      <c r="A631" s="256">
        <v>312</v>
      </c>
      <c r="B631" s="243" t="s">
        <v>656</v>
      </c>
      <c r="C631" s="258">
        <v>750</v>
      </c>
      <c r="D631" s="259" t="s">
        <v>32</v>
      </c>
      <c r="E631" s="260">
        <v>0</v>
      </c>
      <c r="F631" s="260">
        <v>1</v>
      </c>
      <c r="G631" s="260">
        <v>21</v>
      </c>
      <c r="H631" s="247">
        <v>1</v>
      </c>
      <c r="I631" s="65">
        <f t="shared" si="228"/>
        <v>121</v>
      </c>
      <c r="J631" s="84">
        <v>250</v>
      </c>
      <c r="K631" s="80">
        <f t="shared" si="232"/>
        <v>30250</v>
      </c>
      <c r="L631" s="245"/>
      <c r="M631" s="248"/>
      <c r="N631" s="249"/>
      <c r="O631" s="45"/>
      <c r="P631" s="139"/>
      <c r="Q631" s="250"/>
      <c r="R631" s="250"/>
      <c r="S631" s="251"/>
      <c r="T631" s="249"/>
      <c r="U631" s="252"/>
      <c r="V631" s="249"/>
      <c r="W631" s="253"/>
      <c r="X631" s="243"/>
      <c r="Y631" s="243"/>
      <c r="Z631" s="125">
        <f t="shared" si="233"/>
        <v>30250</v>
      </c>
      <c r="AA631" s="254">
        <v>0.01</v>
      </c>
      <c r="AB631" s="82">
        <f t="shared" si="234"/>
        <v>3.0249999999999999</v>
      </c>
      <c r="AC631" s="83">
        <f t="shared" si="215"/>
        <v>2.57125</v>
      </c>
      <c r="AD631" s="501" t="s">
        <v>10</v>
      </c>
      <c r="AE631" s="489" t="s">
        <v>111</v>
      </c>
      <c r="AF631" s="489" t="s">
        <v>112</v>
      </c>
      <c r="AG631" s="498" t="s">
        <v>929</v>
      </c>
      <c r="AH631" s="498" t="s">
        <v>205</v>
      </c>
      <c r="AI631" s="12" t="s">
        <v>32</v>
      </c>
      <c r="AJ631" s="6" t="s">
        <v>36</v>
      </c>
      <c r="AK631" s="11" t="s">
        <v>15</v>
      </c>
      <c r="AL631" s="11" t="s">
        <v>16</v>
      </c>
      <c r="AM631" s="11" t="s">
        <v>17</v>
      </c>
      <c r="AN631" s="11" t="s">
        <v>18</v>
      </c>
      <c r="AO631" s="11" t="s">
        <v>431</v>
      </c>
      <c r="AP631" s="11">
        <v>5</v>
      </c>
      <c r="AQ631" s="11">
        <v>2</v>
      </c>
      <c r="AR631" s="11">
        <v>62</v>
      </c>
    </row>
    <row r="632" spans="1:44" ht="20.100000000000001" customHeight="1">
      <c r="A632" s="256">
        <v>313</v>
      </c>
      <c r="B632" s="243" t="s">
        <v>1322</v>
      </c>
      <c r="C632" s="262">
        <v>23932</v>
      </c>
      <c r="D632" s="295"/>
      <c r="E632" s="372">
        <v>4</v>
      </c>
      <c r="F632" s="372">
        <v>3</v>
      </c>
      <c r="G632" s="372">
        <v>94</v>
      </c>
      <c r="H632" s="268">
        <v>1</v>
      </c>
      <c r="I632" s="84">
        <f t="shared" ref="I632" si="239">E632*400+F632*100+G632</f>
        <v>1994</v>
      </c>
      <c r="J632" s="84">
        <v>250</v>
      </c>
      <c r="K632" s="80"/>
      <c r="L632" s="245"/>
      <c r="M632" s="248"/>
      <c r="N632" s="249"/>
      <c r="O632" s="45"/>
      <c r="P632" s="58"/>
      <c r="Q632" s="251"/>
      <c r="R632" s="251"/>
      <c r="S632" s="251"/>
      <c r="T632" s="245"/>
      <c r="U632" s="248"/>
      <c r="V632" s="245"/>
      <c r="W632" s="257"/>
      <c r="X632" s="257"/>
      <c r="Y632" s="257"/>
      <c r="Z632" s="125"/>
      <c r="AA632" s="254"/>
      <c r="AB632" s="82"/>
      <c r="AC632" s="83"/>
      <c r="AD632" s="543" t="s">
        <v>20</v>
      </c>
      <c r="AE632" s="543" t="s">
        <v>2316</v>
      </c>
      <c r="AF632" s="543" t="s">
        <v>370</v>
      </c>
      <c r="AG632" s="544"/>
      <c r="AH632" s="544"/>
      <c r="AI632" s="218"/>
      <c r="AJ632" s="219"/>
    </row>
    <row r="633" spans="1:44" ht="20.100000000000001" customHeight="1">
      <c r="A633" s="256"/>
      <c r="B633" s="243" t="s">
        <v>1759</v>
      </c>
      <c r="C633" s="262"/>
      <c r="D633" s="295"/>
      <c r="E633" s="372">
        <v>7</v>
      </c>
      <c r="F633" s="372">
        <v>0</v>
      </c>
      <c r="G633" s="372">
        <v>0</v>
      </c>
      <c r="H633" s="268">
        <v>1</v>
      </c>
      <c r="I633" s="84">
        <v>2800</v>
      </c>
      <c r="J633" s="84">
        <v>250</v>
      </c>
      <c r="K633" s="80">
        <f t="shared" si="232"/>
        <v>700000</v>
      </c>
      <c r="L633" s="245"/>
      <c r="M633" s="248"/>
      <c r="N633" s="249"/>
      <c r="O633" s="45"/>
      <c r="P633" s="58"/>
      <c r="Q633" s="251"/>
      <c r="R633" s="251"/>
      <c r="S633" s="251"/>
      <c r="T633" s="245"/>
      <c r="U633" s="248"/>
      <c r="V633" s="245"/>
      <c r="W633" s="257"/>
      <c r="X633" s="257"/>
      <c r="Y633" s="257"/>
      <c r="Z633" s="125">
        <f t="shared" si="233"/>
        <v>700000</v>
      </c>
      <c r="AA633" s="254">
        <v>0.01</v>
      </c>
      <c r="AB633" s="82">
        <f>+Z633*AA633/100</f>
        <v>70</v>
      </c>
      <c r="AC633" s="83">
        <f>+AB633*0.85</f>
        <v>59.5</v>
      </c>
      <c r="AD633" s="543" t="s">
        <v>20</v>
      </c>
      <c r="AE633" s="543" t="s">
        <v>2316</v>
      </c>
      <c r="AF633" s="543" t="s">
        <v>370</v>
      </c>
      <c r="AG633" s="544"/>
      <c r="AH633" s="544"/>
      <c r="AI633" s="218"/>
      <c r="AJ633" s="219"/>
    </row>
    <row r="634" spans="1:44" ht="20.100000000000001" customHeight="1">
      <c r="A634" s="256"/>
      <c r="B634" s="243" t="s">
        <v>1322</v>
      </c>
      <c r="C634" s="262"/>
      <c r="D634" s="295"/>
      <c r="E634" s="372">
        <v>6</v>
      </c>
      <c r="F634" s="372">
        <v>0</v>
      </c>
      <c r="G634" s="372">
        <v>0</v>
      </c>
      <c r="H634" s="268">
        <v>1</v>
      </c>
      <c r="I634" s="84">
        <v>2400</v>
      </c>
      <c r="J634" s="84">
        <v>250</v>
      </c>
      <c r="K634" s="80">
        <f t="shared" si="232"/>
        <v>600000</v>
      </c>
      <c r="L634" s="245"/>
      <c r="M634" s="248"/>
      <c r="N634" s="249"/>
      <c r="O634" s="45"/>
      <c r="P634" s="58"/>
      <c r="Q634" s="251"/>
      <c r="R634" s="251"/>
      <c r="S634" s="251"/>
      <c r="T634" s="245"/>
      <c r="U634" s="248"/>
      <c r="V634" s="245"/>
      <c r="W634" s="257"/>
      <c r="X634" s="257"/>
      <c r="Y634" s="257"/>
      <c r="Z634" s="125">
        <f t="shared" si="233"/>
        <v>600000</v>
      </c>
      <c r="AA634" s="254">
        <v>0.01</v>
      </c>
      <c r="AB634" s="82">
        <f>+Z634*AA634/100</f>
        <v>60</v>
      </c>
      <c r="AC634" s="83">
        <f>+AB634*0.85</f>
        <v>51</v>
      </c>
      <c r="AD634" s="543" t="s">
        <v>20</v>
      </c>
      <c r="AE634" s="543" t="s">
        <v>2316</v>
      </c>
      <c r="AF634" s="543" t="s">
        <v>370</v>
      </c>
      <c r="AG634" s="544"/>
      <c r="AH634" s="544"/>
      <c r="AI634" s="218"/>
      <c r="AJ634" s="219"/>
    </row>
    <row r="635" spans="1:44">
      <c r="A635" s="256">
        <v>314</v>
      </c>
      <c r="B635" s="243" t="s">
        <v>1322</v>
      </c>
      <c r="C635" s="262">
        <v>23933</v>
      </c>
      <c r="D635" s="245">
        <v>4</v>
      </c>
      <c r="E635" s="248">
        <v>2</v>
      </c>
      <c r="F635" s="248">
        <v>3</v>
      </c>
      <c r="G635" s="248">
        <v>19</v>
      </c>
      <c r="H635" s="247">
        <v>1</v>
      </c>
      <c r="I635" s="84">
        <f t="shared" si="228"/>
        <v>1119</v>
      </c>
      <c r="J635" s="84">
        <v>250</v>
      </c>
      <c r="K635" s="80">
        <f t="shared" si="232"/>
        <v>279750</v>
      </c>
      <c r="L635" s="245"/>
      <c r="M635" s="248"/>
      <c r="N635" s="249"/>
      <c r="O635" s="45"/>
      <c r="P635" s="139"/>
      <c r="Q635" s="250"/>
      <c r="R635" s="250"/>
      <c r="S635" s="251"/>
      <c r="T635" s="249"/>
      <c r="U635" s="252"/>
      <c r="V635" s="249"/>
      <c r="W635" s="253"/>
      <c r="X635" s="243"/>
      <c r="Y635" s="243"/>
      <c r="Z635" s="125">
        <f t="shared" si="233"/>
        <v>279750</v>
      </c>
      <c r="AA635" s="254">
        <v>0.01</v>
      </c>
      <c r="AB635" s="82">
        <f t="shared" si="234"/>
        <v>27.975000000000001</v>
      </c>
      <c r="AC635" s="83">
        <f t="shared" ref="AC635:AC703" si="240">+AB635*0.85</f>
        <v>23.778750000000002</v>
      </c>
      <c r="AD635" s="4" t="s">
        <v>20</v>
      </c>
      <c r="AE635" s="4" t="s">
        <v>1279</v>
      </c>
      <c r="AF635" s="4" t="s">
        <v>202</v>
      </c>
      <c r="AG635" s="121">
        <v>3350400227535</v>
      </c>
      <c r="AH635" s="518">
        <v>67</v>
      </c>
      <c r="AI635" s="17">
        <v>3</v>
      </c>
      <c r="AJ635" s="17" t="s">
        <v>16</v>
      </c>
    </row>
    <row r="636" spans="1:44">
      <c r="A636" s="242">
        <v>315</v>
      </c>
      <c r="B636" s="243" t="s">
        <v>1759</v>
      </c>
      <c r="C636" s="262"/>
      <c r="D636" s="245"/>
      <c r="E636" s="248">
        <v>9</v>
      </c>
      <c r="F636" s="248">
        <v>0</v>
      </c>
      <c r="G636" s="248">
        <v>0</v>
      </c>
      <c r="H636" s="247">
        <v>1</v>
      </c>
      <c r="I636" s="84">
        <f t="shared" ref="I636" si="241">E636*400+F636*100+G636</f>
        <v>3600</v>
      </c>
      <c r="J636" s="84">
        <v>250</v>
      </c>
      <c r="K636" s="80">
        <f t="shared" ref="K636" si="242">I636*J636</f>
        <v>900000</v>
      </c>
      <c r="L636" s="245"/>
      <c r="M636" s="248"/>
      <c r="N636" s="249"/>
      <c r="O636" s="45"/>
      <c r="P636" s="139"/>
      <c r="Q636" s="250"/>
      <c r="R636" s="250"/>
      <c r="S636" s="251"/>
      <c r="T636" s="249"/>
      <c r="U636" s="252"/>
      <c r="V636" s="249"/>
      <c r="W636" s="253"/>
      <c r="X636" s="243"/>
      <c r="Y636" s="243"/>
      <c r="Z636" s="125">
        <f t="shared" ref="Z636" si="243">K636</f>
        <v>900000</v>
      </c>
      <c r="AA636" s="254">
        <v>0.01</v>
      </c>
      <c r="AB636" s="82">
        <f t="shared" ref="AB636" si="244">+Z636*AA636/100</f>
        <v>90</v>
      </c>
      <c r="AC636" s="83">
        <f t="shared" si="240"/>
        <v>76.5</v>
      </c>
      <c r="AE636" s="4" t="s">
        <v>2251</v>
      </c>
      <c r="AH636" s="518"/>
      <c r="AI636" s="17"/>
      <c r="AJ636" s="17"/>
    </row>
    <row r="637" spans="1:44">
      <c r="A637" s="382"/>
      <c r="B637" s="243" t="s">
        <v>1759</v>
      </c>
      <c r="C637" s="262"/>
      <c r="D637" s="245"/>
      <c r="E637" s="248">
        <v>2</v>
      </c>
      <c r="F637" s="248">
        <v>0</v>
      </c>
      <c r="G637" s="248">
        <v>0</v>
      </c>
      <c r="H637" s="247">
        <v>1</v>
      </c>
      <c r="I637" s="84">
        <f t="shared" ref="I637" si="245">E637*400+F637*100+G637</f>
        <v>800</v>
      </c>
      <c r="J637" s="84">
        <v>250</v>
      </c>
      <c r="K637" s="80">
        <f t="shared" ref="K637" si="246">I637*J637</f>
        <v>200000</v>
      </c>
      <c r="L637" s="245"/>
      <c r="M637" s="248"/>
      <c r="N637" s="249"/>
      <c r="O637" s="45"/>
      <c r="P637" s="139"/>
      <c r="Q637" s="250"/>
      <c r="R637" s="250"/>
      <c r="S637" s="251"/>
      <c r="T637" s="249"/>
      <c r="U637" s="252"/>
      <c r="V637" s="249"/>
      <c r="W637" s="253"/>
      <c r="X637" s="243"/>
      <c r="Y637" s="243"/>
      <c r="Z637" s="125">
        <f t="shared" ref="Z637" si="247">K637</f>
        <v>200000</v>
      </c>
      <c r="AA637" s="254">
        <v>0.01</v>
      </c>
      <c r="AB637" s="82">
        <f t="shared" ref="AB637" si="248">+Z637*AA637/100</f>
        <v>20</v>
      </c>
      <c r="AC637" s="83">
        <f t="shared" si="240"/>
        <v>17</v>
      </c>
      <c r="AE637" s="4" t="s">
        <v>2251</v>
      </c>
      <c r="AH637" s="518"/>
      <c r="AI637" s="17"/>
      <c r="AJ637" s="17"/>
    </row>
    <row r="638" spans="1:44" ht="20.100000000000001" customHeight="1">
      <c r="A638" s="242">
        <v>316</v>
      </c>
      <c r="B638" s="243" t="s">
        <v>656</v>
      </c>
      <c r="C638" s="258">
        <v>750</v>
      </c>
      <c r="D638" s="259" t="s">
        <v>32</v>
      </c>
      <c r="E638" s="260">
        <v>3</v>
      </c>
      <c r="F638" s="260">
        <v>2</v>
      </c>
      <c r="G638" s="260">
        <v>48</v>
      </c>
      <c r="H638" s="264">
        <v>1</v>
      </c>
      <c r="I638" s="84">
        <f t="shared" si="228"/>
        <v>1448</v>
      </c>
      <c r="J638" s="84">
        <v>250</v>
      </c>
      <c r="K638" s="80">
        <f t="shared" si="232"/>
        <v>362000</v>
      </c>
      <c r="L638" s="245"/>
      <c r="M638" s="248"/>
      <c r="N638" s="249"/>
      <c r="O638" s="45"/>
      <c r="P638" s="139"/>
      <c r="Q638" s="250"/>
      <c r="R638" s="250"/>
      <c r="S638" s="251"/>
      <c r="T638" s="249"/>
      <c r="U638" s="252"/>
      <c r="V638" s="249"/>
      <c r="W638" s="253"/>
      <c r="X638" s="243"/>
      <c r="Y638" s="243"/>
      <c r="Z638" s="125">
        <f t="shared" si="233"/>
        <v>362000</v>
      </c>
      <c r="AA638" s="254">
        <v>0.01</v>
      </c>
      <c r="AB638" s="82">
        <f t="shared" si="234"/>
        <v>36.200000000000003</v>
      </c>
      <c r="AC638" s="83">
        <f t="shared" si="240"/>
        <v>30.770000000000003</v>
      </c>
      <c r="AD638" s="501" t="s">
        <v>20</v>
      </c>
      <c r="AE638" s="489" t="s">
        <v>159</v>
      </c>
      <c r="AF638" s="489" t="s">
        <v>160</v>
      </c>
      <c r="AG638" s="498" t="s">
        <v>880</v>
      </c>
      <c r="AH638" s="498" t="s">
        <v>136</v>
      </c>
      <c r="AI638" s="12" t="s">
        <v>14</v>
      </c>
      <c r="AJ638" s="6" t="s">
        <v>36</v>
      </c>
      <c r="AK638" s="11" t="s">
        <v>15</v>
      </c>
      <c r="AL638" s="11" t="s">
        <v>196</v>
      </c>
      <c r="AM638" s="11" t="s">
        <v>17</v>
      </c>
      <c r="AN638" s="11" t="s">
        <v>39</v>
      </c>
      <c r="AO638" s="11" t="s">
        <v>362</v>
      </c>
      <c r="AP638" s="11">
        <v>6</v>
      </c>
      <c r="AQ638" s="11">
        <v>0</v>
      </c>
      <c r="AR638" s="11">
        <v>88</v>
      </c>
    </row>
    <row r="639" spans="1:44" ht="20.100000000000001" customHeight="1">
      <c r="A639" s="256"/>
      <c r="B639" s="280" t="s">
        <v>1723</v>
      </c>
      <c r="C639" s="281"/>
      <c r="D639" s="282">
        <v>9</v>
      </c>
      <c r="E639" s="260">
        <v>0</v>
      </c>
      <c r="F639" s="260">
        <v>1</v>
      </c>
      <c r="G639" s="260">
        <v>16</v>
      </c>
      <c r="H639" s="264">
        <v>1</v>
      </c>
      <c r="I639" s="65">
        <f t="shared" si="228"/>
        <v>116</v>
      </c>
      <c r="J639" s="84">
        <v>250</v>
      </c>
      <c r="K639" s="80">
        <f t="shared" si="232"/>
        <v>29000</v>
      </c>
      <c r="L639" s="245"/>
      <c r="M639" s="248"/>
      <c r="N639" s="249"/>
      <c r="O639" s="45"/>
      <c r="P639" s="139"/>
      <c r="Q639" s="250"/>
      <c r="R639" s="250"/>
      <c r="S639" s="251"/>
      <c r="T639" s="249"/>
      <c r="U639" s="252"/>
      <c r="V639" s="249"/>
      <c r="W639" s="253"/>
      <c r="X639" s="243"/>
      <c r="Y639" s="243"/>
      <c r="Z639" s="125">
        <f t="shared" si="233"/>
        <v>29000</v>
      </c>
      <c r="AA639" s="254">
        <v>0.01</v>
      </c>
      <c r="AB639" s="82">
        <f t="shared" si="234"/>
        <v>2.9</v>
      </c>
      <c r="AC639" s="83">
        <f t="shared" si="240"/>
        <v>2.4649999999999999</v>
      </c>
      <c r="AD639" s="501" t="s">
        <v>20</v>
      </c>
      <c r="AE639" s="489" t="s">
        <v>159</v>
      </c>
      <c r="AF639" s="489" t="s">
        <v>160</v>
      </c>
      <c r="AG639" s="498" t="s">
        <v>880</v>
      </c>
      <c r="AH639" s="498" t="s">
        <v>136</v>
      </c>
      <c r="AI639" s="12" t="s">
        <v>14</v>
      </c>
      <c r="AJ639" s="6" t="s">
        <v>36</v>
      </c>
      <c r="AK639" s="11" t="s">
        <v>15</v>
      </c>
      <c r="AL639" s="11"/>
      <c r="AM639" s="11"/>
      <c r="AN639" s="11"/>
      <c r="AO639" s="11"/>
      <c r="AP639" s="11"/>
      <c r="AQ639" s="11"/>
      <c r="AR639" s="11"/>
    </row>
    <row r="640" spans="1:44" ht="17.25">
      <c r="A640" s="286">
        <v>317</v>
      </c>
      <c r="B640" s="249" t="s">
        <v>1139</v>
      </c>
      <c r="C640" s="275">
        <v>582</v>
      </c>
      <c r="D640" s="245"/>
      <c r="E640" s="246">
        <v>2</v>
      </c>
      <c r="F640" s="246">
        <v>3</v>
      </c>
      <c r="G640" s="246">
        <v>57</v>
      </c>
      <c r="H640" s="247">
        <v>1</v>
      </c>
      <c r="I640" s="84">
        <f t="shared" si="228"/>
        <v>1157</v>
      </c>
      <c r="J640" s="84">
        <v>100</v>
      </c>
      <c r="K640" s="80">
        <f t="shared" si="232"/>
        <v>115700</v>
      </c>
      <c r="L640" s="245"/>
      <c r="M640" s="248"/>
      <c r="N640" s="249"/>
      <c r="O640" s="45"/>
      <c r="P640" s="139"/>
      <c r="Q640" s="250"/>
      <c r="R640" s="250"/>
      <c r="S640" s="251"/>
      <c r="T640" s="249"/>
      <c r="U640" s="252"/>
      <c r="V640" s="249"/>
      <c r="W640" s="253"/>
      <c r="X640" s="243"/>
      <c r="Y640" s="243"/>
      <c r="Z640" s="125">
        <f t="shared" si="233"/>
        <v>115700</v>
      </c>
      <c r="AA640" s="254">
        <v>0.01</v>
      </c>
      <c r="AB640" s="82">
        <f t="shared" si="234"/>
        <v>11.57</v>
      </c>
      <c r="AC640" s="83">
        <f t="shared" si="240"/>
        <v>9.8345000000000002</v>
      </c>
      <c r="AD640" s="484" t="s">
        <v>10</v>
      </c>
      <c r="AE640" s="484" t="s">
        <v>1187</v>
      </c>
      <c r="AF640" s="484" t="s">
        <v>202</v>
      </c>
      <c r="AG640" s="484"/>
      <c r="AH640" s="484">
        <v>130</v>
      </c>
      <c r="AI640" s="14">
        <v>3</v>
      </c>
    </row>
    <row r="641" spans="1:16158" ht="20.100000000000001" customHeight="1">
      <c r="A641" s="256">
        <v>318</v>
      </c>
      <c r="B641" s="243" t="s">
        <v>656</v>
      </c>
      <c r="C641" s="258">
        <v>747</v>
      </c>
      <c r="D641" s="259" t="s">
        <v>32</v>
      </c>
      <c r="E641" s="260">
        <v>8</v>
      </c>
      <c r="F641" s="260">
        <v>1</v>
      </c>
      <c r="G641" s="260">
        <v>27</v>
      </c>
      <c r="H641" s="264">
        <v>1</v>
      </c>
      <c r="I641" s="84">
        <f t="shared" si="228"/>
        <v>3327</v>
      </c>
      <c r="J641" s="84">
        <v>250</v>
      </c>
      <c r="K641" s="80">
        <f t="shared" si="232"/>
        <v>831750</v>
      </c>
      <c r="L641" s="245"/>
      <c r="M641" s="248"/>
      <c r="N641" s="249"/>
      <c r="O641" s="45"/>
      <c r="P641" s="139"/>
      <c r="Q641" s="250"/>
      <c r="R641" s="250"/>
      <c r="S641" s="251"/>
      <c r="T641" s="249"/>
      <c r="U641" s="252"/>
      <c r="V641" s="249"/>
      <c r="W641" s="253"/>
      <c r="X641" s="243"/>
      <c r="Y641" s="243"/>
      <c r="Z641" s="125">
        <f t="shared" si="233"/>
        <v>831750</v>
      </c>
      <c r="AA641" s="254">
        <v>0.01</v>
      </c>
      <c r="AB641" s="82">
        <f t="shared" si="234"/>
        <v>83.174999999999997</v>
      </c>
      <c r="AC641" s="83">
        <f t="shared" si="240"/>
        <v>70.69874999999999</v>
      </c>
      <c r="AD641" s="497" t="s">
        <v>10</v>
      </c>
      <c r="AE641" s="515" t="s">
        <v>518</v>
      </c>
      <c r="AF641" s="515" t="s">
        <v>112</v>
      </c>
      <c r="AG641" s="498" t="s">
        <v>779</v>
      </c>
      <c r="AH641" s="498" t="s">
        <v>384</v>
      </c>
      <c r="AI641" s="12" t="s">
        <v>32</v>
      </c>
      <c r="AJ641" s="6" t="s">
        <v>36</v>
      </c>
      <c r="AK641" s="11" t="s">
        <v>15</v>
      </c>
      <c r="AL641" s="11" t="s">
        <v>16</v>
      </c>
      <c r="AM641" s="11" t="s">
        <v>17</v>
      </c>
      <c r="AN641" s="11" t="s">
        <v>161</v>
      </c>
      <c r="AO641" s="11" t="s">
        <v>76</v>
      </c>
      <c r="AP641" s="11">
        <v>3</v>
      </c>
      <c r="AQ641" s="11">
        <v>3</v>
      </c>
      <c r="AR641" s="11">
        <v>62</v>
      </c>
    </row>
    <row r="642" spans="1:16158" ht="20.100000000000001" customHeight="1">
      <c r="A642" s="256"/>
      <c r="B642" s="243" t="s">
        <v>1759</v>
      </c>
      <c r="C642" s="258"/>
      <c r="D642" s="259"/>
      <c r="E642" s="260">
        <v>1</v>
      </c>
      <c r="F642" s="260">
        <v>0</v>
      </c>
      <c r="G642" s="260">
        <v>0</v>
      </c>
      <c r="H642" s="264">
        <v>1</v>
      </c>
      <c r="I642" s="84">
        <f t="shared" si="228"/>
        <v>400</v>
      </c>
      <c r="J642" s="84">
        <v>250</v>
      </c>
      <c r="K642" s="80">
        <f t="shared" si="232"/>
        <v>100000</v>
      </c>
      <c r="L642" s="245"/>
      <c r="M642" s="248"/>
      <c r="N642" s="249"/>
      <c r="O642" s="45"/>
      <c r="P642" s="139"/>
      <c r="Q642" s="250"/>
      <c r="R642" s="250"/>
      <c r="S642" s="251"/>
      <c r="T642" s="249"/>
      <c r="U642" s="252"/>
      <c r="V642" s="249"/>
      <c r="W642" s="253"/>
      <c r="X642" s="243"/>
      <c r="Y642" s="243"/>
      <c r="Z642" s="125">
        <f t="shared" si="233"/>
        <v>100000</v>
      </c>
      <c r="AA642" s="254">
        <v>0.01</v>
      </c>
      <c r="AB642" s="82">
        <f t="shared" si="234"/>
        <v>10</v>
      </c>
      <c r="AC642" s="83">
        <f t="shared" si="240"/>
        <v>8.5</v>
      </c>
      <c r="AD642" s="532"/>
      <c r="AE642" s="515" t="s">
        <v>518</v>
      </c>
      <c r="AF642" s="515" t="s">
        <v>112</v>
      </c>
      <c r="AG642" s="491"/>
      <c r="AH642" s="491"/>
      <c r="AI642" s="34"/>
      <c r="AJ642" s="40"/>
      <c r="AK642" s="11"/>
      <c r="AL642" s="11"/>
      <c r="AM642" s="11"/>
      <c r="AN642" s="11"/>
      <c r="AO642" s="11"/>
      <c r="AP642" s="11"/>
      <c r="AQ642" s="11"/>
      <c r="AR642" s="11"/>
    </row>
    <row r="643" spans="1:16158" s="35" customFormat="1">
      <c r="A643" s="286">
        <v>319</v>
      </c>
      <c r="B643" s="245" t="s">
        <v>1319</v>
      </c>
      <c r="C643" s="263">
        <v>17403</v>
      </c>
      <c r="D643" s="245">
        <v>4</v>
      </c>
      <c r="E643" s="248">
        <v>0</v>
      </c>
      <c r="F643" s="248">
        <v>0</v>
      </c>
      <c r="G643" s="248">
        <v>89</v>
      </c>
      <c r="H643" s="247">
        <v>2</v>
      </c>
      <c r="I643" s="65">
        <f>E643*400+F643*100+G643</f>
        <v>89</v>
      </c>
      <c r="J643" s="84">
        <v>350</v>
      </c>
      <c r="K643" s="80">
        <f>I643*J643</f>
        <v>31150</v>
      </c>
      <c r="L643" s="245">
        <v>1</v>
      </c>
      <c r="M643" s="266" t="s">
        <v>1592</v>
      </c>
      <c r="N643" s="277" t="s">
        <v>1641</v>
      </c>
      <c r="O643" s="48"/>
      <c r="P643" s="58">
        <v>73</v>
      </c>
      <c r="Q643" s="245"/>
      <c r="R643" s="251"/>
      <c r="S643" s="245"/>
      <c r="T643" s="245">
        <v>10</v>
      </c>
      <c r="U643" s="248"/>
      <c r="V643" s="245"/>
      <c r="W643" s="278"/>
      <c r="X643" s="257"/>
      <c r="Y643" s="257"/>
      <c r="Z643" s="125">
        <f>K643</f>
        <v>31150</v>
      </c>
      <c r="AA643" s="254">
        <v>0.02</v>
      </c>
      <c r="AB643" s="82">
        <f>+Z643*AA643/100</f>
        <v>6.23</v>
      </c>
      <c r="AC643" s="83">
        <f t="shared" si="240"/>
        <v>5.2955000000000005</v>
      </c>
      <c r="AD643" s="482" t="s">
        <v>20</v>
      </c>
      <c r="AE643" s="482" t="s">
        <v>518</v>
      </c>
      <c r="AF643" s="482" t="s">
        <v>2203</v>
      </c>
      <c r="AG643" s="121">
        <v>3350400271160</v>
      </c>
      <c r="AH643" s="8" t="s">
        <v>1654</v>
      </c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  <c r="IW643" s="9"/>
      <c r="IX643" s="9"/>
      <c r="IY643" s="9"/>
      <c r="IZ643" s="9"/>
      <c r="JA643" s="9"/>
      <c r="JB643" s="9"/>
      <c r="JC643" s="9"/>
      <c r="JD643" s="9"/>
      <c r="JE643" s="9"/>
      <c r="JF643" s="9"/>
      <c r="JG643" s="9"/>
      <c r="JH643" s="9"/>
      <c r="JI643" s="9"/>
      <c r="JJ643" s="9"/>
      <c r="JK643" s="9"/>
      <c r="JL643" s="9"/>
      <c r="JM643" s="9"/>
      <c r="JN643" s="9"/>
      <c r="JO643" s="9"/>
      <c r="JP643" s="9"/>
      <c r="JQ643" s="9"/>
      <c r="JR643" s="9"/>
      <c r="JS643" s="9"/>
      <c r="JT643" s="9"/>
      <c r="JU643" s="9"/>
      <c r="JV643" s="9"/>
      <c r="JW643" s="9"/>
      <c r="JX643" s="9"/>
      <c r="JY643" s="9"/>
      <c r="JZ643" s="9"/>
      <c r="KA643" s="9"/>
      <c r="KB643" s="9"/>
      <c r="KC643" s="9"/>
      <c r="KD643" s="9"/>
      <c r="KE643" s="9"/>
      <c r="KF643" s="9"/>
      <c r="KG643" s="9"/>
      <c r="KH643" s="9"/>
      <c r="KI643" s="9"/>
      <c r="KJ643" s="9"/>
      <c r="KK643" s="9"/>
      <c r="KL643" s="9"/>
      <c r="KM643" s="9"/>
      <c r="KN643" s="9"/>
      <c r="KO643" s="9"/>
      <c r="KP643" s="9"/>
      <c r="KQ643" s="9"/>
      <c r="KR643" s="9"/>
      <c r="KS643" s="9"/>
      <c r="KT643" s="9"/>
      <c r="KU643" s="9"/>
      <c r="KV643" s="9"/>
      <c r="KW643" s="9"/>
      <c r="KX643" s="9"/>
      <c r="KY643" s="9"/>
      <c r="KZ643" s="9"/>
      <c r="LA643" s="9"/>
      <c r="LB643" s="9"/>
      <c r="LC643" s="9"/>
      <c r="LD643" s="9"/>
      <c r="LE643" s="9"/>
      <c r="LF643" s="9"/>
      <c r="LG643" s="9"/>
      <c r="LH643" s="9"/>
      <c r="LI643" s="9"/>
      <c r="LJ643" s="9"/>
      <c r="LK643" s="9"/>
      <c r="LL643" s="9"/>
      <c r="LM643" s="9"/>
      <c r="LN643" s="9"/>
      <c r="LO643" s="9"/>
      <c r="LP643" s="9"/>
      <c r="LQ643" s="9"/>
      <c r="LR643" s="9"/>
      <c r="LS643" s="9"/>
      <c r="LT643" s="9"/>
      <c r="LU643" s="9"/>
      <c r="LV643" s="9"/>
      <c r="LW643" s="9"/>
      <c r="LX643" s="9"/>
      <c r="LY643" s="9"/>
      <c r="LZ643" s="9"/>
      <c r="MA643" s="9"/>
      <c r="MB643" s="9"/>
      <c r="MC643" s="9"/>
      <c r="MD643" s="9"/>
      <c r="ME643" s="9"/>
      <c r="MF643" s="9"/>
      <c r="MG643" s="9"/>
      <c r="MH643" s="9"/>
      <c r="MI643" s="9"/>
      <c r="MJ643" s="9"/>
      <c r="MK643" s="9"/>
      <c r="ML643" s="9"/>
      <c r="MM643" s="9"/>
      <c r="MN643" s="9"/>
      <c r="MO643" s="9"/>
      <c r="MP643" s="9"/>
      <c r="MQ643" s="9"/>
      <c r="MR643" s="9"/>
      <c r="MS643" s="9"/>
      <c r="MT643" s="9"/>
      <c r="MU643" s="9"/>
      <c r="MV643" s="9"/>
      <c r="MW643" s="9"/>
      <c r="MX643" s="9"/>
      <c r="MY643" s="9"/>
      <c r="MZ643" s="9"/>
      <c r="NA643" s="9"/>
      <c r="NB643" s="9"/>
      <c r="NC643" s="9"/>
      <c r="ND643" s="9"/>
      <c r="NE643" s="9"/>
      <c r="NF643" s="9"/>
      <c r="NG643" s="9"/>
      <c r="NH643" s="9"/>
      <c r="NI643" s="9"/>
      <c r="NJ643" s="9"/>
      <c r="NK643" s="9"/>
      <c r="NL643" s="9"/>
      <c r="NM643" s="9"/>
      <c r="NN643" s="9"/>
      <c r="NO643" s="9"/>
      <c r="NP643" s="9"/>
      <c r="NQ643" s="9"/>
      <c r="NR643" s="9"/>
      <c r="NS643" s="9"/>
      <c r="NT643" s="9"/>
      <c r="NU643" s="9"/>
      <c r="NV643" s="9"/>
      <c r="NW643" s="9"/>
      <c r="NX643" s="9"/>
      <c r="NY643" s="9"/>
      <c r="NZ643" s="9"/>
      <c r="OA643" s="9"/>
      <c r="OB643" s="9"/>
      <c r="OC643" s="9"/>
      <c r="OD643" s="9"/>
      <c r="OE643" s="9"/>
      <c r="OF643" s="9"/>
      <c r="OG643" s="9"/>
      <c r="OH643" s="9"/>
      <c r="OI643" s="9"/>
      <c r="OJ643" s="9"/>
      <c r="OK643" s="9"/>
      <c r="OL643" s="9"/>
      <c r="OM643" s="9"/>
      <c r="ON643" s="9"/>
      <c r="OO643" s="9"/>
      <c r="OP643" s="9"/>
      <c r="OQ643" s="9"/>
      <c r="OR643" s="9"/>
      <c r="OS643" s="9"/>
      <c r="OT643" s="9"/>
      <c r="OU643" s="9"/>
      <c r="OV643" s="9"/>
      <c r="OW643" s="9"/>
      <c r="OX643" s="9"/>
      <c r="OY643" s="9"/>
      <c r="OZ643" s="9"/>
      <c r="PA643" s="9"/>
      <c r="PB643" s="9"/>
      <c r="PC643" s="9"/>
      <c r="PD643" s="9"/>
      <c r="PE643" s="9"/>
      <c r="PF643" s="9"/>
      <c r="PG643" s="9"/>
      <c r="PH643" s="9"/>
      <c r="PI643" s="9"/>
      <c r="PJ643" s="9"/>
      <c r="PK643" s="9"/>
      <c r="PL643" s="9"/>
      <c r="PM643" s="9"/>
      <c r="PN643" s="9"/>
      <c r="PO643" s="9"/>
      <c r="PP643" s="9"/>
      <c r="PQ643" s="9"/>
      <c r="PR643" s="9"/>
      <c r="PS643" s="9"/>
      <c r="PT643" s="9"/>
      <c r="PU643" s="9"/>
      <c r="PV643" s="9"/>
      <c r="PW643" s="9"/>
      <c r="PX643" s="9"/>
      <c r="PY643" s="9"/>
      <c r="PZ643" s="9"/>
      <c r="QA643" s="9"/>
      <c r="QB643" s="9"/>
      <c r="QC643" s="9"/>
      <c r="QD643" s="9"/>
      <c r="QE643" s="9"/>
      <c r="QF643" s="9"/>
      <c r="QG643" s="9"/>
      <c r="QH643" s="9"/>
      <c r="QI643" s="9"/>
      <c r="QJ643" s="9"/>
      <c r="QK643" s="9"/>
      <c r="QL643" s="9"/>
      <c r="QM643" s="9"/>
      <c r="QN643" s="9"/>
      <c r="QO643" s="9"/>
      <c r="QP643" s="9"/>
      <c r="QQ643" s="9"/>
      <c r="QR643" s="9"/>
      <c r="QS643" s="9"/>
      <c r="QT643" s="9"/>
      <c r="QU643" s="9"/>
      <c r="QV643" s="9"/>
      <c r="QW643" s="9"/>
      <c r="QX643" s="9"/>
      <c r="QY643" s="9"/>
      <c r="QZ643" s="9"/>
      <c r="RA643" s="9"/>
      <c r="RB643" s="9"/>
      <c r="RC643" s="9"/>
      <c r="RD643" s="9"/>
      <c r="RE643" s="9"/>
      <c r="RF643" s="9"/>
      <c r="RG643" s="9"/>
      <c r="RH643" s="9"/>
      <c r="RI643" s="9"/>
      <c r="RJ643" s="9"/>
      <c r="RK643" s="9"/>
      <c r="RL643" s="9"/>
      <c r="RM643" s="9"/>
      <c r="RN643" s="9"/>
      <c r="RO643" s="9"/>
      <c r="RP643" s="9"/>
      <c r="RQ643" s="9"/>
      <c r="RR643" s="9"/>
      <c r="RS643" s="9"/>
      <c r="RT643" s="9"/>
      <c r="RU643" s="9"/>
      <c r="RV643" s="9"/>
      <c r="RW643" s="9"/>
      <c r="RX643" s="9"/>
      <c r="RY643" s="9"/>
      <c r="RZ643" s="9"/>
      <c r="SA643" s="9"/>
      <c r="SB643" s="9"/>
      <c r="SC643" s="9"/>
      <c r="SD643" s="9"/>
      <c r="SE643" s="9"/>
      <c r="SF643" s="9"/>
      <c r="SG643" s="9"/>
      <c r="SH643" s="9"/>
      <c r="SI643" s="9"/>
      <c r="SJ643" s="9"/>
      <c r="SK643" s="9"/>
      <c r="SL643" s="9"/>
      <c r="SM643" s="9"/>
      <c r="SN643" s="9"/>
      <c r="SO643" s="9"/>
      <c r="SP643" s="9"/>
      <c r="SQ643" s="9"/>
      <c r="SR643" s="9"/>
      <c r="SS643" s="9"/>
      <c r="ST643" s="9"/>
      <c r="SU643" s="9"/>
      <c r="SV643" s="9"/>
      <c r="SW643" s="9"/>
      <c r="SX643" s="9"/>
      <c r="SY643" s="9"/>
      <c r="SZ643" s="9"/>
      <c r="TA643" s="9"/>
      <c r="TB643" s="9"/>
      <c r="TC643" s="9"/>
      <c r="TD643" s="9"/>
      <c r="TE643" s="9"/>
      <c r="TF643" s="9"/>
      <c r="TG643" s="9"/>
      <c r="TH643" s="9"/>
      <c r="TI643" s="9"/>
      <c r="TJ643" s="9"/>
      <c r="TK643" s="9"/>
      <c r="TL643" s="9"/>
      <c r="TM643" s="9"/>
      <c r="TN643" s="9"/>
      <c r="TO643" s="9"/>
      <c r="TP643" s="9"/>
      <c r="TQ643" s="9"/>
      <c r="TR643" s="9"/>
      <c r="TS643" s="9"/>
      <c r="TT643" s="9"/>
      <c r="TU643" s="9"/>
      <c r="TV643" s="9"/>
      <c r="TW643" s="9"/>
      <c r="TX643" s="9"/>
      <c r="TY643" s="9"/>
      <c r="TZ643" s="9"/>
      <c r="UA643" s="9"/>
      <c r="UB643" s="9"/>
      <c r="UC643" s="9"/>
      <c r="UD643" s="9"/>
      <c r="UE643" s="9"/>
      <c r="UF643" s="9"/>
      <c r="UG643" s="9"/>
      <c r="UH643" s="9"/>
      <c r="UI643" s="9"/>
      <c r="UJ643" s="9"/>
      <c r="UK643" s="9"/>
      <c r="UL643" s="9"/>
      <c r="UM643" s="9"/>
      <c r="UN643" s="9"/>
      <c r="UO643" s="9"/>
      <c r="UP643" s="9"/>
      <c r="UQ643" s="9"/>
      <c r="UR643" s="9"/>
      <c r="US643" s="9"/>
      <c r="UT643" s="9"/>
      <c r="UU643" s="9"/>
      <c r="UV643" s="9"/>
      <c r="UW643" s="9"/>
      <c r="UX643" s="9"/>
      <c r="UY643" s="9"/>
      <c r="UZ643" s="9"/>
      <c r="VA643" s="9"/>
      <c r="VB643" s="9"/>
      <c r="VC643" s="9"/>
      <c r="VD643" s="9"/>
      <c r="VE643" s="9"/>
      <c r="VF643" s="9"/>
      <c r="VG643" s="9"/>
      <c r="VH643" s="9"/>
      <c r="VI643" s="9"/>
      <c r="VJ643" s="9"/>
      <c r="VK643" s="9"/>
      <c r="VL643" s="9"/>
      <c r="VM643" s="9"/>
      <c r="VN643" s="9"/>
      <c r="VO643" s="9"/>
      <c r="VP643" s="9"/>
      <c r="VQ643" s="9"/>
      <c r="VR643" s="9"/>
      <c r="VS643" s="9"/>
      <c r="VT643" s="9"/>
      <c r="VU643" s="9"/>
      <c r="VV643" s="9"/>
      <c r="VW643" s="9"/>
      <c r="VX643" s="9"/>
      <c r="VY643" s="9"/>
      <c r="VZ643" s="9"/>
      <c r="WA643" s="9"/>
      <c r="WB643" s="9"/>
      <c r="WC643" s="9"/>
      <c r="WD643" s="9"/>
      <c r="WE643" s="9"/>
      <c r="WF643" s="9"/>
      <c r="WG643" s="9"/>
      <c r="WH643" s="9"/>
      <c r="WI643" s="9"/>
      <c r="WJ643" s="9"/>
      <c r="WK643" s="9"/>
      <c r="WL643" s="9"/>
      <c r="WM643" s="9"/>
      <c r="WN643" s="9"/>
      <c r="WO643" s="9"/>
      <c r="WP643" s="9"/>
      <c r="WQ643" s="9"/>
      <c r="WR643" s="9"/>
      <c r="WS643" s="9"/>
      <c r="WT643" s="9"/>
      <c r="WU643" s="9"/>
      <c r="WV643" s="9"/>
      <c r="WW643" s="9"/>
      <c r="WX643" s="9"/>
      <c r="WY643" s="9"/>
      <c r="WZ643" s="9"/>
      <c r="XA643" s="9"/>
      <c r="XB643" s="9"/>
      <c r="XC643" s="9"/>
      <c r="XD643" s="9"/>
      <c r="XE643" s="9"/>
      <c r="XF643" s="9"/>
      <c r="XG643" s="9"/>
      <c r="XH643" s="9"/>
      <c r="XI643" s="9"/>
      <c r="XJ643" s="9"/>
      <c r="XK643" s="9"/>
      <c r="XL643" s="9"/>
      <c r="XM643" s="9"/>
      <c r="XN643" s="9"/>
      <c r="XO643" s="9"/>
      <c r="XP643" s="9"/>
      <c r="XQ643" s="9"/>
      <c r="XR643" s="9"/>
      <c r="XS643" s="9"/>
      <c r="XT643" s="9"/>
      <c r="XU643" s="9"/>
      <c r="XV643" s="9"/>
      <c r="XW643" s="9"/>
      <c r="XX643" s="9"/>
      <c r="XY643" s="9"/>
      <c r="XZ643" s="9"/>
      <c r="YA643" s="9"/>
      <c r="YB643" s="9"/>
      <c r="YC643" s="9"/>
      <c r="YD643" s="9"/>
      <c r="YE643" s="9"/>
      <c r="YF643" s="9"/>
      <c r="YG643" s="9"/>
      <c r="YH643" s="9"/>
      <c r="YI643" s="9"/>
      <c r="YJ643" s="9"/>
      <c r="YK643" s="9"/>
      <c r="YL643" s="9"/>
      <c r="YM643" s="9"/>
      <c r="YN643" s="9"/>
      <c r="YO643" s="9"/>
      <c r="YP643" s="9"/>
      <c r="YQ643" s="9"/>
      <c r="YR643" s="9"/>
      <c r="YS643" s="9"/>
      <c r="YT643" s="9"/>
      <c r="YU643" s="9"/>
      <c r="YV643" s="9"/>
      <c r="YW643" s="9"/>
      <c r="YX643" s="9"/>
      <c r="YY643" s="9"/>
      <c r="YZ643" s="9"/>
      <c r="ZA643" s="9"/>
      <c r="ZB643" s="9"/>
      <c r="ZC643" s="9"/>
      <c r="ZD643" s="9"/>
      <c r="ZE643" s="9"/>
      <c r="ZF643" s="9"/>
      <c r="ZG643" s="9"/>
      <c r="ZH643" s="9"/>
      <c r="ZI643" s="9"/>
      <c r="ZJ643" s="9"/>
      <c r="ZK643" s="9"/>
      <c r="ZL643" s="9"/>
      <c r="ZM643" s="9"/>
      <c r="ZN643" s="9"/>
      <c r="ZO643" s="9"/>
      <c r="ZP643" s="9"/>
      <c r="ZQ643" s="9"/>
      <c r="ZR643" s="9"/>
      <c r="ZS643" s="9"/>
      <c r="ZT643" s="9"/>
      <c r="ZU643" s="9"/>
      <c r="ZV643" s="9"/>
      <c r="ZW643" s="9"/>
      <c r="ZX643" s="9"/>
      <c r="ZY643" s="9"/>
      <c r="ZZ643" s="9"/>
      <c r="AAA643" s="9"/>
      <c r="AAB643" s="9"/>
      <c r="AAC643" s="9"/>
      <c r="AAD643" s="9"/>
      <c r="AAE643" s="9"/>
      <c r="AAF643" s="9"/>
      <c r="AAG643" s="9"/>
      <c r="AAH643" s="9"/>
      <c r="AAI643" s="9"/>
      <c r="AAJ643" s="9"/>
      <c r="AAK643" s="9"/>
      <c r="AAL643" s="9"/>
      <c r="AAM643" s="9"/>
      <c r="AAN643" s="9"/>
      <c r="AAO643" s="9"/>
      <c r="AAP643" s="9"/>
      <c r="AAQ643" s="9"/>
      <c r="AAR643" s="9"/>
      <c r="AAS643" s="9"/>
      <c r="AAT643" s="9"/>
      <c r="AAU643" s="9"/>
      <c r="AAV643" s="9"/>
      <c r="AAW643" s="9"/>
      <c r="AAX643" s="9"/>
      <c r="AAY643" s="9"/>
      <c r="AAZ643" s="9"/>
      <c r="ABA643" s="9"/>
      <c r="ABB643" s="9"/>
      <c r="ABC643" s="9"/>
      <c r="ABD643" s="9"/>
      <c r="ABE643" s="9"/>
      <c r="ABF643" s="9"/>
      <c r="ABG643" s="9"/>
      <c r="ABH643" s="9"/>
      <c r="ABI643" s="9"/>
      <c r="ABJ643" s="9"/>
      <c r="ABK643" s="9"/>
      <c r="ABL643" s="9"/>
      <c r="ABM643" s="9"/>
      <c r="ABN643" s="9"/>
      <c r="ABO643" s="9"/>
      <c r="ABP643" s="9"/>
      <c r="ABQ643" s="9"/>
      <c r="ABR643" s="9"/>
      <c r="ABS643" s="9"/>
      <c r="ABT643" s="9"/>
      <c r="ABU643" s="9"/>
      <c r="ABV643" s="9"/>
      <c r="ABW643" s="9"/>
      <c r="ABX643" s="9"/>
      <c r="ABY643" s="9"/>
      <c r="ABZ643" s="9"/>
      <c r="ACA643" s="9"/>
      <c r="ACB643" s="9"/>
      <c r="ACC643" s="9"/>
      <c r="ACD643" s="9"/>
      <c r="ACE643" s="9"/>
      <c r="ACF643" s="9"/>
      <c r="ACG643" s="9"/>
      <c r="ACH643" s="9"/>
      <c r="ACI643" s="9"/>
      <c r="ACJ643" s="9"/>
      <c r="ACK643" s="9"/>
      <c r="ACL643" s="9"/>
      <c r="ACM643" s="9"/>
      <c r="ACN643" s="9"/>
      <c r="ACO643" s="9"/>
      <c r="ACP643" s="9"/>
      <c r="ACQ643" s="9"/>
      <c r="ACR643" s="9"/>
      <c r="ACS643" s="9"/>
      <c r="ACT643" s="9"/>
      <c r="ACU643" s="9"/>
      <c r="ACV643" s="9"/>
      <c r="ACW643" s="9"/>
      <c r="ACX643" s="9"/>
      <c r="ACY643" s="9"/>
      <c r="ACZ643" s="9"/>
      <c r="ADA643" s="9"/>
      <c r="ADB643" s="9"/>
      <c r="ADC643" s="9"/>
      <c r="ADD643" s="9"/>
      <c r="ADE643" s="9"/>
      <c r="ADF643" s="9"/>
      <c r="ADG643" s="9"/>
      <c r="ADH643" s="9"/>
      <c r="ADI643" s="9"/>
      <c r="ADJ643" s="9"/>
      <c r="ADK643" s="9"/>
      <c r="ADL643" s="9"/>
      <c r="ADM643" s="9"/>
      <c r="ADN643" s="9"/>
      <c r="ADO643" s="9"/>
      <c r="ADP643" s="9"/>
      <c r="ADQ643" s="9"/>
      <c r="ADR643" s="9"/>
      <c r="ADS643" s="9"/>
      <c r="ADT643" s="9"/>
      <c r="ADU643" s="9"/>
      <c r="ADV643" s="9"/>
      <c r="ADW643" s="9"/>
      <c r="ADX643" s="9"/>
      <c r="ADY643" s="9"/>
      <c r="ADZ643" s="9"/>
      <c r="AEA643" s="9"/>
      <c r="AEB643" s="9"/>
      <c r="AEC643" s="9"/>
      <c r="AED643" s="9"/>
      <c r="AEE643" s="9"/>
      <c r="AEF643" s="9"/>
      <c r="AEG643" s="9"/>
      <c r="AEH643" s="9"/>
      <c r="AEI643" s="9"/>
      <c r="AEJ643" s="9"/>
      <c r="AEK643" s="9"/>
      <c r="AEL643" s="9"/>
      <c r="AEM643" s="9"/>
      <c r="AEN643" s="9"/>
      <c r="AEO643" s="9"/>
      <c r="AEP643" s="9"/>
      <c r="AEQ643" s="9"/>
      <c r="AER643" s="9"/>
      <c r="AES643" s="9"/>
      <c r="AET643" s="9"/>
      <c r="AEU643" s="9"/>
      <c r="AEV643" s="9"/>
      <c r="AEW643" s="9"/>
      <c r="AEX643" s="9"/>
      <c r="AEY643" s="9"/>
      <c r="AEZ643" s="9"/>
      <c r="AFA643" s="9"/>
      <c r="AFB643" s="9"/>
      <c r="AFC643" s="9"/>
      <c r="AFD643" s="9"/>
      <c r="AFE643" s="9"/>
      <c r="AFF643" s="9"/>
      <c r="AFG643" s="9"/>
      <c r="AFH643" s="9"/>
      <c r="AFI643" s="9"/>
      <c r="AFJ643" s="9"/>
      <c r="AFK643" s="9"/>
      <c r="AFL643" s="9"/>
      <c r="AFM643" s="9"/>
      <c r="AFN643" s="9"/>
      <c r="AFO643" s="9"/>
      <c r="AFP643" s="9"/>
      <c r="AFQ643" s="9"/>
      <c r="AFR643" s="9"/>
      <c r="AFS643" s="9"/>
      <c r="AFT643" s="9"/>
      <c r="AFU643" s="9"/>
      <c r="AFV643" s="9"/>
      <c r="AFW643" s="9"/>
      <c r="AFX643" s="9"/>
      <c r="AFY643" s="9"/>
      <c r="AFZ643" s="9"/>
      <c r="AGA643" s="9"/>
      <c r="AGB643" s="9"/>
      <c r="AGC643" s="9"/>
      <c r="AGD643" s="9"/>
      <c r="AGE643" s="9"/>
      <c r="AGF643" s="9"/>
      <c r="AGG643" s="9"/>
      <c r="AGH643" s="9"/>
      <c r="AGI643" s="9"/>
      <c r="AGJ643" s="9"/>
      <c r="AGK643" s="9"/>
      <c r="AGL643" s="9"/>
      <c r="AGM643" s="9"/>
      <c r="AGN643" s="9"/>
      <c r="AGO643" s="9"/>
      <c r="AGP643" s="9"/>
      <c r="AGQ643" s="9"/>
      <c r="AGR643" s="9"/>
      <c r="AGS643" s="9"/>
      <c r="AGT643" s="9"/>
      <c r="AGU643" s="9"/>
      <c r="AGV643" s="9"/>
      <c r="AGW643" s="9"/>
      <c r="AGX643" s="9"/>
      <c r="AGY643" s="9"/>
      <c r="AGZ643" s="9"/>
      <c r="AHA643" s="9"/>
      <c r="AHB643" s="9"/>
      <c r="AHC643" s="9"/>
      <c r="AHD643" s="9"/>
      <c r="AHE643" s="9"/>
      <c r="AHF643" s="9"/>
      <c r="AHG643" s="9"/>
      <c r="AHH643" s="9"/>
      <c r="AHI643" s="9"/>
      <c r="AHJ643" s="9"/>
      <c r="AHK643" s="9"/>
      <c r="AHL643" s="9"/>
      <c r="AHM643" s="9"/>
      <c r="AHN643" s="9"/>
      <c r="AHO643" s="9"/>
      <c r="AHP643" s="9"/>
      <c r="AHQ643" s="9"/>
      <c r="AHR643" s="9"/>
      <c r="AHS643" s="9"/>
      <c r="AHT643" s="9"/>
      <c r="AHU643" s="9"/>
      <c r="AHV643" s="9"/>
      <c r="AHW643" s="9"/>
      <c r="AHX643" s="9"/>
      <c r="AHY643" s="9"/>
      <c r="AHZ643" s="9"/>
      <c r="AIA643" s="9"/>
      <c r="AIB643" s="9"/>
      <c r="AIC643" s="9"/>
      <c r="AID643" s="9"/>
      <c r="AIE643" s="9"/>
      <c r="AIF643" s="9"/>
      <c r="AIG643" s="9"/>
      <c r="AIH643" s="9"/>
      <c r="AII643" s="9"/>
      <c r="AIJ643" s="9"/>
      <c r="AIK643" s="9"/>
      <c r="AIL643" s="9"/>
      <c r="AIM643" s="9"/>
      <c r="AIN643" s="9"/>
      <c r="AIO643" s="9"/>
      <c r="AIP643" s="9"/>
      <c r="AIQ643" s="9"/>
      <c r="AIR643" s="9"/>
      <c r="AIS643" s="9"/>
      <c r="AIT643" s="9"/>
      <c r="AIU643" s="9"/>
      <c r="AIV643" s="9"/>
      <c r="AIW643" s="9"/>
      <c r="AIX643" s="9"/>
      <c r="AIY643" s="9"/>
      <c r="AIZ643" s="9"/>
      <c r="AJA643" s="9"/>
      <c r="AJB643" s="9"/>
      <c r="AJC643" s="9"/>
      <c r="AJD643" s="9"/>
      <c r="AJE643" s="9"/>
      <c r="AJF643" s="9"/>
      <c r="AJG643" s="9"/>
      <c r="AJH643" s="9"/>
      <c r="AJI643" s="9"/>
      <c r="AJJ643" s="9"/>
      <c r="AJK643" s="9"/>
      <c r="AJL643" s="9"/>
      <c r="AJM643" s="9"/>
      <c r="AJN643" s="9"/>
      <c r="AJO643" s="9"/>
      <c r="AJP643" s="9"/>
      <c r="AJQ643" s="9"/>
      <c r="AJR643" s="9"/>
      <c r="AJS643" s="9"/>
      <c r="AJT643" s="9"/>
      <c r="AJU643" s="9"/>
      <c r="AJV643" s="9"/>
      <c r="AJW643" s="9"/>
      <c r="AJX643" s="9"/>
      <c r="AJY643" s="9"/>
      <c r="AJZ643" s="9"/>
      <c r="AKA643" s="9"/>
      <c r="AKB643" s="9"/>
      <c r="AKC643" s="9"/>
      <c r="AKD643" s="9"/>
      <c r="AKE643" s="9"/>
      <c r="AKF643" s="9"/>
      <c r="AKG643" s="9"/>
      <c r="AKH643" s="9"/>
      <c r="AKI643" s="9"/>
      <c r="AKJ643" s="9"/>
      <c r="AKK643" s="9"/>
      <c r="AKL643" s="9"/>
      <c r="AKM643" s="9"/>
      <c r="AKN643" s="9"/>
      <c r="AKO643" s="9"/>
      <c r="AKP643" s="9"/>
      <c r="AKQ643" s="9"/>
      <c r="AKR643" s="9"/>
      <c r="AKS643" s="9"/>
      <c r="AKT643" s="9"/>
      <c r="AKU643" s="9"/>
      <c r="AKV643" s="9"/>
      <c r="AKW643" s="9"/>
      <c r="AKX643" s="9"/>
      <c r="AKY643" s="9"/>
      <c r="AKZ643" s="9"/>
      <c r="ALA643" s="9"/>
      <c r="ALB643" s="9"/>
      <c r="ALC643" s="9"/>
      <c r="ALD643" s="9"/>
      <c r="ALE643" s="9"/>
      <c r="ALF643" s="9"/>
      <c r="ALG643" s="9"/>
      <c r="ALH643" s="9"/>
      <c r="ALI643" s="9"/>
      <c r="ALJ643" s="9"/>
      <c r="ALK643" s="9"/>
      <c r="ALL643" s="9"/>
      <c r="ALM643" s="9"/>
      <c r="ALN643" s="9"/>
      <c r="ALO643" s="9"/>
      <c r="ALP643" s="9"/>
      <c r="ALQ643" s="9"/>
      <c r="ALR643" s="9"/>
      <c r="ALS643" s="9"/>
      <c r="ALT643" s="9"/>
      <c r="ALU643" s="9"/>
      <c r="ALV643" s="9"/>
      <c r="ALW643" s="9"/>
      <c r="ALX643" s="9"/>
      <c r="ALY643" s="9"/>
      <c r="ALZ643" s="9"/>
      <c r="AMA643" s="9"/>
      <c r="AMB643" s="9"/>
      <c r="AMC643" s="9"/>
      <c r="AMD643" s="9"/>
      <c r="AME643" s="9"/>
      <c r="AMF643" s="9"/>
      <c r="AMG643" s="9"/>
      <c r="AMH643" s="9"/>
      <c r="AMI643" s="9"/>
      <c r="AMJ643" s="9"/>
      <c r="AMK643" s="9"/>
      <c r="AML643" s="9"/>
      <c r="AMM643" s="9"/>
      <c r="AMN643" s="9"/>
      <c r="AMO643" s="9"/>
      <c r="AMP643" s="9"/>
      <c r="AMQ643" s="9"/>
      <c r="AMR643" s="9"/>
      <c r="AMS643" s="9"/>
      <c r="AMT643" s="9"/>
      <c r="AMU643" s="9"/>
      <c r="AMV643" s="9"/>
      <c r="AMW643" s="9"/>
      <c r="AMX643" s="9"/>
      <c r="AMY643" s="9"/>
      <c r="AMZ643" s="9"/>
      <c r="ANA643" s="9"/>
      <c r="ANB643" s="9"/>
      <c r="ANC643" s="9"/>
      <c r="AND643" s="9"/>
      <c r="ANE643" s="9"/>
      <c r="ANF643" s="9"/>
      <c r="ANG643" s="9"/>
      <c r="ANH643" s="9"/>
      <c r="ANI643" s="9"/>
      <c r="ANJ643" s="9"/>
      <c r="ANK643" s="9"/>
      <c r="ANL643" s="9"/>
      <c r="ANM643" s="9"/>
      <c r="ANN643" s="9"/>
      <c r="ANO643" s="9"/>
      <c r="ANP643" s="9"/>
      <c r="ANQ643" s="9"/>
      <c r="ANR643" s="9"/>
      <c r="ANS643" s="9"/>
      <c r="ANT643" s="9"/>
      <c r="ANU643" s="9"/>
      <c r="ANV643" s="9"/>
      <c r="ANW643" s="9"/>
      <c r="ANX643" s="9"/>
      <c r="ANY643" s="9"/>
      <c r="ANZ643" s="9"/>
      <c r="AOA643" s="9"/>
      <c r="AOB643" s="9"/>
      <c r="AOC643" s="9"/>
      <c r="AOD643" s="9"/>
      <c r="AOE643" s="9"/>
      <c r="AOF643" s="9"/>
      <c r="AOG643" s="9"/>
      <c r="AOH643" s="9"/>
      <c r="AOI643" s="9"/>
      <c r="AOJ643" s="9"/>
      <c r="AOK643" s="9"/>
      <c r="AOL643" s="9"/>
      <c r="AOM643" s="9"/>
      <c r="AON643" s="9"/>
      <c r="AOO643" s="9"/>
      <c r="AOP643" s="9"/>
      <c r="AOQ643" s="9"/>
      <c r="AOR643" s="9"/>
      <c r="AOS643" s="9"/>
      <c r="AOT643" s="9"/>
      <c r="AOU643" s="9"/>
      <c r="AOV643" s="9"/>
      <c r="AOW643" s="9"/>
      <c r="AOX643" s="9"/>
      <c r="AOY643" s="9"/>
      <c r="AOZ643" s="9"/>
      <c r="APA643" s="9"/>
      <c r="APB643" s="9"/>
      <c r="APC643" s="9"/>
      <c r="APD643" s="9"/>
      <c r="APE643" s="9"/>
      <c r="APF643" s="9"/>
      <c r="APG643" s="9"/>
      <c r="APH643" s="9"/>
      <c r="API643" s="9"/>
      <c r="APJ643" s="9"/>
      <c r="APK643" s="9"/>
      <c r="APL643" s="9"/>
      <c r="APM643" s="9"/>
      <c r="APN643" s="9"/>
      <c r="APO643" s="9"/>
      <c r="APP643" s="9"/>
      <c r="APQ643" s="9"/>
      <c r="APR643" s="9"/>
      <c r="APS643" s="9"/>
      <c r="APT643" s="9"/>
      <c r="APU643" s="9"/>
      <c r="APV643" s="9"/>
      <c r="APW643" s="9"/>
      <c r="APX643" s="9"/>
      <c r="APY643" s="9"/>
      <c r="APZ643" s="9"/>
      <c r="AQA643" s="9"/>
      <c r="AQB643" s="9"/>
      <c r="AQC643" s="9"/>
      <c r="AQD643" s="9"/>
      <c r="AQE643" s="9"/>
      <c r="AQF643" s="9"/>
      <c r="AQG643" s="9"/>
      <c r="AQH643" s="9"/>
      <c r="AQI643" s="9"/>
      <c r="AQJ643" s="9"/>
      <c r="AQK643" s="9"/>
      <c r="AQL643" s="9"/>
      <c r="AQM643" s="9"/>
      <c r="AQN643" s="9"/>
      <c r="AQO643" s="9"/>
      <c r="AQP643" s="9"/>
      <c r="AQQ643" s="9"/>
      <c r="AQR643" s="9"/>
      <c r="AQS643" s="9"/>
      <c r="AQT643" s="9"/>
      <c r="AQU643" s="9"/>
      <c r="AQV643" s="9"/>
      <c r="AQW643" s="9"/>
      <c r="AQX643" s="9"/>
      <c r="AQY643" s="9"/>
      <c r="AQZ643" s="9"/>
      <c r="ARA643" s="9"/>
      <c r="ARB643" s="9"/>
      <c r="ARC643" s="9"/>
      <c r="ARD643" s="9"/>
      <c r="ARE643" s="9"/>
      <c r="ARF643" s="9"/>
      <c r="ARG643" s="9"/>
      <c r="ARH643" s="9"/>
      <c r="ARI643" s="9"/>
      <c r="ARJ643" s="9"/>
      <c r="ARK643" s="9"/>
      <c r="ARL643" s="9"/>
      <c r="ARM643" s="9"/>
      <c r="ARN643" s="9"/>
      <c r="ARO643" s="9"/>
      <c r="ARP643" s="9"/>
      <c r="ARQ643" s="9"/>
      <c r="ARR643" s="9"/>
      <c r="ARS643" s="9"/>
      <c r="ART643" s="9"/>
      <c r="ARU643" s="9"/>
      <c r="ARV643" s="9"/>
      <c r="ARW643" s="9"/>
      <c r="ARX643" s="9"/>
      <c r="ARY643" s="9"/>
      <c r="ARZ643" s="9"/>
      <c r="ASA643" s="9"/>
      <c r="ASB643" s="9"/>
      <c r="ASC643" s="9"/>
      <c r="ASD643" s="9"/>
      <c r="ASE643" s="9"/>
      <c r="ASF643" s="9"/>
      <c r="ASG643" s="9"/>
      <c r="ASH643" s="9"/>
      <c r="ASI643" s="9"/>
      <c r="ASJ643" s="9"/>
      <c r="ASK643" s="9"/>
      <c r="ASL643" s="9"/>
      <c r="ASM643" s="9"/>
      <c r="ASN643" s="9"/>
      <c r="ASO643" s="9"/>
      <c r="ASP643" s="9"/>
      <c r="ASQ643" s="9"/>
      <c r="ASR643" s="9"/>
      <c r="ASS643" s="9"/>
      <c r="AST643" s="9"/>
      <c r="ASU643" s="9"/>
      <c r="ASV643" s="9"/>
      <c r="ASW643" s="9"/>
      <c r="ASX643" s="9"/>
      <c r="ASY643" s="9"/>
      <c r="ASZ643" s="9"/>
      <c r="ATA643" s="9"/>
      <c r="ATB643" s="9"/>
      <c r="ATC643" s="9"/>
      <c r="ATD643" s="9"/>
      <c r="ATE643" s="9"/>
      <c r="ATF643" s="9"/>
      <c r="ATG643" s="9"/>
      <c r="ATH643" s="9"/>
      <c r="ATI643" s="9"/>
      <c r="ATJ643" s="9"/>
      <c r="ATK643" s="9"/>
      <c r="ATL643" s="9"/>
      <c r="ATM643" s="9"/>
      <c r="ATN643" s="9"/>
      <c r="ATO643" s="9"/>
      <c r="ATP643" s="9"/>
      <c r="ATQ643" s="9"/>
      <c r="ATR643" s="9"/>
      <c r="ATS643" s="9"/>
      <c r="ATT643" s="9"/>
      <c r="ATU643" s="9"/>
      <c r="ATV643" s="9"/>
      <c r="ATW643" s="9"/>
      <c r="ATX643" s="9"/>
      <c r="ATY643" s="9"/>
      <c r="ATZ643" s="9"/>
      <c r="AUA643" s="9"/>
      <c r="AUB643" s="9"/>
      <c r="AUC643" s="9"/>
      <c r="AUD643" s="9"/>
      <c r="AUE643" s="9"/>
      <c r="AUF643" s="9"/>
      <c r="AUG643" s="9"/>
      <c r="AUH643" s="9"/>
      <c r="AUI643" s="9"/>
      <c r="AUJ643" s="9"/>
      <c r="AUK643" s="9"/>
      <c r="AUL643" s="9"/>
      <c r="AUM643" s="9"/>
      <c r="AUN643" s="9"/>
      <c r="AUO643" s="9"/>
      <c r="AUP643" s="9"/>
      <c r="AUQ643" s="9"/>
      <c r="AUR643" s="9"/>
      <c r="AUS643" s="9"/>
      <c r="AUT643" s="9"/>
      <c r="AUU643" s="9"/>
      <c r="AUV643" s="9"/>
      <c r="AUW643" s="9"/>
      <c r="AUX643" s="9"/>
      <c r="AUY643" s="9"/>
      <c r="AUZ643" s="9"/>
      <c r="AVA643" s="9"/>
      <c r="AVB643" s="9"/>
      <c r="AVC643" s="9"/>
      <c r="AVD643" s="9"/>
      <c r="AVE643" s="9"/>
      <c r="AVF643" s="9"/>
      <c r="AVG643" s="9"/>
      <c r="AVH643" s="9"/>
      <c r="AVI643" s="9"/>
      <c r="AVJ643" s="9"/>
      <c r="AVK643" s="9"/>
      <c r="AVL643" s="9"/>
      <c r="AVM643" s="9"/>
      <c r="AVN643" s="9"/>
      <c r="AVO643" s="9"/>
      <c r="AVP643" s="9"/>
      <c r="AVQ643" s="9"/>
      <c r="AVR643" s="9"/>
      <c r="AVS643" s="9"/>
      <c r="AVT643" s="9"/>
      <c r="AVU643" s="9"/>
      <c r="AVV643" s="9"/>
      <c r="AVW643" s="9"/>
      <c r="AVX643" s="9"/>
      <c r="AVY643" s="9"/>
      <c r="AVZ643" s="9"/>
      <c r="AWA643" s="9"/>
      <c r="AWB643" s="9"/>
      <c r="AWC643" s="9"/>
      <c r="AWD643" s="9"/>
      <c r="AWE643" s="9"/>
      <c r="AWF643" s="9"/>
      <c r="AWG643" s="9"/>
      <c r="AWH643" s="9"/>
      <c r="AWI643" s="9"/>
      <c r="AWJ643" s="9"/>
      <c r="AWK643" s="9"/>
      <c r="AWL643" s="9"/>
      <c r="AWM643" s="9"/>
      <c r="AWN643" s="9"/>
      <c r="AWO643" s="9"/>
      <c r="AWP643" s="9"/>
      <c r="AWQ643" s="9"/>
      <c r="AWR643" s="9"/>
      <c r="AWS643" s="9"/>
      <c r="AWT643" s="9"/>
      <c r="AWU643" s="9"/>
      <c r="AWV643" s="9"/>
      <c r="AWW643" s="9"/>
      <c r="AWX643" s="9"/>
      <c r="AWY643" s="9"/>
      <c r="AWZ643" s="9"/>
      <c r="AXA643" s="9"/>
      <c r="AXB643" s="9"/>
      <c r="AXC643" s="9"/>
      <c r="AXD643" s="9"/>
      <c r="AXE643" s="9"/>
      <c r="AXF643" s="9"/>
      <c r="AXG643" s="9"/>
      <c r="AXH643" s="9"/>
      <c r="AXI643" s="9"/>
      <c r="AXJ643" s="9"/>
      <c r="AXK643" s="9"/>
      <c r="AXL643" s="9"/>
      <c r="AXM643" s="9"/>
      <c r="AXN643" s="9"/>
      <c r="AXO643" s="9"/>
      <c r="AXP643" s="9"/>
      <c r="AXQ643" s="9"/>
      <c r="AXR643" s="9"/>
      <c r="AXS643" s="9"/>
      <c r="AXT643" s="9"/>
      <c r="AXU643" s="9"/>
      <c r="AXV643" s="9"/>
      <c r="AXW643" s="9"/>
      <c r="AXX643" s="9"/>
      <c r="AXY643" s="9"/>
      <c r="AXZ643" s="9"/>
      <c r="AYA643" s="9"/>
      <c r="AYB643" s="9"/>
      <c r="AYC643" s="9"/>
      <c r="AYD643" s="9"/>
      <c r="AYE643" s="9"/>
      <c r="AYF643" s="9"/>
      <c r="AYG643" s="9"/>
      <c r="AYH643" s="9"/>
      <c r="AYI643" s="9"/>
      <c r="AYJ643" s="9"/>
      <c r="AYK643" s="9"/>
      <c r="AYL643" s="9"/>
      <c r="AYM643" s="9"/>
      <c r="AYN643" s="9"/>
      <c r="AYO643" s="9"/>
      <c r="AYP643" s="9"/>
      <c r="AYQ643" s="9"/>
      <c r="AYR643" s="9"/>
      <c r="AYS643" s="9"/>
      <c r="AYT643" s="9"/>
      <c r="AYU643" s="9"/>
      <c r="AYV643" s="9"/>
      <c r="AYW643" s="9"/>
      <c r="AYX643" s="9"/>
      <c r="AYY643" s="9"/>
      <c r="AYZ643" s="9"/>
      <c r="AZA643" s="9"/>
      <c r="AZB643" s="9"/>
      <c r="AZC643" s="9"/>
      <c r="AZD643" s="9"/>
      <c r="AZE643" s="9"/>
      <c r="AZF643" s="9"/>
      <c r="AZG643" s="9"/>
      <c r="AZH643" s="9"/>
      <c r="AZI643" s="9"/>
      <c r="AZJ643" s="9"/>
      <c r="AZK643" s="9"/>
      <c r="AZL643" s="9"/>
      <c r="AZM643" s="9"/>
      <c r="AZN643" s="9"/>
      <c r="AZO643" s="9"/>
      <c r="AZP643" s="9"/>
      <c r="AZQ643" s="9"/>
      <c r="AZR643" s="9"/>
      <c r="AZS643" s="9"/>
      <c r="AZT643" s="9"/>
      <c r="AZU643" s="9"/>
      <c r="AZV643" s="9"/>
      <c r="AZW643" s="9"/>
      <c r="AZX643" s="9"/>
      <c r="AZY643" s="9"/>
      <c r="AZZ643" s="9"/>
      <c r="BAA643" s="9"/>
      <c r="BAB643" s="9"/>
      <c r="BAC643" s="9"/>
      <c r="BAD643" s="9"/>
      <c r="BAE643" s="9"/>
      <c r="BAF643" s="9"/>
      <c r="BAG643" s="9"/>
      <c r="BAH643" s="9"/>
      <c r="BAI643" s="9"/>
      <c r="BAJ643" s="9"/>
      <c r="BAK643" s="9"/>
      <c r="BAL643" s="9"/>
      <c r="BAM643" s="9"/>
      <c r="BAN643" s="9"/>
      <c r="BAO643" s="9"/>
      <c r="BAP643" s="9"/>
      <c r="BAQ643" s="9"/>
      <c r="BAR643" s="9"/>
      <c r="BAS643" s="9"/>
      <c r="BAT643" s="9"/>
      <c r="BAU643" s="9"/>
      <c r="BAV643" s="9"/>
      <c r="BAW643" s="9"/>
      <c r="BAX643" s="9"/>
      <c r="BAY643" s="9"/>
      <c r="BAZ643" s="9"/>
      <c r="BBA643" s="9"/>
      <c r="BBB643" s="9"/>
      <c r="BBC643" s="9"/>
      <c r="BBD643" s="9"/>
      <c r="BBE643" s="9"/>
      <c r="BBF643" s="9"/>
      <c r="BBG643" s="9"/>
      <c r="BBH643" s="9"/>
      <c r="BBI643" s="9"/>
      <c r="BBJ643" s="9"/>
      <c r="BBK643" s="9"/>
      <c r="BBL643" s="9"/>
      <c r="BBM643" s="9"/>
      <c r="BBN643" s="9"/>
      <c r="BBO643" s="9"/>
      <c r="BBP643" s="9"/>
      <c r="BBQ643" s="9"/>
      <c r="BBR643" s="9"/>
      <c r="BBS643" s="9"/>
      <c r="BBT643" s="9"/>
      <c r="BBU643" s="9"/>
      <c r="BBV643" s="9"/>
      <c r="BBW643" s="9"/>
      <c r="BBX643" s="9"/>
      <c r="BBY643" s="9"/>
      <c r="BBZ643" s="9"/>
      <c r="BCA643" s="9"/>
      <c r="BCB643" s="9"/>
      <c r="BCC643" s="9"/>
      <c r="BCD643" s="9"/>
      <c r="BCE643" s="9"/>
      <c r="BCF643" s="9"/>
      <c r="BCG643" s="9"/>
      <c r="BCH643" s="9"/>
      <c r="BCI643" s="9"/>
      <c r="BCJ643" s="9"/>
      <c r="BCK643" s="9"/>
      <c r="BCL643" s="9"/>
      <c r="BCM643" s="9"/>
      <c r="BCN643" s="9"/>
      <c r="BCO643" s="9"/>
      <c r="BCP643" s="9"/>
      <c r="BCQ643" s="9"/>
      <c r="BCR643" s="9"/>
      <c r="BCS643" s="9"/>
      <c r="BCT643" s="9"/>
      <c r="BCU643" s="9"/>
      <c r="BCV643" s="9"/>
      <c r="BCW643" s="9"/>
      <c r="BCX643" s="9"/>
      <c r="BCY643" s="9"/>
      <c r="BCZ643" s="9"/>
      <c r="BDA643" s="9"/>
      <c r="BDB643" s="9"/>
      <c r="BDC643" s="9"/>
      <c r="BDD643" s="9"/>
      <c r="BDE643" s="9"/>
      <c r="BDF643" s="9"/>
      <c r="BDG643" s="9"/>
      <c r="BDH643" s="9"/>
      <c r="BDI643" s="9"/>
      <c r="BDJ643" s="9"/>
      <c r="BDK643" s="9"/>
      <c r="BDL643" s="9"/>
      <c r="BDM643" s="9"/>
      <c r="BDN643" s="9"/>
      <c r="BDO643" s="9"/>
      <c r="BDP643" s="9"/>
      <c r="BDQ643" s="9"/>
      <c r="BDR643" s="9"/>
      <c r="BDS643" s="9"/>
      <c r="BDT643" s="9"/>
      <c r="BDU643" s="9"/>
      <c r="BDV643" s="9"/>
      <c r="BDW643" s="9"/>
      <c r="BDX643" s="9"/>
      <c r="BDY643" s="9"/>
      <c r="BDZ643" s="9"/>
      <c r="BEA643" s="9"/>
      <c r="BEB643" s="9"/>
      <c r="BEC643" s="9"/>
      <c r="BED643" s="9"/>
      <c r="BEE643" s="9"/>
      <c r="BEF643" s="9"/>
      <c r="BEG643" s="9"/>
      <c r="BEH643" s="9"/>
      <c r="BEI643" s="9"/>
      <c r="BEJ643" s="9"/>
      <c r="BEK643" s="9"/>
      <c r="BEL643" s="9"/>
      <c r="BEM643" s="9"/>
      <c r="BEN643" s="9"/>
      <c r="BEO643" s="9"/>
      <c r="BEP643" s="9"/>
      <c r="BEQ643" s="9"/>
      <c r="BER643" s="9"/>
      <c r="BES643" s="9"/>
      <c r="BET643" s="9"/>
      <c r="BEU643" s="9"/>
      <c r="BEV643" s="9"/>
      <c r="BEW643" s="9"/>
      <c r="BEX643" s="9"/>
      <c r="BEY643" s="9"/>
      <c r="BEZ643" s="9"/>
      <c r="BFA643" s="9"/>
      <c r="BFB643" s="9"/>
      <c r="BFC643" s="9"/>
      <c r="BFD643" s="9"/>
      <c r="BFE643" s="9"/>
      <c r="BFF643" s="9"/>
      <c r="BFG643" s="9"/>
      <c r="BFH643" s="9"/>
      <c r="BFI643" s="9"/>
      <c r="BFJ643" s="9"/>
      <c r="BFK643" s="9"/>
      <c r="BFL643" s="9"/>
      <c r="BFM643" s="9"/>
      <c r="BFN643" s="9"/>
      <c r="BFO643" s="9"/>
      <c r="BFP643" s="9"/>
      <c r="BFQ643" s="9"/>
      <c r="BFR643" s="9"/>
      <c r="BFS643" s="9"/>
      <c r="BFT643" s="9"/>
      <c r="BFU643" s="9"/>
      <c r="BFV643" s="9"/>
      <c r="BFW643" s="9"/>
      <c r="BFX643" s="9"/>
      <c r="BFY643" s="9"/>
      <c r="BFZ643" s="9"/>
      <c r="BGA643" s="9"/>
      <c r="BGB643" s="9"/>
      <c r="BGC643" s="9"/>
      <c r="BGD643" s="9"/>
      <c r="BGE643" s="9"/>
      <c r="BGF643" s="9"/>
      <c r="BGG643" s="9"/>
      <c r="BGH643" s="9"/>
      <c r="BGI643" s="9"/>
      <c r="BGJ643" s="9"/>
      <c r="BGK643" s="9"/>
      <c r="BGL643" s="9"/>
      <c r="BGM643" s="9"/>
      <c r="BGN643" s="9"/>
      <c r="BGO643" s="9"/>
      <c r="BGP643" s="9"/>
      <c r="BGQ643" s="9"/>
      <c r="BGR643" s="9"/>
      <c r="BGS643" s="9"/>
      <c r="BGT643" s="9"/>
      <c r="BGU643" s="9"/>
      <c r="BGV643" s="9"/>
      <c r="BGW643" s="9"/>
      <c r="BGX643" s="9"/>
      <c r="BGY643" s="9"/>
      <c r="BGZ643" s="9"/>
      <c r="BHA643" s="9"/>
      <c r="BHB643" s="9"/>
      <c r="BHC643" s="9"/>
      <c r="BHD643" s="9"/>
      <c r="BHE643" s="9"/>
      <c r="BHF643" s="9"/>
      <c r="BHG643" s="9"/>
      <c r="BHH643" s="9"/>
      <c r="BHI643" s="9"/>
      <c r="BHJ643" s="9"/>
      <c r="BHK643" s="9"/>
      <c r="BHL643" s="9"/>
      <c r="BHM643" s="9"/>
      <c r="BHN643" s="9"/>
      <c r="BHO643" s="9"/>
      <c r="BHP643" s="9"/>
      <c r="BHQ643" s="9"/>
      <c r="BHR643" s="9"/>
      <c r="BHS643" s="9"/>
      <c r="BHT643" s="9"/>
      <c r="BHU643" s="9"/>
      <c r="BHV643" s="9"/>
      <c r="BHW643" s="9"/>
      <c r="BHX643" s="9"/>
      <c r="BHY643" s="9"/>
      <c r="BHZ643" s="9"/>
      <c r="BIA643" s="9"/>
      <c r="BIB643" s="9"/>
      <c r="BIC643" s="9"/>
      <c r="BID643" s="9"/>
      <c r="BIE643" s="9"/>
      <c r="BIF643" s="9"/>
      <c r="BIG643" s="9"/>
      <c r="BIH643" s="9"/>
      <c r="BII643" s="9"/>
      <c r="BIJ643" s="9"/>
      <c r="BIK643" s="9"/>
      <c r="BIL643" s="9"/>
      <c r="BIM643" s="9"/>
      <c r="BIN643" s="9"/>
      <c r="BIO643" s="9"/>
      <c r="BIP643" s="9"/>
      <c r="BIQ643" s="9"/>
      <c r="BIR643" s="9"/>
      <c r="BIS643" s="9"/>
      <c r="BIT643" s="9"/>
      <c r="BIU643" s="9"/>
      <c r="BIV643" s="9"/>
      <c r="BIW643" s="9"/>
      <c r="BIX643" s="9"/>
      <c r="BIY643" s="9"/>
      <c r="BIZ643" s="9"/>
      <c r="BJA643" s="9"/>
      <c r="BJB643" s="9"/>
      <c r="BJC643" s="9"/>
      <c r="BJD643" s="9"/>
      <c r="BJE643" s="9"/>
      <c r="BJF643" s="9"/>
      <c r="BJG643" s="9"/>
      <c r="BJH643" s="9"/>
      <c r="BJI643" s="9"/>
      <c r="BJJ643" s="9"/>
      <c r="BJK643" s="9"/>
      <c r="BJL643" s="9"/>
      <c r="BJM643" s="9"/>
      <c r="BJN643" s="9"/>
      <c r="BJO643" s="9"/>
      <c r="BJP643" s="9"/>
      <c r="BJQ643" s="9"/>
      <c r="BJR643" s="9"/>
      <c r="BJS643" s="9"/>
      <c r="BJT643" s="9"/>
      <c r="BJU643" s="9"/>
      <c r="BJV643" s="9"/>
      <c r="BJW643" s="9"/>
      <c r="BJX643" s="9"/>
      <c r="BJY643" s="9"/>
      <c r="BJZ643" s="9"/>
      <c r="BKA643" s="9"/>
      <c r="BKB643" s="9"/>
      <c r="BKC643" s="9"/>
      <c r="BKD643" s="9"/>
      <c r="BKE643" s="9"/>
      <c r="BKF643" s="9"/>
      <c r="BKG643" s="9"/>
      <c r="BKH643" s="9"/>
      <c r="BKI643" s="9"/>
      <c r="BKJ643" s="9"/>
      <c r="BKK643" s="9"/>
      <c r="BKL643" s="9"/>
      <c r="BKM643" s="9"/>
      <c r="BKN643" s="9"/>
      <c r="BKO643" s="9"/>
      <c r="BKP643" s="9"/>
      <c r="BKQ643" s="9"/>
      <c r="BKR643" s="9"/>
      <c r="BKS643" s="9"/>
      <c r="BKT643" s="9"/>
      <c r="BKU643" s="9"/>
      <c r="BKV643" s="9"/>
      <c r="BKW643" s="9"/>
      <c r="BKX643" s="9"/>
      <c r="BKY643" s="9"/>
      <c r="BKZ643" s="9"/>
      <c r="BLA643" s="9"/>
      <c r="BLB643" s="9"/>
      <c r="BLC643" s="9"/>
      <c r="BLD643" s="9"/>
      <c r="BLE643" s="9"/>
      <c r="BLF643" s="9"/>
      <c r="BLG643" s="9"/>
      <c r="BLH643" s="9"/>
      <c r="BLI643" s="9"/>
      <c r="BLJ643" s="9"/>
      <c r="BLK643" s="9"/>
      <c r="BLL643" s="9"/>
      <c r="BLM643" s="9"/>
      <c r="BLN643" s="9"/>
      <c r="BLO643" s="9"/>
      <c r="BLP643" s="9"/>
      <c r="BLQ643" s="9"/>
      <c r="BLR643" s="9"/>
      <c r="BLS643" s="9"/>
      <c r="BLT643" s="9"/>
      <c r="BLU643" s="9"/>
      <c r="BLV643" s="9"/>
      <c r="BLW643" s="9"/>
      <c r="BLX643" s="9"/>
      <c r="BLY643" s="9"/>
      <c r="BLZ643" s="9"/>
      <c r="BMA643" s="9"/>
      <c r="BMB643" s="9"/>
      <c r="BMC643" s="9"/>
      <c r="BMD643" s="9"/>
      <c r="BME643" s="9"/>
      <c r="BMF643" s="9"/>
      <c r="BMG643" s="9"/>
      <c r="BMH643" s="9"/>
      <c r="BMI643" s="9"/>
      <c r="BMJ643" s="9"/>
      <c r="BMK643" s="9"/>
      <c r="BML643" s="9"/>
      <c r="BMM643" s="9"/>
      <c r="BMN643" s="9"/>
      <c r="BMO643" s="9"/>
      <c r="BMP643" s="9"/>
      <c r="BMQ643" s="9"/>
      <c r="BMR643" s="9"/>
      <c r="BMS643" s="9"/>
      <c r="BMT643" s="9"/>
      <c r="BMU643" s="9"/>
      <c r="BMV643" s="9"/>
      <c r="BMW643" s="9"/>
      <c r="BMX643" s="9"/>
      <c r="BMY643" s="9"/>
      <c r="BMZ643" s="9"/>
      <c r="BNA643" s="9"/>
      <c r="BNB643" s="9"/>
      <c r="BNC643" s="9"/>
      <c r="BND643" s="9"/>
      <c r="BNE643" s="9"/>
      <c r="BNF643" s="9"/>
      <c r="BNG643" s="9"/>
      <c r="BNH643" s="9"/>
      <c r="BNI643" s="9"/>
      <c r="BNJ643" s="9"/>
      <c r="BNK643" s="9"/>
      <c r="BNL643" s="9"/>
      <c r="BNM643" s="9"/>
      <c r="BNN643" s="9"/>
      <c r="BNO643" s="9"/>
      <c r="BNP643" s="9"/>
      <c r="BNQ643" s="9"/>
      <c r="BNR643" s="9"/>
      <c r="BNS643" s="9"/>
      <c r="BNT643" s="9"/>
      <c r="BNU643" s="9"/>
      <c r="BNV643" s="9"/>
      <c r="BNW643" s="9"/>
      <c r="BNX643" s="9"/>
      <c r="BNY643" s="9"/>
      <c r="BNZ643" s="9"/>
      <c r="BOA643" s="9"/>
      <c r="BOB643" s="9"/>
      <c r="BOC643" s="9"/>
      <c r="BOD643" s="9"/>
      <c r="BOE643" s="9"/>
      <c r="BOF643" s="9"/>
      <c r="BOG643" s="9"/>
      <c r="BOH643" s="9"/>
      <c r="BOI643" s="9"/>
      <c r="BOJ643" s="9"/>
      <c r="BOK643" s="9"/>
      <c r="BOL643" s="9"/>
      <c r="BOM643" s="9"/>
      <c r="BON643" s="9"/>
      <c r="BOO643" s="9"/>
      <c r="BOP643" s="9"/>
      <c r="BOQ643" s="9"/>
      <c r="BOR643" s="9"/>
      <c r="BOS643" s="9"/>
      <c r="BOT643" s="9"/>
      <c r="BOU643" s="9"/>
      <c r="BOV643" s="9"/>
      <c r="BOW643" s="9"/>
      <c r="BOX643" s="9"/>
      <c r="BOY643" s="9"/>
      <c r="BOZ643" s="9"/>
      <c r="BPA643" s="9"/>
      <c r="BPB643" s="9"/>
      <c r="BPC643" s="9"/>
      <c r="BPD643" s="9"/>
      <c r="BPE643" s="9"/>
      <c r="BPF643" s="9"/>
      <c r="BPG643" s="9"/>
      <c r="BPH643" s="9"/>
      <c r="BPI643" s="9"/>
      <c r="BPJ643" s="9"/>
      <c r="BPK643" s="9"/>
      <c r="BPL643" s="9"/>
      <c r="BPM643" s="9"/>
      <c r="BPN643" s="9"/>
      <c r="BPO643" s="9"/>
      <c r="BPP643" s="9"/>
      <c r="BPQ643" s="9"/>
      <c r="BPR643" s="9"/>
      <c r="BPS643" s="9"/>
      <c r="BPT643" s="9"/>
      <c r="BPU643" s="9"/>
      <c r="BPV643" s="9"/>
      <c r="BPW643" s="9"/>
      <c r="BPX643" s="9"/>
      <c r="BPY643" s="9"/>
      <c r="BPZ643" s="9"/>
      <c r="BQA643" s="9"/>
      <c r="BQB643" s="9"/>
      <c r="BQC643" s="9"/>
      <c r="BQD643" s="9"/>
      <c r="BQE643" s="9"/>
      <c r="BQF643" s="9"/>
      <c r="BQG643" s="9"/>
      <c r="BQH643" s="9"/>
      <c r="BQI643" s="9"/>
      <c r="BQJ643" s="9"/>
      <c r="BQK643" s="9"/>
      <c r="BQL643" s="9"/>
      <c r="BQM643" s="9"/>
      <c r="BQN643" s="9"/>
      <c r="BQO643" s="9"/>
      <c r="BQP643" s="9"/>
      <c r="BQQ643" s="9"/>
      <c r="BQR643" s="9"/>
      <c r="BQS643" s="9"/>
      <c r="BQT643" s="9"/>
      <c r="BQU643" s="9"/>
      <c r="BQV643" s="9"/>
      <c r="BQW643" s="9"/>
      <c r="BQX643" s="9"/>
      <c r="BQY643" s="9"/>
      <c r="BQZ643" s="9"/>
      <c r="BRA643" s="9"/>
      <c r="BRB643" s="9"/>
      <c r="BRC643" s="9"/>
      <c r="BRD643" s="9"/>
      <c r="BRE643" s="9"/>
      <c r="BRF643" s="9"/>
      <c r="BRG643" s="9"/>
      <c r="BRH643" s="9"/>
      <c r="BRI643" s="9"/>
      <c r="BRJ643" s="9"/>
      <c r="BRK643" s="9"/>
      <c r="BRL643" s="9"/>
      <c r="BRM643" s="9"/>
      <c r="BRN643" s="9"/>
      <c r="BRO643" s="9"/>
      <c r="BRP643" s="9"/>
      <c r="BRQ643" s="9"/>
      <c r="BRR643" s="9"/>
      <c r="BRS643" s="9"/>
      <c r="BRT643" s="9"/>
      <c r="BRU643" s="9"/>
      <c r="BRV643" s="9"/>
      <c r="BRW643" s="9"/>
      <c r="BRX643" s="9"/>
      <c r="BRY643" s="9"/>
      <c r="BRZ643" s="9"/>
      <c r="BSA643" s="9"/>
      <c r="BSB643" s="9"/>
      <c r="BSC643" s="9"/>
      <c r="BSD643" s="9"/>
      <c r="BSE643" s="9"/>
      <c r="BSF643" s="9"/>
      <c r="BSG643" s="9"/>
      <c r="BSH643" s="9"/>
      <c r="BSI643" s="9"/>
      <c r="BSJ643" s="9"/>
      <c r="BSK643" s="9"/>
      <c r="BSL643" s="9"/>
      <c r="BSM643" s="9"/>
      <c r="BSN643" s="9"/>
      <c r="BSO643" s="9"/>
      <c r="BSP643" s="9"/>
      <c r="BSQ643" s="9"/>
      <c r="BSR643" s="9"/>
      <c r="BSS643" s="9"/>
      <c r="BST643" s="9"/>
      <c r="BSU643" s="9"/>
      <c r="BSV643" s="9"/>
      <c r="BSW643" s="9"/>
      <c r="BSX643" s="9"/>
      <c r="BSY643" s="9"/>
      <c r="BSZ643" s="9"/>
      <c r="BTA643" s="9"/>
      <c r="BTB643" s="9"/>
      <c r="BTC643" s="9"/>
      <c r="BTD643" s="9"/>
      <c r="BTE643" s="9"/>
      <c r="BTF643" s="9"/>
      <c r="BTG643" s="9"/>
      <c r="BTH643" s="9"/>
      <c r="BTI643" s="9"/>
      <c r="BTJ643" s="9"/>
      <c r="BTK643" s="9"/>
      <c r="BTL643" s="9"/>
      <c r="BTM643" s="9"/>
      <c r="BTN643" s="9"/>
      <c r="BTO643" s="9"/>
      <c r="BTP643" s="9"/>
      <c r="BTQ643" s="9"/>
      <c r="BTR643" s="9"/>
      <c r="BTS643" s="9"/>
      <c r="BTT643" s="9"/>
      <c r="BTU643" s="9"/>
      <c r="BTV643" s="9"/>
      <c r="BTW643" s="9"/>
      <c r="BTX643" s="9"/>
      <c r="BTY643" s="9"/>
      <c r="BTZ643" s="9"/>
      <c r="BUA643" s="9"/>
      <c r="BUB643" s="9"/>
      <c r="BUC643" s="9"/>
      <c r="BUD643" s="9"/>
      <c r="BUE643" s="9"/>
      <c r="BUF643" s="9"/>
      <c r="BUG643" s="9"/>
      <c r="BUH643" s="9"/>
      <c r="BUI643" s="9"/>
      <c r="BUJ643" s="9"/>
      <c r="BUK643" s="9"/>
      <c r="BUL643" s="9"/>
      <c r="BUM643" s="9"/>
      <c r="BUN643" s="9"/>
      <c r="BUO643" s="9"/>
      <c r="BUP643" s="9"/>
      <c r="BUQ643" s="9"/>
      <c r="BUR643" s="9"/>
      <c r="BUS643" s="9"/>
      <c r="BUT643" s="9"/>
      <c r="BUU643" s="9"/>
      <c r="BUV643" s="9"/>
      <c r="BUW643" s="9"/>
      <c r="BUX643" s="9"/>
      <c r="BUY643" s="9"/>
      <c r="BUZ643" s="9"/>
      <c r="BVA643" s="9"/>
      <c r="BVB643" s="9"/>
      <c r="BVC643" s="9"/>
      <c r="BVD643" s="9"/>
      <c r="BVE643" s="9"/>
      <c r="BVF643" s="9"/>
      <c r="BVG643" s="9"/>
      <c r="BVH643" s="9"/>
      <c r="BVI643" s="9"/>
      <c r="BVJ643" s="9"/>
      <c r="BVK643" s="9"/>
      <c r="BVL643" s="9"/>
      <c r="BVM643" s="9"/>
      <c r="BVN643" s="9"/>
      <c r="BVO643" s="9"/>
      <c r="BVP643" s="9"/>
      <c r="BVQ643" s="9"/>
      <c r="BVR643" s="9"/>
      <c r="BVS643" s="9"/>
      <c r="BVT643" s="9"/>
      <c r="BVU643" s="9"/>
      <c r="BVV643" s="9"/>
      <c r="BVW643" s="9"/>
      <c r="BVX643" s="9"/>
      <c r="BVY643" s="9"/>
      <c r="BVZ643" s="9"/>
      <c r="BWA643" s="9"/>
      <c r="BWB643" s="9"/>
      <c r="BWC643" s="9"/>
      <c r="BWD643" s="9"/>
      <c r="BWE643" s="9"/>
      <c r="BWF643" s="9"/>
      <c r="BWG643" s="9"/>
      <c r="BWH643" s="9"/>
      <c r="BWI643" s="9"/>
      <c r="BWJ643" s="9"/>
      <c r="BWK643" s="9"/>
      <c r="BWL643" s="9"/>
      <c r="BWM643" s="9"/>
      <c r="BWN643" s="9"/>
      <c r="BWO643" s="9"/>
      <c r="BWP643" s="9"/>
      <c r="BWQ643" s="9"/>
      <c r="BWR643" s="9"/>
      <c r="BWS643" s="9"/>
      <c r="BWT643" s="9"/>
      <c r="BWU643" s="9"/>
      <c r="BWV643" s="9"/>
      <c r="BWW643" s="9"/>
      <c r="BWX643" s="9"/>
      <c r="BWY643" s="9"/>
      <c r="BWZ643" s="9"/>
      <c r="BXA643" s="9"/>
      <c r="BXB643" s="9"/>
      <c r="BXC643" s="9"/>
      <c r="BXD643" s="9"/>
      <c r="BXE643" s="9"/>
      <c r="BXF643" s="9"/>
      <c r="BXG643" s="9"/>
      <c r="BXH643" s="9"/>
      <c r="BXI643" s="9"/>
      <c r="BXJ643" s="9"/>
      <c r="BXK643" s="9"/>
      <c r="BXL643" s="9"/>
      <c r="BXM643" s="9"/>
      <c r="BXN643" s="9"/>
      <c r="BXO643" s="9"/>
      <c r="BXP643" s="9"/>
      <c r="BXQ643" s="9"/>
      <c r="BXR643" s="9"/>
      <c r="BXS643" s="9"/>
      <c r="BXT643" s="9"/>
      <c r="BXU643" s="9"/>
      <c r="BXV643" s="9"/>
      <c r="BXW643" s="9"/>
      <c r="BXX643" s="9"/>
      <c r="BXY643" s="9"/>
      <c r="BXZ643" s="9"/>
      <c r="BYA643" s="9"/>
      <c r="BYB643" s="9"/>
      <c r="BYC643" s="9"/>
      <c r="BYD643" s="9"/>
      <c r="BYE643" s="9"/>
      <c r="BYF643" s="9"/>
      <c r="BYG643" s="9"/>
      <c r="BYH643" s="9"/>
      <c r="BYI643" s="9"/>
      <c r="BYJ643" s="9"/>
      <c r="BYK643" s="9"/>
      <c r="BYL643" s="9"/>
      <c r="BYM643" s="9"/>
      <c r="BYN643" s="9"/>
      <c r="BYO643" s="9"/>
      <c r="BYP643" s="9"/>
      <c r="BYQ643" s="9"/>
      <c r="BYR643" s="9"/>
      <c r="BYS643" s="9"/>
      <c r="BYT643" s="9"/>
      <c r="BYU643" s="9"/>
      <c r="BYV643" s="9"/>
      <c r="BYW643" s="9"/>
      <c r="BYX643" s="9"/>
      <c r="BYY643" s="9"/>
      <c r="BYZ643" s="9"/>
      <c r="BZA643" s="9"/>
      <c r="BZB643" s="9"/>
      <c r="BZC643" s="9"/>
      <c r="BZD643" s="9"/>
      <c r="BZE643" s="9"/>
      <c r="BZF643" s="9"/>
      <c r="BZG643" s="9"/>
      <c r="BZH643" s="9"/>
      <c r="BZI643" s="9"/>
      <c r="BZJ643" s="9"/>
      <c r="BZK643" s="9"/>
      <c r="BZL643" s="9"/>
      <c r="BZM643" s="9"/>
      <c r="BZN643" s="9"/>
      <c r="BZO643" s="9"/>
      <c r="BZP643" s="9"/>
      <c r="BZQ643" s="9"/>
      <c r="BZR643" s="9"/>
      <c r="BZS643" s="9"/>
      <c r="BZT643" s="9"/>
      <c r="BZU643" s="9"/>
      <c r="BZV643" s="9"/>
      <c r="BZW643" s="9"/>
      <c r="BZX643" s="9"/>
      <c r="BZY643" s="9"/>
      <c r="BZZ643" s="9"/>
      <c r="CAA643" s="9"/>
      <c r="CAB643" s="9"/>
      <c r="CAC643" s="9"/>
      <c r="CAD643" s="9"/>
      <c r="CAE643" s="9"/>
      <c r="CAF643" s="9"/>
      <c r="CAG643" s="9"/>
      <c r="CAH643" s="9"/>
      <c r="CAI643" s="9"/>
      <c r="CAJ643" s="9"/>
      <c r="CAK643" s="9"/>
      <c r="CAL643" s="9"/>
      <c r="CAM643" s="9"/>
      <c r="CAN643" s="9"/>
      <c r="CAO643" s="9"/>
      <c r="CAP643" s="9"/>
      <c r="CAQ643" s="9"/>
      <c r="CAR643" s="9"/>
      <c r="CAS643" s="9"/>
      <c r="CAT643" s="9"/>
      <c r="CAU643" s="9"/>
      <c r="CAV643" s="9"/>
      <c r="CAW643" s="9"/>
      <c r="CAX643" s="9"/>
      <c r="CAY643" s="9"/>
      <c r="CAZ643" s="9"/>
      <c r="CBA643" s="9"/>
      <c r="CBB643" s="9"/>
      <c r="CBC643" s="9"/>
      <c r="CBD643" s="9"/>
      <c r="CBE643" s="9"/>
      <c r="CBF643" s="9"/>
      <c r="CBG643" s="9"/>
      <c r="CBH643" s="9"/>
      <c r="CBI643" s="9"/>
      <c r="CBJ643" s="9"/>
      <c r="CBK643" s="9"/>
      <c r="CBL643" s="9"/>
      <c r="CBM643" s="9"/>
      <c r="CBN643" s="9"/>
      <c r="CBO643" s="9"/>
      <c r="CBP643" s="9"/>
      <c r="CBQ643" s="9"/>
      <c r="CBR643" s="9"/>
      <c r="CBS643" s="9"/>
      <c r="CBT643" s="9"/>
      <c r="CBU643" s="9"/>
      <c r="CBV643" s="9"/>
      <c r="CBW643" s="9"/>
      <c r="CBX643" s="9"/>
      <c r="CBY643" s="9"/>
      <c r="CBZ643" s="9"/>
      <c r="CCA643" s="9"/>
      <c r="CCB643" s="9"/>
      <c r="CCC643" s="9"/>
      <c r="CCD643" s="9"/>
      <c r="CCE643" s="9"/>
      <c r="CCF643" s="9"/>
      <c r="CCG643" s="9"/>
      <c r="CCH643" s="9"/>
      <c r="CCI643" s="9"/>
      <c r="CCJ643" s="9"/>
      <c r="CCK643" s="9"/>
      <c r="CCL643" s="9"/>
      <c r="CCM643" s="9"/>
      <c r="CCN643" s="9"/>
      <c r="CCO643" s="9"/>
      <c r="CCP643" s="9"/>
      <c r="CCQ643" s="9"/>
      <c r="CCR643" s="9"/>
      <c r="CCS643" s="9"/>
      <c r="CCT643" s="9"/>
      <c r="CCU643" s="9"/>
      <c r="CCV643" s="9"/>
      <c r="CCW643" s="9"/>
      <c r="CCX643" s="9"/>
      <c r="CCY643" s="9"/>
      <c r="CCZ643" s="9"/>
      <c r="CDA643" s="9"/>
      <c r="CDB643" s="9"/>
      <c r="CDC643" s="9"/>
      <c r="CDD643" s="9"/>
      <c r="CDE643" s="9"/>
      <c r="CDF643" s="9"/>
      <c r="CDG643" s="9"/>
      <c r="CDH643" s="9"/>
      <c r="CDI643" s="9"/>
      <c r="CDJ643" s="9"/>
      <c r="CDK643" s="9"/>
      <c r="CDL643" s="9"/>
      <c r="CDM643" s="9"/>
      <c r="CDN643" s="9"/>
      <c r="CDO643" s="9"/>
      <c r="CDP643" s="9"/>
      <c r="CDQ643" s="9"/>
      <c r="CDR643" s="9"/>
      <c r="CDS643" s="9"/>
      <c r="CDT643" s="9"/>
      <c r="CDU643" s="9"/>
      <c r="CDV643" s="9"/>
      <c r="CDW643" s="9"/>
      <c r="CDX643" s="9"/>
      <c r="CDY643" s="9"/>
      <c r="CDZ643" s="9"/>
      <c r="CEA643" s="9"/>
      <c r="CEB643" s="9"/>
      <c r="CEC643" s="9"/>
      <c r="CED643" s="9"/>
      <c r="CEE643" s="9"/>
      <c r="CEF643" s="9"/>
      <c r="CEG643" s="9"/>
      <c r="CEH643" s="9"/>
      <c r="CEI643" s="9"/>
      <c r="CEJ643" s="9"/>
      <c r="CEK643" s="9"/>
      <c r="CEL643" s="9"/>
      <c r="CEM643" s="9"/>
      <c r="CEN643" s="9"/>
      <c r="CEO643" s="9"/>
      <c r="CEP643" s="9"/>
      <c r="CEQ643" s="9"/>
      <c r="CER643" s="9"/>
      <c r="CES643" s="9"/>
      <c r="CET643" s="9"/>
      <c r="CEU643" s="9"/>
      <c r="CEV643" s="9"/>
      <c r="CEW643" s="9"/>
      <c r="CEX643" s="9"/>
      <c r="CEY643" s="9"/>
      <c r="CEZ643" s="9"/>
      <c r="CFA643" s="9"/>
      <c r="CFB643" s="9"/>
      <c r="CFC643" s="9"/>
      <c r="CFD643" s="9"/>
      <c r="CFE643" s="9"/>
      <c r="CFF643" s="9"/>
      <c r="CFG643" s="9"/>
      <c r="CFH643" s="9"/>
      <c r="CFI643" s="9"/>
      <c r="CFJ643" s="9"/>
      <c r="CFK643" s="9"/>
      <c r="CFL643" s="9"/>
      <c r="CFM643" s="9"/>
      <c r="CFN643" s="9"/>
      <c r="CFO643" s="9"/>
      <c r="CFP643" s="9"/>
      <c r="CFQ643" s="9"/>
      <c r="CFR643" s="9"/>
      <c r="CFS643" s="9"/>
      <c r="CFT643" s="9"/>
      <c r="CFU643" s="9"/>
      <c r="CFV643" s="9"/>
      <c r="CFW643" s="9"/>
      <c r="CFX643" s="9"/>
      <c r="CFY643" s="9"/>
      <c r="CFZ643" s="9"/>
      <c r="CGA643" s="9"/>
      <c r="CGB643" s="9"/>
      <c r="CGC643" s="9"/>
      <c r="CGD643" s="9"/>
      <c r="CGE643" s="9"/>
      <c r="CGF643" s="9"/>
      <c r="CGG643" s="9"/>
      <c r="CGH643" s="9"/>
      <c r="CGI643" s="9"/>
      <c r="CGJ643" s="9"/>
      <c r="CGK643" s="9"/>
      <c r="CGL643" s="9"/>
      <c r="CGM643" s="9"/>
      <c r="CGN643" s="9"/>
      <c r="CGO643" s="9"/>
      <c r="CGP643" s="9"/>
      <c r="CGQ643" s="9"/>
      <c r="CGR643" s="9"/>
      <c r="CGS643" s="9"/>
      <c r="CGT643" s="9"/>
      <c r="CGU643" s="9"/>
      <c r="CGV643" s="9"/>
      <c r="CGW643" s="9"/>
      <c r="CGX643" s="9"/>
      <c r="CGY643" s="9"/>
      <c r="CGZ643" s="9"/>
      <c r="CHA643" s="9"/>
      <c r="CHB643" s="9"/>
      <c r="CHC643" s="9"/>
      <c r="CHD643" s="9"/>
      <c r="CHE643" s="9"/>
      <c r="CHF643" s="9"/>
      <c r="CHG643" s="9"/>
      <c r="CHH643" s="9"/>
      <c r="CHI643" s="9"/>
      <c r="CHJ643" s="9"/>
      <c r="CHK643" s="9"/>
      <c r="CHL643" s="9"/>
      <c r="CHM643" s="9"/>
      <c r="CHN643" s="9"/>
      <c r="CHO643" s="9"/>
      <c r="CHP643" s="9"/>
      <c r="CHQ643" s="9"/>
      <c r="CHR643" s="9"/>
      <c r="CHS643" s="9"/>
      <c r="CHT643" s="9"/>
      <c r="CHU643" s="9"/>
      <c r="CHV643" s="9"/>
      <c r="CHW643" s="9"/>
      <c r="CHX643" s="9"/>
      <c r="CHY643" s="9"/>
      <c r="CHZ643" s="9"/>
      <c r="CIA643" s="9"/>
      <c r="CIB643" s="9"/>
      <c r="CIC643" s="9"/>
      <c r="CID643" s="9"/>
      <c r="CIE643" s="9"/>
      <c r="CIF643" s="9"/>
      <c r="CIG643" s="9"/>
      <c r="CIH643" s="9"/>
      <c r="CII643" s="9"/>
      <c r="CIJ643" s="9"/>
      <c r="CIK643" s="9"/>
      <c r="CIL643" s="9"/>
      <c r="CIM643" s="9"/>
      <c r="CIN643" s="9"/>
      <c r="CIO643" s="9"/>
      <c r="CIP643" s="9"/>
      <c r="CIQ643" s="9"/>
      <c r="CIR643" s="9"/>
      <c r="CIS643" s="9"/>
      <c r="CIT643" s="9"/>
      <c r="CIU643" s="9"/>
      <c r="CIV643" s="9"/>
      <c r="CIW643" s="9"/>
      <c r="CIX643" s="9"/>
      <c r="CIY643" s="9"/>
      <c r="CIZ643" s="9"/>
      <c r="CJA643" s="9"/>
      <c r="CJB643" s="9"/>
      <c r="CJC643" s="9"/>
      <c r="CJD643" s="9"/>
      <c r="CJE643" s="9"/>
      <c r="CJF643" s="9"/>
      <c r="CJG643" s="9"/>
      <c r="CJH643" s="9"/>
      <c r="CJI643" s="9"/>
      <c r="CJJ643" s="9"/>
      <c r="CJK643" s="9"/>
      <c r="CJL643" s="9"/>
      <c r="CJM643" s="9"/>
      <c r="CJN643" s="9"/>
      <c r="CJO643" s="9"/>
      <c r="CJP643" s="9"/>
      <c r="CJQ643" s="9"/>
      <c r="CJR643" s="9"/>
      <c r="CJS643" s="9"/>
      <c r="CJT643" s="9"/>
      <c r="CJU643" s="9"/>
      <c r="CJV643" s="9"/>
      <c r="CJW643" s="9"/>
      <c r="CJX643" s="9"/>
      <c r="CJY643" s="9"/>
      <c r="CJZ643" s="9"/>
      <c r="CKA643" s="9"/>
      <c r="CKB643" s="9"/>
      <c r="CKC643" s="9"/>
      <c r="CKD643" s="9"/>
      <c r="CKE643" s="9"/>
      <c r="CKF643" s="9"/>
      <c r="CKG643" s="9"/>
      <c r="CKH643" s="9"/>
      <c r="CKI643" s="9"/>
      <c r="CKJ643" s="9"/>
      <c r="CKK643" s="9"/>
      <c r="CKL643" s="9"/>
      <c r="CKM643" s="9"/>
      <c r="CKN643" s="9"/>
      <c r="CKO643" s="9"/>
      <c r="CKP643" s="9"/>
      <c r="CKQ643" s="9"/>
      <c r="CKR643" s="9"/>
      <c r="CKS643" s="9"/>
      <c r="CKT643" s="9"/>
      <c r="CKU643" s="9"/>
      <c r="CKV643" s="9"/>
      <c r="CKW643" s="9"/>
      <c r="CKX643" s="9"/>
      <c r="CKY643" s="9"/>
      <c r="CKZ643" s="9"/>
      <c r="CLA643" s="9"/>
      <c r="CLB643" s="9"/>
      <c r="CLC643" s="9"/>
      <c r="CLD643" s="9"/>
      <c r="CLE643" s="9"/>
      <c r="CLF643" s="9"/>
      <c r="CLG643" s="9"/>
      <c r="CLH643" s="9"/>
      <c r="CLI643" s="9"/>
      <c r="CLJ643" s="9"/>
      <c r="CLK643" s="9"/>
      <c r="CLL643" s="9"/>
      <c r="CLM643" s="9"/>
      <c r="CLN643" s="9"/>
      <c r="CLO643" s="9"/>
      <c r="CLP643" s="9"/>
      <c r="CLQ643" s="9"/>
      <c r="CLR643" s="9"/>
      <c r="CLS643" s="9"/>
      <c r="CLT643" s="9"/>
      <c r="CLU643" s="9"/>
      <c r="CLV643" s="9"/>
      <c r="CLW643" s="9"/>
      <c r="CLX643" s="9"/>
      <c r="CLY643" s="9"/>
      <c r="CLZ643" s="9"/>
      <c r="CMA643" s="9"/>
      <c r="CMB643" s="9"/>
      <c r="CMC643" s="9"/>
      <c r="CMD643" s="9"/>
      <c r="CME643" s="9"/>
      <c r="CMF643" s="9"/>
      <c r="CMG643" s="9"/>
      <c r="CMH643" s="9"/>
      <c r="CMI643" s="9"/>
      <c r="CMJ643" s="9"/>
      <c r="CMK643" s="9"/>
      <c r="CML643" s="9"/>
      <c r="CMM643" s="9"/>
      <c r="CMN643" s="9"/>
      <c r="CMO643" s="9"/>
      <c r="CMP643" s="9"/>
      <c r="CMQ643" s="9"/>
      <c r="CMR643" s="9"/>
      <c r="CMS643" s="9"/>
      <c r="CMT643" s="9"/>
      <c r="CMU643" s="9"/>
      <c r="CMV643" s="9"/>
      <c r="CMW643" s="9"/>
      <c r="CMX643" s="9"/>
      <c r="CMY643" s="9"/>
      <c r="CMZ643" s="9"/>
      <c r="CNA643" s="9"/>
      <c r="CNB643" s="9"/>
      <c r="CNC643" s="9"/>
      <c r="CND643" s="9"/>
      <c r="CNE643" s="9"/>
      <c r="CNF643" s="9"/>
      <c r="CNG643" s="9"/>
      <c r="CNH643" s="9"/>
      <c r="CNI643" s="9"/>
      <c r="CNJ643" s="9"/>
      <c r="CNK643" s="9"/>
      <c r="CNL643" s="9"/>
      <c r="CNM643" s="9"/>
      <c r="CNN643" s="9"/>
      <c r="CNO643" s="9"/>
      <c r="CNP643" s="9"/>
      <c r="CNQ643" s="9"/>
      <c r="CNR643" s="9"/>
      <c r="CNS643" s="9"/>
      <c r="CNT643" s="9"/>
      <c r="CNU643" s="9"/>
      <c r="CNV643" s="9"/>
      <c r="CNW643" s="9"/>
      <c r="CNX643" s="9"/>
      <c r="CNY643" s="9"/>
      <c r="CNZ643" s="9"/>
      <c r="COA643" s="9"/>
      <c r="COB643" s="9"/>
      <c r="COC643" s="9"/>
      <c r="COD643" s="9"/>
      <c r="COE643" s="9"/>
      <c r="COF643" s="9"/>
      <c r="COG643" s="9"/>
      <c r="COH643" s="9"/>
      <c r="COI643" s="9"/>
      <c r="COJ643" s="9"/>
      <c r="COK643" s="9"/>
      <c r="COL643" s="9"/>
      <c r="COM643" s="9"/>
      <c r="CON643" s="9"/>
      <c r="COO643" s="9"/>
      <c r="COP643" s="9"/>
      <c r="COQ643" s="9"/>
      <c r="COR643" s="9"/>
      <c r="COS643" s="9"/>
      <c r="COT643" s="9"/>
      <c r="COU643" s="9"/>
      <c r="COV643" s="9"/>
      <c r="COW643" s="9"/>
      <c r="COX643" s="9"/>
      <c r="COY643" s="9"/>
      <c r="COZ643" s="9"/>
      <c r="CPA643" s="9"/>
      <c r="CPB643" s="9"/>
      <c r="CPC643" s="9"/>
      <c r="CPD643" s="9"/>
      <c r="CPE643" s="9"/>
      <c r="CPF643" s="9"/>
      <c r="CPG643" s="9"/>
      <c r="CPH643" s="9"/>
      <c r="CPI643" s="9"/>
      <c r="CPJ643" s="9"/>
      <c r="CPK643" s="9"/>
      <c r="CPL643" s="9"/>
      <c r="CPM643" s="9"/>
      <c r="CPN643" s="9"/>
      <c r="CPO643" s="9"/>
      <c r="CPP643" s="9"/>
      <c r="CPQ643" s="9"/>
      <c r="CPR643" s="9"/>
      <c r="CPS643" s="9"/>
      <c r="CPT643" s="9"/>
      <c r="CPU643" s="9"/>
      <c r="CPV643" s="9"/>
      <c r="CPW643" s="9"/>
      <c r="CPX643" s="9"/>
      <c r="CPY643" s="9"/>
      <c r="CPZ643" s="9"/>
      <c r="CQA643" s="9"/>
      <c r="CQB643" s="9"/>
      <c r="CQC643" s="9"/>
      <c r="CQD643" s="9"/>
      <c r="CQE643" s="9"/>
      <c r="CQF643" s="9"/>
      <c r="CQG643" s="9"/>
      <c r="CQH643" s="9"/>
      <c r="CQI643" s="9"/>
      <c r="CQJ643" s="9"/>
      <c r="CQK643" s="9"/>
      <c r="CQL643" s="9"/>
      <c r="CQM643" s="9"/>
      <c r="CQN643" s="9"/>
      <c r="CQO643" s="9"/>
      <c r="CQP643" s="9"/>
      <c r="CQQ643" s="9"/>
      <c r="CQR643" s="9"/>
      <c r="CQS643" s="9"/>
      <c r="CQT643" s="9"/>
      <c r="CQU643" s="9"/>
      <c r="CQV643" s="9"/>
      <c r="CQW643" s="9"/>
      <c r="CQX643" s="9"/>
      <c r="CQY643" s="9"/>
      <c r="CQZ643" s="9"/>
      <c r="CRA643" s="9"/>
      <c r="CRB643" s="9"/>
      <c r="CRC643" s="9"/>
      <c r="CRD643" s="9"/>
      <c r="CRE643" s="9"/>
      <c r="CRF643" s="9"/>
      <c r="CRG643" s="9"/>
      <c r="CRH643" s="9"/>
      <c r="CRI643" s="9"/>
      <c r="CRJ643" s="9"/>
      <c r="CRK643" s="9"/>
      <c r="CRL643" s="9"/>
      <c r="CRM643" s="9"/>
      <c r="CRN643" s="9"/>
      <c r="CRO643" s="9"/>
      <c r="CRP643" s="9"/>
      <c r="CRQ643" s="9"/>
      <c r="CRR643" s="9"/>
      <c r="CRS643" s="9"/>
      <c r="CRT643" s="9"/>
      <c r="CRU643" s="9"/>
      <c r="CRV643" s="9"/>
      <c r="CRW643" s="9"/>
      <c r="CRX643" s="9"/>
      <c r="CRY643" s="9"/>
      <c r="CRZ643" s="9"/>
      <c r="CSA643" s="9"/>
      <c r="CSB643" s="9"/>
      <c r="CSC643" s="9"/>
      <c r="CSD643" s="9"/>
      <c r="CSE643" s="9"/>
      <c r="CSF643" s="9"/>
      <c r="CSG643" s="9"/>
      <c r="CSH643" s="9"/>
      <c r="CSI643" s="9"/>
      <c r="CSJ643" s="9"/>
      <c r="CSK643" s="9"/>
      <c r="CSL643" s="9"/>
      <c r="CSM643" s="9"/>
      <c r="CSN643" s="9"/>
      <c r="CSO643" s="9"/>
      <c r="CSP643" s="9"/>
      <c r="CSQ643" s="9"/>
      <c r="CSR643" s="9"/>
      <c r="CSS643" s="9"/>
      <c r="CST643" s="9"/>
      <c r="CSU643" s="9"/>
      <c r="CSV643" s="9"/>
      <c r="CSW643" s="9"/>
      <c r="CSX643" s="9"/>
      <c r="CSY643" s="9"/>
      <c r="CSZ643" s="9"/>
      <c r="CTA643" s="9"/>
      <c r="CTB643" s="9"/>
      <c r="CTC643" s="9"/>
      <c r="CTD643" s="9"/>
      <c r="CTE643" s="9"/>
      <c r="CTF643" s="9"/>
      <c r="CTG643" s="9"/>
      <c r="CTH643" s="9"/>
      <c r="CTI643" s="9"/>
      <c r="CTJ643" s="9"/>
      <c r="CTK643" s="9"/>
      <c r="CTL643" s="9"/>
      <c r="CTM643" s="9"/>
      <c r="CTN643" s="9"/>
      <c r="CTO643" s="9"/>
      <c r="CTP643" s="9"/>
      <c r="CTQ643" s="9"/>
      <c r="CTR643" s="9"/>
      <c r="CTS643" s="9"/>
      <c r="CTT643" s="9"/>
      <c r="CTU643" s="9"/>
      <c r="CTV643" s="9"/>
      <c r="CTW643" s="9"/>
      <c r="CTX643" s="9"/>
      <c r="CTY643" s="9"/>
      <c r="CTZ643" s="9"/>
      <c r="CUA643" s="9"/>
      <c r="CUB643" s="9"/>
      <c r="CUC643" s="9"/>
      <c r="CUD643" s="9"/>
      <c r="CUE643" s="9"/>
      <c r="CUF643" s="9"/>
      <c r="CUG643" s="9"/>
      <c r="CUH643" s="9"/>
      <c r="CUI643" s="9"/>
      <c r="CUJ643" s="9"/>
      <c r="CUK643" s="9"/>
      <c r="CUL643" s="9"/>
      <c r="CUM643" s="9"/>
      <c r="CUN643" s="9"/>
      <c r="CUO643" s="9"/>
      <c r="CUP643" s="9"/>
      <c r="CUQ643" s="9"/>
      <c r="CUR643" s="9"/>
      <c r="CUS643" s="9"/>
      <c r="CUT643" s="9"/>
      <c r="CUU643" s="9"/>
      <c r="CUV643" s="9"/>
      <c r="CUW643" s="9"/>
      <c r="CUX643" s="9"/>
      <c r="CUY643" s="9"/>
      <c r="CUZ643" s="9"/>
      <c r="CVA643" s="9"/>
      <c r="CVB643" s="9"/>
      <c r="CVC643" s="9"/>
      <c r="CVD643" s="9"/>
      <c r="CVE643" s="9"/>
      <c r="CVF643" s="9"/>
      <c r="CVG643" s="9"/>
      <c r="CVH643" s="9"/>
      <c r="CVI643" s="9"/>
      <c r="CVJ643" s="9"/>
      <c r="CVK643" s="9"/>
      <c r="CVL643" s="9"/>
      <c r="CVM643" s="9"/>
      <c r="CVN643" s="9"/>
      <c r="CVO643" s="9"/>
      <c r="CVP643" s="9"/>
      <c r="CVQ643" s="9"/>
      <c r="CVR643" s="9"/>
      <c r="CVS643" s="9"/>
      <c r="CVT643" s="9"/>
      <c r="CVU643" s="9"/>
      <c r="CVV643" s="9"/>
      <c r="CVW643" s="9"/>
      <c r="CVX643" s="9"/>
      <c r="CVY643" s="9"/>
      <c r="CVZ643" s="9"/>
      <c r="CWA643" s="9"/>
      <c r="CWB643" s="9"/>
      <c r="CWC643" s="9"/>
      <c r="CWD643" s="9"/>
      <c r="CWE643" s="9"/>
      <c r="CWF643" s="9"/>
      <c r="CWG643" s="9"/>
      <c r="CWH643" s="9"/>
      <c r="CWI643" s="9"/>
      <c r="CWJ643" s="9"/>
      <c r="CWK643" s="9"/>
      <c r="CWL643" s="9"/>
      <c r="CWM643" s="9"/>
      <c r="CWN643" s="9"/>
      <c r="CWO643" s="9"/>
      <c r="CWP643" s="9"/>
      <c r="CWQ643" s="9"/>
      <c r="CWR643" s="9"/>
      <c r="CWS643" s="9"/>
      <c r="CWT643" s="9"/>
      <c r="CWU643" s="9"/>
      <c r="CWV643" s="9"/>
      <c r="CWW643" s="9"/>
      <c r="CWX643" s="9"/>
      <c r="CWY643" s="9"/>
      <c r="CWZ643" s="9"/>
      <c r="CXA643" s="9"/>
      <c r="CXB643" s="9"/>
      <c r="CXC643" s="9"/>
      <c r="CXD643" s="9"/>
      <c r="CXE643" s="9"/>
      <c r="CXF643" s="9"/>
      <c r="CXG643" s="9"/>
      <c r="CXH643" s="9"/>
      <c r="CXI643" s="9"/>
      <c r="CXJ643" s="9"/>
      <c r="CXK643" s="9"/>
      <c r="CXL643" s="9"/>
      <c r="CXM643" s="9"/>
      <c r="CXN643" s="9"/>
      <c r="CXO643" s="9"/>
      <c r="CXP643" s="9"/>
      <c r="CXQ643" s="9"/>
      <c r="CXR643" s="9"/>
      <c r="CXS643" s="9"/>
      <c r="CXT643" s="9"/>
      <c r="CXU643" s="9"/>
      <c r="CXV643" s="9"/>
      <c r="CXW643" s="9"/>
      <c r="CXX643" s="9"/>
      <c r="CXY643" s="9"/>
      <c r="CXZ643" s="9"/>
      <c r="CYA643" s="9"/>
      <c r="CYB643" s="9"/>
      <c r="CYC643" s="9"/>
      <c r="CYD643" s="9"/>
      <c r="CYE643" s="9"/>
      <c r="CYF643" s="9"/>
      <c r="CYG643" s="9"/>
      <c r="CYH643" s="9"/>
      <c r="CYI643" s="9"/>
      <c r="CYJ643" s="9"/>
      <c r="CYK643" s="9"/>
      <c r="CYL643" s="9"/>
      <c r="CYM643" s="9"/>
      <c r="CYN643" s="9"/>
      <c r="CYO643" s="9"/>
      <c r="CYP643" s="9"/>
      <c r="CYQ643" s="9"/>
      <c r="CYR643" s="9"/>
      <c r="CYS643" s="9"/>
      <c r="CYT643" s="9"/>
      <c r="CYU643" s="9"/>
      <c r="CYV643" s="9"/>
      <c r="CYW643" s="9"/>
      <c r="CYX643" s="9"/>
      <c r="CYY643" s="9"/>
      <c r="CYZ643" s="9"/>
      <c r="CZA643" s="9"/>
      <c r="CZB643" s="9"/>
      <c r="CZC643" s="9"/>
      <c r="CZD643" s="9"/>
      <c r="CZE643" s="9"/>
      <c r="CZF643" s="9"/>
      <c r="CZG643" s="9"/>
      <c r="CZH643" s="9"/>
      <c r="CZI643" s="9"/>
      <c r="CZJ643" s="9"/>
      <c r="CZK643" s="9"/>
      <c r="CZL643" s="9"/>
      <c r="CZM643" s="9"/>
      <c r="CZN643" s="9"/>
      <c r="CZO643" s="9"/>
      <c r="CZP643" s="9"/>
      <c r="CZQ643" s="9"/>
      <c r="CZR643" s="9"/>
      <c r="CZS643" s="9"/>
      <c r="CZT643" s="9"/>
      <c r="CZU643" s="9"/>
      <c r="CZV643" s="9"/>
      <c r="CZW643" s="9"/>
      <c r="CZX643" s="9"/>
      <c r="CZY643" s="9"/>
      <c r="CZZ643" s="9"/>
      <c r="DAA643" s="9"/>
      <c r="DAB643" s="9"/>
      <c r="DAC643" s="9"/>
      <c r="DAD643" s="9"/>
      <c r="DAE643" s="9"/>
      <c r="DAF643" s="9"/>
      <c r="DAG643" s="9"/>
      <c r="DAH643" s="9"/>
      <c r="DAI643" s="9"/>
      <c r="DAJ643" s="9"/>
      <c r="DAK643" s="9"/>
      <c r="DAL643" s="9"/>
      <c r="DAM643" s="9"/>
      <c r="DAN643" s="9"/>
      <c r="DAO643" s="9"/>
      <c r="DAP643" s="9"/>
      <c r="DAQ643" s="9"/>
      <c r="DAR643" s="9"/>
      <c r="DAS643" s="9"/>
      <c r="DAT643" s="9"/>
      <c r="DAU643" s="9"/>
      <c r="DAV643" s="9"/>
      <c r="DAW643" s="9"/>
      <c r="DAX643" s="9"/>
      <c r="DAY643" s="9"/>
      <c r="DAZ643" s="9"/>
      <c r="DBA643" s="9"/>
      <c r="DBB643" s="9"/>
      <c r="DBC643" s="9"/>
      <c r="DBD643" s="9"/>
      <c r="DBE643" s="9"/>
      <c r="DBF643" s="9"/>
      <c r="DBG643" s="9"/>
      <c r="DBH643" s="9"/>
      <c r="DBI643" s="9"/>
      <c r="DBJ643" s="9"/>
      <c r="DBK643" s="9"/>
      <c r="DBL643" s="9"/>
      <c r="DBM643" s="9"/>
      <c r="DBN643" s="9"/>
      <c r="DBO643" s="9"/>
      <c r="DBP643" s="9"/>
      <c r="DBQ643" s="9"/>
      <c r="DBR643" s="9"/>
      <c r="DBS643" s="9"/>
      <c r="DBT643" s="9"/>
      <c r="DBU643" s="9"/>
      <c r="DBV643" s="9"/>
      <c r="DBW643" s="9"/>
      <c r="DBX643" s="9"/>
      <c r="DBY643" s="9"/>
      <c r="DBZ643" s="9"/>
      <c r="DCA643" s="9"/>
      <c r="DCB643" s="9"/>
      <c r="DCC643" s="9"/>
      <c r="DCD643" s="9"/>
      <c r="DCE643" s="9"/>
      <c r="DCF643" s="9"/>
      <c r="DCG643" s="9"/>
      <c r="DCH643" s="9"/>
      <c r="DCI643" s="9"/>
      <c r="DCJ643" s="9"/>
      <c r="DCK643" s="9"/>
      <c r="DCL643" s="9"/>
      <c r="DCM643" s="9"/>
      <c r="DCN643" s="9"/>
      <c r="DCO643" s="9"/>
      <c r="DCP643" s="9"/>
      <c r="DCQ643" s="9"/>
      <c r="DCR643" s="9"/>
      <c r="DCS643" s="9"/>
      <c r="DCT643" s="9"/>
      <c r="DCU643" s="9"/>
      <c r="DCV643" s="9"/>
      <c r="DCW643" s="9"/>
      <c r="DCX643" s="9"/>
      <c r="DCY643" s="9"/>
      <c r="DCZ643" s="9"/>
      <c r="DDA643" s="9"/>
      <c r="DDB643" s="9"/>
      <c r="DDC643" s="9"/>
      <c r="DDD643" s="9"/>
      <c r="DDE643" s="9"/>
      <c r="DDF643" s="9"/>
      <c r="DDG643" s="9"/>
      <c r="DDH643" s="9"/>
      <c r="DDI643" s="9"/>
      <c r="DDJ643" s="9"/>
      <c r="DDK643" s="9"/>
      <c r="DDL643" s="9"/>
      <c r="DDM643" s="9"/>
      <c r="DDN643" s="9"/>
      <c r="DDO643" s="9"/>
      <c r="DDP643" s="9"/>
      <c r="DDQ643" s="9"/>
      <c r="DDR643" s="9"/>
      <c r="DDS643" s="9"/>
      <c r="DDT643" s="9"/>
      <c r="DDU643" s="9"/>
      <c r="DDV643" s="9"/>
      <c r="DDW643" s="9"/>
      <c r="DDX643" s="9"/>
      <c r="DDY643" s="9"/>
      <c r="DDZ643" s="9"/>
      <c r="DEA643" s="9"/>
      <c r="DEB643" s="9"/>
      <c r="DEC643" s="9"/>
      <c r="DED643" s="9"/>
      <c r="DEE643" s="9"/>
      <c r="DEF643" s="9"/>
      <c r="DEG643" s="9"/>
      <c r="DEH643" s="9"/>
      <c r="DEI643" s="9"/>
      <c r="DEJ643" s="9"/>
      <c r="DEK643" s="9"/>
      <c r="DEL643" s="9"/>
      <c r="DEM643" s="9"/>
      <c r="DEN643" s="9"/>
      <c r="DEO643" s="9"/>
      <c r="DEP643" s="9"/>
      <c r="DEQ643" s="9"/>
      <c r="DER643" s="9"/>
      <c r="DES643" s="9"/>
      <c r="DET643" s="9"/>
      <c r="DEU643" s="9"/>
      <c r="DEV643" s="9"/>
      <c r="DEW643" s="9"/>
      <c r="DEX643" s="9"/>
      <c r="DEY643" s="9"/>
      <c r="DEZ643" s="9"/>
      <c r="DFA643" s="9"/>
      <c r="DFB643" s="9"/>
      <c r="DFC643" s="9"/>
      <c r="DFD643" s="9"/>
      <c r="DFE643" s="9"/>
      <c r="DFF643" s="9"/>
      <c r="DFG643" s="9"/>
      <c r="DFH643" s="9"/>
      <c r="DFI643" s="9"/>
      <c r="DFJ643" s="9"/>
      <c r="DFK643" s="9"/>
      <c r="DFL643" s="9"/>
      <c r="DFM643" s="9"/>
      <c r="DFN643" s="9"/>
      <c r="DFO643" s="9"/>
      <c r="DFP643" s="9"/>
      <c r="DFQ643" s="9"/>
      <c r="DFR643" s="9"/>
      <c r="DFS643" s="9"/>
      <c r="DFT643" s="9"/>
      <c r="DFU643" s="9"/>
      <c r="DFV643" s="9"/>
      <c r="DFW643" s="9"/>
      <c r="DFX643" s="9"/>
      <c r="DFY643" s="9"/>
      <c r="DFZ643" s="9"/>
      <c r="DGA643" s="9"/>
      <c r="DGB643" s="9"/>
      <c r="DGC643" s="9"/>
      <c r="DGD643" s="9"/>
      <c r="DGE643" s="9"/>
      <c r="DGF643" s="9"/>
      <c r="DGG643" s="9"/>
      <c r="DGH643" s="9"/>
      <c r="DGI643" s="9"/>
      <c r="DGJ643" s="9"/>
      <c r="DGK643" s="9"/>
      <c r="DGL643" s="9"/>
      <c r="DGM643" s="9"/>
      <c r="DGN643" s="9"/>
      <c r="DGO643" s="9"/>
      <c r="DGP643" s="9"/>
      <c r="DGQ643" s="9"/>
      <c r="DGR643" s="9"/>
      <c r="DGS643" s="9"/>
      <c r="DGT643" s="9"/>
      <c r="DGU643" s="9"/>
      <c r="DGV643" s="9"/>
      <c r="DGW643" s="9"/>
      <c r="DGX643" s="9"/>
      <c r="DGY643" s="9"/>
      <c r="DGZ643" s="9"/>
      <c r="DHA643" s="9"/>
      <c r="DHB643" s="9"/>
      <c r="DHC643" s="9"/>
      <c r="DHD643" s="9"/>
      <c r="DHE643" s="9"/>
      <c r="DHF643" s="9"/>
      <c r="DHG643" s="9"/>
      <c r="DHH643" s="9"/>
      <c r="DHI643" s="9"/>
      <c r="DHJ643" s="9"/>
      <c r="DHK643" s="9"/>
      <c r="DHL643" s="9"/>
      <c r="DHM643" s="9"/>
      <c r="DHN643" s="9"/>
      <c r="DHO643" s="9"/>
      <c r="DHP643" s="9"/>
      <c r="DHQ643" s="9"/>
      <c r="DHR643" s="9"/>
      <c r="DHS643" s="9"/>
      <c r="DHT643" s="9"/>
      <c r="DHU643" s="9"/>
      <c r="DHV643" s="9"/>
      <c r="DHW643" s="9"/>
      <c r="DHX643" s="9"/>
      <c r="DHY643" s="9"/>
      <c r="DHZ643" s="9"/>
      <c r="DIA643" s="9"/>
      <c r="DIB643" s="9"/>
      <c r="DIC643" s="9"/>
      <c r="DID643" s="9"/>
      <c r="DIE643" s="9"/>
      <c r="DIF643" s="9"/>
      <c r="DIG643" s="9"/>
      <c r="DIH643" s="9"/>
      <c r="DII643" s="9"/>
      <c r="DIJ643" s="9"/>
      <c r="DIK643" s="9"/>
      <c r="DIL643" s="9"/>
      <c r="DIM643" s="9"/>
      <c r="DIN643" s="9"/>
      <c r="DIO643" s="9"/>
      <c r="DIP643" s="9"/>
      <c r="DIQ643" s="9"/>
      <c r="DIR643" s="9"/>
      <c r="DIS643" s="9"/>
      <c r="DIT643" s="9"/>
      <c r="DIU643" s="9"/>
      <c r="DIV643" s="9"/>
      <c r="DIW643" s="9"/>
      <c r="DIX643" s="9"/>
      <c r="DIY643" s="9"/>
      <c r="DIZ643" s="9"/>
      <c r="DJA643" s="9"/>
      <c r="DJB643" s="9"/>
      <c r="DJC643" s="9"/>
      <c r="DJD643" s="9"/>
      <c r="DJE643" s="9"/>
      <c r="DJF643" s="9"/>
      <c r="DJG643" s="9"/>
      <c r="DJH643" s="9"/>
      <c r="DJI643" s="9"/>
      <c r="DJJ643" s="9"/>
      <c r="DJK643" s="9"/>
      <c r="DJL643" s="9"/>
      <c r="DJM643" s="9"/>
      <c r="DJN643" s="9"/>
      <c r="DJO643" s="9"/>
      <c r="DJP643" s="9"/>
      <c r="DJQ643" s="9"/>
      <c r="DJR643" s="9"/>
      <c r="DJS643" s="9"/>
      <c r="DJT643" s="9"/>
      <c r="DJU643" s="9"/>
      <c r="DJV643" s="9"/>
      <c r="DJW643" s="9"/>
      <c r="DJX643" s="9"/>
      <c r="DJY643" s="9"/>
      <c r="DJZ643" s="9"/>
      <c r="DKA643" s="9"/>
      <c r="DKB643" s="9"/>
      <c r="DKC643" s="9"/>
      <c r="DKD643" s="9"/>
      <c r="DKE643" s="9"/>
      <c r="DKF643" s="9"/>
      <c r="DKG643" s="9"/>
      <c r="DKH643" s="9"/>
      <c r="DKI643" s="9"/>
      <c r="DKJ643" s="9"/>
      <c r="DKK643" s="9"/>
      <c r="DKL643" s="9"/>
      <c r="DKM643" s="9"/>
      <c r="DKN643" s="9"/>
      <c r="DKO643" s="9"/>
      <c r="DKP643" s="9"/>
      <c r="DKQ643" s="9"/>
      <c r="DKR643" s="9"/>
      <c r="DKS643" s="9"/>
      <c r="DKT643" s="9"/>
      <c r="DKU643" s="9"/>
      <c r="DKV643" s="9"/>
      <c r="DKW643" s="9"/>
      <c r="DKX643" s="9"/>
      <c r="DKY643" s="9"/>
      <c r="DKZ643" s="9"/>
      <c r="DLA643" s="9"/>
      <c r="DLB643" s="9"/>
      <c r="DLC643" s="9"/>
      <c r="DLD643" s="9"/>
      <c r="DLE643" s="9"/>
      <c r="DLF643" s="9"/>
      <c r="DLG643" s="9"/>
      <c r="DLH643" s="9"/>
      <c r="DLI643" s="9"/>
      <c r="DLJ643" s="9"/>
      <c r="DLK643" s="9"/>
      <c r="DLL643" s="9"/>
      <c r="DLM643" s="9"/>
      <c r="DLN643" s="9"/>
      <c r="DLO643" s="9"/>
      <c r="DLP643" s="9"/>
      <c r="DLQ643" s="9"/>
      <c r="DLR643" s="9"/>
      <c r="DLS643" s="9"/>
      <c r="DLT643" s="9"/>
      <c r="DLU643" s="9"/>
      <c r="DLV643" s="9"/>
      <c r="DLW643" s="9"/>
      <c r="DLX643" s="9"/>
      <c r="DLY643" s="9"/>
      <c r="DLZ643" s="9"/>
      <c r="DMA643" s="9"/>
      <c r="DMB643" s="9"/>
      <c r="DMC643" s="9"/>
      <c r="DMD643" s="9"/>
      <c r="DME643" s="9"/>
      <c r="DMF643" s="9"/>
      <c r="DMG643" s="9"/>
      <c r="DMH643" s="9"/>
      <c r="DMI643" s="9"/>
      <c r="DMJ643" s="9"/>
      <c r="DMK643" s="9"/>
      <c r="DML643" s="9"/>
      <c r="DMM643" s="9"/>
      <c r="DMN643" s="9"/>
      <c r="DMO643" s="9"/>
      <c r="DMP643" s="9"/>
      <c r="DMQ643" s="9"/>
      <c r="DMR643" s="9"/>
      <c r="DMS643" s="9"/>
      <c r="DMT643" s="9"/>
      <c r="DMU643" s="9"/>
      <c r="DMV643" s="9"/>
      <c r="DMW643" s="9"/>
      <c r="DMX643" s="9"/>
      <c r="DMY643" s="9"/>
      <c r="DMZ643" s="9"/>
      <c r="DNA643" s="9"/>
      <c r="DNB643" s="9"/>
      <c r="DNC643" s="9"/>
      <c r="DND643" s="9"/>
      <c r="DNE643" s="9"/>
      <c r="DNF643" s="9"/>
      <c r="DNG643" s="9"/>
      <c r="DNH643" s="9"/>
      <c r="DNI643" s="9"/>
      <c r="DNJ643" s="9"/>
      <c r="DNK643" s="9"/>
      <c r="DNL643" s="9"/>
      <c r="DNM643" s="9"/>
      <c r="DNN643" s="9"/>
      <c r="DNO643" s="9"/>
      <c r="DNP643" s="9"/>
      <c r="DNQ643" s="9"/>
      <c r="DNR643" s="9"/>
      <c r="DNS643" s="9"/>
      <c r="DNT643" s="9"/>
      <c r="DNU643" s="9"/>
      <c r="DNV643" s="9"/>
      <c r="DNW643" s="9"/>
      <c r="DNX643" s="9"/>
      <c r="DNY643" s="9"/>
      <c r="DNZ643" s="9"/>
      <c r="DOA643" s="9"/>
      <c r="DOB643" s="9"/>
      <c r="DOC643" s="9"/>
      <c r="DOD643" s="9"/>
      <c r="DOE643" s="9"/>
      <c r="DOF643" s="9"/>
      <c r="DOG643" s="9"/>
      <c r="DOH643" s="9"/>
      <c r="DOI643" s="9"/>
      <c r="DOJ643" s="9"/>
      <c r="DOK643" s="9"/>
      <c r="DOL643" s="9"/>
      <c r="DOM643" s="9"/>
      <c r="DON643" s="9"/>
      <c r="DOO643" s="9"/>
      <c r="DOP643" s="9"/>
      <c r="DOQ643" s="9"/>
      <c r="DOR643" s="9"/>
      <c r="DOS643" s="9"/>
      <c r="DOT643" s="9"/>
      <c r="DOU643" s="9"/>
      <c r="DOV643" s="9"/>
      <c r="DOW643" s="9"/>
      <c r="DOX643" s="9"/>
      <c r="DOY643" s="9"/>
      <c r="DOZ643" s="9"/>
      <c r="DPA643" s="9"/>
      <c r="DPB643" s="9"/>
      <c r="DPC643" s="9"/>
      <c r="DPD643" s="9"/>
      <c r="DPE643" s="9"/>
      <c r="DPF643" s="9"/>
      <c r="DPG643" s="9"/>
      <c r="DPH643" s="9"/>
      <c r="DPI643" s="9"/>
      <c r="DPJ643" s="9"/>
      <c r="DPK643" s="9"/>
      <c r="DPL643" s="9"/>
      <c r="DPM643" s="9"/>
      <c r="DPN643" s="9"/>
      <c r="DPO643" s="9"/>
      <c r="DPP643" s="9"/>
      <c r="DPQ643" s="9"/>
      <c r="DPR643" s="9"/>
      <c r="DPS643" s="9"/>
      <c r="DPT643" s="9"/>
      <c r="DPU643" s="9"/>
      <c r="DPV643" s="9"/>
      <c r="DPW643" s="9"/>
      <c r="DPX643" s="9"/>
      <c r="DPY643" s="9"/>
      <c r="DPZ643" s="9"/>
      <c r="DQA643" s="9"/>
      <c r="DQB643" s="9"/>
      <c r="DQC643" s="9"/>
      <c r="DQD643" s="9"/>
      <c r="DQE643" s="9"/>
      <c r="DQF643" s="9"/>
      <c r="DQG643" s="9"/>
      <c r="DQH643" s="9"/>
      <c r="DQI643" s="9"/>
      <c r="DQJ643" s="9"/>
      <c r="DQK643" s="9"/>
      <c r="DQL643" s="9"/>
      <c r="DQM643" s="9"/>
      <c r="DQN643" s="9"/>
      <c r="DQO643" s="9"/>
      <c r="DQP643" s="9"/>
      <c r="DQQ643" s="9"/>
      <c r="DQR643" s="9"/>
      <c r="DQS643" s="9"/>
      <c r="DQT643" s="9"/>
      <c r="DQU643" s="9"/>
      <c r="DQV643" s="9"/>
      <c r="DQW643" s="9"/>
      <c r="DQX643" s="9"/>
      <c r="DQY643" s="9"/>
      <c r="DQZ643" s="9"/>
      <c r="DRA643" s="9"/>
      <c r="DRB643" s="9"/>
      <c r="DRC643" s="9"/>
      <c r="DRD643" s="9"/>
      <c r="DRE643" s="9"/>
      <c r="DRF643" s="9"/>
      <c r="DRG643" s="9"/>
      <c r="DRH643" s="9"/>
      <c r="DRI643" s="9"/>
      <c r="DRJ643" s="9"/>
      <c r="DRK643" s="9"/>
      <c r="DRL643" s="9"/>
      <c r="DRM643" s="9"/>
      <c r="DRN643" s="9"/>
      <c r="DRO643" s="9"/>
      <c r="DRP643" s="9"/>
      <c r="DRQ643" s="9"/>
      <c r="DRR643" s="9"/>
      <c r="DRS643" s="9"/>
      <c r="DRT643" s="9"/>
      <c r="DRU643" s="9"/>
      <c r="DRV643" s="9"/>
      <c r="DRW643" s="9"/>
      <c r="DRX643" s="9"/>
      <c r="DRY643" s="9"/>
      <c r="DRZ643" s="9"/>
      <c r="DSA643" s="9"/>
      <c r="DSB643" s="9"/>
      <c r="DSC643" s="9"/>
      <c r="DSD643" s="9"/>
      <c r="DSE643" s="9"/>
      <c r="DSF643" s="9"/>
      <c r="DSG643" s="9"/>
      <c r="DSH643" s="9"/>
      <c r="DSI643" s="9"/>
      <c r="DSJ643" s="9"/>
      <c r="DSK643" s="9"/>
      <c r="DSL643" s="9"/>
      <c r="DSM643" s="9"/>
      <c r="DSN643" s="9"/>
      <c r="DSO643" s="9"/>
      <c r="DSP643" s="9"/>
      <c r="DSQ643" s="9"/>
      <c r="DSR643" s="9"/>
      <c r="DSS643" s="9"/>
      <c r="DST643" s="9"/>
      <c r="DSU643" s="9"/>
      <c r="DSV643" s="9"/>
      <c r="DSW643" s="9"/>
      <c r="DSX643" s="9"/>
      <c r="DSY643" s="9"/>
      <c r="DSZ643" s="9"/>
      <c r="DTA643" s="9"/>
      <c r="DTB643" s="9"/>
      <c r="DTC643" s="9"/>
      <c r="DTD643" s="9"/>
      <c r="DTE643" s="9"/>
      <c r="DTF643" s="9"/>
      <c r="DTG643" s="9"/>
      <c r="DTH643" s="9"/>
      <c r="DTI643" s="9"/>
      <c r="DTJ643" s="9"/>
      <c r="DTK643" s="9"/>
      <c r="DTL643" s="9"/>
      <c r="DTM643" s="9"/>
      <c r="DTN643" s="9"/>
      <c r="DTO643" s="9"/>
      <c r="DTP643" s="9"/>
      <c r="DTQ643" s="9"/>
      <c r="DTR643" s="9"/>
      <c r="DTS643" s="9"/>
      <c r="DTT643" s="9"/>
      <c r="DTU643" s="9"/>
      <c r="DTV643" s="9"/>
      <c r="DTW643" s="9"/>
      <c r="DTX643" s="9"/>
      <c r="DTY643" s="9"/>
      <c r="DTZ643" s="9"/>
      <c r="DUA643" s="9"/>
      <c r="DUB643" s="9"/>
      <c r="DUC643" s="9"/>
      <c r="DUD643" s="9"/>
      <c r="DUE643" s="9"/>
      <c r="DUF643" s="9"/>
      <c r="DUG643" s="9"/>
      <c r="DUH643" s="9"/>
      <c r="DUI643" s="9"/>
      <c r="DUJ643" s="9"/>
      <c r="DUK643" s="9"/>
      <c r="DUL643" s="9"/>
      <c r="DUM643" s="9"/>
      <c r="DUN643" s="9"/>
      <c r="DUO643" s="9"/>
      <c r="DUP643" s="9"/>
      <c r="DUQ643" s="9"/>
      <c r="DUR643" s="9"/>
      <c r="DUS643" s="9"/>
      <c r="DUT643" s="9"/>
      <c r="DUU643" s="9"/>
      <c r="DUV643" s="9"/>
      <c r="DUW643" s="9"/>
      <c r="DUX643" s="9"/>
      <c r="DUY643" s="9"/>
      <c r="DUZ643" s="9"/>
      <c r="DVA643" s="9"/>
      <c r="DVB643" s="9"/>
      <c r="DVC643" s="9"/>
      <c r="DVD643" s="9"/>
      <c r="DVE643" s="9"/>
      <c r="DVF643" s="9"/>
      <c r="DVG643" s="9"/>
      <c r="DVH643" s="9"/>
      <c r="DVI643" s="9"/>
      <c r="DVJ643" s="9"/>
      <c r="DVK643" s="9"/>
      <c r="DVL643" s="9"/>
      <c r="DVM643" s="9"/>
      <c r="DVN643" s="9"/>
      <c r="DVO643" s="9"/>
      <c r="DVP643" s="9"/>
      <c r="DVQ643" s="9"/>
      <c r="DVR643" s="9"/>
      <c r="DVS643" s="9"/>
      <c r="DVT643" s="9"/>
      <c r="DVU643" s="9"/>
      <c r="DVV643" s="9"/>
      <c r="DVW643" s="9"/>
      <c r="DVX643" s="9"/>
      <c r="DVY643" s="9"/>
      <c r="DVZ643" s="9"/>
      <c r="DWA643" s="9"/>
      <c r="DWB643" s="9"/>
      <c r="DWC643" s="9"/>
      <c r="DWD643" s="9"/>
      <c r="DWE643" s="9"/>
      <c r="DWF643" s="9"/>
      <c r="DWG643" s="9"/>
      <c r="DWH643" s="9"/>
      <c r="DWI643" s="9"/>
      <c r="DWJ643" s="9"/>
      <c r="DWK643" s="9"/>
      <c r="DWL643" s="9"/>
      <c r="DWM643" s="9"/>
      <c r="DWN643" s="9"/>
      <c r="DWO643" s="9"/>
      <c r="DWP643" s="9"/>
      <c r="DWQ643" s="9"/>
      <c r="DWR643" s="9"/>
      <c r="DWS643" s="9"/>
      <c r="DWT643" s="9"/>
      <c r="DWU643" s="9"/>
      <c r="DWV643" s="9"/>
      <c r="DWW643" s="9"/>
      <c r="DWX643" s="9"/>
      <c r="DWY643" s="9"/>
      <c r="DWZ643" s="9"/>
      <c r="DXA643" s="9"/>
      <c r="DXB643" s="9"/>
      <c r="DXC643" s="9"/>
      <c r="DXD643" s="9"/>
      <c r="DXE643" s="9"/>
      <c r="DXF643" s="9"/>
      <c r="DXG643" s="9"/>
      <c r="DXH643" s="9"/>
      <c r="DXI643" s="9"/>
      <c r="DXJ643" s="9"/>
      <c r="DXK643" s="9"/>
      <c r="DXL643" s="9"/>
      <c r="DXM643" s="9"/>
      <c r="DXN643" s="9"/>
      <c r="DXO643" s="9"/>
      <c r="DXP643" s="9"/>
      <c r="DXQ643" s="9"/>
      <c r="DXR643" s="9"/>
      <c r="DXS643" s="9"/>
      <c r="DXT643" s="9"/>
      <c r="DXU643" s="9"/>
      <c r="DXV643" s="9"/>
      <c r="DXW643" s="9"/>
      <c r="DXX643" s="9"/>
      <c r="DXY643" s="9"/>
      <c r="DXZ643" s="9"/>
      <c r="DYA643" s="9"/>
      <c r="DYB643" s="9"/>
      <c r="DYC643" s="9"/>
      <c r="DYD643" s="9"/>
      <c r="DYE643" s="9"/>
      <c r="DYF643" s="9"/>
      <c r="DYG643" s="9"/>
      <c r="DYH643" s="9"/>
      <c r="DYI643" s="9"/>
      <c r="DYJ643" s="9"/>
      <c r="DYK643" s="9"/>
      <c r="DYL643" s="9"/>
      <c r="DYM643" s="9"/>
      <c r="DYN643" s="9"/>
      <c r="DYO643" s="9"/>
      <c r="DYP643" s="9"/>
      <c r="DYQ643" s="9"/>
      <c r="DYR643" s="9"/>
      <c r="DYS643" s="9"/>
      <c r="DYT643" s="9"/>
      <c r="DYU643" s="9"/>
      <c r="DYV643" s="9"/>
      <c r="DYW643" s="9"/>
      <c r="DYX643" s="9"/>
      <c r="DYY643" s="9"/>
      <c r="DYZ643" s="9"/>
      <c r="DZA643" s="9"/>
      <c r="DZB643" s="9"/>
      <c r="DZC643" s="9"/>
      <c r="DZD643" s="9"/>
      <c r="DZE643" s="9"/>
      <c r="DZF643" s="9"/>
      <c r="DZG643" s="9"/>
      <c r="DZH643" s="9"/>
      <c r="DZI643" s="9"/>
      <c r="DZJ643" s="9"/>
      <c r="DZK643" s="9"/>
      <c r="DZL643" s="9"/>
      <c r="DZM643" s="9"/>
      <c r="DZN643" s="9"/>
      <c r="DZO643" s="9"/>
      <c r="DZP643" s="9"/>
      <c r="DZQ643" s="9"/>
      <c r="DZR643" s="9"/>
      <c r="DZS643" s="9"/>
      <c r="DZT643" s="9"/>
      <c r="DZU643" s="9"/>
      <c r="DZV643" s="9"/>
      <c r="DZW643" s="9"/>
      <c r="DZX643" s="9"/>
      <c r="DZY643" s="9"/>
      <c r="DZZ643" s="9"/>
      <c r="EAA643" s="9"/>
      <c r="EAB643" s="9"/>
      <c r="EAC643" s="9"/>
      <c r="EAD643" s="9"/>
      <c r="EAE643" s="9"/>
      <c r="EAF643" s="9"/>
      <c r="EAG643" s="9"/>
      <c r="EAH643" s="9"/>
      <c r="EAI643" s="9"/>
      <c r="EAJ643" s="9"/>
      <c r="EAK643" s="9"/>
      <c r="EAL643" s="9"/>
      <c r="EAM643" s="9"/>
      <c r="EAN643" s="9"/>
      <c r="EAO643" s="9"/>
      <c r="EAP643" s="9"/>
      <c r="EAQ643" s="9"/>
      <c r="EAR643" s="9"/>
      <c r="EAS643" s="9"/>
      <c r="EAT643" s="9"/>
      <c r="EAU643" s="9"/>
      <c r="EAV643" s="9"/>
      <c r="EAW643" s="9"/>
      <c r="EAX643" s="9"/>
      <c r="EAY643" s="9"/>
      <c r="EAZ643" s="9"/>
      <c r="EBA643" s="9"/>
      <c r="EBB643" s="9"/>
      <c r="EBC643" s="9"/>
      <c r="EBD643" s="9"/>
      <c r="EBE643" s="9"/>
      <c r="EBF643" s="9"/>
      <c r="EBG643" s="9"/>
      <c r="EBH643" s="9"/>
      <c r="EBI643" s="9"/>
      <c r="EBJ643" s="9"/>
      <c r="EBK643" s="9"/>
      <c r="EBL643" s="9"/>
      <c r="EBM643" s="9"/>
      <c r="EBN643" s="9"/>
      <c r="EBO643" s="9"/>
      <c r="EBP643" s="9"/>
      <c r="EBQ643" s="9"/>
      <c r="EBR643" s="9"/>
      <c r="EBS643" s="9"/>
      <c r="EBT643" s="9"/>
      <c r="EBU643" s="9"/>
      <c r="EBV643" s="9"/>
      <c r="EBW643" s="9"/>
      <c r="EBX643" s="9"/>
      <c r="EBY643" s="9"/>
      <c r="EBZ643" s="9"/>
      <c r="ECA643" s="9"/>
      <c r="ECB643" s="9"/>
      <c r="ECC643" s="9"/>
      <c r="ECD643" s="9"/>
      <c r="ECE643" s="9"/>
      <c r="ECF643" s="9"/>
      <c r="ECG643" s="9"/>
      <c r="ECH643" s="9"/>
      <c r="ECI643" s="9"/>
      <c r="ECJ643" s="9"/>
      <c r="ECK643" s="9"/>
      <c r="ECL643" s="9"/>
      <c r="ECM643" s="9"/>
      <c r="ECN643" s="9"/>
      <c r="ECO643" s="9"/>
      <c r="ECP643" s="9"/>
      <c r="ECQ643" s="9"/>
      <c r="ECR643" s="9"/>
      <c r="ECS643" s="9"/>
      <c r="ECT643" s="9"/>
      <c r="ECU643" s="9"/>
      <c r="ECV643" s="9"/>
      <c r="ECW643" s="9"/>
      <c r="ECX643" s="9"/>
      <c r="ECY643" s="9"/>
      <c r="ECZ643" s="9"/>
      <c r="EDA643" s="9"/>
      <c r="EDB643" s="9"/>
      <c r="EDC643" s="9"/>
      <c r="EDD643" s="9"/>
      <c r="EDE643" s="9"/>
      <c r="EDF643" s="9"/>
      <c r="EDG643" s="9"/>
      <c r="EDH643" s="9"/>
      <c r="EDI643" s="9"/>
      <c r="EDJ643" s="9"/>
      <c r="EDK643" s="9"/>
      <c r="EDL643" s="9"/>
      <c r="EDM643" s="9"/>
      <c r="EDN643" s="9"/>
      <c r="EDO643" s="9"/>
      <c r="EDP643" s="9"/>
      <c r="EDQ643" s="9"/>
      <c r="EDR643" s="9"/>
      <c r="EDS643" s="9"/>
      <c r="EDT643" s="9"/>
      <c r="EDU643" s="9"/>
      <c r="EDV643" s="9"/>
      <c r="EDW643" s="9"/>
      <c r="EDX643" s="9"/>
      <c r="EDY643" s="9"/>
      <c r="EDZ643" s="9"/>
      <c r="EEA643" s="9"/>
      <c r="EEB643" s="9"/>
      <c r="EEC643" s="9"/>
      <c r="EED643" s="9"/>
      <c r="EEE643" s="9"/>
      <c r="EEF643" s="9"/>
      <c r="EEG643" s="9"/>
      <c r="EEH643" s="9"/>
      <c r="EEI643" s="9"/>
      <c r="EEJ643" s="9"/>
      <c r="EEK643" s="9"/>
      <c r="EEL643" s="9"/>
      <c r="EEM643" s="9"/>
      <c r="EEN643" s="9"/>
      <c r="EEO643" s="9"/>
      <c r="EEP643" s="9"/>
      <c r="EEQ643" s="9"/>
      <c r="EER643" s="9"/>
      <c r="EES643" s="9"/>
      <c r="EET643" s="9"/>
      <c r="EEU643" s="9"/>
      <c r="EEV643" s="9"/>
      <c r="EEW643" s="9"/>
      <c r="EEX643" s="9"/>
      <c r="EEY643" s="9"/>
      <c r="EEZ643" s="9"/>
      <c r="EFA643" s="9"/>
      <c r="EFB643" s="9"/>
      <c r="EFC643" s="9"/>
      <c r="EFD643" s="9"/>
      <c r="EFE643" s="9"/>
      <c r="EFF643" s="9"/>
      <c r="EFG643" s="9"/>
      <c r="EFH643" s="9"/>
      <c r="EFI643" s="9"/>
      <c r="EFJ643" s="9"/>
      <c r="EFK643" s="9"/>
      <c r="EFL643" s="9"/>
      <c r="EFM643" s="9"/>
      <c r="EFN643" s="9"/>
      <c r="EFO643" s="9"/>
      <c r="EFP643" s="9"/>
      <c r="EFQ643" s="9"/>
      <c r="EFR643" s="9"/>
      <c r="EFS643" s="9"/>
      <c r="EFT643" s="9"/>
      <c r="EFU643" s="9"/>
      <c r="EFV643" s="9"/>
      <c r="EFW643" s="9"/>
      <c r="EFX643" s="9"/>
      <c r="EFY643" s="9"/>
      <c r="EFZ643" s="9"/>
      <c r="EGA643" s="9"/>
      <c r="EGB643" s="9"/>
      <c r="EGC643" s="9"/>
      <c r="EGD643" s="9"/>
      <c r="EGE643" s="9"/>
      <c r="EGF643" s="9"/>
      <c r="EGG643" s="9"/>
      <c r="EGH643" s="9"/>
      <c r="EGI643" s="9"/>
      <c r="EGJ643" s="9"/>
      <c r="EGK643" s="9"/>
      <c r="EGL643" s="9"/>
      <c r="EGM643" s="9"/>
      <c r="EGN643" s="9"/>
      <c r="EGO643" s="9"/>
      <c r="EGP643" s="9"/>
      <c r="EGQ643" s="9"/>
      <c r="EGR643" s="9"/>
      <c r="EGS643" s="9"/>
      <c r="EGT643" s="9"/>
      <c r="EGU643" s="9"/>
      <c r="EGV643" s="9"/>
      <c r="EGW643" s="9"/>
      <c r="EGX643" s="9"/>
      <c r="EGY643" s="9"/>
      <c r="EGZ643" s="9"/>
      <c r="EHA643" s="9"/>
      <c r="EHB643" s="9"/>
      <c r="EHC643" s="9"/>
      <c r="EHD643" s="9"/>
      <c r="EHE643" s="9"/>
      <c r="EHF643" s="9"/>
      <c r="EHG643" s="9"/>
      <c r="EHH643" s="9"/>
      <c r="EHI643" s="9"/>
      <c r="EHJ643" s="9"/>
      <c r="EHK643" s="9"/>
      <c r="EHL643" s="9"/>
      <c r="EHM643" s="9"/>
      <c r="EHN643" s="9"/>
      <c r="EHO643" s="9"/>
      <c r="EHP643" s="9"/>
      <c r="EHQ643" s="9"/>
      <c r="EHR643" s="9"/>
      <c r="EHS643" s="9"/>
      <c r="EHT643" s="9"/>
      <c r="EHU643" s="9"/>
      <c r="EHV643" s="9"/>
      <c r="EHW643" s="9"/>
      <c r="EHX643" s="9"/>
      <c r="EHY643" s="9"/>
      <c r="EHZ643" s="9"/>
      <c r="EIA643" s="9"/>
      <c r="EIB643" s="9"/>
      <c r="EIC643" s="9"/>
      <c r="EID643" s="9"/>
      <c r="EIE643" s="9"/>
      <c r="EIF643" s="9"/>
      <c r="EIG643" s="9"/>
      <c r="EIH643" s="9"/>
      <c r="EII643" s="9"/>
      <c r="EIJ643" s="9"/>
      <c r="EIK643" s="9"/>
      <c r="EIL643" s="9"/>
      <c r="EIM643" s="9"/>
      <c r="EIN643" s="9"/>
      <c r="EIO643" s="9"/>
      <c r="EIP643" s="9"/>
      <c r="EIQ643" s="9"/>
      <c r="EIR643" s="9"/>
      <c r="EIS643" s="9"/>
      <c r="EIT643" s="9"/>
      <c r="EIU643" s="9"/>
      <c r="EIV643" s="9"/>
      <c r="EIW643" s="9"/>
      <c r="EIX643" s="9"/>
      <c r="EIY643" s="9"/>
      <c r="EIZ643" s="9"/>
      <c r="EJA643" s="9"/>
      <c r="EJB643" s="9"/>
      <c r="EJC643" s="9"/>
      <c r="EJD643" s="9"/>
      <c r="EJE643" s="9"/>
      <c r="EJF643" s="9"/>
      <c r="EJG643" s="9"/>
      <c r="EJH643" s="9"/>
      <c r="EJI643" s="9"/>
      <c r="EJJ643" s="9"/>
      <c r="EJK643" s="9"/>
      <c r="EJL643" s="9"/>
      <c r="EJM643" s="9"/>
      <c r="EJN643" s="9"/>
      <c r="EJO643" s="9"/>
      <c r="EJP643" s="9"/>
      <c r="EJQ643" s="9"/>
      <c r="EJR643" s="9"/>
      <c r="EJS643" s="9"/>
      <c r="EJT643" s="9"/>
      <c r="EJU643" s="9"/>
      <c r="EJV643" s="9"/>
      <c r="EJW643" s="9"/>
      <c r="EJX643" s="9"/>
      <c r="EJY643" s="9"/>
      <c r="EJZ643" s="9"/>
      <c r="EKA643" s="9"/>
      <c r="EKB643" s="9"/>
      <c r="EKC643" s="9"/>
      <c r="EKD643" s="9"/>
      <c r="EKE643" s="9"/>
      <c r="EKF643" s="9"/>
      <c r="EKG643" s="9"/>
      <c r="EKH643" s="9"/>
      <c r="EKI643" s="9"/>
      <c r="EKJ643" s="9"/>
      <c r="EKK643" s="9"/>
      <c r="EKL643" s="9"/>
      <c r="EKM643" s="9"/>
      <c r="EKN643" s="9"/>
      <c r="EKO643" s="9"/>
      <c r="EKP643" s="9"/>
      <c r="EKQ643" s="9"/>
      <c r="EKR643" s="9"/>
      <c r="EKS643" s="9"/>
      <c r="EKT643" s="9"/>
      <c r="EKU643" s="9"/>
      <c r="EKV643" s="9"/>
      <c r="EKW643" s="9"/>
      <c r="EKX643" s="9"/>
      <c r="EKY643" s="9"/>
      <c r="EKZ643" s="9"/>
      <c r="ELA643" s="9"/>
      <c r="ELB643" s="9"/>
      <c r="ELC643" s="9"/>
      <c r="ELD643" s="9"/>
      <c r="ELE643" s="9"/>
      <c r="ELF643" s="9"/>
      <c r="ELG643" s="9"/>
      <c r="ELH643" s="9"/>
      <c r="ELI643" s="9"/>
      <c r="ELJ643" s="9"/>
      <c r="ELK643" s="9"/>
      <c r="ELL643" s="9"/>
      <c r="ELM643" s="9"/>
      <c r="ELN643" s="9"/>
      <c r="ELO643" s="9"/>
      <c r="ELP643" s="9"/>
      <c r="ELQ643" s="9"/>
      <c r="ELR643" s="9"/>
      <c r="ELS643" s="9"/>
      <c r="ELT643" s="9"/>
      <c r="ELU643" s="9"/>
      <c r="ELV643" s="9"/>
      <c r="ELW643" s="9"/>
      <c r="ELX643" s="9"/>
      <c r="ELY643" s="9"/>
      <c r="ELZ643" s="9"/>
      <c r="EMA643" s="9"/>
      <c r="EMB643" s="9"/>
      <c r="EMC643" s="9"/>
      <c r="EMD643" s="9"/>
      <c r="EME643" s="9"/>
      <c r="EMF643" s="9"/>
      <c r="EMG643" s="9"/>
      <c r="EMH643" s="9"/>
      <c r="EMI643" s="9"/>
      <c r="EMJ643" s="9"/>
      <c r="EMK643" s="9"/>
      <c r="EML643" s="9"/>
      <c r="EMM643" s="9"/>
      <c r="EMN643" s="9"/>
      <c r="EMO643" s="9"/>
      <c r="EMP643" s="9"/>
      <c r="EMQ643" s="9"/>
      <c r="EMR643" s="9"/>
      <c r="EMS643" s="9"/>
      <c r="EMT643" s="9"/>
      <c r="EMU643" s="9"/>
      <c r="EMV643" s="9"/>
      <c r="EMW643" s="9"/>
      <c r="EMX643" s="9"/>
      <c r="EMY643" s="9"/>
      <c r="EMZ643" s="9"/>
      <c r="ENA643" s="9"/>
      <c r="ENB643" s="9"/>
      <c r="ENC643" s="9"/>
      <c r="END643" s="9"/>
      <c r="ENE643" s="9"/>
      <c r="ENF643" s="9"/>
      <c r="ENG643" s="9"/>
      <c r="ENH643" s="9"/>
      <c r="ENI643" s="9"/>
      <c r="ENJ643" s="9"/>
      <c r="ENK643" s="9"/>
      <c r="ENL643" s="9"/>
      <c r="ENM643" s="9"/>
      <c r="ENN643" s="9"/>
      <c r="ENO643" s="9"/>
      <c r="ENP643" s="9"/>
      <c r="ENQ643" s="9"/>
      <c r="ENR643" s="9"/>
      <c r="ENS643" s="9"/>
      <c r="ENT643" s="9"/>
      <c r="ENU643" s="9"/>
      <c r="ENV643" s="9"/>
      <c r="ENW643" s="9"/>
      <c r="ENX643" s="9"/>
      <c r="ENY643" s="9"/>
      <c r="ENZ643" s="9"/>
      <c r="EOA643" s="9"/>
      <c r="EOB643" s="9"/>
      <c r="EOC643" s="9"/>
      <c r="EOD643" s="9"/>
      <c r="EOE643" s="9"/>
      <c r="EOF643" s="9"/>
      <c r="EOG643" s="9"/>
      <c r="EOH643" s="9"/>
      <c r="EOI643" s="9"/>
      <c r="EOJ643" s="9"/>
      <c r="EOK643" s="9"/>
      <c r="EOL643" s="9"/>
      <c r="EOM643" s="9"/>
      <c r="EON643" s="9"/>
      <c r="EOO643" s="9"/>
      <c r="EOP643" s="9"/>
      <c r="EOQ643" s="9"/>
      <c r="EOR643" s="9"/>
      <c r="EOS643" s="9"/>
      <c r="EOT643" s="9"/>
      <c r="EOU643" s="9"/>
      <c r="EOV643" s="9"/>
      <c r="EOW643" s="9"/>
      <c r="EOX643" s="9"/>
      <c r="EOY643" s="9"/>
      <c r="EOZ643" s="9"/>
      <c r="EPA643" s="9"/>
      <c r="EPB643" s="9"/>
      <c r="EPC643" s="9"/>
      <c r="EPD643" s="9"/>
      <c r="EPE643" s="9"/>
      <c r="EPF643" s="9"/>
      <c r="EPG643" s="9"/>
      <c r="EPH643" s="9"/>
      <c r="EPI643" s="9"/>
      <c r="EPJ643" s="9"/>
      <c r="EPK643" s="9"/>
      <c r="EPL643" s="9"/>
      <c r="EPM643" s="9"/>
      <c r="EPN643" s="9"/>
      <c r="EPO643" s="9"/>
      <c r="EPP643" s="9"/>
      <c r="EPQ643" s="9"/>
      <c r="EPR643" s="9"/>
      <c r="EPS643" s="9"/>
      <c r="EPT643" s="9"/>
      <c r="EPU643" s="9"/>
      <c r="EPV643" s="9"/>
      <c r="EPW643" s="9"/>
      <c r="EPX643" s="9"/>
      <c r="EPY643" s="9"/>
      <c r="EPZ643" s="9"/>
      <c r="EQA643" s="9"/>
      <c r="EQB643" s="9"/>
      <c r="EQC643" s="9"/>
      <c r="EQD643" s="9"/>
      <c r="EQE643" s="9"/>
      <c r="EQF643" s="9"/>
      <c r="EQG643" s="9"/>
      <c r="EQH643" s="9"/>
      <c r="EQI643" s="9"/>
      <c r="EQJ643" s="9"/>
      <c r="EQK643" s="9"/>
      <c r="EQL643" s="9"/>
      <c r="EQM643" s="9"/>
      <c r="EQN643" s="9"/>
      <c r="EQO643" s="9"/>
      <c r="EQP643" s="9"/>
      <c r="EQQ643" s="9"/>
      <c r="EQR643" s="9"/>
      <c r="EQS643" s="9"/>
      <c r="EQT643" s="9"/>
      <c r="EQU643" s="9"/>
      <c r="EQV643" s="9"/>
      <c r="EQW643" s="9"/>
      <c r="EQX643" s="9"/>
      <c r="EQY643" s="9"/>
      <c r="EQZ643" s="9"/>
      <c r="ERA643" s="9"/>
      <c r="ERB643" s="9"/>
      <c r="ERC643" s="9"/>
      <c r="ERD643" s="9"/>
      <c r="ERE643" s="9"/>
      <c r="ERF643" s="9"/>
      <c r="ERG643" s="9"/>
      <c r="ERH643" s="9"/>
      <c r="ERI643" s="9"/>
      <c r="ERJ643" s="9"/>
      <c r="ERK643" s="9"/>
      <c r="ERL643" s="9"/>
      <c r="ERM643" s="9"/>
      <c r="ERN643" s="9"/>
      <c r="ERO643" s="9"/>
      <c r="ERP643" s="9"/>
      <c r="ERQ643" s="9"/>
      <c r="ERR643" s="9"/>
      <c r="ERS643" s="9"/>
      <c r="ERT643" s="9"/>
      <c r="ERU643" s="9"/>
      <c r="ERV643" s="9"/>
      <c r="ERW643" s="9"/>
      <c r="ERX643" s="9"/>
      <c r="ERY643" s="9"/>
      <c r="ERZ643" s="9"/>
      <c r="ESA643" s="9"/>
      <c r="ESB643" s="9"/>
      <c r="ESC643" s="9"/>
      <c r="ESD643" s="9"/>
      <c r="ESE643" s="9"/>
      <c r="ESF643" s="9"/>
      <c r="ESG643" s="9"/>
      <c r="ESH643" s="9"/>
      <c r="ESI643" s="9"/>
      <c r="ESJ643" s="9"/>
      <c r="ESK643" s="9"/>
      <c r="ESL643" s="9"/>
      <c r="ESM643" s="9"/>
      <c r="ESN643" s="9"/>
      <c r="ESO643" s="9"/>
      <c r="ESP643" s="9"/>
      <c r="ESQ643" s="9"/>
      <c r="ESR643" s="9"/>
      <c r="ESS643" s="9"/>
      <c r="EST643" s="9"/>
      <c r="ESU643" s="9"/>
      <c r="ESV643" s="9"/>
      <c r="ESW643" s="9"/>
      <c r="ESX643" s="9"/>
      <c r="ESY643" s="9"/>
      <c r="ESZ643" s="9"/>
      <c r="ETA643" s="9"/>
      <c r="ETB643" s="9"/>
      <c r="ETC643" s="9"/>
      <c r="ETD643" s="9"/>
      <c r="ETE643" s="9"/>
      <c r="ETF643" s="9"/>
      <c r="ETG643" s="9"/>
      <c r="ETH643" s="9"/>
      <c r="ETI643" s="9"/>
      <c r="ETJ643" s="9"/>
      <c r="ETK643" s="9"/>
      <c r="ETL643" s="9"/>
      <c r="ETM643" s="9"/>
      <c r="ETN643" s="9"/>
      <c r="ETO643" s="9"/>
      <c r="ETP643" s="9"/>
      <c r="ETQ643" s="9"/>
      <c r="ETR643" s="9"/>
      <c r="ETS643" s="9"/>
      <c r="ETT643" s="9"/>
      <c r="ETU643" s="9"/>
      <c r="ETV643" s="9"/>
      <c r="ETW643" s="9"/>
      <c r="ETX643" s="9"/>
      <c r="ETY643" s="9"/>
      <c r="ETZ643" s="9"/>
      <c r="EUA643" s="9"/>
      <c r="EUB643" s="9"/>
      <c r="EUC643" s="9"/>
      <c r="EUD643" s="9"/>
      <c r="EUE643" s="9"/>
      <c r="EUF643" s="9"/>
      <c r="EUG643" s="9"/>
      <c r="EUH643" s="9"/>
      <c r="EUI643" s="9"/>
      <c r="EUJ643" s="9"/>
      <c r="EUK643" s="9"/>
      <c r="EUL643" s="9"/>
      <c r="EUM643" s="9"/>
      <c r="EUN643" s="9"/>
      <c r="EUO643" s="9"/>
      <c r="EUP643" s="9"/>
      <c r="EUQ643" s="9"/>
      <c r="EUR643" s="9"/>
      <c r="EUS643" s="9"/>
      <c r="EUT643" s="9"/>
      <c r="EUU643" s="9"/>
      <c r="EUV643" s="9"/>
      <c r="EUW643" s="9"/>
      <c r="EUX643" s="9"/>
      <c r="EUY643" s="9"/>
      <c r="EUZ643" s="9"/>
      <c r="EVA643" s="9"/>
      <c r="EVB643" s="9"/>
      <c r="EVC643" s="9"/>
      <c r="EVD643" s="9"/>
      <c r="EVE643" s="9"/>
      <c r="EVF643" s="9"/>
      <c r="EVG643" s="9"/>
      <c r="EVH643" s="9"/>
      <c r="EVI643" s="9"/>
      <c r="EVJ643" s="9"/>
      <c r="EVK643" s="9"/>
      <c r="EVL643" s="9"/>
      <c r="EVM643" s="9"/>
      <c r="EVN643" s="9"/>
      <c r="EVO643" s="9"/>
      <c r="EVP643" s="9"/>
      <c r="EVQ643" s="9"/>
      <c r="EVR643" s="9"/>
      <c r="EVS643" s="9"/>
      <c r="EVT643" s="9"/>
      <c r="EVU643" s="9"/>
      <c r="EVV643" s="9"/>
      <c r="EVW643" s="9"/>
      <c r="EVX643" s="9"/>
      <c r="EVY643" s="9"/>
      <c r="EVZ643" s="9"/>
      <c r="EWA643" s="9"/>
      <c r="EWB643" s="9"/>
      <c r="EWC643" s="9"/>
      <c r="EWD643" s="9"/>
      <c r="EWE643" s="9"/>
      <c r="EWF643" s="9"/>
      <c r="EWG643" s="9"/>
      <c r="EWH643" s="9"/>
      <c r="EWI643" s="9"/>
      <c r="EWJ643" s="9"/>
      <c r="EWK643" s="9"/>
      <c r="EWL643" s="9"/>
      <c r="EWM643" s="9"/>
      <c r="EWN643" s="9"/>
      <c r="EWO643" s="9"/>
      <c r="EWP643" s="9"/>
      <c r="EWQ643" s="9"/>
      <c r="EWR643" s="9"/>
      <c r="EWS643" s="9"/>
      <c r="EWT643" s="9"/>
      <c r="EWU643" s="9"/>
      <c r="EWV643" s="9"/>
      <c r="EWW643" s="9"/>
      <c r="EWX643" s="9"/>
      <c r="EWY643" s="9"/>
      <c r="EWZ643" s="9"/>
      <c r="EXA643" s="9"/>
      <c r="EXB643" s="9"/>
      <c r="EXC643" s="9"/>
      <c r="EXD643" s="9"/>
      <c r="EXE643" s="9"/>
      <c r="EXF643" s="9"/>
      <c r="EXG643" s="9"/>
      <c r="EXH643" s="9"/>
      <c r="EXI643" s="9"/>
      <c r="EXJ643" s="9"/>
      <c r="EXK643" s="9"/>
      <c r="EXL643" s="9"/>
      <c r="EXM643" s="9"/>
      <c r="EXN643" s="9"/>
      <c r="EXO643" s="9"/>
      <c r="EXP643" s="9"/>
      <c r="EXQ643" s="9"/>
      <c r="EXR643" s="9"/>
      <c r="EXS643" s="9"/>
      <c r="EXT643" s="9"/>
      <c r="EXU643" s="9"/>
      <c r="EXV643" s="9"/>
      <c r="EXW643" s="9"/>
      <c r="EXX643" s="9"/>
      <c r="EXY643" s="9"/>
      <c r="EXZ643" s="9"/>
      <c r="EYA643" s="9"/>
      <c r="EYB643" s="9"/>
      <c r="EYC643" s="9"/>
      <c r="EYD643" s="9"/>
      <c r="EYE643" s="9"/>
      <c r="EYF643" s="9"/>
      <c r="EYG643" s="9"/>
      <c r="EYH643" s="9"/>
      <c r="EYI643" s="9"/>
      <c r="EYJ643" s="9"/>
      <c r="EYK643" s="9"/>
      <c r="EYL643" s="9"/>
      <c r="EYM643" s="9"/>
      <c r="EYN643" s="9"/>
      <c r="EYO643" s="9"/>
      <c r="EYP643" s="9"/>
      <c r="EYQ643" s="9"/>
      <c r="EYR643" s="9"/>
      <c r="EYS643" s="9"/>
      <c r="EYT643" s="9"/>
      <c r="EYU643" s="9"/>
      <c r="EYV643" s="9"/>
      <c r="EYW643" s="9"/>
      <c r="EYX643" s="9"/>
      <c r="EYY643" s="9"/>
      <c r="EYZ643" s="9"/>
      <c r="EZA643" s="9"/>
      <c r="EZB643" s="9"/>
      <c r="EZC643" s="9"/>
      <c r="EZD643" s="9"/>
      <c r="EZE643" s="9"/>
      <c r="EZF643" s="9"/>
      <c r="EZG643" s="9"/>
      <c r="EZH643" s="9"/>
      <c r="EZI643" s="9"/>
      <c r="EZJ643" s="9"/>
      <c r="EZK643" s="9"/>
      <c r="EZL643" s="9"/>
      <c r="EZM643" s="9"/>
      <c r="EZN643" s="9"/>
      <c r="EZO643" s="9"/>
      <c r="EZP643" s="9"/>
      <c r="EZQ643" s="9"/>
      <c r="EZR643" s="9"/>
      <c r="EZS643" s="9"/>
      <c r="EZT643" s="9"/>
      <c r="EZU643" s="9"/>
      <c r="EZV643" s="9"/>
      <c r="EZW643" s="9"/>
      <c r="EZX643" s="9"/>
      <c r="EZY643" s="9"/>
      <c r="EZZ643" s="9"/>
      <c r="FAA643" s="9"/>
      <c r="FAB643" s="9"/>
      <c r="FAC643" s="9"/>
      <c r="FAD643" s="9"/>
      <c r="FAE643" s="9"/>
      <c r="FAF643" s="9"/>
      <c r="FAG643" s="9"/>
      <c r="FAH643" s="9"/>
      <c r="FAI643" s="9"/>
      <c r="FAJ643" s="9"/>
      <c r="FAK643" s="9"/>
      <c r="FAL643" s="9"/>
      <c r="FAM643" s="9"/>
      <c r="FAN643" s="9"/>
      <c r="FAO643" s="9"/>
      <c r="FAP643" s="9"/>
      <c r="FAQ643" s="9"/>
      <c r="FAR643" s="9"/>
      <c r="FAS643" s="9"/>
      <c r="FAT643" s="9"/>
      <c r="FAU643" s="9"/>
      <c r="FAV643" s="9"/>
      <c r="FAW643" s="9"/>
      <c r="FAX643" s="9"/>
      <c r="FAY643" s="9"/>
      <c r="FAZ643" s="9"/>
      <c r="FBA643" s="9"/>
      <c r="FBB643" s="9"/>
      <c r="FBC643" s="9"/>
      <c r="FBD643" s="9"/>
      <c r="FBE643" s="9"/>
      <c r="FBF643" s="9"/>
      <c r="FBG643" s="9"/>
      <c r="FBH643" s="9"/>
      <c r="FBI643" s="9"/>
      <c r="FBJ643" s="9"/>
      <c r="FBK643" s="9"/>
      <c r="FBL643" s="9"/>
      <c r="FBM643" s="9"/>
      <c r="FBN643" s="9"/>
      <c r="FBO643" s="9"/>
      <c r="FBP643" s="9"/>
      <c r="FBQ643" s="9"/>
      <c r="FBR643" s="9"/>
      <c r="FBS643" s="9"/>
      <c r="FBT643" s="9"/>
      <c r="FBU643" s="9"/>
      <c r="FBV643" s="9"/>
      <c r="FBW643" s="9"/>
      <c r="FBX643" s="9"/>
      <c r="FBY643" s="9"/>
      <c r="FBZ643" s="9"/>
      <c r="FCA643" s="9"/>
      <c r="FCB643" s="9"/>
      <c r="FCC643" s="9"/>
      <c r="FCD643" s="9"/>
      <c r="FCE643" s="9"/>
      <c r="FCF643" s="9"/>
      <c r="FCG643" s="9"/>
      <c r="FCH643" s="9"/>
      <c r="FCI643" s="9"/>
      <c r="FCJ643" s="9"/>
      <c r="FCK643" s="9"/>
      <c r="FCL643" s="9"/>
      <c r="FCM643" s="9"/>
      <c r="FCN643" s="9"/>
      <c r="FCO643" s="9"/>
      <c r="FCP643" s="9"/>
      <c r="FCQ643" s="9"/>
      <c r="FCR643" s="9"/>
      <c r="FCS643" s="9"/>
      <c r="FCT643" s="9"/>
      <c r="FCU643" s="9"/>
      <c r="FCV643" s="9"/>
      <c r="FCW643" s="9"/>
      <c r="FCX643" s="9"/>
      <c r="FCY643" s="9"/>
      <c r="FCZ643" s="9"/>
      <c r="FDA643" s="9"/>
      <c r="FDB643" s="9"/>
      <c r="FDC643" s="9"/>
      <c r="FDD643" s="9"/>
      <c r="FDE643" s="9"/>
      <c r="FDF643" s="9"/>
      <c r="FDG643" s="9"/>
      <c r="FDH643" s="9"/>
      <c r="FDI643" s="9"/>
      <c r="FDJ643" s="9"/>
      <c r="FDK643" s="9"/>
      <c r="FDL643" s="9"/>
      <c r="FDM643" s="9"/>
      <c r="FDN643" s="9"/>
      <c r="FDO643" s="9"/>
      <c r="FDP643" s="9"/>
      <c r="FDQ643" s="9"/>
      <c r="FDR643" s="9"/>
      <c r="FDS643" s="9"/>
      <c r="FDT643" s="9"/>
      <c r="FDU643" s="9"/>
      <c r="FDV643" s="9"/>
      <c r="FDW643" s="9"/>
      <c r="FDX643" s="9"/>
      <c r="FDY643" s="9"/>
      <c r="FDZ643" s="9"/>
      <c r="FEA643" s="9"/>
      <c r="FEB643" s="9"/>
      <c r="FEC643" s="9"/>
      <c r="FED643" s="9"/>
      <c r="FEE643" s="9"/>
      <c r="FEF643" s="9"/>
      <c r="FEG643" s="9"/>
      <c r="FEH643" s="9"/>
      <c r="FEI643" s="9"/>
      <c r="FEJ643" s="9"/>
      <c r="FEK643" s="9"/>
      <c r="FEL643" s="9"/>
      <c r="FEM643" s="9"/>
      <c r="FEN643" s="9"/>
      <c r="FEO643" s="9"/>
      <c r="FEP643" s="9"/>
      <c r="FEQ643" s="9"/>
      <c r="FER643" s="9"/>
      <c r="FES643" s="9"/>
      <c r="FET643" s="9"/>
      <c r="FEU643" s="9"/>
      <c r="FEV643" s="9"/>
      <c r="FEW643" s="9"/>
      <c r="FEX643" s="9"/>
      <c r="FEY643" s="9"/>
      <c r="FEZ643" s="9"/>
      <c r="FFA643" s="9"/>
      <c r="FFB643" s="9"/>
      <c r="FFC643" s="9"/>
      <c r="FFD643" s="9"/>
      <c r="FFE643" s="9"/>
      <c r="FFF643" s="9"/>
      <c r="FFG643" s="9"/>
      <c r="FFH643" s="9"/>
      <c r="FFI643" s="9"/>
      <c r="FFJ643" s="9"/>
      <c r="FFK643" s="9"/>
      <c r="FFL643" s="9"/>
      <c r="FFM643" s="9"/>
      <c r="FFN643" s="9"/>
      <c r="FFO643" s="9"/>
      <c r="FFP643" s="9"/>
      <c r="FFQ643" s="9"/>
      <c r="FFR643" s="9"/>
      <c r="FFS643" s="9"/>
      <c r="FFT643" s="9"/>
      <c r="FFU643" s="9"/>
      <c r="FFV643" s="9"/>
      <c r="FFW643" s="9"/>
      <c r="FFX643" s="9"/>
      <c r="FFY643" s="9"/>
      <c r="FFZ643" s="9"/>
      <c r="FGA643" s="9"/>
      <c r="FGB643" s="9"/>
      <c r="FGC643" s="9"/>
      <c r="FGD643" s="9"/>
      <c r="FGE643" s="9"/>
      <c r="FGF643" s="9"/>
      <c r="FGG643" s="9"/>
      <c r="FGH643" s="9"/>
      <c r="FGI643" s="9"/>
      <c r="FGJ643" s="9"/>
      <c r="FGK643" s="9"/>
      <c r="FGL643" s="9"/>
      <c r="FGM643" s="9"/>
      <c r="FGN643" s="9"/>
      <c r="FGO643" s="9"/>
      <c r="FGP643" s="9"/>
      <c r="FGQ643" s="9"/>
      <c r="FGR643" s="9"/>
      <c r="FGS643" s="9"/>
      <c r="FGT643" s="9"/>
      <c r="FGU643" s="9"/>
      <c r="FGV643" s="9"/>
      <c r="FGW643" s="9"/>
      <c r="FGX643" s="9"/>
      <c r="FGY643" s="9"/>
      <c r="FGZ643" s="9"/>
      <c r="FHA643" s="9"/>
      <c r="FHB643" s="9"/>
      <c r="FHC643" s="9"/>
      <c r="FHD643" s="9"/>
      <c r="FHE643" s="9"/>
      <c r="FHF643" s="9"/>
      <c r="FHG643" s="9"/>
      <c r="FHH643" s="9"/>
      <c r="FHI643" s="9"/>
      <c r="FHJ643" s="9"/>
      <c r="FHK643" s="9"/>
      <c r="FHL643" s="9"/>
      <c r="FHM643" s="9"/>
      <c r="FHN643" s="9"/>
      <c r="FHO643" s="9"/>
      <c r="FHP643" s="9"/>
      <c r="FHQ643" s="9"/>
      <c r="FHR643" s="9"/>
      <c r="FHS643" s="9"/>
      <c r="FHT643" s="9"/>
      <c r="FHU643" s="9"/>
      <c r="FHV643" s="9"/>
      <c r="FHW643" s="9"/>
      <c r="FHX643" s="9"/>
      <c r="FHY643" s="9"/>
      <c r="FHZ643" s="9"/>
      <c r="FIA643" s="9"/>
      <c r="FIB643" s="9"/>
      <c r="FIC643" s="9"/>
      <c r="FID643" s="9"/>
      <c r="FIE643" s="9"/>
      <c r="FIF643" s="9"/>
      <c r="FIG643" s="9"/>
      <c r="FIH643" s="9"/>
      <c r="FII643" s="9"/>
      <c r="FIJ643" s="9"/>
      <c r="FIK643" s="9"/>
      <c r="FIL643" s="9"/>
      <c r="FIM643" s="9"/>
      <c r="FIN643" s="9"/>
      <c r="FIO643" s="9"/>
      <c r="FIP643" s="9"/>
      <c r="FIQ643" s="9"/>
      <c r="FIR643" s="9"/>
      <c r="FIS643" s="9"/>
      <c r="FIT643" s="9"/>
      <c r="FIU643" s="9"/>
      <c r="FIV643" s="9"/>
      <c r="FIW643" s="9"/>
      <c r="FIX643" s="9"/>
      <c r="FIY643" s="9"/>
      <c r="FIZ643" s="9"/>
      <c r="FJA643" s="9"/>
      <c r="FJB643" s="9"/>
      <c r="FJC643" s="9"/>
      <c r="FJD643" s="9"/>
      <c r="FJE643" s="9"/>
      <c r="FJF643" s="9"/>
      <c r="FJG643" s="9"/>
      <c r="FJH643" s="9"/>
      <c r="FJI643" s="9"/>
      <c r="FJJ643" s="9"/>
      <c r="FJK643" s="9"/>
      <c r="FJL643" s="9"/>
      <c r="FJM643" s="9"/>
      <c r="FJN643" s="9"/>
      <c r="FJO643" s="9"/>
      <c r="FJP643" s="9"/>
      <c r="FJQ643" s="9"/>
      <c r="FJR643" s="9"/>
      <c r="FJS643" s="9"/>
      <c r="FJT643" s="9"/>
      <c r="FJU643" s="9"/>
      <c r="FJV643" s="9"/>
      <c r="FJW643" s="9"/>
      <c r="FJX643" s="9"/>
      <c r="FJY643" s="9"/>
      <c r="FJZ643" s="9"/>
      <c r="FKA643" s="9"/>
      <c r="FKB643" s="9"/>
      <c r="FKC643" s="9"/>
      <c r="FKD643" s="9"/>
      <c r="FKE643" s="9"/>
      <c r="FKF643" s="9"/>
      <c r="FKG643" s="9"/>
      <c r="FKH643" s="9"/>
      <c r="FKI643" s="9"/>
      <c r="FKJ643" s="9"/>
      <c r="FKK643" s="9"/>
      <c r="FKL643" s="9"/>
      <c r="FKM643" s="9"/>
      <c r="FKN643" s="9"/>
      <c r="FKO643" s="9"/>
      <c r="FKP643" s="9"/>
      <c r="FKQ643" s="9"/>
      <c r="FKR643" s="9"/>
      <c r="FKS643" s="9"/>
      <c r="FKT643" s="9"/>
      <c r="FKU643" s="9"/>
      <c r="FKV643" s="9"/>
      <c r="FKW643" s="9"/>
      <c r="FKX643" s="9"/>
      <c r="FKY643" s="9"/>
      <c r="FKZ643" s="9"/>
      <c r="FLA643" s="9"/>
      <c r="FLB643" s="9"/>
      <c r="FLC643" s="9"/>
      <c r="FLD643" s="9"/>
      <c r="FLE643" s="9"/>
      <c r="FLF643" s="9"/>
      <c r="FLG643" s="9"/>
      <c r="FLH643" s="9"/>
      <c r="FLI643" s="9"/>
      <c r="FLJ643" s="9"/>
      <c r="FLK643" s="9"/>
      <c r="FLL643" s="9"/>
      <c r="FLM643" s="9"/>
      <c r="FLN643" s="9"/>
      <c r="FLO643" s="9"/>
      <c r="FLP643" s="9"/>
      <c r="FLQ643" s="9"/>
      <c r="FLR643" s="9"/>
      <c r="FLS643" s="9"/>
      <c r="FLT643" s="9"/>
      <c r="FLU643" s="9"/>
      <c r="FLV643" s="9"/>
      <c r="FLW643" s="9"/>
      <c r="FLX643" s="9"/>
      <c r="FLY643" s="9"/>
      <c r="FLZ643" s="9"/>
      <c r="FMA643" s="9"/>
      <c r="FMB643" s="9"/>
      <c r="FMC643" s="9"/>
      <c r="FMD643" s="9"/>
      <c r="FME643" s="9"/>
      <c r="FMF643" s="9"/>
      <c r="FMG643" s="9"/>
      <c r="FMH643" s="9"/>
      <c r="FMI643" s="9"/>
      <c r="FMJ643" s="9"/>
      <c r="FMK643" s="9"/>
      <c r="FML643" s="9"/>
      <c r="FMM643" s="9"/>
      <c r="FMN643" s="9"/>
      <c r="FMO643" s="9"/>
      <c r="FMP643" s="9"/>
      <c r="FMQ643" s="9"/>
      <c r="FMR643" s="9"/>
      <c r="FMS643" s="9"/>
      <c r="FMT643" s="9"/>
      <c r="FMU643" s="9"/>
      <c r="FMV643" s="9"/>
      <c r="FMW643" s="9"/>
      <c r="FMX643" s="9"/>
      <c r="FMY643" s="9"/>
      <c r="FMZ643" s="9"/>
      <c r="FNA643" s="9"/>
      <c r="FNB643" s="9"/>
      <c r="FNC643" s="9"/>
      <c r="FND643" s="9"/>
      <c r="FNE643" s="9"/>
      <c r="FNF643" s="9"/>
      <c r="FNG643" s="9"/>
      <c r="FNH643" s="9"/>
      <c r="FNI643" s="9"/>
      <c r="FNJ643" s="9"/>
      <c r="FNK643" s="9"/>
      <c r="FNL643" s="9"/>
      <c r="FNM643" s="9"/>
      <c r="FNN643" s="9"/>
      <c r="FNO643" s="9"/>
      <c r="FNP643" s="9"/>
      <c r="FNQ643" s="9"/>
      <c r="FNR643" s="9"/>
      <c r="FNS643" s="9"/>
      <c r="FNT643" s="9"/>
      <c r="FNU643" s="9"/>
      <c r="FNV643" s="9"/>
      <c r="FNW643" s="9"/>
      <c r="FNX643" s="9"/>
      <c r="FNY643" s="9"/>
      <c r="FNZ643" s="9"/>
      <c r="FOA643" s="9"/>
      <c r="FOB643" s="9"/>
      <c r="FOC643" s="9"/>
      <c r="FOD643" s="9"/>
      <c r="FOE643" s="9"/>
      <c r="FOF643" s="9"/>
      <c r="FOG643" s="9"/>
      <c r="FOH643" s="9"/>
      <c r="FOI643" s="9"/>
      <c r="FOJ643" s="9"/>
      <c r="FOK643" s="9"/>
      <c r="FOL643" s="9"/>
      <c r="FOM643" s="9"/>
      <c r="FON643" s="9"/>
      <c r="FOO643" s="9"/>
      <c r="FOP643" s="9"/>
      <c r="FOQ643" s="9"/>
      <c r="FOR643" s="9"/>
      <c r="FOS643" s="9"/>
      <c r="FOT643" s="9"/>
      <c r="FOU643" s="9"/>
      <c r="FOV643" s="9"/>
      <c r="FOW643" s="9"/>
      <c r="FOX643" s="9"/>
      <c r="FOY643" s="9"/>
      <c r="FOZ643" s="9"/>
      <c r="FPA643" s="9"/>
      <c r="FPB643" s="9"/>
      <c r="FPC643" s="9"/>
      <c r="FPD643" s="9"/>
      <c r="FPE643" s="9"/>
      <c r="FPF643" s="9"/>
      <c r="FPG643" s="9"/>
      <c r="FPH643" s="9"/>
      <c r="FPI643" s="9"/>
      <c r="FPJ643" s="9"/>
      <c r="FPK643" s="9"/>
      <c r="FPL643" s="9"/>
      <c r="FPM643" s="9"/>
      <c r="FPN643" s="9"/>
      <c r="FPO643" s="9"/>
      <c r="FPP643" s="9"/>
      <c r="FPQ643" s="9"/>
      <c r="FPR643" s="9"/>
      <c r="FPS643" s="9"/>
      <c r="FPT643" s="9"/>
      <c r="FPU643" s="9"/>
      <c r="FPV643" s="9"/>
      <c r="FPW643" s="9"/>
      <c r="FPX643" s="9"/>
      <c r="FPY643" s="9"/>
      <c r="FPZ643" s="9"/>
      <c r="FQA643" s="9"/>
      <c r="FQB643" s="9"/>
      <c r="FQC643" s="9"/>
      <c r="FQD643" s="9"/>
      <c r="FQE643" s="9"/>
      <c r="FQF643" s="9"/>
      <c r="FQG643" s="9"/>
      <c r="FQH643" s="9"/>
      <c r="FQI643" s="9"/>
      <c r="FQJ643" s="9"/>
      <c r="FQK643" s="9"/>
      <c r="FQL643" s="9"/>
      <c r="FQM643" s="9"/>
      <c r="FQN643" s="9"/>
      <c r="FQO643" s="9"/>
      <c r="FQP643" s="9"/>
      <c r="FQQ643" s="9"/>
      <c r="FQR643" s="9"/>
      <c r="FQS643" s="9"/>
      <c r="FQT643" s="9"/>
      <c r="FQU643" s="9"/>
      <c r="FQV643" s="9"/>
      <c r="FQW643" s="9"/>
      <c r="FQX643" s="9"/>
      <c r="FQY643" s="9"/>
      <c r="FQZ643" s="9"/>
      <c r="FRA643" s="9"/>
      <c r="FRB643" s="9"/>
      <c r="FRC643" s="9"/>
      <c r="FRD643" s="9"/>
      <c r="FRE643" s="9"/>
      <c r="FRF643" s="9"/>
      <c r="FRG643" s="9"/>
      <c r="FRH643" s="9"/>
      <c r="FRI643" s="9"/>
      <c r="FRJ643" s="9"/>
      <c r="FRK643" s="9"/>
      <c r="FRL643" s="9"/>
      <c r="FRM643" s="9"/>
      <c r="FRN643" s="9"/>
      <c r="FRO643" s="9"/>
      <c r="FRP643" s="9"/>
      <c r="FRQ643" s="9"/>
      <c r="FRR643" s="9"/>
      <c r="FRS643" s="9"/>
      <c r="FRT643" s="9"/>
      <c r="FRU643" s="9"/>
      <c r="FRV643" s="9"/>
      <c r="FRW643" s="9"/>
      <c r="FRX643" s="9"/>
      <c r="FRY643" s="9"/>
      <c r="FRZ643" s="9"/>
      <c r="FSA643" s="9"/>
      <c r="FSB643" s="9"/>
      <c r="FSC643" s="9"/>
      <c r="FSD643" s="9"/>
      <c r="FSE643" s="9"/>
      <c r="FSF643" s="9"/>
      <c r="FSG643" s="9"/>
      <c r="FSH643" s="9"/>
      <c r="FSI643" s="9"/>
      <c r="FSJ643" s="9"/>
      <c r="FSK643" s="9"/>
      <c r="FSL643" s="9"/>
      <c r="FSM643" s="9"/>
      <c r="FSN643" s="9"/>
      <c r="FSO643" s="9"/>
      <c r="FSP643" s="9"/>
      <c r="FSQ643" s="9"/>
      <c r="FSR643" s="9"/>
      <c r="FSS643" s="9"/>
      <c r="FST643" s="9"/>
      <c r="FSU643" s="9"/>
      <c r="FSV643" s="9"/>
      <c r="FSW643" s="9"/>
      <c r="FSX643" s="9"/>
      <c r="FSY643" s="9"/>
      <c r="FSZ643" s="9"/>
      <c r="FTA643" s="9"/>
      <c r="FTB643" s="9"/>
      <c r="FTC643" s="9"/>
      <c r="FTD643" s="9"/>
      <c r="FTE643" s="9"/>
      <c r="FTF643" s="9"/>
      <c r="FTG643" s="9"/>
      <c r="FTH643" s="9"/>
      <c r="FTI643" s="9"/>
      <c r="FTJ643" s="9"/>
      <c r="FTK643" s="9"/>
      <c r="FTL643" s="9"/>
      <c r="FTM643" s="9"/>
      <c r="FTN643" s="9"/>
      <c r="FTO643" s="9"/>
      <c r="FTP643" s="9"/>
      <c r="FTQ643" s="9"/>
      <c r="FTR643" s="9"/>
      <c r="FTS643" s="9"/>
      <c r="FTT643" s="9"/>
      <c r="FTU643" s="9"/>
      <c r="FTV643" s="9"/>
      <c r="FTW643" s="9"/>
      <c r="FTX643" s="9"/>
      <c r="FTY643" s="9"/>
      <c r="FTZ643" s="9"/>
      <c r="FUA643" s="9"/>
      <c r="FUB643" s="9"/>
      <c r="FUC643" s="9"/>
      <c r="FUD643" s="9"/>
      <c r="FUE643" s="9"/>
      <c r="FUF643" s="9"/>
      <c r="FUG643" s="9"/>
      <c r="FUH643" s="9"/>
      <c r="FUI643" s="9"/>
      <c r="FUJ643" s="9"/>
      <c r="FUK643" s="9"/>
      <c r="FUL643" s="9"/>
      <c r="FUM643" s="9"/>
      <c r="FUN643" s="9"/>
      <c r="FUO643" s="9"/>
      <c r="FUP643" s="9"/>
      <c r="FUQ643" s="9"/>
      <c r="FUR643" s="9"/>
      <c r="FUS643" s="9"/>
      <c r="FUT643" s="9"/>
      <c r="FUU643" s="9"/>
      <c r="FUV643" s="9"/>
      <c r="FUW643" s="9"/>
      <c r="FUX643" s="9"/>
      <c r="FUY643" s="9"/>
      <c r="FUZ643" s="9"/>
      <c r="FVA643" s="9"/>
      <c r="FVB643" s="9"/>
      <c r="FVC643" s="9"/>
      <c r="FVD643" s="9"/>
      <c r="FVE643" s="9"/>
      <c r="FVF643" s="9"/>
      <c r="FVG643" s="9"/>
      <c r="FVH643" s="9"/>
      <c r="FVI643" s="9"/>
      <c r="FVJ643" s="9"/>
      <c r="FVK643" s="9"/>
      <c r="FVL643" s="9"/>
      <c r="FVM643" s="9"/>
      <c r="FVN643" s="9"/>
      <c r="FVO643" s="9"/>
      <c r="FVP643" s="9"/>
      <c r="FVQ643" s="9"/>
      <c r="FVR643" s="9"/>
      <c r="FVS643" s="9"/>
      <c r="FVT643" s="9"/>
      <c r="FVU643" s="9"/>
      <c r="FVV643" s="9"/>
      <c r="FVW643" s="9"/>
      <c r="FVX643" s="9"/>
      <c r="FVY643" s="9"/>
      <c r="FVZ643" s="9"/>
      <c r="FWA643" s="9"/>
      <c r="FWB643" s="9"/>
      <c r="FWC643" s="9"/>
      <c r="FWD643" s="9"/>
      <c r="FWE643" s="9"/>
      <c r="FWF643" s="9"/>
      <c r="FWG643" s="9"/>
      <c r="FWH643" s="9"/>
      <c r="FWI643" s="9"/>
      <c r="FWJ643" s="9"/>
      <c r="FWK643" s="9"/>
      <c r="FWL643" s="9"/>
      <c r="FWM643" s="9"/>
      <c r="FWN643" s="9"/>
      <c r="FWO643" s="9"/>
      <c r="FWP643" s="9"/>
      <c r="FWQ643" s="9"/>
      <c r="FWR643" s="9"/>
      <c r="FWS643" s="9"/>
      <c r="FWT643" s="9"/>
      <c r="FWU643" s="9"/>
      <c r="FWV643" s="9"/>
      <c r="FWW643" s="9"/>
      <c r="FWX643" s="9"/>
      <c r="FWY643" s="9"/>
      <c r="FWZ643" s="9"/>
      <c r="FXA643" s="9"/>
      <c r="FXB643" s="9"/>
      <c r="FXC643" s="9"/>
      <c r="FXD643" s="9"/>
      <c r="FXE643" s="9"/>
      <c r="FXF643" s="9"/>
      <c r="FXG643" s="9"/>
      <c r="FXH643" s="9"/>
      <c r="FXI643" s="9"/>
      <c r="FXJ643" s="9"/>
      <c r="FXK643" s="9"/>
      <c r="FXL643" s="9"/>
      <c r="FXM643" s="9"/>
      <c r="FXN643" s="9"/>
      <c r="FXO643" s="9"/>
      <c r="FXP643" s="9"/>
      <c r="FXQ643" s="9"/>
      <c r="FXR643" s="9"/>
      <c r="FXS643" s="9"/>
      <c r="FXT643" s="9"/>
      <c r="FXU643" s="9"/>
      <c r="FXV643" s="9"/>
      <c r="FXW643" s="9"/>
      <c r="FXX643" s="9"/>
      <c r="FXY643" s="9"/>
      <c r="FXZ643" s="9"/>
      <c r="FYA643" s="9"/>
      <c r="FYB643" s="9"/>
      <c r="FYC643" s="9"/>
      <c r="FYD643" s="9"/>
      <c r="FYE643" s="9"/>
      <c r="FYF643" s="9"/>
      <c r="FYG643" s="9"/>
      <c r="FYH643" s="9"/>
      <c r="FYI643" s="9"/>
      <c r="FYJ643" s="9"/>
      <c r="FYK643" s="9"/>
      <c r="FYL643" s="9"/>
      <c r="FYM643" s="9"/>
      <c r="FYN643" s="9"/>
      <c r="FYO643" s="9"/>
      <c r="FYP643" s="9"/>
      <c r="FYQ643" s="9"/>
      <c r="FYR643" s="9"/>
      <c r="FYS643" s="9"/>
      <c r="FYT643" s="9"/>
      <c r="FYU643" s="9"/>
      <c r="FYV643" s="9"/>
      <c r="FYW643" s="9"/>
      <c r="FYX643" s="9"/>
      <c r="FYY643" s="9"/>
      <c r="FYZ643" s="9"/>
      <c r="FZA643" s="9"/>
      <c r="FZB643" s="9"/>
      <c r="FZC643" s="9"/>
      <c r="FZD643" s="9"/>
      <c r="FZE643" s="9"/>
      <c r="FZF643" s="9"/>
      <c r="FZG643" s="9"/>
      <c r="FZH643" s="9"/>
      <c r="FZI643" s="9"/>
      <c r="FZJ643" s="9"/>
      <c r="FZK643" s="9"/>
      <c r="FZL643" s="9"/>
      <c r="FZM643" s="9"/>
      <c r="FZN643" s="9"/>
      <c r="FZO643" s="9"/>
      <c r="FZP643" s="9"/>
      <c r="FZQ643" s="9"/>
      <c r="FZR643" s="9"/>
      <c r="FZS643" s="9"/>
      <c r="FZT643" s="9"/>
      <c r="FZU643" s="9"/>
      <c r="FZV643" s="9"/>
      <c r="FZW643" s="9"/>
      <c r="FZX643" s="9"/>
      <c r="FZY643" s="9"/>
      <c r="FZZ643" s="9"/>
      <c r="GAA643" s="9"/>
      <c r="GAB643" s="9"/>
      <c r="GAC643" s="9"/>
      <c r="GAD643" s="9"/>
      <c r="GAE643" s="9"/>
      <c r="GAF643" s="9"/>
      <c r="GAG643" s="9"/>
      <c r="GAH643" s="9"/>
      <c r="GAI643" s="9"/>
      <c r="GAJ643" s="9"/>
      <c r="GAK643" s="9"/>
      <c r="GAL643" s="9"/>
      <c r="GAM643" s="9"/>
      <c r="GAN643" s="9"/>
      <c r="GAO643" s="9"/>
      <c r="GAP643" s="9"/>
      <c r="GAQ643" s="9"/>
      <c r="GAR643" s="9"/>
      <c r="GAS643" s="9"/>
      <c r="GAT643" s="9"/>
      <c r="GAU643" s="9"/>
      <c r="GAV643" s="9"/>
      <c r="GAW643" s="9"/>
      <c r="GAX643" s="9"/>
      <c r="GAY643" s="9"/>
      <c r="GAZ643" s="9"/>
      <c r="GBA643" s="9"/>
      <c r="GBB643" s="9"/>
      <c r="GBC643" s="9"/>
      <c r="GBD643" s="9"/>
      <c r="GBE643" s="9"/>
      <c r="GBF643" s="9"/>
      <c r="GBG643" s="9"/>
      <c r="GBH643" s="9"/>
      <c r="GBI643" s="9"/>
      <c r="GBJ643" s="9"/>
      <c r="GBK643" s="9"/>
      <c r="GBL643" s="9"/>
      <c r="GBM643" s="9"/>
      <c r="GBN643" s="9"/>
      <c r="GBO643" s="9"/>
      <c r="GBP643" s="9"/>
      <c r="GBQ643" s="9"/>
      <c r="GBR643" s="9"/>
      <c r="GBS643" s="9"/>
      <c r="GBT643" s="9"/>
      <c r="GBU643" s="9"/>
      <c r="GBV643" s="9"/>
      <c r="GBW643" s="9"/>
      <c r="GBX643" s="9"/>
      <c r="GBY643" s="9"/>
      <c r="GBZ643" s="9"/>
      <c r="GCA643" s="9"/>
      <c r="GCB643" s="9"/>
      <c r="GCC643" s="9"/>
      <c r="GCD643" s="9"/>
      <c r="GCE643" s="9"/>
      <c r="GCF643" s="9"/>
      <c r="GCG643" s="9"/>
      <c r="GCH643" s="9"/>
      <c r="GCI643" s="9"/>
      <c r="GCJ643" s="9"/>
      <c r="GCK643" s="9"/>
      <c r="GCL643" s="9"/>
      <c r="GCM643" s="9"/>
      <c r="GCN643" s="9"/>
      <c r="GCO643" s="9"/>
      <c r="GCP643" s="9"/>
      <c r="GCQ643" s="9"/>
      <c r="GCR643" s="9"/>
      <c r="GCS643" s="9"/>
      <c r="GCT643" s="9"/>
      <c r="GCU643" s="9"/>
      <c r="GCV643" s="9"/>
      <c r="GCW643" s="9"/>
      <c r="GCX643" s="9"/>
      <c r="GCY643" s="9"/>
      <c r="GCZ643" s="9"/>
      <c r="GDA643" s="9"/>
      <c r="GDB643" s="9"/>
      <c r="GDC643" s="9"/>
      <c r="GDD643" s="9"/>
      <c r="GDE643" s="9"/>
      <c r="GDF643" s="9"/>
      <c r="GDG643" s="9"/>
      <c r="GDH643" s="9"/>
      <c r="GDI643" s="9"/>
      <c r="GDJ643" s="9"/>
      <c r="GDK643" s="9"/>
      <c r="GDL643" s="9"/>
      <c r="GDM643" s="9"/>
      <c r="GDN643" s="9"/>
      <c r="GDO643" s="9"/>
      <c r="GDP643" s="9"/>
      <c r="GDQ643" s="9"/>
      <c r="GDR643" s="9"/>
      <c r="GDS643" s="9"/>
      <c r="GDT643" s="9"/>
      <c r="GDU643" s="9"/>
      <c r="GDV643" s="9"/>
      <c r="GDW643" s="9"/>
      <c r="GDX643" s="9"/>
      <c r="GDY643" s="9"/>
      <c r="GDZ643" s="9"/>
      <c r="GEA643" s="9"/>
      <c r="GEB643" s="9"/>
      <c r="GEC643" s="9"/>
      <c r="GED643" s="9"/>
      <c r="GEE643" s="9"/>
      <c r="GEF643" s="9"/>
      <c r="GEG643" s="9"/>
      <c r="GEH643" s="9"/>
      <c r="GEI643" s="9"/>
      <c r="GEJ643" s="9"/>
      <c r="GEK643" s="9"/>
      <c r="GEL643" s="9"/>
      <c r="GEM643" s="9"/>
      <c r="GEN643" s="9"/>
      <c r="GEO643" s="9"/>
      <c r="GEP643" s="9"/>
      <c r="GEQ643" s="9"/>
      <c r="GER643" s="9"/>
      <c r="GES643" s="9"/>
      <c r="GET643" s="9"/>
      <c r="GEU643" s="9"/>
      <c r="GEV643" s="9"/>
      <c r="GEW643" s="9"/>
      <c r="GEX643" s="9"/>
      <c r="GEY643" s="9"/>
      <c r="GEZ643" s="9"/>
      <c r="GFA643" s="9"/>
      <c r="GFB643" s="9"/>
      <c r="GFC643" s="9"/>
      <c r="GFD643" s="9"/>
      <c r="GFE643" s="9"/>
      <c r="GFF643" s="9"/>
      <c r="GFG643" s="9"/>
      <c r="GFH643" s="9"/>
      <c r="GFI643" s="9"/>
      <c r="GFJ643" s="9"/>
      <c r="GFK643" s="9"/>
      <c r="GFL643" s="9"/>
      <c r="GFM643" s="9"/>
      <c r="GFN643" s="9"/>
      <c r="GFO643" s="9"/>
      <c r="GFP643" s="9"/>
      <c r="GFQ643" s="9"/>
      <c r="GFR643" s="9"/>
      <c r="GFS643" s="9"/>
      <c r="GFT643" s="9"/>
      <c r="GFU643" s="9"/>
      <c r="GFV643" s="9"/>
      <c r="GFW643" s="9"/>
      <c r="GFX643" s="9"/>
      <c r="GFY643" s="9"/>
      <c r="GFZ643" s="9"/>
      <c r="GGA643" s="9"/>
      <c r="GGB643" s="9"/>
      <c r="GGC643" s="9"/>
      <c r="GGD643" s="9"/>
      <c r="GGE643" s="9"/>
      <c r="GGF643" s="9"/>
      <c r="GGG643" s="9"/>
      <c r="GGH643" s="9"/>
      <c r="GGI643" s="9"/>
      <c r="GGJ643" s="9"/>
      <c r="GGK643" s="9"/>
      <c r="GGL643" s="9"/>
      <c r="GGM643" s="9"/>
      <c r="GGN643" s="9"/>
      <c r="GGO643" s="9"/>
      <c r="GGP643" s="9"/>
      <c r="GGQ643" s="9"/>
      <c r="GGR643" s="9"/>
      <c r="GGS643" s="9"/>
      <c r="GGT643" s="9"/>
      <c r="GGU643" s="9"/>
      <c r="GGV643" s="9"/>
      <c r="GGW643" s="9"/>
      <c r="GGX643" s="9"/>
      <c r="GGY643" s="9"/>
      <c r="GGZ643" s="9"/>
      <c r="GHA643" s="9"/>
      <c r="GHB643" s="9"/>
      <c r="GHC643" s="9"/>
      <c r="GHD643" s="9"/>
      <c r="GHE643" s="9"/>
      <c r="GHF643" s="9"/>
      <c r="GHG643" s="9"/>
      <c r="GHH643" s="9"/>
      <c r="GHI643" s="9"/>
      <c r="GHJ643" s="9"/>
      <c r="GHK643" s="9"/>
      <c r="GHL643" s="9"/>
      <c r="GHM643" s="9"/>
      <c r="GHN643" s="9"/>
      <c r="GHO643" s="9"/>
      <c r="GHP643" s="9"/>
      <c r="GHQ643" s="9"/>
      <c r="GHR643" s="9"/>
      <c r="GHS643" s="9"/>
      <c r="GHT643" s="9"/>
      <c r="GHU643" s="9"/>
      <c r="GHV643" s="9"/>
      <c r="GHW643" s="9"/>
      <c r="GHX643" s="9"/>
      <c r="GHY643" s="9"/>
      <c r="GHZ643" s="9"/>
      <c r="GIA643" s="9"/>
      <c r="GIB643" s="9"/>
      <c r="GIC643" s="9"/>
      <c r="GID643" s="9"/>
      <c r="GIE643" s="9"/>
      <c r="GIF643" s="9"/>
      <c r="GIG643" s="9"/>
      <c r="GIH643" s="9"/>
      <c r="GII643" s="9"/>
      <c r="GIJ643" s="9"/>
      <c r="GIK643" s="9"/>
      <c r="GIL643" s="9"/>
      <c r="GIM643" s="9"/>
      <c r="GIN643" s="9"/>
      <c r="GIO643" s="9"/>
      <c r="GIP643" s="9"/>
      <c r="GIQ643" s="9"/>
      <c r="GIR643" s="9"/>
      <c r="GIS643" s="9"/>
      <c r="GIT643" s="9"/>
      <c r="GIU643" s="9"/>
      <c r="GIV643" s="9"/>
      <c r="GIW643" s="9"/>
      <c r="GIX643" s="9"/>
      <c r="GIY643" s="9"/>
      <c r="GIZ643" s="9"/>
      <c r="GJA643" s="9"/>
      <c r="GJB643" s="9"/>
      <c r="GJC643" s="9"/>
      <c r="GJD643" s="9"/>
      <c r="GJE643" s="9"/>
      <c r="GJF643" s="9"/>
      <c r="GJG643" s="9"/>
      <c r="GJH643" s="9"/>
      <c r="GJI643" s="9"/>
      <c r="GJJ643" s="9"/>
      <c r="GJK643" s="9"/>
      <c r="GJL643" s="9"/>
      <c r="GJM643" s="9"/>
      <c r="GJN643" s="9"/>
      <c r="GJO643" s="9"/>
      <c r="GJP643" s="9"/>
      <c r="GJQ643" s="9"/>
      <c r="GJR643" s="9"/>
      <c r="GJS643" s="9"/>
      <c r="GJT643" s="9"/>
      <c r="GJU643" s="9"/>
      <c r="GJV643" s="9"/>
      <c r="GJW643" s="9"/>
      <c r="GJX643" s="9"/>
      <c r="GJY643" s="9"/>
      <c r="GJZ643" s="9"/>
      <c r="GKA643" s="9"/>
      <c r="GKB643" s="9"/>
      <c r="GKC643" s="9"/>
      <c r="GKD643" s="9"/>
      <c r="GKE643" s="9"/>
      <c r="GKF643" s="9"/>
      <c r="GKG643" s="9"/>
      <c r="GKH643" s="9"/>
      <c r="GKI643" s="9"/>
      <c r="GKJ643" s="9"/>
      <c r="GKK643" s="9"/>
      <c r="GKL643" s="9"/>
      <c r="GKM643" s="9"/>
      <c r="GKN643" s="9"/>
      <c r="GKO643" s="9"/>
      <c r="GKP643" s="9"/>
      <c r="GKQ643" s="9"/>
      <c r="GKR643" s="9"/>
      <c r="GKS643" s="9"/>
      <c r="GKT643" s="9"/>
      <c r="GKU643" s="9"/>
      <c r="GKV643" s="9"/>
      <c r="GKW643" s="9"/>
      <c r="GKX643" s="9"/>
      <c r="GKY643" s="9"/>
      <c r="GKZ643" s="9"/>
      <c r="GLA643" s="9"/>
      <c r="GLB643" s="9"/>
      <c r="GLC643" s="9"/>
      <c r="GLD643" s="9"/>
      <c r="GLE643" s="9"/>
      <c r="GLF643" s="9"/>
      <c r="GLG643" s="9"/>
      <c r="GLH643" s="9"/>
      <c r="GLI643" s="9"/>
      <c r="GLJ643" s="9"/>
      <c r="GLK643" s="9"/>
      <c r="GLL643" s="9"/>
      <c r="GLM643" s="9"/>
      <c r="GLN643" s="9"/>
      <c r="GLO643" s="9"/>
      <c r="GLP643" s="9"/>
      <c r="GLQ643" s="9"/>
      <c r="GLR643" s="9"/>
      <c r="GLS643" s="9"/>
      <c r="GLT643" s="9"/>
      <c r="GLU643" s="9"/>
      <c r="GLV643" s="9"/>
      <c r="GLW643" s="9"/>
      <c r="GLX643" s="9"/>
      <c r="GLY643" s="9"/>
      <c r="GLZ643" s="9"/>
      <c r="GMA643" s="9"/>
      <c r="GMB643" s="9"/>
      <c r="GMC643" s="9"/>
      <c r="GMD643" s="9"/>
      <c r="GME643" s="9"/>
      <c r="GMF643" s="9"/>
      <c r="GMG643" s="9"/>
      <c r="GMH643" s="9"/>
      <c r="GMI643" s="9"/>
      <c r="GMJ643" s="9"/>
      <c r="GMK643" s="9"/>
      <c r="GML643" s="9"/>
      <c r="GMM643" s="9"/>
      <c r="GMN643" s="9"/>
      <c r="GMO643" s="9"/>
      <c r="GMP643" s="9"/>
      <c r="GMQ643" s="9"/>
      <c r="GMR643" s="9"/>
      <c r="GMS643" s="9"/>
      <c r="GMT643" s="9"/>
      <c r="GMU643" s="9"/>
      <c r="GMV643" s="9"/>
      <c r="GMW643" s="9"/>
      <c r="GMX643" s="9"/>
      <c r="GMY643" s="9"/>
      <c r="GMZ643" s="9"/>
      <c r="GNA643" s="9"/>
      <c r="GNB643" s="9"/>
      <c r="GNC643" s="9"/>
      <c r="GND643" s="9"/>
      <c r="GNE643" s="9"/>
      <c r="GNF643" s="9"/>
      <c r="GNG643" s="9"/>
      <c r="GNH643" s="9"/>
      <c r="GNI643" s="9"/>
      <c r="GNJ643" s="9"/>
      <c r="GNK643" s="9"/>
      <c r="GNL643" s="9"/>
      <c r="GNM643" s="9"/>
      <c r="GNN643" s="9"/>
      <c r="GNO643" s="9"/>
      <c r="GNP643" s="9"/>
      <c r="GNQ643" s="9"/>
      <c r="GNR643" s="9"/>
      <c r="GNS643" s="9"/>
      <c r="GNT643" s="9"/>
      <c r="GNU643" s="9"/>
      <c r="GNV643" s="9"/>
      <c r="GNW643" s="9"/>
      <c r="GNX643" s="9"/>
      <c r="GNY643" s="9"/>
      <c r="GNZ643" s="9"/>
      <c r="GOA643" s="9"/>
      <c r="GOB643" s="9"/>
      <c r="GOC643" s="9"/>
      <c r="GOD643" s="9"/>
      <c r="GOE643" s="9"/>
      <c r="GOF643" s="9"/>
      <c r="GOG643" s="9"/>
      <c r="GOH643" s="9"/>
      <c r="GOI643" s="9"/>
      <c r="GOJ643" s="9"/>
      <c r="GOK643" s="9"/>
      <c r="GOL643" s="9"/>
      <c r="GOM643" s="9"/>
      <c r="GON643" s="9"/>
      <c r="GOO643" s="9"/>
      <c r="GOP643" s="9"/>
      <c r="GOQ643" s="9"/>
      <c r="GOR643" s="9"/>
      <c r="GOS643" s="9"/>
      <c r="GOT643" s="9"/>
      <c r="GOU643" s="9"/>
      <c r="GOV643" s="9"/>
      <c r="GOW643" s="9"/>
      <c r="GOX643" s="9"/>
      <c r="GOY643" s="9"/>
      <c r="GOZ643" s="9"/>
      <c r="GPA643" s="9"/>
      <c r="GPB643" s="9"/>
      <c r="GPC643" s="9"/>
      <c r="GPD643" s="9"/>
      <c r="GPE643" s="9"/>
      <c r="GPF643" s="9"/>
      <c r="GPG643" s="9"/>
      <c r="GPH643" s="9"/>
      <c r="GPI643" s="9"/>
      <c r="GPJ643" s="9"/>
      <c r="GPK643" s="9"/>
      <c r="GPL643" s="9"/>
      <c r="GPM643" s="9"/>
      <c r="GPN643" s="9"/>
      <c r="GPO643" s="9"/>
      <c r="GPP643" s="9"/>
      <c r="GPQ643" s="9"/>
      <c r="GPR643" s="9"/>
      <c r="GPS643" s="9"/>
      <c r="GPT643" s="9"/>
      <c r="GPU643" s="9"/>
      <c r="GPV643" s="9"/>
      <c r="GPW643" s="9"/>
      <c r="GPX643" s="9"/>
      <c r="GPY643" s="9"/>
      <c r="GPZ643" s="9"/>
      <c r="GQA643" s="9"/>
      <c r="GQB643" s="9"/>
      <c r="GQC643" s="9"/>
      <c r="GQD643" s="9"/>
      <c r="GQE643" s="9"/>
      <c r="GQF643" s="9"/>
      <c r="GQG643" s="9"/>
      <c r="GQH643" s="9"/>
      <c r="GQI643" s="9"/>
      <c r="GQJ643" s="9"/>
      <c r="GQK643" s="9"/>
      <c r="GQL643" s="9"/>
      <c r="GQM643" s="9"/>
      <c r="GQN643" s="9"/>
      <c r="GQO643" s="9"/>
      <c r="GQP643" s="9"/>
      <c r="GQQ643" s="9"/>
      <c r="GQR643" s="9"/>
      <c r="GQS643" s="9"/>
      <c r="GQT643" s="9"/>
      <c r="GQU643" s="9"/>
      <c r="GQV643" s="9"/>
      <c r="GQW643" s="9"/>
      <c r="GQX643" s="9"/>
      <c r="GQY643" s="9"/>
      <c r="GQZ643" s="9"/>
      <c r="GRA643" s="9"/>
      <c r="GRB643" s="9"/>
      <c r="GRC643" s="9"/>
      <c r="GRD643" s="9"/>
      <c r="GRE643" s="9"/>
      <c r="GRF643" s="9"/>
      <c r="GRG643" s="9"/>
      <c r="GRH643" s="9"/>
      <c r="GRI643" s="9"/>
      <c r="GRJ643" s="9"/>
      <c r="GRK643" s="9"/>
      <c r="GRL643" s="9"/>
      <c r="GRM643" s="9"/>
      <c r="GRN643" s="9"/>
      <c r="GRO643" s="9"/>
      <c r="GRP643" s="9"/>
      <c r="GRQ643" s="9"/>
      <c r="GRR643" s="9"/>
      <c r="GRS643" s="9"/>
      <c r="GRT643" s="9"/>
      <c r="GRU643" s="9"/>
      <c r="GRV643" s="9"/>
      <c r="GRW643" s="9"/>
      <c r="GRX643" s="9"/>
      <c r="GRY643" s="9"/>
      <c r="GRZ643" s="9"/>
      <c r="GSA643" s="9"/>
      <c r="GSB643" s="9"/>
      <c r="GSC643" s="9"/>
      <c r="GSD643" s="9"/>
      <c r="GSE643" s="9"/>
      <c r="GSF643" s="9"/>
      <c r="GSG643" s="9"/>
      <c r="GSH643" s="9"/>
      <c r="GSI643" s="9"/>
      <c r="GSJ643" s="9"/>
      <c r="GSK643" s="9"/>
      <c r="GSL643" s="9"/>
      <c r="GSM643" s="9"/>
      <c r="GSN643" s="9"/>
      <c r="GSO643" s="9"/>
      <c r="GSP643" s="9"/>
      <c r="GSQ643" s="9"/>
      <c r="GSR643" s="9"/>
      <c r="GSS643" s="9"/>
      <c r="GST643" s="9"/>
      <c r="GSU643" s="9"/>
      <c r="GSV643" s="9"/>
      <c r="GSW643" s="9"/>
      <c r="GSX643" s="9"/>
      <c r="GSY643" s="9"/>
      <c r="GSZ643" s="9"/>
      <c r="GTA643" s="9"/>
      <c r="GTB643" s="9"/>
      <c r="GTC643" s="9"/>
      <c r="GTD643" s="9"/>
      <c r="GTE643" s="9"/>
      <c r="GTF643" s="9"/>
      <c r="GTG643" s="9"/>
      <c r="GTH643" s="9"/>
      <c r="GTI643" s="9"/>
      <c r="GTJ643" s="9"/>
      <c r="GTK643" s="9"/>
      <c r="GTL643" s="9"/>
      <c r="GTM643" s="9"/>
      <c r="GTN643" s="9"/>
      <c r="GTO643" s="9"/>
      <c r="GTP643" s="9"/>
      <c r="GTQ643" s="9"/>
      <c r="GTR643" s="9"/>
      <c r="GTS643" s="9"/>
      <c r="GTT643" s="9"/>
      <c r="GTU643" s="9"/>
      <c r="GTV643" s="9"/>
      <c r="GTW643" s="9"/>
      <c r="GTX643" s="9"/>
      <c r="GTY643" s="9"/>
      <c r="GTZ643" s="9"/>
      <c r="GUA643" s="9"/>
      <c r="GUB643" s="9"/>
      <c r="GUC643" s="9"/>
      <c r="GUD643" s="9"/>
      <c r="GUE643" s="9"/>
      <c r="GUF643" s="9"/>
      <c r="GUG643" s="9"/>
      <c r="GUH643" s="9"/>
      <c r="GUI643" s="9"/>
      <c r="GUJ643" s="9"/>
      <c r="GUK643" s="9"/>
      <c r="GUL643" s="9"/>
      <c r="GUM643" s="9"/>
      <c r="GUN643" s="9"/>
      <c r="GUO643" s="9"/>
      <c r="GUP643" s="9"/>
      <c r="GUQ643" s="9"/>
      <c r="GUR643" s="9"/>
      <c r="GUS643" s="9"/>
      <c r="GUT643" s="9"/>
      <c r="GUU643" s="9"/>
      <c r="GUV643" s="9"/>
      <c r="GUW643" s="9"/>
      <c r="GUX643" s="9"/>
      <c r="GUY643" s="9"/>
      <c r="GUZ643" s="9"/>
      <c r="GVA643" s="9"/>
      <c r="GVB643" s="9"/>
      <c r="GVC643" s="9"/>
      <c r="GVD643" s="9"/>
      <c r="GVE643" s="9"/>
      <c r="GVF643" s="9"/>
      <c r="GVG643" s="9"/>
      <c r="GVH643" s="9"/>
      <c r="GVI643" s="9"/>
      <c r="GVJ643" s="9"/>
      <c r="GVK643" s="9"/>
      <c r="GVL643" s="9"/>
      <c r="GVM643" s="9"/>
      <c r="GVN643" s="9"/>
      <c r="GVO643" s="9"/>
      <c r="GVP643" s="9"/>
      <c r="GVQ643" s="9"/>
      <c r="GVR643" s="9"/>
      <c r="GVS643" s="9"/>
      <c r="GVT643" s="9"/>
      <c r="GVU643" s="9"/>
      <c r="GVV643" s="9"/>
      <c r="GVW643" s="9"/>
      <c r="GVX643" s="9"/>
      <c r="GVY643" s="9"/>
      <c r="GVZ643" s="9"/>
      <c r="GWA643" s="9"/>
      <c r="GWB643" s="9"/>
      <c r="GWC643" s="9"/>
      <c r="GWD643" s="9"/>
      <c r="GWE643" s="9"/>
      <c r="GWF643" s="9"/>
      <c r="GWG643" s="9"/>
      <c r="GWH643" s="9"/>
      <c r="GWI643" s="9"/>
      <c r="GWJ643" s="9"/>
      <c r="GWK643" s="9"/>
      <c r="GWL643" s="9"/>
      <c r="GWM643" s="9"/>
      <c r="GWN643" s="9"/>
      <c r="GWO643" s="9"/>
      <c r="GWP643" s="9"/>
      <c r="GWQ643" s="9"/>
      <c r="GWR643" s="9"/>
      <c r="GWS643" s="9"/>
      <c r="GWT643" s="9"/>
      <c r="GWU643" s="9"/>
      <c r="GWV643" s="9"/>
      <c r="GWW643" s="9"/>
      <c r="GWX643" s="9"/>
      <c r="GWY643" s="9"/>
      <c r="GWZ643" s="9"/>
      <c r="GXA643" s="9"/>
      <c r="GXB643" s="9"/>
      <c r="GXC643" s="9"/>
      <c r="GXD643" s="9"/>
      <c r="GXE643" s="9"/>
      <c r="GXF643" s="9"/>
      <c r="GXG643" s="9"/>
      <c r="GXH643" s="9"/>
      <c r="GXI643" s="9"/>
      <c r="GXJ643" s="9"/>
      <c r="GXK643" s="9"/>
      <c r="GXL643" s="9"/>
      <c r="GXM643" s="9"/>
      <c r="GXN643" s="9"/>
      <c r="GXO643" s="9"/>
      <c r="GXP643" s="9"/>
      <c r="GXQ643" s="9"/>
      <c r="GXR643" s="9"/>
      <c r="GXS643" s="9"/>
      <c r="GXT643" s="9"/>
      <c r="GXU643" s="9"/>
      <c r="GXV643" s="9"/>
      <c r="GXW643" s="9"/>
      <c r="GXX643" s="9"/>
      <c r="GXY643" s="9"/>
      <c r="GXZ643" s="9"/>
      <c r="GYA643" s="9"/>
      <c r="GYB643" s="9"/>
      <c r="GYC643" s="9"/>
      <c r="GYD643" s="9"/>
      <c r="GYE643" s="9"/>
      <c r="GYF643" s="9"/>
      <c r="GYG643" s="9"/>
      <c r="GYH643" s="9"/>
      <c r="GYI643" s="9"/>
      <c r="GYJ643" s="9"/>
      <c r="GYK643" s="9"/>
      <c r="GYL643" s="9"/>
      <c r="GYM643" s="9"/>
      <c r="GYN643" s="9"/>
      <c r="GYO643" s="9"/>
      <c r="GYP643" s="9"/>
      <c r="GYQ643" s="9"/>
      <c r="GYR643" s="9"/>
      <c r="GYS643" s="9"/>
      <c r="GYT643" s="9"/>
      <c r="GYU643" s="9"/>
      <c r="GYV643" s="9"/>
      <c r="GYW643" s="9"/>
      <c r="GYX643" s="9"/>
      <c r="GYY643" s="9"/>
      <c r="GYZ643" s="9"/>
      <c r="GZA643" s="9"/>
      <c r="GZB643" s="9"/>
      <c r="GZC643" s="9"/>
      <c r="GZD643" s="9"/>
      <c r="GZE643" s="9"/>
      <c r="GZF643" s="9"/>
      <c r="GZG643" s="9"/>
      <c r="GZH643" s="9"/>
      <c r="GZI643" s="9"/>
      <c r="GZJ643" s="9"/>
      <c r="GZK643" s="9"/>
      <c r="GZL643" s="9"/>
      <c r="GZM643" s="9"/>
      <c r="GZN643" s="9"/>
      <c r="GZO643" s="9"/>
      <c r="GZP643" s="9"/>
      <c r="GZQ643" s="9"/>
      <c r="GZR643" s="9"/>
      <c r="GZS643" s="9"/>
      <c r="GZT643" s="9"/>
      <c r="GZU643" s="9"/>
      <c r="GZV643" s="9"/>
      <c r="GZW643" s="9"/>
      <c r="GZX643" s="9"/>
      <c r="GZY643" s="9"/>
      <c r="GZZ643" s="9"/>
      <c r="HAA643" s="9"/>
      <c r="HAB643" s="9"/>
      <c r="HAC643" s="9"/>
      <c r="HAD643" s="9"/>
      <c r="HAE643" s="9"/>
      <c r="HAF643" s="9"/>
      <c r="HAG643" s="9"/>
      <c r="HAH643" s="9"/>
      <c r="HAI643" s="9"/>
      <c r="HAJ643" s="9"/>
      <c r="HAK643" s="9"/>
      <c r="HAL643" s="9"/>
      <c r="HAM643" s="9"/>
      <c r="HAN643" s="9"/>
      <c r="HAO643" s="9"/>
      <c r="HAP643" s="9"/>
      <c r="HAQ643" s="9"/>
      <c r="HAR643" s="9"/>
      <c r="HAS643" s="9"/>
      <c r="HAT643" s="9"/>
      <c r="HAU643" s="9"/>
      <c r="HAV643" s="9"/>
      <c r="HAW643" s="9"/>
      <c r="HAX643" s="9"/>
      <c r="HAY643" s="9"/>
      <c r="HAZ643" s="9"/>
      <c r="HBA643" s="9"/>
      <c r="HBB643" s="9"/>
      <c r="HBC643" s="9"/>
      <c r="HBD643" s="9"/>
      <c r="HBE643" s="9"/>
      <c r="HBF643" s="9"/>
      <c r="HBG643" s="9"/>
      <c r="HBH643" s="9"/>
      <c r="HBI643" s="9"/>
      <c r="HBJ643" s="9"/>
      <c r="HBK643" s="9"/>
      <c r="HBL643" s="9"/>
      <c r="HBM643" s="9"/>
      <c r="HBN643" s="9"/>
      <c r="HBO643" s="9"/>
      <c r="HBP643" s="9"/>
      <c r="HBQ643" s="9"/>
      <c r="HBR643" s="9"/>
      <c r="HBS643" s="9"/>
      <c r="HBT643" s="9"/>
      <c r="HBU643" s="9"/>
      <c r="HBV643" s="9"/>
      <c r="HBW643" s="9"/>
      <c r="HBX643" s="9"/>
      <c r="HBY643" s="9"/>
      <c r="HBZ643" s="9"/>
      <c r="HCA643" s="9"/>
      <c r="HCB643" s="9"/>
      <c r="HCC643" s="9"/>
      <c r="HCD643" s="9"/>
      <c r="HCE643" s="9"/>
      <c r="HCF643" s="9"/>
      <c r="HCG643" s="9"/>
      <c r="HCH643" s="9"/>
      <c r="HCI643" s="9"/>
      <c r="HCJ643" s="9"/>
      <c r="HCK643" s="9"/>
      <c r="HCL643" s="9"/>
      <c r="HCM643" s="9"/>
      <c r="HCN643" s="9"/>
      <c r="HCO643" s="9"/>
      <c r="HCP643" s="9"/>
      <c r="HCQ643" s="9"/>
      <c r="HCR643" s="9"/>
      <c r="HCS643" s="9"/>
      <c r="HCT643" s="9"/>
      <c r="HCU643" s="9"/>
      <c r="HCV643" s="9"/>
      <c r="HCW643" s="9"/>
      <c r="HCX643" s="9"/>
      <c r="HCY643" s="9"/>
      <c r="HCZ643" s="9"/>
      <c r="HDA643" s="9"/>
      <c r="HDB643" s="9"/>
      <c r="HDC643" s="9"/>
      <c r="HDD643" s="9"/>
      <c r="HDE643" s="9"/>
      <c r="HDF643" s="9"/>
      <c r="HDG643" s="9"/>
      <c r="HDH643" s="9"/>
      <c r="HDI643" s="9"/>
      <c r="HDJ643" s="9"/>
      <c r="HDK643" s="9"/>
      <c r="HDL643" s="9"/>
      <c r="HDM643" s="9"/>
      <c r="HDN643" s="9"/>
      <c r="HDO643" s="9"/>
      <c r="HDP643" s="9"/>
      <c r="HDQ643" s="9"/>
      <c r="HDR643" s="9"/>
      <c r="HDS643" s="9"/>
      <c r="HDT643" s="9"/>
      <c r="HDU643" s="9"/>
      <c r="HDV643" s="9"/>
      <c r="HDW643" s="9"/>
      <c r="HDX643" s="9"/>
      <c r="HDY643" s="9"/>
      <c r="HDZ643" s="9"/>
      <c r="HEA643" s="9"/>
      <c r="HEB643" s="9"/>
      <c r="HEC643" s="9"/>
      <c r="HED643" s="9"/>
      <c r="HEE643" s="9"/>
      <c r="HEF643" s="9"/>
      <c r="HEG643" s="9"/>
      <c r="HEH643" s="9"/>
      <c r="HEI643" s="9"/>
      <c r="HEJ643" s="9"/>
      <c r="HEK643" s="9"/>
      <c r="HEL643" s="9"/>
      <c r="HEM643" s="9"/>
      <c r="HEN643" s="9"/>
      <c r="HEO643" s="9"/>
      <c r="HEP643" s="9"/>
      <c r="HEQ643" s="9"/>
      <c r="HER643" s="9"/>
      <c r="HES643" s="9"/>
      <c r="HET643" s="9"/>
      <c r="HEU643" s="9"/>
      <c r="HEV643" s="9"/>
      <c r="HEW643" s="9"/>
      <c r="HEX643" s="9"/>
      <c r="HEY643" s="9"/>
      <c r="HEZ643" s="9"/>
      <c r="HFA643" s="9"/>
      <c r="HFB643" s="9"/>
      <c r="HFC643" s="9"/>
      <c r="HFD643" s="9"/>
      <c r="HFE643" s="9"/>
      <c r="HFF643" s="9"/>
      <c r="HFG643" s="9"/>
      <c r="HFH643" s="9"/>
      <c r="HFI643" s="9"/>
      <c r="HFJ643" s="9"/>
      <c r="HFK643" s="9"/>
      <c r="HFL643" s="9"/>
      <c r="HFM643" s="9"/>
      <c r="HFN643" s="9"/>
      <c r="HFO643" s="9"/>
      <c r="HFP643" s="9"/>
      <c r="HFQ643" s="9"/>
      <c r="HFR643" s="9"/>
      <c r="HFS643" s="9"/>
      <c r="HFT643" s="9"/>
      <c r="HFU643" s="9"/>
      <c r="HFV643" s="9"/>
      <c r="HFW643" s="9"/>
      <c r="HFX643" s="9"/>
      <c r="HFY643" s="9"/>
      <c r="HFZ643" s="9"/>
      <c r="HGA643" s="9"/>
      <c r="HGB643" s="9"/>
      <c r="HGC643" s="9"/>
      <c r="HGD643" s="9"/>
      <c r="HGE643" s="9"/>
      <c r="HGF643" s="9"/>
      <c r="HGG643" s="9"/>
      <c r="HGH643" s="9"/>
      <c r="HGI643" s="9"/>
      <c r="HGJ643" s="9"/>
      <c r="HGK643" s="9"/>
      <c r="HGL643" s="9"/>
      <c r="HGM643" s="9"/>
      <c r="HGN643" s="9"/>
      <c r="HGO643" s="9"/>
      <c r="HGP643" s="9"/>
      <c r="HGQ643" s="9"/>
      <c r="HGR643" s="9"/>
      <c r="HGS643" s="9"/>
      <c r="HGT643" s="9"/>
      <c r="HGU643" s="9"/>
      <c r="HGV643" s="9"/>
      <c r="HGW643" s="9"/>
      <c r="HGX643" s="9"/>
      <c r="HGY643" s="9"/>
      <c r="HGZ643" s="9"/>
      <c r="HHA643" s="9"/>
      <c r="HHB643" s="9"/>
      <c r="HHC643" s="9"/>
      <c r="HHD643" s="9"/>
      <c r="HHE643" s="9"/>
      <c r="HHF643" s="9"/>
      <c r="HHG643" s="9"/>
      <c r="HHH643" s="9"/>
      <c r="HHI643" s="9"/>
      <c r="HHJ643" s="9"/>
      <c r="HHK643" s="9"/>
      <c r="HHL643" s="9"/>
      <c r="HHM643" s="9"/>
      <c r="HHN643" s="9"/>
      <c r="HHO643" s="9"/>
      <c r="HHP643" s="9"/>
      <c r="HHQ643" s="9"/>
      <c r="HHR643" s="9"/>
      <c r="HHS643" s="9"/>
      <c r="HHT643" s="9"/>
      <c r="HHU643" s="9"/>
      <c r="HHV643" s="9"/>
      <c r="HHW643" s="9"/>
      <c r="HHX643" s="9"/>
      <c r="HHY643" s="9"/>
      <c r="HHZ643" s="9"/>
      <c r="HIA643" s="9"/>
      <c r="HIB643" s="9"/>
      <c r="HIC643" s="9"/>
      <c r="HID643" s="9"/>
      <c r="HIE643" s="9"/>
      <c r="HIF643" s="9"/>
      <c r="HIG643" s="9"/>
      <c r="HIH643" s="9"/>
      <c r="HII643" s="9"/>
      <c r="HIJ643" s="9"/>
      <c r="HIK643" s="9"/>
      <c r="HIL643" s="9"/>
      <c r="HIM643" s="9"/>
      <c r="HIN643" s="9"/>
      <c r="HIO643" s="9"/>
      <c r="HIP643" s="9"/>
      <c r="HIQ643" s="9"/>
      <c r="HIR643" s="9"/>
      <c r="HIS643" s="9"/>
      <c r="HIT643" s="9"/>
      <c r="HIU643" s="9"/>
      <c r="HIV643" s="9"/>
      <c r="HIW643" s="9"/>
      <c r="HIX643" s="9"/>
      <c r="HIY643" s="9"/>
      <c r="HIZ643" s="9"/>
      <c r="HJA643" s="9"/>
      <c r="HJB643" s="9"/>
      <c r="HJC643" s="9"/>
      <c r="HJD643" s="9"/>
      <c r="HJE643" s="9"/>
      <c r="HJF643" s="9"/>
      <c r="HJG643" s="9"/>
      <c r="HJH643" s="9"/>
      <c r="HJI643" s="9"/>
      <c r="HJJ643" s="9"/>
      <c r="HJK643" s="9"/>
      <c r="HJL643" s="9"/>
      <c r="HJM643" s="9"/>
      <c r="HJN643" s="9"/>
      <c r="HJO643" s="9"/>
      <c r="HJP643" s="9"/>
      <c r="HJQ643" s="9"/>
      <c r="HJR643" s="9"/>
      <c r="HJS643" s="9"/>
      <c r="HJT643" s="9"/>
      <c r="HJU643" s="9"/>
      <c r="HJV643" s="9"/>
      <c r="HJW643" s="9"/>
      <c r="HJX643" s="9"/>
      <c r="HJY643" s="9"/>
      <c r="HJZ643" s="9"/>
      <c r="HKA643" s="9"/>
      <c r="HKB643" s="9"/>
      <c r="HKC643" s="9"/>
      <c r="HKD643" s="9"/>
      <c r="HKE643" s="9"/>
      <c r="HKF643" s="9"/>
      <c r="HKG643" s="9"/>
      <c r="HKH643" s="9"/>
      <c r="HKI643" s="9"/>
      <c r="HKJ643" s="9"/>
      <c r="HKK643" s="9"/>
      <c r="HKL643" s="9"/>
      <c r="HKM643" s="9"/>
      <c r="HKN643" s="9"/>
      <c r="HKO643" s="9"/>
      <c r="HKP643" s="9"/>
      <c r="HKQ643" s="9"/>
      <c r="HKR643" s="9"/>
      <c r="HKS643" s="9"/>
      <c r="HKT643" s="9"/>
      <c r="HKU643" s="9"/>
      <c r="HKV643" s="9"/>
      <c r="HKW643" s="9"/>
      <c r="HKX643" s="9"/>
      <c r="HKY643" s="9"/>
      <c r="HKZ643" s="9"/>
      <c r="HLA643" s="9"/>
      <c r="HLB643" s="9"/>
      <c r="HLC643" s="9"/>
      <c r="HLD643" s="9"/>
      <c r="HLE643" s="9"/>
      <c r="HLF643" s="9"/>
      <c r="HLG643" s="9"/>
      <c r="HLH643" s="9"/>
      <c r="HLI643" s="9"/>
      <c r="HLJ643" s="9"/>
      <c r="HLK643" s="9"/>
      <c r="HLL643" s="9"/>
      <c r="HLM643" s="9"/>
      <c r="HLN643" s="9"/>
      <c r="HLO643" s="9"/>
      <c r="HLP643" s="9"/>
      <c r="HLQ643" s="9"/>
      <c r="HLR643" s="9"/>
      <c r="HLS643" s="9"/>
      <c r="HLT643" s="9"/>
      <c r="HLU643" s="9"/>
      <c r="HLV643" s="9"/>
      <c r="HLW643" s="9"/>
      <c r="HLX643" s="9"/>
      <c r="HLY643" s="9"/>
      <c r="HLZ643" s="9"/>
      <c r="HMA643" s="9"/>
      <c r="HMB643" s="9"/>
      <c r="HMC643" s="9"/>
      <c r="HMD643" s="9"/>
      <c r="HME643" s="9"/>
      <c r="HMF643" s="9"/>
      <c r="HMG643" s="9"/>
      <c r="HMH643" s="9"/>
      <c r="HMI643" s="9"/>
      <c r="HMJ643" s="9"/>
      <c r="HMK643" s="9"/>
      <c r="HML643" s="9"/>
      <c r="HMM643" s="9"/>
      <c r="HMN643" s="9"/>
      <c r="HMO643" s="9"/>
      <c r="HMP643" s="9"/>
      <c r="HMQ643" s="9"/>
      <c r="HMR643" s="9"/>
      <c r="HMS643" s="9"/>
      <c r="HMT643" s="9"/>
      <c r="HMU643" s="9"/>
      <c r="HMV643" s="9"/>
      <c r="HMW643" s="9"/>
      <c r="HMX643" s="9"/>
      <c r="HMY643" s="9"/>
      <c r="HMZ643" s="9"/>
      <c r="HNA643" s="9"/>
      <c r="HNB643" s="9"/>
      <c r="HNC643" s="9"/>
      <c r="HND643" s="9"/>
      <c r="HNE643" s="9"/>
      <c r="HNF643" s="9"/>
      <c r="HNG643" s="9"/>
      <c r="HNH643" s="9"/>
      <c r="HNI643" s="9"/>
      <c r="HNJ643" s="9"/>
      <c r="HNK643" s="9"/>
      <c r="HNL643" s="9"/>
      <c r="HNM643" s="9"/>
      <c r="HNN643" s="9"/>
      <c r="HNO643" s="9"/>
      <c r="HNP643" s="9"/>
      <c r="HNQ643" s="9"/>
      <c r="HNR643" s="9"/>
      <c r="HNS643" s="9"/>
      <c r="HNT643" s="9"/>
      <c r="HNU643" s="9"/>
      <c r="HNV643" s="9"/>
      <c r="HNW643" s="9"/>
      <c r="HNX643" s="9"/>
      <c r="HNY643" s="9"/>
      <c r="HNZ643" s="9"/>
      <c r="HOA643" s="9"/>
      <c r="HOB643" s="9"/>
      <c r="HOC643" s="9"/>
      <c r="HOD643" s="9"/>
      <c r="HOE643" s="9"/>
      <c r="HOF643" s="9"/>
      <c r="HOG643" s="9"/>
      <c r="HOH643" s="9"/>
      <c r="HOI643" s="9"/>
      <c r="HOJ643" s="9"/>
      <c r="HOK643" s="9"/>
      <c r="HOL643" s="9"/>
      <c r="HOM643" s="9"/>
      <c r="HON643" s="9"/>
      <c r="HOO643" s="9"/>
      <c r="HOP643" s="9"/>
      <c r="HOQ643" s="9"/>
      <c r="HOR643" s="9"/>
      <c r="HOS643" s="9"/>
      <c r="HOT643" s="9"/>
      <c r="HOU643" s="9"/>
      <c r="HOV643" s="9"/>
      <c r="HOW643" s="9"/>
      <c r="HOX643" s="9"/>
      <c r="HOY643" s="9"/>
      <c r="HOZ643" s="9"/>
      <c r="HPA643" s="9"/>
      <c r="HPB643" s="9"/>
      <c r="HPC643" s="9"/>
      <c r="HPD643" s="9"/>
      <c r="HPE643" s="9"/>
      <c r="HPF643" s="9"/>
      <c r="HPG643" s="9"/>
      <c r="HPH643" s="9"/>
      <c r="HPI643" s="9"/>
      <c r="HPJ643" s="9"/>
      <c r="HPK643" s="9"/>
      <c r="HPL643" s="9"/>
      <c r="HPM643" s="9"/>
      <c r="HPN643" s="9"/>
      <c r="HPO643" s="9"/>
      <c r="HPP643" s="9"/>
      <c r="HPQ643" s="9"/>
      <c r="HPR643" s="9"/>
      <c r="HPS643" s="9"/>
      <c r="HPT643" s="9"/>
      <c r="HPU643" s="9"/>
      <c r="HPV643" s="9"/>
      <c r="HPW643" s="9"/>
      <c r="HPX643" s="9"/>
      <c r="HPY643" s="9"/>
      <c r="HPZ643" s="9"/>
      <c r="HQA643" s="9"/>
      <c r="HQB643" s="9"/>
      <c r="HQC643" s="9"/>
      <c r="HQD643" s="9"/>
      <c r="HQE643" s="9"/>
      <c r="HQF643" s="9"/>
      <c r="HQG643" s="9"/>
      <c r="HQH643" s="9"/>
      <c r="HQI643" s="9"/>
      <c r="HQJ643" s="9"/>
      <c r="HQK643" s="9"/>
      <c r="HQL643" s="9"/>
      <c r="HQM643" s="9"/>
      <c r="HQN643" s="9"/>
      <c r="HQO643" s="9"/>
      <c r="HQP643" s="9"/>
      <c r="HQQ643" s="9"/>
      <c r="HQR643" s="9"/>
      <c r="HQS643" s="9"/>
      <c r="HQT643" s="9"/>
      <c r="HQU643" s="9"/>
      <c r="HQV643" s="9"/>
      <c r="HQW643" s="9"/>
      <c r="HQX643" s="9"/>
      <c r="HQY643" s="9"/>
      <c r="HQZ643" s="9"/>
      <c r="HRA643" s="9"/>
      <c r="HRB643" s="9"/>
      <c r="HRC643" s="9"/>
      <c r="HRD643" s="9"/>
      <c r="HRE643" s="9"/>
      <c r="HRF643" s="9"/>
      <c r="HRG643" s="9"/>
      <c r="HRH643" s="9"/>
      <c r="HRI643" s="9"/>
      <c r="HRJ643" s="9"/>
      <c r="HRK643" s="9"/>
      <c r="HRL643" s="9"/>
      <c r="HRM643" s="9"/>
      <c r="HRN643" s="9"/>
      <c r="HRO643" s="9"/>
      <c r="HRP643" s="9"/>
      <c r="HRQ643" s="9"/>
      <c r="HRR643" s="9"/>
      <c r="HRS643" s="9"/>
      <c r="HRT643" s="9"/>
      <c r="HRU643" s="9"/>
      <c r="HRV643" s="9"/>
      <c r="HRW643" s="9"/>
      <c r="HRX643" s="9"/>
      <c r="HRY643" s="9"/>
      <c r="HRZ643" s="9"/>
      <c r="HSA643" s="9"/>
      <c r="HSB643" s="9"/>
      <c r="HSC643" s="9"/>
      <c r="HSD643" s="9"/>
      <c r="HSE643" s="9"/>
      <c r="HSF643" s="9"/>
      <c r="HSG643" s="9"/>
      <c r="HSH643" s="9"/>
      <c r="HSI643" s="9"/>
      <c r="HSJ643" s="9"/>
      <c r="HSK643" s="9"/>
      <c r="HSL643" s="9"/>
      <c r="HSM643" s="9"/>
      <c r="HSN643" s="9"/>
      <c r="HSO643" s="9"/>
      <c r="HSP643" s="9"/>
      <c r="HSQ643" s="9"/>
      <c r="HSR643" s="9"/>
      <c r="HSS643" s="9"/>
      <c r="HST643" s="9"/>
      <c r="HSU643" s="9"/>
      <c r="HSV643" s="9"/>
      <c r="HSW643" s="9"/>
      <c r="HSX643" s="9"/>
      <c r="HSY643" s="9"/>
      <c r="HSZ643" s="9"/>
      <c r="HTA643" s="9"/>
      <c r="HTB643" s="9"/>
      <c r="HTC643" s="9"/>
      <c r="HTD643" s="9"/>
      <c r="HTE643" s="9"/>
      <c r="HTF643" s="9"/>
      <c r="HTG643" s="9"/>
      <c r="HTH643" s="9"/>
      <c r="HTI643" s="9"/>
      <c r="HTJ643" s="9"/>
      <c r="HTK643" s="9"/>
      <c r="HTL643" s="9"/>
      <c r="HTM643" s="9"/>
      <c r="HTN643" s="9"/>
      <c r="HTO643" s="9"/>
      <c r="HTP643" s="9"/>
      <c r="HTQ643" s="9"/>
      <c r="HTR643" s="9"/>
      <c r="HTS643" s="9"/>
      <c r="HTT643" s="9"/>
      <c r="HTU643" s="9"/>
      <c r="HTV643" s="9"/>
      <c r="HTW643" s="9"/>
      <c r="HTX643" s="9"/>
      <c r="HTY643" s="9"/>
      <c r="HTZ643" s="9"/>
      <c r="HUA643" s="9"/>
      <c r="HUB643" s="9"/>
      <c r="HUC643" s="9"/>
      <c r="HUD643" s="9"/>
      <c r="HUE643" s="9"/>
      <c r="HUF643" s="9"/>
      <c r="HUG643" s="9"/>
      <c r="HUH643" s="9"/>
      <c r="HUI643" s="9"/>
      <c r="HUJ643" s="9"/>
      <c r="HUK643" s="9"/>
      <c r="HUL643" s="9"/>
      <c r="HUM643" s="9"/>
      <c r="HUN643" s="9"/>
      <c r="HUO643" s="9"/>
      <c r="HUP643" s="9"/>
      <c r="HUQ643" s="9"/>
      <c r="HUR643" s="9"/>
      <c r="HUS643" s="9"/>
      <c r="HUT643" s="9"/>
      <c r="HUU643" s="9"/>
      <c r="HUV643" s="9"/>
      <c r="HUW643" s="9"/>
      <c r="HUX643" s="9"/>
      <c r="HUY643" s="9"/>
      <c r="HUZ643" s="9"/>
      <c r="HVA643" s="9"/>
      <c r="HVB643" s="9"/>
      <c r="HVC643" s="9"/>
      <c r="HVD643" s="9"/>
      <c r="HVE643" s="9"/>
      <c r="HVF643" s="9"/>
      <c r="HVG643" s="9"/>
      <c r="HVH643" s="9"/>
      <c r="HVI643" s="9"/>
      <c r="HVJ643" s="9"/>
      <c r="HVK643" s="9"/>
      <c r="HVL643" s="9"/>
      <c r="HVM643" s="9"/>
      <c r="HVN643" s="9"/>
      <c r="HVO643" s="9"/>
      <c r="HVP643" s="9"/>
      <c r="HVQ643" s="9"/>
      <c r="HVR643" s="9"/>
      <c r="HVS643" s="9"/>
      <c r="HVT643" s="9"/>
      <c r="HVU643" s="9"/>
      <c r="HVV643" s="9"/>
      <c r="HVW643" s="9"/>
      <c r="HVX643" s="9"/>
      <c r="HVY643" s="9"/>
      <c r="HVZ643" s="9"/>
      <c r="HWA643" s="9"/>
      <c r="HWB643" s="9"/>
      <c r="HWC643" s="9"/>
      <c r="HWD643" s="9"/>
      <c r="HWE643" s="9"/>
      <c r="HWF643" s="9"/>
      <c r="HWG643" s="9"/>
      <c r="HWH643" s="9"/>
      <c r="HWI643" s="9"/>
      <c r="HWJ643" s="9"/>
      <c r="HWK643" s="9"/>
      <c r="HWL643" s="9"/>
      <c r="HWM643" s="9"/>
      <c r="HWN643" s="9"/>
      <c r="HWO643" s="9"/>
      <c r="HWP643" s="9"/>
      <c r="HWQ643" s="9"/>
      <c r="HWR643" s="9"/>
      <c r="HWS643" s="9"/>
      <c r="HWT643" s="9"/>
      <c r="HWU643" s="9"/>
      <c r="HWV643" s="9"/>
      <c r="HWW643" s="9"/>
      <c r="HWX643" s="9"/>
      <c r="HWY643" s="9"/>
      <c r="HWZ643" s="9"/>
      <c r="HXA643" s="9"/>
      <c r="HXB643" s="9"/>
      <c r="HXC643" s="9"/>
      <c r="HXD643" s="9"/>
      <c r="HXE643" s="9"/>
      <c r="HXF643" s="9"/>
      <c r="HXG643" s="9"/>
      <c r="HXH643" s="9"/>
      <c r="HXI643" s="9"/>
      <c r="HXJ643" s="9"/>
      <c r="HXK643" s="9"/>
      <c r="HXL643" s="9"/>
      <c r="HXM643" s="9"/>
      <c r="HXN643" s="9"/>
      <c r="HXO643" s="9"/>
      <c r="HXP643" s="9"/>
      <c r="HXQ643" s="9"/>
      <c r="HXR643" s="9"/>
      <c r="HXS643" s="9"/>
      <c r="HXT643" s="9"/>
      <c r="HXU643" s="9"/>
      <c r="HXV643" s="9"/>
      <c r="HXW643" s="9"/>
      <c r="HXX643" s="9"/>
      <c r="HXY643" s="9"/>
      <c r="HXZ643" s="9"/>
      <c r="HYA643" s="9"/>
      <c r="HYB643" s="9"/>
      <c r="HYC643" s="9"/>
      <c r="HYD643" s="9"/>
      <c r="HYE643" s="9"/>
      <c r="HYF643" s="9"/>
      <c r="HYG643" s="9"/>
      <c r="HYH643" s="9"/>
      <c r="HYI643" s="9"/>
      <c r="HYJ643" s="9"/>
      <c r="HYK643" s="9"/>
      <c r="HYL643" s="9"/>
      <c r="HYM643" s="9"/>
      <c r="HYN643" s="9"/>
      <c r="HYO643" s="9"/>
      <c r="HYP643" s="9"/>
      <c r="HYQ643" s="9"/>
      <c r="HYR643" s="9"/>
      <c r="HYS643" s="9"/>
      <c r="HYT643" s="9"/>
      <c r="HYU643" s="9"/>
      <c r="HYV643" s="9"/>
      <c r="HYW643" s="9"/>
      <c r="HYX643" s="9"/>
      <c r="HYY643" s="9"/>
      <c r="HYZ643" s="9"/>
      <c r="HZA643" s="9"/>
      <c r="HZB643" s="9"/>
      <c r="HZC643" s="9"/>
      <c r="HZD643" s="9"/>
      <c r="HZE643" s="9"/>
      <c r="HZF643" s="9"/>
      <c r="HZG643" s="9"/>
      <c r="HZH643" s="9"/>
      <c r="HZI643" s="9"/>
      <c r="HZJ643" s="9"/>
      <c r="HZK643" s="9"/>
      <c r="HZL643" s="9"/>
      <c r="HZM643" s="9"/>
      <c r="HZN643" s="9"/>
      <c r="HZO643" s="9"/>
      <c r="HZP643" s="9"/>
      <c r="HZQ643" s="9"/>
      <c r="HZR643" s="9"/>
      <c r="HZS643" s="9"/>
      <c r="HZT643" s="9"/>
      <c r="HZU643" s="9"/>
      <c r="HZV643" s="9"/>
      <c r="HZW643" s="9"/>
      <c r="HZX643" s="9"/>
      <c r="HZY643" s="9"/>
      <c r="HZZ643" s="9"/>
      <c r="IAA643" s="9"/>
      <c r="IAB643" s="9"/>
      <c r="IAC643" s="9"/>
      <c r="IAD643" s="9"/>
      <c r="IAE643" s="9"/>
      <c r="IAF643" s="9"/>
      <c r="IAG643" s="9"/>
      <c r="IAH643" s="9"/>
      <c r="IAI643" s="9"/>
      <c r="IAJ643" s="9"/>
      <c r="IAK643" s="9"/>
      <c r="IAL643" s="9"/>
      <c r="IAM643" s="9"/>
      <c r="IAN643" s="9"/>
      <c r="IAO643" s="9"/>
      <c r="IAP643" s="9"/>
      <c r="IAQ643" s="9"/>
      <c r="IAR643" s="9"/>
      <c r="IAS643" s="9"/>
      <c r="IAT643" s="9"/>
      <c r="IAU643" s="9"/>
      <c r="IAV643" s="9"/>
      <c r="IAW643" s="9"/>
      <c r="IAX643" s="9"/>
      <c r="IAY643" s="9"/>
      <c r="IAZ643" s="9"/>
      <c r="IBA643" s="9"/>
      <c r="IBB643" s="9"/>
      <c r="IBC643" s="9"/>
      <c r="IBD643" s="9"/>
      <c r="IBE643" s="9"/>
      <c r="IBF643" s="9"/>
      <c r="IBG643" s="9"/>
      <c r="IBH643" s="9"/>
      <c r="IBI643" s="9"/>
      <c r="IBJ643" s="9"/>
      <c r="IBK643" s="9"/>
      <c r="IBL643" s="9"/>
      <c r="IBM643" s="9"/>
      <c r="IBN643" s="9"/>
      <c r="IBO643" s="9"/>
      <c r="IBP643" s="9"/>
      <c r="IBQ643" s="9"/>
      <c r="IBR643" s="9"/>
      <c r="IBS643" s="9"/>
      <c r="IBT643" s="9"/>
      <c r="IBU643" s="9"/>
      <c r="IBV643" s="9"/>
      <c r="IBW643" s="9"/>
      <c r="IBX643" s="9"/>
      <c r="IBY643" s="9"/>
      <c r="IBZ643" s="9"/>
      <c r="ICA643" s="9"/>
      <c r="ICB643" s="9"/>
      <c r="ICC643" s="9"/>
      <c r="ICD643" s="9"/>
      <c r="ICE643" s="9"/>
      <c r="ICF643" s="9"/>
      <c r="ICG643" s="9"/>
      <c r="ICH643" s="9"/>
      <c r="ICI643" s="9"/>
      <c r="ICJ643" s="9"/>
      <c r="ICK643" s="9"/>
      <c r="ICL643" s="9"/>
      <c r="ICM643" s="9"/>
      <c r="ICN643" s="9"/>
      <c r="ICO643" s="9"/>
      <c r="ICP643" s="9"/>
      <c r="ICQ643" s="9"/>
      <c r="ICR643" s="9"/>
      <c r="ICS643" s="9"/>
      <c r="ICT643" s="9"/>
      <c r="ICU643" s="9"/>
      <c r="ICV643" s="9"/>
      <c r="ICW643" s="9"/>
      <c r="ICX643" s="9"/>
      <c r="ICY643" s="9"/>
      <c r="ICZ643" s="9"/>
      <c r="IDA643" s="9"/>
      <c r="IDB643" s="9"/>
      <c r="IDC643" s="9"/>
      <c r="IDD643" s="9"/>
      <c r="IDE643" s="9"/>
      <c r="IDF643" s="9"/>
      <c r="IDG643" s="9"/>
      <c r="IDH643" s="9"/>
      <c r="IDI643" s="9"/>
      <c r="IDJ643" s="9"/>
      <c r="IDK643" s="9"/>
      <c r="IDL643" s="9"/>
      <c r="IDM643" s="9"/>
      <c r="IDN643" s="9"/>
      <c r="IDO643" s="9"/>
      <c r="IDP643" s="9"/>
      <c r="IDQ643" s="9"/>
      <c r="IDR643" s="9"/>
      <c r="IDS643" s="9"/>
      <c r="IDT643" s="9"/>
      <c r="IDU643" s="9"/>
      <c r="IDV643" s="9"/>
      <c r="IDW643" s="9"/>
      <c r="IDX643" s="9"/>
      <c r="IDY643" s="9"/>
      <c r="IDZ643" s="9"/>
      <c r="IEA643" s="9"/>
      <c r="IEB643" s="9"/>
      <c r="IEC643" s="9"/>
      <c r="IED643" s="9"/>
      <c r="IEE643" s="9"/>
      <c r="IEF643" s="9"/>
      <c r="IEG643" s="9"/>
      <c r="IEH643" s="9"/>
      <c r="IEI643" s="9"/>
      <c r="IEJ643" s="9"/>
      <c r="IEK643" s="9"/>
      <c r="IEL643" s="9"/>
      <c r="IEM643" s="9"/>
      <c r="IEN643" s="9"/>
      <c r="IEO643" s="9"/>
      <c r="IEP643" s="9"/>
      <c r="IEQ643" s="9"/>
      <c r="IER643" s="9"/>
      <c r="IES643" s="9"/>
      <c r="IET643" s="9"/>
      <c r="IEU643" s="9"/>
      <c r="IEV643" s="9"/>
      <c r="IEW643" s="9"/>
      <c r="IEX643" s="9"/>
      <c r="IEY643" s="9"/>
      <c r="IEZ643" s="9"/>
      <c r="IFA643" s="9"/>
      <c r="IFB643" s="9"/>
      <c r="IFC643" s="9"/>
      <c r="IFD643" s="9"/>
      <c r="IFE643" s="9"/>
      <c r="IFF643" s="9"/>
      <c r="IFG643" s="9"/>
      <c r="IFH643" s="9"/>
      <c r="IFI643" s="9"/>
      <c r="IFJ643" s="9"/>
      <c r="IFK643" s="9"/>
      <c r="IFL643" s="9"/>
      <c r="IFM643" s="9"/>
      <c r="IFN643" s="9"/>
      <c r="IFO643" s="9"/>
      <c r="IFP643" s="9"/>
      <c r="IFQ643" s="9"/>
      <c r="IFR643" s="9"/>
      <c r="IFS643" s="9"/>
      <c r="IFT643" s="9"/>
      <c r="IFU643" s="9"/>
      <c r="IFV643" s="9"/>
      <c r="IFW643" s="9"/>
      <c r="IFX643" s="9"/>
      <c r="IFY643" s="9"/>
      <c r="IFZ643" s="9"/>
      <c r="IGA643" s="9"/>
      <c r="IGB643" s="9"/>
      <c r="IGC643" s="9"/>
      <c r="IGD643" s="9"/>
      <c r="IGE643" s="9"/>
      <c r="IGF643" s="9"/>
      <c r="IGG643" s="9"/>
      <c r="IGH643" s="9"/>
      <c r="IGI643" s="9"/>
      <c r="IGJ643" s="9"/>
      <c r="IGK643" s="9"/>
      <c r="IGL643" s="9"/>
      <c r="IGM643" s="9"/>
      <c r="IGN643" s="9"/>
      <c r="IGO643" s="9"/>
      <c r="IGP643" s="9"/>
      <c r="IGQ643" s="9"/>
      <c r="IGR643" s="9"/>
      <c r="IGS643" s="9"/>
      <c r="IGT643" s="9"/>
      <c r="IGU643" s="9"/>
      <c r="IGV643" s="9"/>
      <c r="IGW643" s="9"/>
      <c r="IGX643" s="9"/>
      <c r="IGY643" s="9"/>
      <c r="IGZ643" s="9"/>
      <c r="IHA643" s="9"/>
      <c r="IHB643" s="9"/>
      <c r="IHC643" s="9"/>
      <c r="IHD643" s="9"/>
      <c r="IHE643" s="9"/>
      <c r="IHF643" s="9"/>
      <c r="IHG643" s="9"/>
      <c r="IHH643" s="9"/>
      <c r="IHI643" s="9"/>
      <c r="IHJ643" s="9"/>
      <c r="IHK643" s="9"/>
      <c r="IHL643" s="9"/>
      <c r="IHM643" s="9"/>
      <c r="IHN643" s="9"/>
      <c r="IHO643" s="9"/>
      <c r="IHP643" s="9"/>
      <c r="IHQ643" s="9"/>
      <c r="IHR643" s="9"/>
      <c r="IHS643" s="9"/>
      <c r="IHT643" s="9"/>
      <c r="IHU643" s="9"/>
      <c r="IHV643" s="9"/>
      <c r="IHW643" s="9"/>
      <c r="IHX643" s="9"/>
      <c r="IHY643" s="9"/>
      <c r="IHZ643" s="9"/>
      <c r="IIA643" s="9"/>
      <c r="IIB643" s="9"/>
      <c r="IIC643" s="9"/>
      <c r="IID643" s="9"/>
      <c r="IIE643" s="9"/>
      <c r="IIF643" s="9"/>
      <c r="IIG643" s="9"/>
      <c r="IIH643" s="9"/>
      <c r="III643" s="9"/>
      <c r="IIJ643" s="9"/>
      <c r="IIK643" s="9"/>
      <c r="IIL643" s="9"/>
      <c r="IIM643" s="9"/>
      <c r="IIN643" s="9"/>
      <c r="IIO643" s="9"/>
      <c r="IIP643" s="9"/>
      <c r="IIQ643" s="9"/>
      <c r="IIR643" s="9"/>
      <c r="IIS643" s="9"/>
      <c r="IIT643" s="9"/>
      <c r="IIU643" s="9"/>
      <c r="IIV643" s="9"/>
      <c r="IIW643" s="9"/>
      <c r="IIX643" s="9"/>
      <c r="IIY643" s="9"/>
      <c r="IIZ643" s="9"/>
      <c r="IJA643" s="9"/>
      <c r="IJB643" s="9"/>
      <c r="IJC643" s="9"/>
      <c r="IJD643" s="9"/>
      <c r="IJE643" s="9"/>
      <c r="IJF643" s="9"/>
      <c r="IJG643" s="9"/>
      <c r="IJH643" s="9"/>
      <c r="IJI643" s="9"/>
      <c r="IJJ643" s="9"/>
      <c r="IJK643" s="9"/>
      <c r="IJL643" s="9"/>
      <c r="IJM643" s="9"/>
      <c r="IJN643" s="9"/>
      <c r="IJO643" s="9"/>
      <c r="IJP643" s="9"/>
      <c r="IJQ643" s="9"/>
      <c r="IJR643" s="9"/>
      <c r="IJS643" s="9"/>
      <c r="IJT643" s="9"/>
      <c r="IJU643" s="9"/>
      <c r="IJV643" s="9"/>
      <c r="IJW643" s="9"/>
      <c r="IJX643" s="9"/>
      <c r="IJY643" s="9"/>
      <c r="IJZ643" s="9"/>
      <c r="IKA643" s="9"/>
      <c r="IKB643" s="9"/>
      <c r="IKC643" s="9"/>
      <c r="IKD643" s="9"/>
      <c r="IKE643" s="9"/>
      <c r="IKF643" s="9"/>
      <c r="IKG643" s="9"/>
      <c r="IKH643" s="9"/>
      <c r="IKI643" s="9"/>
      <c r="IKJ643" s="9"/>
      <c r="IKK643" s="9"/>
      <c r="IKL643" s="9"/>
      <c r="IKM643" s="9"/>
      <c r="IKN643" s="9"/>
      <c r="IKO643" s="9"/>
      <c r="IKP643" s="9"/>
      <c r="IKQ643" s="9"/>
      <c r="IKR643" s="9"/>
      <c r="IKS643" s="9"/>
      <c r="IKT643" s="9"/>
      <c r="IKU643" s="9"/>
      <c r="IKV643" s="9"/>
      <c r="IKW643" s="9"/>
      <c r="IKX643" s="9"/>
      <c r="IKY643" s="9"/>
      <c r="IKZ643" s="9"/>
      <c r="ILA643" s="9"/>
      <c r="ILB643" s="9"/>
      <c r="ILC643" s="9"/>
      <c r="ILD643" s="9"/>
      <c r="ILE643" s="9"/>
      <c r="ILF643" s="9"/>
      <c r="ILG643" s="9"/>
      <c r="ILH643" s="9"/>
      <c r="ILI643" s="9"/>
      <c r="ILJ643" s="9"/>
      <c r="ILK643" s="9"/>
      <c r="ILL643" s="9"/>
      <c r="ILM643" s="9"/>
      <c r="ILN643" s="9"/>
      <c r="ILO643" s="9"/>
      <c r="ILP643" s="9"/>
      <c r="ILQ643" s="9"/>
      <c r="ILR643" s="9"/>
      <c r="ILS643" s="9"/>
      <c r="ILT643" s="9"/>
      <c r="ILU643" s="9"/>
      <c r="ILV643" s="9"/>
      <c r="ILW643" s="9"/>
      <c r="ILX643" s="9"/>
      <c r="ILY643" s="9"/>
      <c r="ILZ643" s="9"/>
      <c r="IMA643" s="9"/>
      <c r="IMB643" s="9"/>
      <c r="IMC643" s="9"/>
      <c r="IMD643" s="9"/>
      <c r="IME643" s="9"/>
      <c r="IMF643" s="9"/>
      <c r="IMG643" s="9"/>
      <c r="IMH643" s="9"/>
      <c r="IMI643" s="9"/>
      <c r="IMJ643" s="9"/>
      <c r="IMK643" s="9"/>
      <c r="IML643" s="9"/>
      <c r="IMM643" s="9"/>
      <c r="IMN643" s="9"/>
      <c r="IMO643" s="9"/>
      <c r="IMP643" s="9"/>
      <c r="IMQ643" s="9"/>
      <c r="IMR643" s="9"/>
      <c r="IMS643" s="9"/>
      <c r="IMT643" s="9"/>
      <c r="IMU643" s="9"/>
      <c r="IMV643" s="9"/>
      <c r="IMW643" s="9"/>
      <c r="IMX643" s="9"/>
      <c r="IMY643" s="9"/>
      <c r="IMZ643" s="9"/>
      <c r="INA643" s="9"/>
      <c r="INB643" s="9"/>
      <c r="INC643" s="9"/>
      <c r="IND643" s="9"/>
      <c r="INE643" s="9"/>
      <c r="INF643" s="9"/>
      <c r="ING643" s="9"/>
      <c r="INH643" s="9"/>
      <c r="INI643" s="9"/>
      <c r="INJ643" s="9"/>
      <c r="INK643" s="9"/>
      <c r="INL643" s="9"/>
      <c r="INM643" s="9"/>
      <c r="INN643" s="9"/>
      <c r="INO643" s="9"/>
      <c r="INP643" s="9"/>
      <c r="INQ643" s="9"/>
      <c r="INR643" s="9"/>
      <c r="INS643" s="9"/>
      <c r="INT643" s="9"/>
      <c r="INU643" s="9"/>
      <c r="INV643" s="9"/>
      <c r="INW643" s="9"/>
      <c r="INX643" s="9"/>
      <c r="INY643" s="9"/>
      <c r="INZ643" s="9"/>
      <c r="IOA643" s="9"/>
      <c r="IOB643" s="9"/>
      <c r="IOC643" s="9"/>
      <c r="IOD643" s="9"/>
      <c r="IOE643" s="9"/>
      <c r="IOF643" s="9"/>
      <c r="IOG643" s="9"/>
      <c r="IOH643" s="9"/>
      <c r="IOI643" s="9"/>
      <c r="IOJ643" s="9"/>
      <c r="IOK643" s="9"/>
      <c r="IOL643" s="9"/>
      <c r="IOM643" s="9"/>
      <c r="ION643" s="9"/>
      <c r="IOO643" s="9"/>
      <c r="IOP643" s="9"/>
      <c r="IOQ643" s="9"/>
      <c r="IOR643" s="9"/>
      <c r="IOS643" s="9"/>
      <c r="IOT643" s="9"/>
      <c r="IOU643" s="9"/>
      <c r="IOV643" s="9"/>
      <c r="IOW643" s="9"/>
      <c r="IOX643" s="9"/>
      <c r="IOY643" s="9"/>
      <c r="IOZ643" s="9"/>
      <c r="IPA643" s="9"/>
      <c r="IPB643" s="9"/>
      <c r="IPC643" s="9"/>
      <c r="IPD643" s="9"/>
      <c r="IPE643" s="9"/>
      <c r="IPF643" s="9"/>
      <c r="IPG643" s="9"/>
      <c r="IPH643" s="9"/>
      <c r="IPI643" s="9"/>
      <c r="IPJ643" s="9"/>
      <c r="IPK643" s="9"/>
      <c r="IPL643" s="9"/>
      <c r="IPM643" s="9"/>
      <c r="IPN643" s="9"/>
      <c r="IPO643" s="9"/>
      <c r="IPP643" s="9"/>
      <c r="IPQ643" s="9"/>
      <c r="IPR643" s="9"/>
      <c r="IPS643" s="9"/>
      <c r="IPT643" s="9"/>
      <c r="IPU643" s="9"/>
      <c r="IPV643" s="9"/>
      <c r="IPW643" s="9"/>
      <c r="IPX643" s="9"/>
      <c r="IPY643" s="9"/>
      <c r="IPZ643" s="9"/>
      <c r="IQA643" s="9"/>
      <c r="IQB643" s="9"/>
      <c r="IQC643" s="9"/>
      <c r="IQD643" s="9"/>
      <c r="IQE643" s="9"/>
      <c r="IQF643" s="9"/>
      <c r="IQG643" s="9"/>
      <c r="IQH643" s="9"/>
      <c r="IQI643" s="9"/>
      <c r="IQJ643" s="9"/>
      <c r="IQK643" s="9"/>
      <c r="IQL643" s="9"/>
      <c r="IQM643" s="9"/>
      <c r="IQN643" s="9"/>
      <c r="IQO643" s="9"/>
      <c r="IQP643" s="9"/>
      <c r="IQQ643" s="9"/>
      <c r="IQR643" s="9"/>
      <c r="IQS643" s="9"/>
      <c r="IQT643" s="9"/>
      <c r="IQU643" s="9"/>
      <c r="IQV643" s="9"/>
      <c r="IQW643" s="9"/>
      <c r="IQX643" s="9"/>
      <c r="IQY643" s="9"/>
      <c r="IQZ643" s="9"/>
      <c r="IRA643" s="9"/>
      <c r="IRB643" s="9"/>
      <c r="IRC643" s="9"/>
      <c r="IRD643" s="9"/>
      <c r="IRE643" s="9"/>
      <c r="IRF643" s="9"/>
      <c r="IRG643" s="9"/>
      <c r="IRH643" s="9"/>
      <c r="IRI643" s="9"/>
      <c r="IRJ643" s="9"/>
      <c r="IRK643" s="9"/>
      <c r="IRL643" s="9"/>
      <c r="IRM643" s="9"/>
      <c r="IRN643" s="9"/>
      <c r="IRO643" s="9"/>
      <c r="IRP643" s="9"/>
      <c r="IRQ643" s="9"/>
      <c r="IRR643" s="9"/>
      <c r="IRS643" s="9"/>
      <c r="IRT643" s="9"/>
      <c r="IRU643" s="9"/>
      <c r="IRV643" s="9"/>
      <c r="IRW643" s="9"/>
      <c r="IRX643" s="9"/>
      <c r="IRY643" s="9"/>
      <c r="IRZ643" s="9"/>
      <c r="ISA643" s="9"/>
      <c r="ISB643" s="9"/>
      <c r="ISC643" s="9"/>
      <c r="ISD643" s="9"/>
      <c r="ISE643" s="9"/>
      <c r="ISF643" s="9"/>
      <c r="ISG643" s="9"/>
      <c r="ISH643" s="9"/>
      <c r="ISI643" s="9"/>
      <c r="ISJ643" s="9"/>
      <c r="ISK643" s="9"/>
      <c r="ISL643" s="9"/>
      <c r="ISM643" s="9"/>
      <c r="ISN643" s="9"/>
      <c r="ISO643" s="9"/>
      <c r="ISP643" s="9"/>
      <c r="ISQ643" s="9"/>
      <c r="ISR643" s="9"/>
      <c r="ISS643" s="9"/>
      <c r="IST643" s="9"/>
      <c r="ISU643" s="9"/>
      <c r="ISV643" s="9"/>
      <c r="ISW643" s="9"/>
      <c r="ISX643" s="9"/>
      <c r="ISY643" s="9"/>
      <c r="ISZ643" s="9"/>
      <c r="ITA643" s="9"/>
      <c r="ITB643" s="9"/>
      <c r="ITC643" s="9"/>
      <c r="ITD643" s="9"/>
      <c r="ITE643" s="9"/>
      <c r="ITF643" s="9"/>
      <c r="ITG643" s="9"/>
      <c r="ITH643" s="9"/>
      <c r="ITI643" s="9"/>
      <c r="ITJ643" s="9"/>
      <c r="ITK643" s="9"/>
      <c r="ITL643" s="9"/>
      <c r="ITM643" s="9"/>
      <c r="ITN643" s="9"/>
      <c r="ITO643" s="9"/>
      <c r="ITP643" s="9"/>
      <c r="ITQ643" s="9"/>
      <c r="ITR643" s="9"/>
      <c r="ITS643" s="9"/>
      <c r="ITT643" s="9"/>
      <c r="ITU643" s="9"/>
      <c r="ITV643" s="9"/>
      <c r="ITW643" s="9"/>
      <c r="ITX643" s="9"/>
      <c r="ITY643" s="9"/>
      <c r="ITZ643" s="9"/>
      <c r="IUA643" s="9"/>
      <c r="IUB643" s="9"/>
      <c r="IUC643" s="9"/>
      <c r="IUD643" s="9"/>
      <c r="IUE643" s="9"/>
      <c r="IUF643" s="9"/>
      <c r="IUG643" s="9"/>
      <c r="IUH643" s="9"/>
      <c r="IUI643" s="9"/>
      <c r="IUJ643" s="9"/>
      <c r="IUK643" s="9"/>
      <c r="IUL643" s="9"/>
      <c r="IUM643" s="9"/>
      <c r="IUN643" s="9"/>
      <c r="IUO643" s="9"/>
      <c r="IUP643" s="9"/>
      <c r="IUQ643" s="9"/>
      <c r="IUR643" s="9"/>
      <c r="IUS643" s="9"/>
      <c r="IUT643" s="9"/>
      <c r="IUU643" s="9"/>
      <c r="IUV643" s="9"/>
      <c r="IUW643" s="9"/>
      <c r="IUX643" s="9"/>
      <c r="IUY643" s="9"/>
      <c r="IUZ643" s="9"/>
      <c r="IVA643" s="9"/>
      <c r="IVB643" s="9"/>
      <c r="IVC643" s="9"/>
      <c r="IVD643" s="9"/>
      <c r="IVE643" s="9"/>
      <c r="IVF643" s="9"/>
      <c r="IVG643" s="9"/>
      <c r="IVH643" s="9"/>
      <c r="IVI643" s="9"/>
      <c r="IVJ643" s="9"/>
      <c r="IVK643" s="9"/>
      <c r="IVL643" s="9"/>
      <c r="IVM643" s="9"/>
      <c r="IVN643" s="9"/>
      <c r="IVO643" s="9"/>
      <c r="IVP643" s="9"/>
      <c r="IVQ643" s="9"/>
      <c r="IVR643" s="9"/>
      <c r="IVS643" s="9"/>
      <c r="IVT643" s="9"/>
      <c r="IVU643" s="9"/>
      <c r="IVV643" s="9"/>
      <c r="IVW643" s="9"/>
      <c r="IVX643" s="9"/>
      <c r="IVY643" s="9"/>
      <c r="IVZ643" s="9"/>
      <c r="IWA643" s="9"/>
      <c r="IWB643" s="9"/>
      <c r="IWC643" s="9"/>
      <c r="IWD643" s="9"/>
      <c r="IWE643" s="9"/>
      <c r="IWF643" s="9"/>
      <c r="IWG643" s="9"/>
      <c r="IWH643" s="9"/>
      <c r="IWI643" s="9"/>
      <c r="IWJ643" s="9"/>
      <c r="IWK643" s="9"/>
      <c r="IWL643" s="9"/>
      <c r="IWM643" s="9"/>
      <c r="IWN643" s="9"/>
      <c r="IWO643" s="9"/>
      <c r="IWP643" s="9"/>
      <c r="IWQ643" s="9"/>
      <c r="IWR643" s="9"/>
      <c r="IWS643" s="9"/>
      <c r="IWT643" s="9"/>
      <c r="IWU643" s="9"/>
      <c r="IWV643" s="9"/>
      <c r="IWW643" s="9"/>
      <c r="IWX643" s="9"/>
      <c r="IWY643" s="9"/>
      <c r="IWZ643" s="9"/>
      <c r="IXA643" s="9"/>
      <c r="IXB643" s="9"/>
      <c r="IXC643" s="9"/>
      <c r="IXD643" s="9"/>
      <c r="IXE643" s="9"/>
      <c r="IXF643" s="9"/>
      <c r="IXG643" s="9"/>
      <c r="IXH643" s="9"/>
      <c r="IXI643" s="9"/>
      <c r="IXJ643" s="9"/>
      <c r="IXK643" s="9"/>
      <c r="IXL643" s="9"/>
      <c r="IXM643" s="9"/>
      <c r="IXN643" s="9"/>
      <c r="IXO643" s="9"/>
      <c r="IXP643" s="9"/>
      <c r="IXQ643" s="9"/>
      <c r="IXR643" s="9"/>
      <c r="IXS643" s="9"/>
      <c r="IXT643" s="9"/>
      <c r="IXU643" s="9"/>
      <c r="IXV643" s="9"/>
      <c r="IXW643" s="9"/>
      <c r="IXX643" s="9"/>
      <c r="IXY643" s="9"/>
      <c r="IXZ643" s="9"/>
      <c r="IYA643" s="9"/>
      <c r="IYB643" s="9"/>
      <c r="IYC643" s="9"/>
      <c r="IYD643" s="9"/>
      <c r="IYE643" s="9"/>
      <c r="IYF643" s="9"/>
      <c r="IYG643" s="9"/>
      <c r="IYH643" s="9"/>
      <c r="IYI643" s="9"/>
      <c r="IYJ643" s="9"/>
      <c r="IYK643" s="9"/>
      <c r="IYL643" s="9"/>
      <c r="IYM643" s="9"/>
      <c r="IYN643" s="9"/>
      <c r="IYO643" s="9"/>
      <c r="IYP643" s="9"/>
      <c r="IYQ643" s="9"/>
      <c r="IYR643" s="9"/>
      <c r="IYS643" s="9"/>
      <c r="IYT643" s="9"/>
      <c r="IYU643" s="9"/>
      <c r="IYV643" s="9"/>
      <c r="IYW643" s="9"/>
      <c r="IYX643" s="9"/>
      <c r="IYY643" s="9"/>
      <c r="IYZ643" s="9"/>
      <c r="IZA643" s="9"/>
      <c r="IZB643" s="9"/>
      <c r="IZC643" s="9"/>
      <c r="IZD643" s="9"/>
      <c r="IZE643" s="9"/>
      <c r="IZF643" s="9"/>
      <c r="IZG643" s="9"/>
      <c r="IZH643" s="9"/>
      <c r="IZI643" s="9"/>
      <c r="IZJ643" s="9"/>
      <c r="IZK643" s="9"/>
      <c r="IZL643" s="9"/>
      <c r="IZM643" s="9"/>
      <c r="IZN643" s="9"/>
      <c r="IZO643" s="9"/>
      <c r="IZP643" s="9"/>
      <c r="IZQ643" s="9"/>
      <c r="IZR643" s="9"/>
      <c r="IZS643" s="9"/>
      <c r="IZT643" s="9"/>
      <c r="IZU643" s="9"/>
      <c r="IZV643" s="9"/>
      <c r="IZW643" s="9"/>
      <c r="IZX643" s="9"/>
      <c r="IZY643" s="9"/>
      <c r="IZZ643" s="9"/>
      <c r="JAA643" s="9"/>
      <c r="JAB643" s="9"/>
      <c r="JAC643" s="9"/>
      <c r="JAD643" s="9"/>
      <c r="JAE643" s="9"/>
      <c r="JAF643" s="9"/>
      <c r="JAG643" s="9"/>
      <c r="JAH643" s="9"/>
      <c r="JAI643" s="9"/>
      <c r="JAJ643" s="9"/>
      <c r="JAK643" s="9"/>
      <c r="JAL643" s="9"/>
      <c r="JAM643" s="9"/>
      <c r="JAN643" s="9"/>
      <c r="JAO643" s="9"/>
      <c r="JAP643" s="9"/>
      <c r="JAQ643" s="9"/>
      <c r="JAR643" s="9"/>
      <c r="JAS643" s="9"/>
      <c r="JAT643" s="9"/>
      <c r="JAU643" s="9"/>
      <c r="JAV643" s="9"/>
      <c r="JAW643" s="9"/>
      <c r="JAX643" s="9"/>
      <c r="JAY643" s="9"/>
      <c r="JAZ643" s="9"/>
      <c r="JBA643" s="9"/>
      <c r="JBB643" s="9"/>
      <c r="JBC643" s="9"/>
      <c r="JBD643" s="9"/>
      <c r="JBE643" s="9"/>
      <c r="JBF643" s="9"/>
      <c r="JBG643" s="9"/>
      <c r="JBH643" s="9"/>
      <c r="JBI643" s="9"/>
      <c r="JBJ643" s="9"/>
      <c r="JBK643" s="9"/>
      <c r="JBL643" s="9"/>
      <c r="JBM643" s="9"/>
      <c r="JBN643" s="9"/>
      <c r="JBO643" s="9"/>
      <c r="JBP643" s="9"/>
      <c r="JBQ643" s="9"/>
      <c r="JBR643" s="9"/>
      <c r="JBS643" s="9"/>
      <c r="JBT643" s="9"/>
      <c r="JBU643" s="9"/>
      <c r="JBV643" s="9"/>
      <c r="JBW643" s="9"/>
      <c r="JBX643" s="9"/>
      <c r="JBY643" s="9"/>
      <c r="JBZ643" s="9"/>
      <c r="JCA643" s="9"/>
      <c r="JCB643" s="9"/>
      <c r="JCC643" s="9"/>
      <c r="JCD643" s="9"/>
      <c r="JCE643" s="9"/>
      <c r="JCF643" s="9"/>
      <c r="JCG643" s="9"/>
      <c r="JCH643" s="9"/>
      <c r="JCI643" s="9"/>
      <c r="JCJ643" s="9"/>
      <c r="JCK643" s="9"/>
      <c r="JCL643" s="9"/>
      <c r="JCM643" s="9"/>
      <c r="JCN643" s="9"/>
      <c r="JCO643" s="9"/>
      <c r="JCP643" s="9"/>
      <c r="JCQ643" s="9"/>
      <c r="JCR643" s="9"/>
      <c r="JCS643" s="9"/>
      <c r="JCT643" s="9"/>
      <c r="JCU643" s="9"/>
      <c r="JCV643" s="9"/>
      <c r="JCW643" s="9"/>
      <c r="JCX643" s="9"/>
      <c r="JCY643" s="9"/>
      <c r="JCZ643" s="9"/>
      <c r="JDA643" s="9"/>
      <c r="JDB643" s="9"/>
      <c r="JDC643" s="9"/>
      <c r="JDD643" s="9"/>
      <c r="JDE643" s="9"/>
      <c r="JDF643" s="9"/>
      <c r="JDG643" s="9"/>
      <c r="JDH643" s="9"/>
      <c r="JDI643" s="9"/>
      <c r="JDJ643" s="9"/>
      <c r="JDK643" s="9"/>
      <c r="JDL643" s="9"/>
      <c r="JDM643" s="9"/>
      <c r="JDN643" s="9"/>
      <c r="JDO643" s="9"/>
      <c r="JDP643" s="9"/>
      <c r="JDQ643" s="9"/>
      <c r="JDR643" s="9"/>
      <c r="JDS643" s="9"/>
      <c r="JDT643" s="9"/>
      <c r="JDU643" s="9"/>
      <c r="JDV643" s="9"/>
      <c r="JDW643" s="9"/>
      <c r="JDX643" s="9"/>
      <c r="JDY643" s="9"/>
      <c r="JDZ643" s="9"/>
      <c r="JEA643" s="9"/>
      <c r="JEB643" s="9"/>
      <c r="JEC643" s="9"/>
      <c r="JED643" s="9"/>
      <c r="JEE643" s="9"/>
      <c r="JEF643" s="9"/>
      <c r="JEG643" s="9"/>
      <c r="JEH643" s="9"/>
      <c r="JEI643" s="9"/>
      <c r="JEJ643" s="9"/>
      <c r="JEK643" s="9"/>
      <c r="JEL643" s="9"/>
      <c r="JEM643" s="9"/>
      <c r="JEN643" s="9"/>
      <c r="JEO643" s="9"/>
      <c r="JEP643" s="9"/>
      <c r="JEQ643" s="9"/>
      <c r="JER643" s="9"/>
      <c r="JES643" s="9"/>
      <c r="JET643" s="9"/>
      <c r="JEU643" s="9"/>
      <c r="JEV643" s="9"/>
      <c r="JEW643" s="9"/>
      <c r="JEX643" s="9"/>
      <c r="JEY643" s="9"/>
      <c r="JEZ643" s="9"/>
      <c r="JFA643" s="9"/>
      <c r="JFB643" s="9"/>
      <c r="JFC643" s="9"/>
      <c r="JFD643" s="9"/>
      <c r="JFE643" s="9"/>
      <c r="JFF643" s="9"/>
      <c r="JFG643" s="9"/>
      <c r="JFH643" s="9"/>
      <c r="JFI643" s="9"/>
      <c r="JFJ643" s="9"/>
      <c r="JFK643" s="9"/>
      <c r="JFL643" s="9"/>
      <c r="JFM643" s="9"/>
      <c r="JFN643" s="9"/>
      <c r="JFO643" s="9"/>
      <c r="JFP643" s="9"/>
      <c r="JFQ643" s="9"/>
      <c r="JFR643" s="9"/>
      <c r="JFS643" s="9"/>
      <c r="JFT643" s="9"/>
      <c r="JFU643" s="9"/>
      <c r="JFV643" s="9"/>
      <c r="JFW643" s="9"/>
      <c r="JFX643" s="9"/>
      <c r="JFY643" s="9"/>
      <c r="JFZ643" s="9"/>
      <c r="JGA643" s="9"/>
      <c r="JGB643" s="9"/>
      <c r="JGC643" s="9"/>
      <c r="JGD643" s="9"/>
      <c r="JGE643" s="9"/>
      <c r="JGF643" s="9"/>
      <c r="JGG643" s="9"/>
      <c r="JGH643" s="9"/>
      <c r="JGI643" s="9"/>
      <c r="JGJ643" s="9"/>
      <c r="JGK643" s="9"/>
      <c r="JGL643" s="9"/>
      <c r="JGM643" s="9"/>
      <c r="JGN643" s="9"/>
      <c r="JGO643" s="9"/>
      <c r="JGP643" s="9"/>
      <c r="JGQ643" s="9"/>
      <c r="JGR643" s="9"/>
      <c r="JGS643" s="9"/>
      <c r="JGT643" s="9"/>
      <c r="JGU643" s="9"/>
      <c r="JGV643" s="9"/>
      <c r="JGW643" s="9"/>
      <c r="JGX643" s="9"/>
      <c r="JGY643" s="9"/>
      <c r="JGZ643" s="9"/>
      <c r="JHA643" s="9"/>
      <c r="JHB643" s="9"/>
      <c r="JHC643" s="9"/>
      <c r="JHD643" s="9"/>
      <c r="JHE643" s="9"/>
      <c r="JHF643" s="9"/>
      <c r="JHG643" s="9"/>
      <c r="JHH643" s="9"/>
      <c r="JHI643" s="9"/>
      <c r="JHJ643" s="9"/>
      <c r="JHK643" s="9"/>
      <c r="JHL643" s="9"/>
      <c r="JHM643" s="9"/>
      <c r="JHN643" s="9"/>
      <c r="JHO643" s="9"/>
      <c r="JHP643" s="9"/>
      <c r="JHQ643" s="9"/>
      <c r="JHR643" s="9"/>
      <c r="JHS643" s="9"/>
      <c r="JHT643" s="9"/>
      <c r="JHU643" s="9"/>
      <c r="JHV643" s="9"/>
      <c r="JHW643" s="9"/>
      <c r="JHX643" s="9"/>
      <c r="JHY643" s="9"/>
      <c r="JHZ643" s="9"/>
      <c r="JIA643" s="9"/>
      <c r="JIB643" s="9"/>
      <c r="JIC643" s="9"/>
      <c r="JID643" s="9"/>
      <c r="JIE643" s="9"/>
      <c r="JIF643" s="9"/>
      <c r="JIG643" s="9"/>
      <c r="JIH643" s="9"/>
      <c r="JII643" s="9"/>
      <c r="JIJ643" s="9"/>
      <c r="JIK643" s="9"/>
      <c r="JIL643" s="9"/>
      <c r="JIM643" s="9"/>
      <c r="JIN643" s="9"/>
      <c r="JIO643" s="9"/>
      <c r="JIP643" s="9"/>
      <c r="JIQ643" s="9"/>
      <c r="JIR643" s="9"/>
      <c r="JIS643" s="9"/>
      <c r="JIT643" s="9"/>
      <c r="JIU643" s="9"/>
      <c r="JIV643" s="9"/>
      <c r="JIW643" s="9"/>
      <c r="JIX643" s="9"/>
      <c r="JIY643" s="9"/>
      <c r="JIZ643" s="9"/>
      <c r="JJA643" s="9"/>
      <c r="JJB643" s="9"/>
      <c r="JJC643" s="9"/>
      <c r="JJD643" s="9"/>
      <c r="JJE643" s="9"/>
      <c r="JJF643" s="9"/>
      <c r="JJG643" s="9"/>
      <c r="JJH643" s="9"/>
      <c r="JJI643" s="9"/>
      <c r="JJJ643" s="9"/>
      <c r="JJK643" s="9"/>
      <c r="JJL643" s="9"/>
      <c r="JJM643" s="9"/>
      <c r="JJN643" s="9"/>
      <c r="JJO643" s="9"/>
      <c r="JJP643" s="9"/>
      <c r="JJQ643" s="9"/>
      <c r="JJR643" s="9"/>
      <c r="JJS643" s="9"/>
      <c r="JJT643" s="9"/>
      <c r="JJU643" s="9"/>
      <c r="JJV643" s="9"/>
      <c r="JJW643" s="9"/>
      <c r="JJX643" s="9"/>
      <c r="JJY643" s="9"/>
      <c r="JJZ643" s="9"/>
      <c r="JKA643" s="9"/>
      <c r="JKB643" s="9"/>
      <c r="JKC643" s="9"/>
      <c r="JKD643" s="9"/>
      <c r="JKE643" s="9"/>
      <c r="JKF643" s="9"/>
      <c r="JKG643" s="9"/>
      <c r="JKH643" s="9"/>
      <c r="JKI643" s="9"/>
      <c r="JKJ643" s="9"/>
      <c r="JKK643" s="9"/>
      <c r="JKL643" s="9"/>
      <c r="JKM643" s="9"/>
      <c r="JKN643" s="9"/>
      <c r="JKO643" s="9"/>
      <c r="JKP643" s="9"/>
      <c r="JKQ643" s="9"/>
      <c r="JKR643" s="9"/>
      <c r="JKS643" s="9"/>
      <c r="JKT643" s="9"/>
      <c r="JKU643" s="9"/>
      <c r="JKV643" s="9"/>
      <c r="JKW643" s="9"/>
      <c r="JKX643" s="9"/>
      <c r="JKY643" s="9"/>
      <c r="JKZ643" s="9"/>
      <c r="JLA643" s="9"/>
      <c r="JLB643" s="9"/>
      <c r="JLC643" s="9"/>
      <c r="JLD643" s="9"/>
      <c r="JLE643" s="9"/>
      <c r="JLF643" s="9"/>
      <c r="JLG643" s="9"/>
      <c r="JLH643" s="9"/>
      <c r="JLI643" s="9"/>
      <c r="JLJ643" s="9"/>
      <c r="JLK643" s="9"/>
      <c r="JLL643" s="9"/>
      <c r="JLM643" s="9"/>
      <c r="JLN643" s="9"/>
      <c r="JLO643" s="9"/>
      <c r="JLP643" s="9"/>
      <c r="JLQ643" s="9"/>
      <c r="JLR643" s="9"/>
      <c r="JLS643" s="9"/>
      <c r="JLT643" s="9"/>
      <c r="JLU643" s="9"/>
      <c r="JLV643" s="9"/>
      <c r="JLW643" s="9"/>
      <c r="JLX643" s="9"/>
      <c r="JLY643" s="9"/>
      <c r="JLZ643" s="9"/>
      <c r="JMA643" s="9"/>
      <c r="JMB643" s="9"/>
      <c r="JMC643" s="9"/>
      <c r="JMD643" s="9"/>
      <c r="JME643" s="9"/>
      <c r="JMF643" s="9"/>
      <c r="JMG643" s="9"/>
      <c r="JMH643" s="9"/>
      <c r="JMI643" s="9"/>
      <c r="JMJ643" s="9"/>
      <c r="JMK643" s="9"/>
      <c r="JML643" s="9"/>
      <c r="JMM643" s="9"/>
      <c r="JMN643" s="9"/>
      <c r="JMO643" s="9"/>
      <c r="JMP643" s="9"/>
      <c r="JMQ643" s="9"/>
      <c r="JMR643" s="9"/>
      <c r="JMS643" s="9"/>
      <c r="JMT643" s="9"/>
      <c r="JMU643" s="9"/>
      <c r="JMV643" s="9"/>
      <c r="JMW643" s="9"/>
      <c r="JMX643" s="9"/>
      <c r="JMY643" s="9"/>
      <c r="JMZ643" s="9"/>
      <c r="JNA643" s="9"/>
      <c r="JNB643" s="9"/>
      <c r="JNC643" s="9"/>
      <c r="JND643" s="9"/>
      <c r="JNE643" s="9"/>
      <c r="JNF643" s="9"/>
      <c r="JNG643" s="9"/>
      <c r="JNH643" s="9"/>
      <c r="JNI643" s="9"/>
      <c r="JNJ643" s="9"/>
      <c r="JNK643" s="9"/>
      <c r="JNL643" s="9"/>
      <c r="JNM643" s="9"/>
      <c r="JNN643" s="9"/>
      <c r="JNO643" s="9"/>
      <c r="JNP643" s="9"/>
      <c r="JNQ643" s="9"/>
      <c r="JNR643" s="9"/>
      <c r="JNS643" s="9"/>
      <c r="JNT643" s="9"/>
      <c r="JNU643" s="9"/>
      <c r="JNV643" s="9"/>
      <c r="JNW643" s="9"/>
      <c r="JNX643" s="9"/>
      <c r="JNY643" s="9"/>
      <c r="JNZ643" s="9"/>
      <c r="JOA643" s="9"/>
      <c r="JOB643" s="9"/>
      <c r="JOC643" s="9"/>
      <c r="JOD643" s="9"/>
      <c r="JOE643" s="9"/>
      <c r="JOF643" s="9"/>
      <c r="JOG643" s="9"/>
      <c r="JOH643" s="9"/>
      <c r="JOI643" s="9"/>
      <c r="JOJ643" s="9"/>
      <c r="JOK643" s="9"/>
      <c r="JOL643" s="9"/>
      <c r="JOM643" s="9"/>
      <c r="JON643" s="9"/>
      <c r="JOO643" s="9"/>
      <c r="JOP643" s="9"/>
      <c r="JOQ643" s="9"/>
      <c r="JOR643" s="9"/>
      <c r="JOS643" s="9"/>
      <c r="JOT643" s="9"/>
      <c r="JOU643" s="9"/>
      <c r="JOV643" s="9"/>
      <c r="JOW643" s="9"/>
      <c r="JOX643" s="9"/>
      <c r="JOY643" s="9"/>
      <c r="JOZ643" s="9"/>
      <c r="JPA643" s="9"/>
      <c r="JPB643" s="9"/>
      <c r="JPC643" s="9"/>
      <c r="JPD643" s="9"/>
      <c r="JPE643" s="9"/>
      <c r="JPF643" s="9"/>
      <c r="JPG643" s="9"/>
      <c r="JPH643" s="9"/>
      <c r="JPI643" s="9"/>
      <c r="JPJ643" s="9"/>
      <c r="JPK643" s="9"/>
      <c r="JPL643" s="9"/>
      <c r="JPM643" s="9"/>
      <c r="JPN643" s="9"/>
      <c r="JPO643" s="9"/>
      <c r="JPP643" s="9"/>
      <c r="JPQ643" s="9"/>
      <c r="JPR643" s="9"/>
      <c r="JPS643" s="9"/>
      <c r="JPT643" s="9"/>
      <c r="JPU643" s="9"/>
      <c r="JPV643" s="9"/>
      <c r="JPW643" s="9"/>
      <c r="JPX643" s="9"/>
      <c r="JPY643" s="9"/>
      <c r="JPZ643" s="9"/>
      <c r="JQA643" s="9"/>
      <c r="JQB643" s="9"/>
      <c r="JQC643" s="9"/>
      <c r="JQD643" s="9"/>
      <c r="JQE643" s="9"/>
      <c r="JQF643" s="9"/>
      <c r="JQG643" s="9"/>
      <c r="JQH643" s="9"/>
      <c r="JQI643" s="9"/>
      <c r="JQJ643" s="9"/>
      <c r="JQK643" s="9"/>
      <c r="JQL643" s="9"/>
      <c r="JQM643" s="9"/>
      <c r="JQN643" s="9"/>
      <c r="JQO643" s="9"/>
      <c r="JQP643" s="9"/>
      <c r="JQQ643" s="9"/>
      <c r="JQR643" s="9"/>
      <c r="JQS643" s="9"/>
      <c r="JQT643" s="9"/>
      <c r="JQU643" s="9"/>
      <c r="JQV643" s="9"/>
      <c r="JQW643" s="9"/>
      <c r="JQX643" s="9"/>
      <c r="JQY643" s="9"/>
      <c r="JQZ643" s="9"/>
      <c r="JRA643" s="9"/>
      <c r="JRB643" s="9"/>
      <c r="JRC643" s="9"/>
      <c r="JRD643" s="9"/>
      <c r="JRE643" s="9"/>
      <c r="JRF643" s="9"/>
      <c r="JRG643" s="9"/>
      <c r="JRH643" s="9"/>
      <c r="JRI643" s="9"/>
      <c r="JRJ643" s="9"/>
      <c r="JRK643" s="9"/>
      <c r="JRL643" s="9"/>
      <c r="JRM643" s="9"/>
      <c r="JRN643" s="9"/>
      <c r="JRO643" s="9"/>
      <c r="JRP643" s="9"/>
      <c r="JRQ643" s="9"/>
      <c r="JRR643" s="9"/>
      <c r="JRS643" s="9"/>
      <c r="JRT643" s="9"/>
      <c r="JRU643" s="9"/>
      <c r="JRV643" s="9"/>
      <c r="JRW643" s="9"/>
      <c r="JRX643" s="9"/>
      <c r="JRY643" s="9"/>
      <c r="JRZ643" s="9"/>
      <c r="JSA643" s="9"/>
      <c r="JSB643" s="9"/>
      <c r="JSC643" s="9"/>
      <c r="JSD643" s="9"/>
      <c r="JSE643" s="9"/>
      <c r="JSF643" s="9"/>
      <c r="JSG643" s="9"/>
      <c r="JSH643" s="9"/>
      <c r="JSI643" s="9"/>
      <c r="JSJ643" s="9"/>
      <c r="JSK643" s="9"/>
      <c r="JSL643" s="9"/>
      <c r="JSM643" s="9"/>
      <c r="JSN643" s="9"/>
      <c r="JSO643" s="9"/>
      <c r="JSP643" s="9"/>
      <c r="JSQ643" s="9"/>
      <c r="JSR643" s="9"/>
      <c r="JSS643" s="9"/>
      <c r="JST643" s="9"/>
      <c r="JSU643" s="9"/>
      <c r="JSV643" s="9"/>
      <c r="JSW643" s="9"/>
      <c r="JSX643" s="9"/>
      <c r="JSY643" s="9"/>
      <c r="JSZ643" s="9"/>
      <c r="JTA643" s="9"/>
      <c r="JTB643" s="9"/>
      <c r="JTC643" s="9"/>
      <c r="JTD643" s="9"/>
      <c r="JTE643" s="9"/>
      <c r="JTF643" s="9"/>
      <c r="JTG643" s="9"/>
      <c r="JTH643" s="9"/>
      <c r="JTI643" s="9"/>
      <c r="JTJ643" s="9"/>
      <c r="JTK643" s="9"/>
      <c r="JTL643" s="9"/>
      <c r="JTM643" s="9"/>
      <c r="JTN643" s="9"/>
      <c r="JTO643" s="9"/>
      <c r="JTP643" s="9"/>
      <c r="JTQ643" s="9"/>
      <c r="JTR643" s="9"/>
      <c r="JTS643" s="9"/>
      <c r="JTT643" s="9"/>
      <c r="JTU643" s="9"/>
      <c r="JTV643" s="9"/>
      <c r="JTW643" s="9"/>
      <c r="JTX643" s="9"/>
      <c r="JTY643" s="9"/>
      <c r="JTZ643" s="9"/>
      <c r="JUA643" s="9"/>
      <c r="JUB643" s="9"/>
      <c r="JUC643" s="9"/>
      <c r="JUD643" s="9"/>
      <c r="JUE643" s="9"/>
      <c r="JUF643" s="9"/>
      <c r="JUG643" s="9"/>
      <c r="JUH643" s="9"/>
      <c r="JUI643" s="9"/>
      <c r="JUJ643" s="9"/>
      <c r="JUK643" s="9"/>
      <c r="JUL643" s="9"/>
      <c r="JUM643" s="9"/>
      <c r="JUN643" s="9"/>
      <c r="JUO643" s="9"/>
      <c r="JUP643" s="9"/>
      <c r="JUQ643" s="9"/>
      <c r="JUR643" s="9"/>
      <c r="JUS643" s="9"/>
      <c r="JUT643" s="9"/>
      <c r="JUU643" s="9"/>
      <c r="JUV643" s="9"/>
      <c r="JUW643" s="9"/>
      <c r="JUX643" s="9"/>
      <c r="JUY643" s="9"/>
      <c r="JUZ643" s="9"/>
      <c r="JVA643" s="9"/>
      <c r="JVB643" s="9"/>
      <c r="JVC643" s="9"/>
      <c r="JVD643" s="9"/>
      <c r="JVE643" s="9"/>
      <c r="JVF643" s="9"/>
      <c r="JVG643" s="9"/>
      <c r="JVH643" s="9"/>
      <c r="JVI643" s="9"/>
      <c r="JVJ643" s="9"/>
      <c r="JVK643" s="9"/>
      <c r="JVL643" s="9"/>
      <c r="JVM643" s="9"/>
      <c r="JVN643" s="9"/>
      <c r="JVO643" s="9"/>
      <c r="JVP643" s="9"/>
      <c r="JVQ643" s="9"/>
      <c r="JVR643" s="9"/>
      <c r="JVS643" s="9"/>
      <c r="JVT643" s="9"/>
      <c r="JVU643" s="9"/>
      <c r="JVV643" s="9"/>
      <c r="JVW643" s="9"/>
      <c r="JVX643" s="9"/>
      <c r="JVY643" s="9"/>
      <c r="JVZ643" s="9"/>
      <c r="JWA643" s="9"/>
      <c r="JWB643" s="9"/>
      <c r="JWC643" s="9"/>
      <c r="JWD643" s="9"/>
      <c r="JWE643" s="9"/>
      <c r="JWF643" s="9"/>
      <c r="JWG643" s="9"/>
      <c r="JWH643" s="9"/>
      <c r="JWI643" s="9"/>
      <c r="JWJ643" s="9"/>
      <c r="JWK643" s="9"/>
      <c r="JWL643" s="9"/>
      <c r="JWM643" s="9"/>
      <c r="JWN643" s="9"/>
      <c r="JWO643" s="9"/>
      <c r="JWP643" s="9"/>
      <c r="JWQ643" s="9"/>
      <c r="JWR643" s="9"/>
      <c r="JWS643" s="9"/>
      <c r="JWT643" s="9"/>
      <c r="JWU643" s="9"/>
      <c r="JWV643" s="9"/>
      <c r="JWW643" s="9"/>
      <c r="JWX643" s="9"/>
      <c r="JWY643" s="9"/>
      <c r="JWZ643" s="9"/>
      <c r="JXA643" s="9"/>
      <c r="JXB643" s="9"/>
      <c r="JXC643" s="9"/>
      <c r="JXD643" s="9"/>
      <c r="JXE643" s="9"/>
      <c r="JXF643" s="9"/>
      <c r="JXG643" s="9"/>
      <c r="JXH643" s="9"/>
      <c r="JXI643" s="9"/>
      <c r="JXJ643" s="9"/>
      <c r="JXK643" s="9"/>
      <c r="JXL643" s="9"/>
      <c r="JXM643" s="9"/>
      <c r="JXN643" s="9"/>
      <c r="JXO643" s="9"/>
      <c r="JXP643" s="9"/>
      <c r="JXQ643" s="9"/>
      <c r="JXR643" s="9"/>
      <c r="JXS643" s="9"/>
      <c r="JXT643" s="9"/>
      <c r="JXU643" s="9"/>
      <c r="JXV643" s="9"/>
      <c r="JXW643" s="9"/>
      <c r="JXX643" s="9"/>
      <c r="JXY643" s="9"/>
      <c r="JXZ643" s="9"/>
      <c r="JYA643" s="9"/>
      <c r="JYB643" s="9"/>
      <c r="JYC643" s="9"/>
      <c r="JYD643" s="9"/>
      <c r="JYE643" s="9"/>
      <c r="JYF643" s="9"/>
      <c r="JYG643" s="9"/>
      <c r="JYH643" s="9"/>
      <c r="JYI643" s="9"/>
      <c r="JYJ643" s="9"/>
      <c r="JYK643" s="9"/>
      <c r="JYL643" s="9"/>
      <c r="JYM643" s="9"/>
      <c r="JYN643" s="9"/>
      <c r="JYO643" s="9"/>
      <c r="JYP643" s="9"/>
      <c r="JYQ643" s="9"/>
      <c r="JYR643" s="9"/>
      <c r="JYS643" s="9"/>
      <c r="JYT643" s="9"/>
      <c r="JYU643" s="9"/>
      <c r="JYV643" s="9"/>
      <c r="JYW643" s="9"/>
      <c r="JYX643" s="9"/>
      <c r="JYY643" s="9"/>
      <c r="JYZ643" s="9"/>
      <c r="JZA643" s="9"/>
      <c r="JZB643" s="9"/>
      <c r="JZC643" s="9"/>
      <c r="JZD643" s="9"/>
      <c r="JZE643" s="9"/>
      <c r="JZF643" s="9"/>
      <c r="JZG643" s="9"/>
      <c r="JZH643" s="9"/>
      <c r="JZI643" s="9"/>
      <c r="JZJ643" s="9"/>
      <c r="JZK643" s="9"/>
      <c r="JZL643" s="9"/>
      <c r="JZM643" s="9"/>
      <c r="JZN643" s="9"/>
      <c r="JZO643" s="9"/>
      <c r="JZP643" s="9"/>
      <c r="JZQ643" s="9"/>
      <c r="JZR643" s="9"/>
      <c r="JZS643" s="9"/>
      <c r="JZT643" s="9"/>
      <c r="JZU643" s="9"/>
      <c r="JZV643" s="9"/>
      <c r="JZW643" s="9"/>
      <c r="JZX643" s="9"/>
      <c r="JZY643" s="9"/>
      <c r="JZZ643" s="9"/>
      <c r="KAA643" s="9"/>
      <c r="KAB643" s="9"/>
      <c r="KAC643" s="9"/>
      <c r="KAD643" s="9"/>
      <c r="KAE643" s="9"/>
      <c r="KAF643" s="9"/>
      <c r="KAG643" s="9"/>
      <c r="KAH643" s="9"/>
      <c r="KAI643" s="9"/>
      <c r="KAJ643" s="9"/>
      <c r="KAK643" s="9"/>
      <c r="KAL643" s="9"/>
      <c r="KAM643" s="9"/>
      <c r="KAN643" s="9"/>
      <c r="KAO643" s="9"/>
      <c r="KAP643" s="9"/>
      <c r="KAQ643" s="9"/>
      <c r="KAR643" s="9"/>
      <c r="KAS643" s="9"/>
      <c r="KAT643" s="9"/>
      <c r="KAU643" s="9"/>
      <c r="KAV643" s="9"/>
      <c r="KAW643" s="9"/>
      <c r="KAX643" s="9"/>
      <c r="KAY643" s="9"/>
      <c r="KAZ643" s="9"/>
      <c r="KBA643" s="9"/>
      <c r="KBB643" s="9"/>
      <c r="KBC643" s="9"/>
      <c r="KBD643" s="9"/>
      <c r="KBE643" s="9"/>
      <c r="KBF643" s="9"/>
      <c r="KBG643" s="9"/>
      <c r="KBH643" s="9"/>
      <c r="KBI643" s="9"/>
      <c r="KBJ643" s="9"/>
      <c r="KBK643" s="9"/>
      <c r="KBL643" s="9"/>
      <c r="KBM643" s="9"/>
      <c r="KBN643" s="9"/>
      <c r="KBO643" s="9"/>
      <c r="KBP643" s="9"/>
      <c r="KBQ643" s="9"/>
      <c r="KBR643" s="9"/>
      <c r="KBS643" s="9"/>
      <c r="KBT643" s="9"/>
      <c r="KBU643" s="9"/>
      <c r="KBV643" s="9"/>
      <c r="KBW643" s="9"/>
      <c r="KBX643" s="9"/>
      <c r="KBY643" s="9"/>
      <c r="KBZ643" s="9"/>
      <c r="KCA643" s="9"/>
      <c r="KCB643" s="9"/>
      <c r="KCC643" s="9"/>
      <c r="KCD643" s="9"/>
      <c r="KCE643" s="9"/>
      <c r="KCF643" s="9"/>
      <c r="KCG643" s="9"/>
      <c r="KCH643" s="9"/>
      <c r="KCI643" s="9"/>
      <c r="KCJ643" s="9"/>
      <c r="KCK643" s="9"/>
      <c r="KCL643" s="9"/>
      <c r="KCM643" s="9"/>
      <c r="KCN643" s="9"/>
      <c r="KCO643" s="9"/>
      <c r="KCP643" s="9"/>
      <c r="KCQ643" s="9"/>
      <c r="KCR643" s="9"/>
      <c r="KCS643" s="9"/>
      <c r="KCT643" s="9"/>
      <c r="KCU643" s="9"/>
      <c r="KCV643" s="9"/>
      <c r="KCW643" s="9"/>
      <c r="KCX643" s="9"/>
      <c r="KCY643" s="9"/>
      <c r="KCZ643" s="9"/>
      <c r="KDA643" s="9"/>
      <c r="KDB643" s="9"/>
      <c r="KDC643" s="9"/>
      <c r="KDD643" s="9"/>
      <c r="KDE643" s="9"/>
      <c r="KDF643" s="9"/>
      <c r="KDG643" s="9"/>
      <c r="KDH643" s="9"/>
      <c r="KDI643" s="9"/>
      <c r="KDJ643" s="9"/>
      <c r="KDK643" s="9"/>
      <c r="KDL643" s="9"/>
      <c r="KDM643" s="9"/>
      <c r="KDN643" s="9"/>
      <c r="KDO643" s="9"/>
      <c r="KDP643" s="9"/>
      <c r="KDQ643" s="9"/>
      <c r="KDR643" s="9"/>
      <c r="KDS643" s="9"/>
      <c r="KDT643" s="9"/>
      <c r="KDU643" s="9"/>
      <c r="KDV643" s="9"/>
      <c r="KDW643" s="9"/>
      <c r="KDX643" s="9"/>
      <c r="KDY643" s="9"/>
      <c r="KDZ643" s="9"/>
      <c r="KEA643" s="9"/>
      <c r="KEB643" s="9"/>
      <c r="KEC643" s="9"/>
      <c r="KED643" s="9"/>
      <c r="KEE643" s="9"/>
      <c r="KEF643" s="9"/>
      <c r="KEG643" s="9"/>
      <c r="KEH643" s="9"/>
      <c r="KEI643" s="9"/>
      <c r="KEJ643" s="9"/>
      <c r="KEK643" s="9"/>
      <c r="KEL643" s="9"/>
      <c r="KEM643" s="9"/>
      <c r="KEN643" s="9"/>
      <c r="KEO643" s="9"/>
      <c r="KEP643" s="9"/>
      <c r="KEQ643" s="9"/>
      <c r="KER643" s="9"/>
      <c r="KES643" s="9"/>
      <c r="KET643" s="9"/>
      <c r="KEU643" s="9"/>
      <c r="KEV643" s="9"/>
      <c r="KEW643" s="9"/>
      <c r="KEX643" s="9"/>
      <c r="KEY643" s="9"/>
      <c r="KEZ643" s="9"/>
      <c r="KFA643" s="9"/>
      <c r="KFB643" s="9"/>
      <c r="KFC643" s="9"/>
      <c r="KFD643" s="9"/>
      <c r="KFE643" s="9"/>
      <c r="KFF643" s="9"/>
      <c r="KFG643" s="9"/>
      <c r="KFH643" s="9"/>
      <c r="KFI643" s="9"/>
      <c r="KFJ643" s="9"/>
      <c r="KFK643" s="9"/>
      <c r="KFL643" s="9"/>
      <c r="KFM643" s="9"/>
      <c r="KFN643" s="9"/>
      <c r="KFO643" s="9"/>
      <c r="KFP643" s="9"/>
      <c r="KFQ643" s="9"/>
      <c r="KFR643" s="9"/>
      <c r="KFS643" s="9"/>
      <c r="KFT643" s="9"/>
      <c r="KFU643" s="9"/>
      <c r="KFV643" s="9"/>
      <c r="KFW643" s="9"/>
      <c r="KFX643" s="9"/>
      <c r="KFY643" s="9"/>
      <c r="KFZ643" s="9"/>
      <c r="KGA643" s="9"/>
      <c r="KGB643" s="9"/>
      <c r="KGC643" s="9"/>
      <c r="KGD643" s="9"/>
      <c r="KGE643" s="9"/>
      <c r="KGF643" s="9"/>
      <c r="KGG643" s="9"/>
      <c r="KGH643" s="9"/>
      <c r="KGI643" s="9"/>
      <c r="KGJ643" s="9"/>
      <c r="KGK643" s="9"/>
      <c r="KGL643" s="9"/>
      <c r="KGM643" s="9"/>
      <c r="KGN643" s="9"/>
      <c r="KGO643" s="9"/>
      <c r="KGP643" s="9"/>
      <c r="KGQ643" s="9"/>
      <c r="KGR643" s="9"/>
      <c r="KGS643" s="9"/>
      <c r="KGT643" s="9"/>
      <c r="KGU643" s="9"/>
      <c r="KGV643" s="9"/>
      <c r="KGW643" s="9"/>
      <c r="KGX643" s="9"/>
      <c r="KGY643" s="9"/>
      <c r="KGZ643" s="9"/>
      <c r="KHA643" s="9"/>
      <c r="KHB643" s="9"/>
      <c r="KHC643" s="9"/>
      <c r="KHD643" s="9"/>
      <c r="KHE643" s="9"/>
      <c r="KHF643" s="9"/>
      <c r="KHG643" s="9"/>
      <c r="KHH643" s="9"/>
      <c r="KHI643" s="9"/>
      <c r="KHJ643" s="9"/>
      <c r="KHK643" s="9"/>
      <c r="KHL643" s="9"/>
      <c r="KHM643" s="9"/>
      <c r="KHN643" s="9"/>
      <c r="KHO643" s="9"/>
      <c r="KHP643" s="9"/>
      <c r="KHQ643" s="9"/>
      <c r="KHR643" s="9"/>
      <c r="KHS643" s="9"/>
      <c r="KHT643" s="9"/>
      <c r="KHU643" s="9"/>
      <c r="KHV643" s="9"/>
      <c r="KHW643" s="9"/>
      <c r="KHX643" s="9"/>
      <c r="KHY643" s="9"/>
      <c r="KHZ643" s="9"/>
      <c r="KIA643" s="9"/>
      <c r="KIB643" s="9"/>
      <c r="KIC643" s="9"/>
      <c r="KID643" s="9"/>
      <c r="KIE643" s="9"/>
      <c r="KIF643" s="9"/>
      <c r="KIG643" s="9"/>
      <c r="KIH643" s="9"/>
      <c r="KII643" s="9"/>
      <c r="KIJ643" s="9"/>
      <c r="KIK643" s="9"/>
      <c r="KIL643" s="9"/>
      <c r="KIM643" s="9"/>
      <c r="KIN643" s="9"/>
      <c r="KIO643" s="9"/>
      <c r="KIP643" s="9"/>
      <c r="KIQ643" s="9"/>
      <c r="KIR643" s="9"/>
      <c r="KIS643" s="9"/>
      <c r="KIT643" s="9"/>
      <c r="KIU643" s="9"/>
      <c r="KIV643" s="9"/>
      <c r="KIW643" s="9"/>
      <c r="KIX643" s="9"/>
      <c r="KIY643" s="9"/>
      <c r="KIZ643" s="9"/>
      <c r="KJA643" s="9"/>
      <c r="KJB643" s="9"/>
      <c r="KJC643" s="9"/>
      <c r="KJD643" s="9"/>
      <c r="KJE643" s="9"/>
      <c r="KJF643" s="9"/>
      <c r="KJG643" s="9"/>
      <c r="KJH643" s="9"/>
      <c r="KJI643" s="9"/>
      <c r="KJJ643" s="9"/>
      <c r="KJK643" s="9"/>
      <c r="KJL643" s="9"/>
      <c r="KJM643" s="9"/>
      <c r="KJN643" s="9"/>
      <c r="KJO643" s="9"/>
      <c r="KJP643" s="9"/>
      <c r="KJQ643" s="9"/>
      <c r="KJR643" s="9"/>
      <c r="KJS643" s="9"/>
      <c r="KJT643" s="9"/>
      <c r="KJU643" s="9"/>
      <c r="KJV643" s="9"/>
      <c r="KJW643" s="9"/>
      <c r="KJX643" s="9"/>
      <c r="KJY643" s="9"/>
      <c r="KJZ643" s="9"/>
      <c r="KKA643" s="9"/>
      <c r="KKB643" s="9"/>
      <c r="KKC643" s="9"/>
      <c r="KKD643" s="9"/>
      <c r="KKE643" s="9"/>
      <c r="KKF643" s="9"/>
      <c r="KKG643" s="9"/>
      <c r="KKH643" s="9"/>
      <c r="KKI643" s="9"/>
      <c r="KKJ643" s="9"/>
      <c r="KKK643" s="9"/>
      <c r="KKL643" s="9"/>
      <c r="KKM643" s="9"/>
      <c r="KKN643" s="9"/>
      <c r="KKO643" s="9"/>
      <c r="KKP643" s="9"/>
      <c r="KKQ643" s="9"/>
      <c r="KKR643" s="9"/>
      <c r="KKS643" s="9"/>
      <c r="KKT643" s="9"/>
      <c r="KKU643" s="9"/>
      <c r="KKV643" s="9"/>
      <c r="KKW643" s="9"/>
      <c r="KKX643" s="9"/>
      <c r="KKY643" s="9"/>
      <c r="KKZ643" s="9"/>
      <c r="KLA643" s="9"/>
      <c r="KLB643" s="9"/>
      <c r="KLC643" s="9"/>
      <c r="KLD643" s="9"/>
      <c r="KLE643" s="9"/>
      <c r="KLF643" s="9"/>
      <c r="KLG643" s="9"/>
      <c r="KLH643" s="9"/>
      <c r="KLI643" s="9"/>
      <c r="KLJ643" s="9"/>
      <c r="KLK643" s="9"/>
      <c r="KLL643" s="9"/>
      <c r="KLM643" s="9"/>
      <c r="KLN643" s="9"/>
      <c r="KLO643" s="9"/>
      <c r="KLP643" s="9"/>
      <c r="KLQ643" s="9"/>
      <c r="KLR643" s="9"/>
      <c r="KLS643" s="9"/>
      <c r="KLT643" s="9"/>
      <c r="KLU643" s="9"/>
      <c r="KLV643" s="9"/>
      <c r="KLW643" s="9"/>
      <c r="KLX643" s="9"/>
      <c r="KLY643" s="9"/>
      <c r="KLZ643" s="9"/>
      <c r="KMA643" s="9"/>
      <c r="KMB643" s="9"/>
      <c r="KMC643" s="9"/>
      <c r="KMD643" s="9"/>
      <c r="KME643" s="9"/>
      <c r="KMF643" s="9"/>
      <c r="KMG643" s="9"/>
      <c r="KMH643" s="9"/>
      <c r="KMI643" s="9"/>
      <c r="KMJ643" s="9"/>
      <c r="KMK643" s="9"/>
      <c r="KML643" s="9"/>
      <c r="KMM643" s="9"/>
      <c r="KMN643" s="9"/>
      <c r="KMO643" s="9"/>
      <c r="KMP643" s="9"/>
      <c r="KMQ643" s="9"/>
      <c r="KMR643" s="9"/>
      <c r="KMS643" s="9"/>
      <c r="KMT643" s="9"/>
      <c r="KMU643" s="9"/>
      <c r="KMV643" s="9"/>
      <c r="KMW643" s="9"/>
      <c r="KMX643" s="9"/>
      <c r="KMY643" s="9"/>
      <c r="KMZ643" s="9"/>
      <c r="KNA643" s="9"/>
      <c r="KNB643" s="9"/>
      <c r="KNC643" s="9"/>
      <c r="KND643" s="9"/>
      <c r="KNE643" s="9"/>
      <c r="KNF643" s="9"/>
      <c r="KNG643" s="9"/>
      <c r="KNH643" s="9"/>
      <c r="KNI643" s="9"/>
      <c r="KNJ643" s="9"/>
      <c r="KNK643" s="9"/>
      <c r="KNL643" s="9"/>
      <c r="KNM643" s="9"/>
      <c r="KNN643" s="9"/>
      <c r="KNO643" s="9"/>
      <c r="KNP643" s="9"/>
      <c r="KNQ643" s="9"/>
      <c r="KNR643" s="9"/>
      <c r="KNS643" s="9"/>
      <c r="KNT643" s="9"/>
      <c r="KNU643" s="9"/>
      <c r="KNV643" s="9"/>
      <c r="KNW643" s="9"/>
      <c r="KNX643" s="9"/>
      <c r="KNY643" s="9"/>
      <c r="KNZ643" s="9"/>
      <c r="KOA643" s="9"/>
      <c r="KOB643" s="9"/>
      <c r="KOC643" s="9"/>
      <c r="KOD643" s="9"/>
      <c r="KOE643" s="9"/>
      <c r="KOF643" s="9"/>
      <c r="KOG643" s="9"/>
      <c r="KOH643" s="9"/>
      <c r="KOI643" s="9"/>
      <c r="KOJ643" s="9"/>
      <c r="KOK643" s="9"/>
      <c r="KOL643" s="9"/>
      <c r="KOM643" s="9"/>
      <c r="KON643" s="9"/>
      <c r="KOO643" s="9"/>
      <c r="KOP643" s="9"/>
      <c r="KOQ643" s="9"/>
      <c r="KOR643" s="9"/>
      <c r="KOS643" s="9"/>
      <c r="KOT643" s="9"/>
      <c r="KOU643" s="9"/>
      <c r="KOV643" s="9"/>
      <c r="KOW643" s="9"/>
      <c r="KOX643" s="9"/>
      <c r="KOY643" s="9"/>
      <c r="KOZ643" s="9"/>
      <c r="KPA643" s="9"/>
      <c r="KPB643" s="9"/>
      <c r="KPC643" s="9"/>
      <c r="KPD643" s="9"/>
      <c r="KPE643" s="9"/>
      <c r="KPF643" s="9"/>
      <c r="KPG643" s="9"/>
      <c r="KPH643" s="9"/>
      <c r="KPI643" s="9"/>
      <c r="KPJ643" s="9"/>
      <c r="KPK643" s="9"/>
      <c r="KPL643" s="9"/>
      <c r="KPM643" s="9"/>
      <c r="KPN643" s="9"/>
      <c r="KPO643" s="9"/>
      <c r="KPP643" s="9"/>
      <c r="KPQ643" s="9"/>
      <c r="KPR643" s="9"/>
      <c r="KPS643" s="9"/>
      <c r="KPT643" s="9"/>
      <c r="KPU643" s="9"/>
      <c r="KPV643" s="9"/>
      <c r="KPW643" s="9"/>
      <c r="KPX643" s="9"/>
      <c r="KPY643" s="9"/>
      <c r="KPZ643" s="9"/>
      <c r="KQA643" s="9"/>
      <c r="KQB643" s="9"/>
      <c r="KQC643" s="9"/>
      <c r="KQD643" s="9"/>
      <c r="KQE643" s="9"/>
      <c r="KQF643" s="9"/>
      <c r="KQG643" s="9"/>
      <c r="KQH643" s="9"/>
      <c r="KQI643" s="9"/>
      <c r="KQJ643" s="9"/>
      <c r="KQK643" s="9"/>
      <c r="KQL643" s="9"/>
      <c r="KQM643" s="9"/>
      <c r="KQN643" s="9"/>
      <c r="KQO643" s="9"/>
      <c r="KQP643" s="9"/>
      <c r="KQQ643" s="9"/>
      <c r="KQR643" s="9"/>
      <c r="KQS643" s="9"/>
      <c r="KQT643" s="9"/>
      <c r="KQU643" s="9"/>
      <c r="KQV643" s="9"/>
      <c r="KQW643" s="9"/>
      <c r="KQX643" s="9"/>
      <c r="KQY643" s="9"/>
      <c r="KQZ643" s="9"/>
      <c r="KRA643" s="9"/>
      <c r="KRB643" s="9"/>
      <c r="KRC643" s="9"/>
      <c r="KRD643" s="9"/>
      <c r="KRE643" s="9"/>
      <c r="KRF643" s="9"/>
      <c r="KRG643" s="9"/>
      <c r="KRH643" s="9"/>
      <c r="KRI643" s="9"/>
      <c r="KRJ643" s="9"/>
      <c r="KRK643" s="9"/>
      <c r="KRL643" s="9"/>
      <c r="KRM643" s="9"/>
      <c r="KRN643" s="9"/>
      <c r="KRO643" s="9"/>
      <c r="KRP643" s="9"/>
      <c r="KRQ643" s="9"/>
      <c r="KRR643" s="9"/>
      <c r="KRS643" s="9"/>
      <c r="KRT643" s="9"/>
      <c r="KRU643" s="9"/>
      <c r="KRV643" s="9"/>
      <c r="KRW643" s="9"/>
      <c r="KRX643" s="9"/>
      <c r="KRY643" s="9"/>
      <c r="KRZ643" s="9"/>
      <c r="KSA643" s="9"/>
      <c r="KSB643" s="9"/>
      <c r="KSC643" s="9"/>
      <c r="KSD643" s="9"/>
      <c r="KSE643" s="9"/>
      <c r="KSF643" s="9"/>
      <c r="KSG643" s="9"/>
      <c r="KSH643" s="9"/>
      <c r="KSI643" s="9"/>
      <c r="KSJ643" s="9"/>
      <c r="KSK643" s="9"/>
      <c r="KSL643" s="9"/>
      <c r="KSM643" s="9"/>
      <c r="KSN643" s="9"/>
      <c r="KSO643" s="9"/>
      <c r="KSP643" s="9"/>
      <c r="KSQ643" s="9"/>
      <c r="KSR643" s="9"/>
      <c r="KSS643" s="9"/>
      <c r="KST643" s="9"/>
      <c r="KSU643" s="9"/>
      <c r="KSV643" s="9"/>
      <c r="KSW643" s="9"/>
      <c r="KSX643" s="9"/>
      <c r="KSY643" s="9"/>
      <c r="KSZ643" s="9"/>
      <c r="KTA643" s="9"/>
      <c r="KTB643" s="9"/>
      <c r="KTC643" s="9"/>
      <c r="KTD643" s="9"/>
      <c r="KTE643" s="9"/>
      <c r="KTF643" s="9"/>
      <c r="KTG643" s="9"/>
      <c r="KTH643" s="9"/>
      <c r="KTI643" s="9"/>
      <c r="KTJ643" s="9"/>
      <c r="KTK643" s="9"/>
      <c r="KTL643" s="9"/>
      <c r="KTM643" s="9"/>
      <c r="KTN643" s="9"/>
      <c r="KTO643" s="9"/>
      <c r="KTP643" s="9"/>
      <c r="KTQ643" s="9"/>
      <c r="KTR643" s="9"/>
      <c r="KTS643" s="9"/>
      <c r="KTT643" s="9"/>
      <c r="KTU643" s="9"/>
      <c r="KTV643" s="9"/>
      <c r="KTW643" s="9"/>
      <c r="KTX643" s="9"/>
      <c r="KTY643" s="9"/>
      <c r="KTZ643" s="9"/>
      <c r="KUA643" s="9"/>
      <c r="KUB643" s="9"/>
      <c r="KUC643" s="9"/>
      <c r="KUD643" s="9"/>
      <c r="KUE643" s="9"/>
      <c r="KUF643" s="9"/>
      <c r="KUG643" s="9"/>
      <c r="KUH643" s="9"/>
      <c r="KUI643" s="9"/>
      <c r="KUJ643" s="9"/>
      <c r="KUK643" s="9"/>
      <c r="KUL643" s="9"/>
      <c r="KUM643" s="9"/>
      <c r="KUN643" s="9"/>
      <c r="KUO643" s="9"/>
      <c r="KUP643" s="9"/>
      <c r="KUQ643" s="9"/>
      <c r="KUR643" s="9"/>
      <c r="KUS643" s="9"/>
      <c r="KUT643" s="9"/>
      <c r="KUU643" s="9"/>
      <c r="KUV643" s="9"/>
      <c r="KUW643" s="9"/>
      <c r="KUX643" s="9"/>
      <c r="KUY643" s="9"/>
      <c r="KUZ643" s="9"/>
      <c r="KVA643" s="9"/>
      <c r="KVB643" s="9"/>
      <c r="KVC643" s="9"/>
      <c r="KVD643" s="9"/>
      <c r="KVE643" s="9"/>
      <c r="KVF643" s="9"/>
      <c r="KVG643" s="9"/>
      <c r="KVH643" s="9"/>
      <c r="KVI643" s="9"/>
      <c r="KVJ643" s="9"/>
      <c r="KVK643" s="9"/>
      <c r="KVL643" s="9"/>
      <c r="KVM643" s="9"/>
      <c r="KVN643" s="9"/>
      <c r="KVO643" s="9"/>
      <c r="KVP643" s="9"/>
      <c r="KVQ643" s="9"/>
      <c r="KVR643" s="9"/>
      <c r="KVS643" s="9"/>
      <c r="KVT643" s="9"/>
      <c r="KVU643" s="9"/>
      <c r="KVV643" s="9"/>
      <c r="KVW643" s="9"/>
      <c r="KVX643" s="9"/>
      <c r="KVY643" s="9"/>
      <c r="KVZ643" s="9"/>
      <c r="KWA643" s="9"/>
      <c r="KWB643" s="9"/>
      <c r="KWC643" s="9"/>
      <c r="KWD643" s="9"/>
      <c r="KWE643" s="9"/>
      <c r="KWF643" s="9"/>
      <c r="KWG643" s="9"/>
      <c r="KWH643" s="9"/>
      <c r="KWI643" s="9"/>
      <c r="KWJ643" s="9"/>
      <c r="KWK643" s="9"/>
      <c r="KWL643" s="9"/>
      <c r="KWM643" s="9"/>
      <c r="KWN643" s="9"/>
      <c r="KWO643" s="9"/>
      <c r="KWP643" s="9"/>
      <c r="KWQ643" s="9"/>
      <c r="KWR643" s="9"/>
      <c r="KWS643" s="9"/>
      <c r="KWT643" s="9"/>
      <c r="KWU643" s="9"/>
      <c r="KWV643" s="9"/>
      <c r="KWW643" s="9"/>
      <c r="KWX643" s="9"/>
      <c r="KWY643" s="9"/>
      <c r="KWZ643" s="9"/>
      <c r="KXA643" s="9"/>
      <c r="KXB643" s="9"/>
      <c r="KXC643" s="9"/>
      <c r="KXD643" s="9"/>
      <c r="KXE643" s="9"/>
      <c r="KXF643" s="9"/>
      <c r="KXG643" s="9"/>
      <c r="KXH643" s="9"/>
      <c r="KXI643" s="9"/>
      <c r="KXJ643" s="9"/>
      <c r="KXK643" s="9"/>
      <c r="KXL643" s="9"/>
      <c r="KXM643" s="9"/>
      <c r="KXN643" s="9"/>
      <c r="KXO643" s="9"/>
      <c r="KXP643" s="9"/>
      <c r="KXQ643" s="9"/>
      <c r="KXR643" s="9"/>
      <c r="KXS643" s="9"/>
      <c r="KXT643" s="9"/>
      <c r="KXU643" s="9"/>
      <c r="KXV643" s="9"/>
      <c r="KXW643" s="9"/>
      <c r="KXX643" s="9"/>
      <c r="KXY643" s="9"/>
      <c r="KXZ643" s="9"/>
      <c r="KYA643" s="9"/>
      <c r="KYB643" s="9"/>
      <c r="KYC643" s="9"/>
      <c r="KYD643" s="9"/>
      <c r="KYE643" s="9"/>
      <c r="KYF643" s="9"/>
      <c r="KYG643" s="9"/>
      <c r="KYH643" s="9"/>
      <c r="KYI643" s="9"/>
      <c r="KYJ643" s="9"/>
      <c r="KYK643" s="9"/>
      <c r="KYL643" s="9"/>
      <c r="KYM643" s="9"/>
      <c r="KYN643" s="9"/>
      <c r="KYO643" s="9"/>
      <c r="KYP643" s="9"/>
      <c r="KYQ643" s="9"/>
      <c r="KYR643" s="9"/>
      <c r="KYS643" s="9"/>
      <c r="KYT643" s="9"/>
      <c r="KYU643" s="9"/>
      <c r="KYV643" s="9"/>
      <c r="KYW643" s="9"/>
      <c r="KYX643" s="9"/>
      <c r="KYY643" s="9"/>
      <c r="KYZ643" s="9"/>
      <c r="KZA643" s="9"/>
      <c r="KZB643" s="9"/>
      <c r="KZC643" s="9"/>
      <c r="KZD643" s="9"/>
      <c r="KZE643" s="9"/>
      <c r="KZF643" s="9"/>
      <c r="KZG643" s="9"/>
      <c r="KZH643" s="9"/>
      <c r="KZI643" s="9"/>
      <c r="KZJ643" s="9"/>
      <c r="KZK643" s="9"/>
      <c r="KZL643" s="9"/>
      <c r="KZM643" s="9"/>
      <c r="KZN643" s="9"/>
      <c r="KZO643" s="9"/>
      <c r="KZP643" s="9"/>
      <c r="KZQ643" s="9"/>
      <c r="KZR643" s="9"/>
      <c r="KZS643" s="9"/>
      <c r="KZT643" s="9"/>
      <c r="KZU643" s="9"/>
      <c r="KZV643" s="9"/>
      <c r="KZW643" s="9"/>
      <c r="KZX643" s="9"/>
      <c r="KZY643" s="9"/>
      <c r="KZZ643" s="9"/>
      <c r="LAA643" s="9"/>
      <c r="LAB643" s="9"/>
      <c r="LAC643" s="9"/>
      <c r="LAD643" s="9"/>
      <c r="LAE643" s="9"/>
      <c r="LAF643" s="9"/>
      <c r="LAG643" s="9"/>
      <c r="LAH643" s="9"/>
      <c r="LAI643" s="9"/>
      <c r="LAJ643" s="9"/>
      <c r="LAK643" s="9"/>
      <c r="LAL643" s="9"/>
      <c r="LAM643" s="9"/>
      <c r="LAN643" s="9"/>
      <c r="LAO643" s="9"/>
      <c r="LAP643" s="9"/>
      <c r="LAQ643" s="9"/>
      <c r="LAR643" s="9"/>
      <c r="LAS643" s="9"/>
      <c r="LAT643" s="9"/>
      <c r="LAU643" s="9"/>
      <c r="LAV643" s="9"/>
      <c r="LAW643" s="9"/>
      <c r="LAX643" s="9"/>
      <c r="LAY643" s="9"/>
      <c r="LAZ643" s="9"/>
      <c r="LBA643" s="9"/>
      <c r="LBB643" s="9"/>
      <c r="LBC643" s="9"/>
      <c r="LBD643" s="9"/>
      <c r="LBE643" s="9"/>
      <c r="LBF643" s="9"/>
      <c r="LBG643" s="9"/>
      <c r="LBH643" s="9"/>
      <c r="LBI643" s="9"/>
      <c r="LBJ643" s="9"/>
      <c r="LBK643" s="9"/>
      <c r="LBL643" s="9"/>
      <c r="LBM643" s="9"/>
      <c r="LBN643" s="9"/>
      <c r="LBO643" s="9"/>
      <c r="LBP643" s="9"/>
      <c r="LBQ643" s="9"/>
      <c r="LBR643" s="9"/>
      <c r="LBS643" s="9"/>
      <c r="LBT643" s="9"/>
      <c r="LBU643" s="9"/>
      <c r="LBV643" s="9"/>
      <c r="LBW643" s="9"/>
      <c r="LBX643" s="9"/>
      <c r="LBY643" s="9"/>
      <c r="LBZ643" s="9"/>
      <c r="LCA643" s="9"/>
      <c r="LCB643" s="9"/>
      <c r="LCC643" s="9"/>
      <c r="LCD643" s="9"/>
      <c r="LCE643" s="9"/>
      <c r="LCF643" s="9"/>
      <c r="LCG643" s="9"/>
      <c r="LCH643" s="9"/>
      <c r="LCI643" s="9"/>
      <c r="LCJ643" s="9"/>
      <c r="LCK643" s="9"/>
      <c r="LCL643" s="9"/>
      <c r="LCM643" s="9"/>
      <c r="LCN643" s="9"/>
      <c r="LCO643" s="9"/>
      <c r="LCP643" s="9"/>
      <c r="LCQ643" s="9"/>
      <c r="LCR643" s="9"/>
      <c r="LCS643" s="9"/>
      <c r="LCT643" s="9"/>
      <c r="LCU643" s="9"/>
      <c r="LCV643" s="9"/>
      <c r="LCW643" s="9"/>
      <c r="LCX643" s="9"/>
      <c r="LCY643" s="9"/>
      <c r="LCZ643" s="9"/>
      <c r="LDA643" s="9"/>
      <c r="LDB643" s="9"/>
      <c r="LDC643" s="9"/>
      <c r="LDD643" s="9"/>
      <c r="LDE643" s="9"/>
      <c r="LDF643" s="9"/>
      <c r="LDG643" s="9"/>
      <c r="LDH643" s="9"/>
      <c r="LDI643" s="9"/>
      <c r="LDJ643" s="9"/>
      <c r="LDK643" s="9"/>
      <c r="LDL643" s="9"/>
      <c r="LDM643" s="9"/>
      <c r="LDN643" s="9"/>
      <c r="LDO643" s="9"/>
      <c r="LDP643" s="9"/>
      <c r="LDQ643" s="9"/>
      <c r="LDR643" s="9"/>
      <c r="LDS643" s="9"/>
      <c r="LDT643" s="9"/>
      <c r="LDU643" s="9"/>
      <c r="LDV643" s="9"/>
      <c r="LDW643" s="9"/>
      <c r="LDX643" s="9"/>
      <c r="LDY643" s="9"/>
      <c r="LDZ643" s="9"/>
      <c r="LEA643" s="9"/>
      <c r="LEB643" s="9"/>
      <c r="LEC643" s="9"/>
      <c r="LED643" s="9"/>
      <c r="LEE643" s="9"/>
      <c r="LEF643" s="9"/>
      <c r="LEG643" s="9"/>
      <c r="LEH643" s="9"/>
      <c r="LEI643" s="9"/>
      <c r="LEJ643" s="9"/>
      <c r="LEK643" s="9"/>
      <c r="LEL643" s="9"/>
      <c r="LEM643" s="9"/>
      <c r="LEN643" s="9"/>
      <c r="LEO643" s="9"/>
      <c r="LEP643" s="9"/>
      <c r="LEQ643" s="9"/>
      <c r="LER643" s="9"/>
      <c r="LES643" s="9"/>
      <c r="LET643" s="9"/>
      <c r="LEU643" s="9"/>
      <c r="LEV643" s="9"/>
      <c r="LEW643" s="9"/>
      <c r="LEX643" s="9"/>
      <c r="LEY643" s="9"/>
      <c r="LEZ643" s="9"/>
      <c r="LFA643" s="9"/>
      <c r="LFB643" s="9"/>
      <c r="LFC643" s="9"/>
      <c r="LFD643" s="9"/>
      <c r="LFE643" s="9"/>
      <c r="LFF643" s="9"/>
      <c r="LFG643" s="9"/>
      <c r="LFH643" s="9"/>
      <c r="LFI643" s="9"/>
      <c r="LFJ643" s="9"/>
      <c r="LFK643" s="9"/>
      <c r="LFL643" s="9"/>
      <c r="LFM643" s="9"/>
      <c r="LFN643" s="9"/>
      <c r="LFO643" s="9"/>
      <c r="LFP643" s="9"/>
      <c r="LFQ643" s="9"/>
      <c r="LFR643" s="9"/>
      <c r="LFS643" s="9"/>
      <c r="LFT643" s="9"/>
      <c r="LFU643" s="9"/>
      <c r="LFV643" s="9"/>
      <c r="LFW643" s="9"/>
      <c r="LFX643" s="9"/>
      <c r="LFY643" s="9"/>
      <c r="LFZ643" s="9"/>
      <c r="LGA643" s="9"/>
      <c r="LGB643" s="9"/>
      <c r="LGC643" s="9"/>
      <c r="LGD643" s="9"/>
      <c r="LGE643" s="9"/>
      <c r="LGF643" s="9"/>
      <c r="LGG643" s="9"/>
      <c r="LGH643" s="9"/>
      <c r="LGI643" s="9"/>
      <c r="LGJ643" s="9"/>
      <c r="LGK643" s="9"/>
      <c r="LGL643" s="9"/>
      <c r="LGM643" s="9"/>
      <c r="LGN643" s="9"/>
      <c r="LGO643" s="9"/>
      <c r="LGP643" s="9"/>
      <c r="LGQ643" s="9"/>
      <c r="LGR643" s="9"/>
      <c r="LGS643" s="9"/>
      <c r="LGT643" s="9"/>
      <c r="LGU643" s="9"/>
      <c r="LGV643" s="9"/>
      <c r="LGW643" s="9"/>
      <c r="LGX643" s="9"/>
      <c r="LGY643" s="9"/>
      <c r="LGZ643" s="9"/>
      <c r="LHA643" s="9"/>
      <c r="LHB643" s="9"/>
      <c r="LHC643" s="9"/>
      <c r="LHD643" s="9"/>
      <c r="LHE643" s="9"/>
      <c r="LHF643" s="9"/>
      <c r="LHG643" s="9"/>
      <c r="LHH643" s="9"/>
      <c r="LHI643" s="9"/>
      <c r="LHJ643" s="9"/>
      <c r="LHK643" s="9"/>
      <c r="LHL643" s="9"/>
      <c r="LHM643" s="9"/>
      <c r="LHN643" s="9"/>
      <c r="LHO643" s="9"/>
      <c r="LHP643" s="9"/>
      <c r="LHQ643" s="9"/>
      <c r="LHR643" s="9"/>
      <c r="LHS643" s="9"/>
      <c r="LHT643" s="9"/>
      <c r="LHU643" s="9"/>
      <c r="LHV643" s="9"/>
      <c r="LHW643" s="9"/>
      <c r="LHX643" s="9"/>
      <c r="LHY643" s="9"/>
      <c r="LHZ643" s="9"/>
      <c r="LIA643" s="9"/>
      <c r="LIB643" s="9"/>
      <c r="LIC643" s="9"/>
      <c r="LID643" s="9"/>
      <c r="LIE643" s="9"/>
      <c r="LIF643" s="9"/>
      <c r="LIG643" s="9"/>
      <c r="LIH643" s="9"/>
      <c r="LII643" s="9"/>
      <c r="LIJ643" s="9"/>
      <c r="LIK643" s="9"/>
      <c r="LIL643" s="9"/>
      <c r="LIM643" s="9"/>
      <c r="LIN643" s="9"/>
      <c r="LIO643" s="9"/>
      <c r="LIP643" s="9"/>
      <c r="LIQ643" s="9"/>
      <c r="LIR643" s="9"/>
      <c r="LIS643" s="9"/>
      <c r="LIT643" s="9"/>
      <c r="LIU643" s="9"/>
      <c r="LIV643" s="9"/>
      <c r="LIW643" s="9"/>
      <c r="LIX643" s="9"/>
      <c r="LIY643" s="9"/>
      <c r="LIZ643" s="9"/>
      <c r="LJA643" s="9"/>
      <c r="LJB643" s="9"/>
      <c r="LJC643" s="9"/>
      <c r="LJD643" s="9"/>
      <c r="LJE643" s="9"/>
      <c r="LJF643" s="9"/>
      <c r="LJG643" s="9"/>
      <c r="LJH643" s="9"/>
      <c r="LJI643" s="9"/>
      <c r="LJJ643" s="9"/>
      <c r="LJK643" s="9"/>
      <c r="LJL643" s="9"/>
      <c r="LJM643" s="9"/>
      <c r="LJN643" s="9"/>
      <c r="LJO643" s="9"/>
      <c r="LJP643" s="9"/>
      <c r="LJQ643" s="9"/>
      <c r="LJR643" s="9"/>
      <c r="LJS643" s="9"/>
      <c r="LJT643" s="9"/>
      <c r="LJU643" s="9"/>
      <c r="LJV643" s="9"/>
      <c r="LJW643" s="9"/>
      <c r="LJX643" s="9"/>
      <c r="LJY643" s="9"/>
      <c r="LJZ643" s="9"/>
      <c r="LKA643" s="9"/>
      <c r="LKB643" s="9"/>
      <c r="LKC643" s="9"/>
      <c r="LKD643" s="9"/>
      <c r="LKE643" s="9"/>
      <c r="LKF643" s="9"/>
      <c r="LKG643" s="9"/>
      <c r="LKH643" s="9"/>
      <c r="LKI643" s="9"/>
      <c r="LKJ643" s="9"/>
      <c r="LKK643" s="9"/>
      <c r="LKL643" s="9"/>
      <c r="LKM643" s="9"/>
      <c r="LKN643" s="9"/>
      <c r="LKO643" s="9"/>
      <c r="LKP643" s="9"/>
      <c r="LKQ643" s="9"/>
      <c r="LKR643" s="9"/>
      <c r="LKS643" s="9"/>
      <c r="LKT643" s="9"/>
      <c r="LKU643" s="9"/>
      <c r="LKV643" s="9"/>
      <c r="LKW643" s="9"/>
      <c r="LKX643" s="9"/>
      <c r="LKY643" s="9"/>
      <c r="LKZ643" s="9"/>
      <c r="LLA643" s="9"/>
      <c r="LLB643" s="9"/>
      <c r="LLC643" s="9"/>
      <c r="LLD643" s="9"/>
      <c r="LLE643" s="9"/>
      <c r="LLF643" s="9"/>
      <c r="LLG643" s="9"/>
      <c r="LLH643" s="9"/>
      <c r="LLI643" s="9"/>
      <c r="LLJ643" s="9"/>
      <c r="LLK643" s="9"/>
      <c r="LLL643" s="9"/>
      <c r="LLM643" s="9"/>
      <c r="LLN643" s="9"/>
      <c r="LLO643" s="9"/>
      <c r="LLP643" s="9"/>
      <c r="LLQ643" s="9"/>
      <c r="LLR643" s="9"/>
      <c r="LLS643" s="9"/>
      <c r="LLT643" s="9"/>
      <c r="LLU643" s="9"/>
      <c r="LLV643" s="9"/>
      <c r="LLW643" s="9"/>
      <c r="LLX643" s="9"/>
      <c r="LLY643" s="9"/>
      <c r="LLZ643" s="9"/>
      <c r="LMA643" s="9"/>
      <c r="LMB643" s="9"/>
      <c r="LMC643" s="9"/>
      <c r="LMD643" s="9"/>
      <c r="LME643" s="9"/>
      <c r="LMF643" s="9"/>
      <c r="LMG643" s="9"/>
      <c r="LMH643" s="9"/>
      <c r="LMI643" s="9"/>
      <c r="LMJ643" s="9"/>
      <c r="LMK643" s="9"/>
      <c r="LML643" s="9"/>
      <c r="LMM643" s="9"/>
      <c r="LMN643" s="9"/>
      <c r="LMO643" s="9"/>
      <c r="LMP643" s="9"/>
      <c r="LMQ643" s="9"/>
      <c r="LMR643" s="9"/>
      <c r="LMS643" s="9"/>
      <c r="LMT643" s="9"/>
      <c r="LMU643" s="9"/>
      <c r="LMV643" s="9"/>
      <c r="LMW643" s="9"/>
      <c r="LMX643" s="9"/>
      <c r="LMY643" s="9"/>
      <c r="LMZ643" s="9"/>
      <c r="LNA643" s="9"/>
      <c r="LNB643" s="9"/>
      <c r="LNC643" s="9"/>
      <c r="LND643" s="9"/>
      <c r="LNE643" s="9"/>
      <c r="LNF643" s="9"/>
      <c r="LNG643" s="9"/>
      <c r="LNH643" s="9"/>
      <c r="LNI643" s="9"/>
      <c r="LNJ643" s="9"/>
      <c r="LNK643" s="9"/>
      <c r="LNL643" s="9"/>
      <c r="LNM643" s="9"/>
      <c r="LNN643" s="9"/>
      <c r="LNO643" s="9"/>
      <c r="LNP643" s="9"/>
      <c r="LNQ643" s="9"/>
      <c r="LNR643" s="9"/>
      <c r="LNS643" s="9"/>
      <c r="LNT643" s="9"/>
      <c r="LNU643" s="9"/>
      <c r="LNV643" s="9"/>
      <c r="LNW643" s="9"/>
      <c r="LNX643" s="9"/>
      <c r="LNY643" s="9"/>
      <c r="LNZ643" s="9"/>
      <c r="LOA643" s="9"/>
      <c r="LOB643" s="9"/>
      <c r="LOC643" s="9"/>
      <c r="LOD643" s="9"/>
      <c r="LOE643" s="9"/>
      <c r="LOF643" s="9"/>
      <c r="LOG643" s="9"/>
      <c r="LOH643" s="9"/>
      <c r="LOI643" s="9"/>
      <c r="LOJ643" s="9"/>
      <c r="LOK643" s="9"/>
      <c r="LOL643" s="9"/>
      <c r="LOM643" s="9"/>
      <c r="LON643" s="9"/>
      <c r="LOO643" s="9"/>
      <c r="LOP643" s="9"/>
      <c r="LOQ643" s="9"/>
      <c r="LOR643" s="9"/>
      <c r="LOS643" s="9"/>
      <c r="LOT643" s="9"/>
      <c r="LOU643" s="9"/>
      <c r="LOV643" s="9"/>
      <c r="LOW643" s="9"/>
      <c r="LOX643" s="9"/>
      <c r="LOY643" s="9"/>
      <c r="LOZ643" s="9"/>
      <c r="LPA643" s="9"/>
      <c r="LPB643" s="9"/>
      <c r="LPC643" s="9"/>
      <c r="LPD643" s="9"/>
      <c r="LPE643" s="9"/>
      <c r="LPF643" s="9"/>
      <c r="LPG643" s="9"/>
      <c r="LPH643" s="9"/>
      <c r="LPI643" s="9"/>
      <c r="LPJ643" s="9"/>
      <c r="LPK643" s="9"/>
      <c r="LPL643" s="9"/>
      <c r="LPM643" s="9"/>
      <c r="LPN643" s="9"/>
      <c r="LPO643" s="9"/>
      <c r="LPP643" s="9"/>
      <c r="LPQ643" s="9"/>
      <c r="LPR643" s="9"/>
      <c r="LPS643" s="9"/>
      <c r="LPT643" s="9"/>
      <c r="LPU643" s="9"/>
      <c r="LPV643" s="9"/>
      <c r="LPW643" s="9"/>
      <c r="LPX643" s="9"/>
      <c r="LPY643" s="9"/>
      <c r="LPZ643" s="9"/>
      <c r="LQA643" s="9"/>
      <c r="LQB643" s="9"/>
      <c r="LQC643" s="9"/>
      <c r="LQD643" s="9"/>
      <c r="LQE643" s="9"/>
      <c r="LQF643" s="9"/>
      <c r="LQG643" s="9"/>
      <c r="LQH643" s="9"/>
      <c r="LQI643" s="9"/>
      <c r="LQJ643" s="9"/>
      <c r="LQK643" s="9"/>
      <c r="LQL643" s="9"/>
      <c r="LQM643" s="9"/>
      <c r="LQN643" s="9"/>
      <c r="LQO643" s="9"/>
      <c r="LQP643" s="9"/>
      <c r="LQQ643" s="9"/>
      <c r="LQR643" s="9"/>
      <c r="LQS643" s="9"/>
      <c r="LQT643" s="9"/>
      <c r="LQU643" s="9"/>
      <c r="LQV643" s="9"/>
      <c r="LQW643" s="9"/>
      <c r="LQX643" s="9"/>
      <c r="LQY643" s="9"/>
      <c r="LQZ643" s="9"/>
      <c r="LRA643" s="9"/>
      <c r="LRB643" s="9"/>
      <c r="LRC643" s="9"/>
      <c r="LRD643" s="9"/>
      <c r="LRE643" s="9"/>
      <c r="LRF643" s="9"/>
      <c r="LRG643" s="9"/>
      <c r="LRH643" s="9"/>
      <c r="LRI643" s="9"/>
      <c r="LRJ643" s="9"/>
      <c r="LRK643" s="9"/>
      <c r="LRL643" s="9"/>
      <c r="LRM643" s="9"/>
      <c r="LRN643" s="9"/>
      <c r="LRO643" s="9"/>
      <c r="LRP643" s="9"/>
      <c r="LRQ643" s="9"/>
      <c r="LRR643" s="9"/>
      <c r="LRS643" s="9"/>
      <c r="LRT643" s="9"/>
      <c r="LRU643" s="9"/>
      <c r="LRV643" s="9"/>
      <c r="LRW643" s="9"/>
      <c r="LRX643" s="9"/>
      <c r="LRY643" s="9"/>
      <c r="LRZ643" s="9"/>
      <c r="LSA643" s="9"/>
      <c r="LSB643" s="9"/>
      <c r="LSC643" s="9"/>
      <c r="LSD643" s="9"/>
      <c r="LSE643" s="9"/>
      <c r="LSF643" s="9"/>
      <c r="LSG643" s="9"/>
      <c r="LSH643" s="9"/>
      <c r="LSI643" s="9"/>
      <c r="LSJ643" s="9"/>
      <c r="LSK643" s="9"/>
      <c r="LSL643" s="9"/>
      <c r="LSM643" s="9"/>
      <c r="LSN643" s="9"/>
      <c r="LSO643" s="9"/>
      <c r="LSP643" s="9"/>
      <c r="LSQ643" s="9"/>
      <c r="LSR643" s="9"/>
      <c r="LSS643" s="9"/>
      <c r="LST643" s="9"/>
      <c r="LSU643" s="9"/>
      <c r="LSV643" s="9"/>
      <c r="LSW643" s="9"/>
      <c r="LSX643" s="9"/>
      <c r="LSY643" s="9"/>
      <c r="LSZ643" s="9"/>
      <c r="LTA643" s="9"/>
      <c r="LTB643" s="9"/>
      <c r="LTC643" s="9"/>
      <c r="LTD643" s="9"/>
      <c r="LTE643" s="9"/>
      <c r="LTF643" s="9"/>
      <c r="LTG643" s="9"/>
      <c r="LTH643" s="9"/>
      <c r="LTI643" s="9"/>
      <c r="LTJ643" s="9"/>
      <c r="LTK643" s="9"/>
      <c r="LTL643" s="9"/>
      <c r="LTM643" s="9"/>
      <c r="LTN643" s="9"/>
      <c r="LTO643" s="9"/>
      <c r="LTP643" s="9"/>
      <c r="LTQ643" s="9"/>
      <c r="LTR643" s="9"/>
      <c r="LTS643" s="9"/>
      <c r="LTT643" s="9"/>
      <c r="LTU643" s="9"/>
      <c r="LTV643" s="9"/>
      <c r="LTW643" s="9"/>
      <c r="LTX643" s="9"/>
      <c r="LTY643" s="9"/>
      <c r="LTZ643" s="9"/>
      <c r="LUA643" s="9"/>
      <c r="LUB643" s="9"/>
      <c r="LUC643" s="9"/>
      <c r="LUD643" s="9"/>
      <c r="LUE643" s="9"/>
      <c r="LUF643" s="9"/>
      <c r="LUG643" s="9"/>
      <c r="LUH643" s="9"/>
      <c r="LUI643" s="9"/>
      <c r="LUJ643" s="9"/>
      <c r="LUK643" s="9"/>
      <c r="LUL643" s="9"/>
      <c r="LUM643" s="9"/>
      <c r="LUN643" s="9"/>
      <c r="LUO643" s="9"/>
      <c r="LUP643" s="9"/>
      <c r="LUQ643" s="9"/>
      <c r="LUR643" s="9"/>
      <c r="LUS643" s="9"/>
      <c r="LUT643" s="9"/>
      <c r="LUU643" s="9"/>
      <c r="LUV643" s="9"/>
      <c r="LUW643" s="9"/>
      <c r="LUX643" s="9"/>
      <c r="LUY643" s="9"/>
      <c r="LUZ643" s="9"/>
      <c r="LVA643" s="9"/>
      <c r="LVB643" s="9"/>
      <c r="LVC643" s="9"/>
      <c r="LVD643" s="9"/>
      <c r="LVE643" s="9"/>
      <c r="LVF643" s="9"/>
      <c r="LVG643" s="9"/>
      <c r="LVH643" s="9"/>
      <c r="LVI643" s="9"/>
      <c r="LVJ643" s="9"/>
      <c r="LVK643" s="9"/>
      <c r="LVL643" s="9"/>
      <c r="LVM643" s="9"/>
      <c r="LVN643" s="9"/>
      <c r="LVO643" s="9"/>
      <c r="LVP643" s="9"/>
      <c r="LVQ643" s="9"/>
      <c r="LVR643" s="9"/>
      <c r="LVS643" s="9"/>
      <c r="LVT643" s="9"/>
      <c r="LVU643" s="9"/>
      <c r="LVV643" s="9"/>
      <c r="LVW643" s="9"/>
      <c r="LVX643" s="9"/>
      <c r="LVY643" s="9"/>
      <c r="LVZ643" s="9"/>
      <c r="LWA643" s="9"/>
      <c r="LWB643" s="9"/>
      <c r="LWC643" s="9"/>
      <c r="LWD643" s="9"/>
      <c r="LWE643" s="9"/>
      <c r="LWF643" s="9"/>
      <c r="LWG643" s="9"/>
      <c r="LWH643" s="9"/>
      <c r="LWI643" s="9"/>
      <c r="LWJ643" s="9"/>
      <c r="LWK643" s="9"/>
      <c r="LWL643" s="9"/>
      <c r="LWM643" s="9"/>
      <c r="LWN643" s="9"/>
      <c r="LWO643" s="9"/>
      <c r="LWP643" s="9"/>
      <c r="LWQ643" s="9"/>
      <c r="LWR643" s="9"/>
      <c r="LWS643" s="9"/>
      <c r="LWT643" s="9"/>
      <c r="LWU643" s="9"/>
      <c r="LWV643" s="9"/>
      <c r="LWW643" s="9"/>
      <c r="LWX643" s="9"/>
      <c r="LWY643" s="9"/>
      <c r="LWZ643" s="9"/>
      <c r="LXA643" s="9"/>
      <c r="LXB643" s="9"/>
      <c r="LXC643" s="9"/>
      <c r="LXD643" s="9"/>
      <c r="LXE643" s="9"/>
      <c r="LXF643" s="9"/>
      <c r="LXG643" s="9"/>
      <c r="LXH643" s="9"/>
      <c r="LXI643" s="9"/>
      <c r="LXJ643" s="9"/>
      <c r="LXK643" s="9"/>
      <c r="LXL643" s="9"/>
      <c r="LXM643" s="9"/>
      <c r="LXN643" s="9"/>
      <c r="LXO643" s="9"/>
      <c r="LXP643" s="9"/>
      <c r="LXQ643" s="9"/>
      <c r="LXR643" s="9"/>
      <c r="LXS643" s="9"/>
      <c r="LXT643" s="9"/>
      <c r="LXU643" s="9"/>
      <c r="LXV643" s="9"/>
      <c r="LXW643" s="9"/>
      <c r="LXX643" s="9"/>
      <c r="LXY643" s="9"/>
      <c r="LXZ643" s="9"/>
      <c r="LYA643" s="9"/>
      <c r="LYB643" s="9"/>
      <c r="LYC643" s="9"/>
      <c r="LYD643" s="9"/>
      <c r="LYE643" s="9"/>
      <c r="LYF643" s="9"/>
      <c r="LYG643" s="9"/>
      <c r="LYH643" s="9"/>
      <c r="LYI643" s="9"/>
      <c r="LYJ643" s="9"/>
      <c r="LYK643" s="9"/>
      <c r="LYL643" s="9"/>
      <c r="LYM643" s="9"/>
      <c r="LYN643" s="9"/>
      <c r="LYO643" s="9"/>
      <c r="LYP643" s="9"/>
      <c r="LYQ643" s="9"/>
      <c r="LYR643" s="9"/>
      <c r="LYS643" s="9"/>
      <c r="LYT643" s="9"/>
      <c r="LYU643" s="9"/>
      <c r="LYV643" s="9"/>
      <c r="LYW643" s="9"/>
      <c r="LYX643" s="9"/>
      <c r="LYY643" s="9"/>
      <c r="LYZ643" s="9"/>
      <c r="LZA643" s="9"/>
      <c r="LZB643" s="9"/>
      <c r="LZC643" s="9"/>
      <c r="LZD643" s="9"/>
      <c r="LZE643" s="9"/>
      <c r="LZF643" s="9"/>
      <c r="LZG643" s="9"/>
      <c r="LZH643" s="9"/>
      <c r="LZI643" s="9"/>
      <c r="LZJ643" s="9"/>
      <c r="LZK643" s="9"/>
      <c r="LZL643" s="9"/>
      <c r="LZM643" s="9"/>
      <c r="LZN643" s="9"/>
      <c r="LZO643" s="9"/>
      <c r="LZP643" s="9"/>
      <c r="LZQ643" s="9"/>
      <c r="LZR643" s="9"/>
      <c r="LZS643" s="9"/>
      <c r="LZT643" s="9"/>
      <c r="LZU643" s="9"/>
      <c r="LZV643" s="9"/>
      <c r="LZW643" s="9"/>
      <c r="LZX643" s="9"/>
      <c r="LZY643" s="9"/>
      <c r="LZZ643" s="9"/>
      <c r="MAA643" s="9"/>
      <c r="MAB643" s="9"/>
      <c r="MAC643" s="9"/>
      <c r="MAD643" s="9"/>
      <c r="MAE643" s="9"/>
      <c r="MAF643" s="9"/>
      <c r="MAG643" s="9"/>
      <c r="MAH643" s="9"/>
      <c r="MAI643" s="9"/>
      <c r="MAJ643" s="9"/>
      <c r="MAK643" s="9"/>
      <c r="MAL643" s="9"/>
      <c r="MAM643" s="9"/>
      <c r="MAN643" s="9"/>
      <c r="MAO643" s="9"/>
      <c r="MAP643" s="9"/>
      <c r="MAQ643" s="9"/>
      <c r="MAR643" s="9"/>
      <c r="MAS643" s="9"/>
      <c r="MAT643" s="9"/>
      <c r="MAU643" s="9"/>
      <c r="MAV643" s="9"/>
      <c r="MAW643" s="9"/>
      <c r="MAX643" s="9"/>
      <c r="MAY643" s="9"/>
      <c r="MAZ643" s="9"/>
      <c r="MBA643" s="9"/>
      <c r="MBB643" s="9"/>
      <c r="MBC643" s="9"/>
      <c r="MBD643" s="9"/>
      <c r="MBE643" s="9"/>
      <c r="MBF643" s="9"/>
      <c r="MBG643" s="9"/>
      <c r="MBH643" s="9"/>
      <c r="MBI643" s="9"/>
      <c r="MBJ643" s="9"/>
      <c r="MBK643" s="9"/>
      <c r="MBL643" s="9"/>
      <c r="MBM643" s="9"/>
      <c r="MBN643" s="9"/>
      <c r="MBO643" s="9"/>
      <c r="MBP643" s="9"/>
      <c r="MBQ643" s="9"/>
      <c r="MBR643" s="9"/>
      <c r="MBS643" s="9"/>
      <c r="MBT643" s="9"/>
      <c r="MBU643" s="9"/>
      <c r="MBV643" s="9"/>
      <c r="MBW643" s="9"/>
      <c r="MBX643" s="9"/>
      <c r="MBY643" s="9"/>
      <c r="MBZ643" s="9"/>
      <c r="MCA643" s="9"/>
      <c r="MCB643" s="9"/>
      <c r="MCC643" s="9"/>
      <c r="MCD643" s="9"/>
      <c r="MCE643" s="9"/>
      <c r="MCF643" s="9"/>
      <c r="MCG643" s="9"/>
      <c r="MCH643" s="9"/>
      <c r="MCI643" s="9"/>
      <c r="MCJ643" s="9"/>
      <c r="MCK643" s="9"/>
      <c r="MCL643" s="9"/>
      <c r="MCM643" s="9"/>
      <c r="MCN643" s="9"/>
      <c r="MCO643" s="9"/>
      <c r="MCP643" s="9"/>
      <c r="MCQ643" s="9"/>
      <c r="MCR643" s="9"/>
      <c r="MCS643" s="9"/>
      <c r="MCT643" s="9"/>
      <c r="MCU643" s="9"/>
      <c r="MCV643" s="9"/>
      <c r="MCW643" s="9"/>
      <c r="MCX643" s="9"/>
      <c r="MCY643" s="9"/>
      <c r="MCZ643" s="9"/>
      <c r="MDA643" s="9"/>
      <c r="MDB643" s="9"/>
      <c r="MDC643" s="9"/>
      <c r="MDD643" s="9"/>
      <c r="MDE643" s="9"/>
      <c r="MDF643" s="9"/>
      <c r="MDG643" s="9"/>
      <c r="MDH643" s="9"/>
      <c r="MDI643" s="9"/>
      <c r="MDJ643" s="9"/>
      <c r="MDK643" s="9"/>
      <c r="MDL643" s="9"/>
      <c r="MDM643" s="9"/>
      <c r="MDN643" s="9"/>
      <c r="MDO643" s="9"/>
      <c r="MDP643" s="9"/>
      <c r="MDQ643" s="9"/>
      <c r="MDR643" s="9"/>
      <c r="MDS643" s="9"/>
      <c r="MDT643" s="9"/>
      <c r="MDU643" s="9"/>
      <c r="MDV643" s="9"/>
      <c r="MDW643" s="9"/>
      <c r="MDX643" s="9"/>
      <c r="MDY643" s="9"/>
      <c r="MDZ643" s="9"/>
      <c r="MEA643" s="9"/>
      <c r="MEB643" s="9"/>
      <c r="MEC643" s="9"/>
      <c r="MED643" s="9"/>
      <c r="MEE643" s="9"/>
      <c r="MEF643" s="9"/>
      <c r="MEG643" s="9"/>
      <c r="MEH643" s="9"/>
      <c r="MEI643" s="9"/>
      <c r="MEJ643" s="9"/>
      <c r="MEK643" s="9"/>
      <c r="MEL643" s="9"/>
      <c r="MEM643" s="9"/>
      <c r="MEN643" s="9"/>
      <c r="MEO643" s="9"/>
      <c r="MEP643" s="9"/>
      <c r="MEQ643" s="9"/>
      <c r="MER643" s="9"/>
      <c r="MES643" s="9"/>
      <c r="MET643" s="9"/>
      <c r="MEU643" s="9"/>
      <c r="MEV643" s="9"/>
      <c r="MEW643" s="9"/>
      <c r="MEX643" s="9"/>
      <c r="MEY643" s="9"/>
      <c r="MEZ643" s="9"/>
      <c r="MFA643" s="9"/>
      <c r="MFB643" s="9"/>
      <c r="MFC643" s="9"/>
      <c r="MFD643" s="9"/>
      <c r="MFE643" s="9"/>
      <c r="MFF643" s="9"/>
      <c r="MFG643" s="9"/>
      <c r="MFH643" s="9"/>
      <c r="MFI643" s="9"/>
      <c r="MFJ643" s="9"/>
      <c r="MFK643" s="9"/>
      <c r="MFL643" s="9"/>
      <c r="MFM643" s="9"/>
      <c r="MFN643" s="9"/>
      <c r="MFO643" s="9"/>
      <c r="MFP643" s="9"/>
      <c r="MFQ643" s="9"/>
      <c r="MFR643" s="9"/>
      <c r="MFS643" s="9"/>
      <c r="MFT643" s="9"/>
      <c r="MFU643" s="9"/>
      <c r="MFV643" s="9"/>
      <c r="MFW643" s="9"/>
      <c r="MFX643" s="9"/>
      <c r="MFY643" s="9"/>
      <c r="MFZ643" s="9"/>
      <c r="MGA643" s="9"/>
      <c r="MGB643" s="9"/>
      <c r="MGC643" s="9"/>
      <c r="MGD643" s="9"/>
      <c r="MGE643" s="9"/>
      <c r="MGF643" s="9"/>
      <c r="MGG643" s="9"/>
      <c r="MGH643" s="9"/>
      <c r="MGI643" s="9"/>
      <c r="MGJ643" s="9"/>
      <c r="MGK643" s="9"/>
      <c r="MGL643" s="9"/>
      <c r="MGM643" s="9"/>
      <c r="MGN643" s="9"/>
      <c r="MGO643" s="9"/>
      <c r="MGP643" s="9"/>
      <c r="MGQ643" s="9"/>
      <c r="MGR643" s="9"/>
      <c r="MGS643" s="9"/>
      <c r="MGT643" s="9"/>
      <c r="MGU643" s="9"/>
      <c r="MGV643" s="9"/>
      <c r="MGW643" s="9"/>
      <c r="MGX643" s="9"/>
      <c r="MGY643" s="9"/>
      <c r="MGZ643" s="9"/>
      <c r="MHA643" s="9"/>
      <c r="MHB643" s="9"/>
      <c r="MHC643" s="9"/>
      <c r="MHD643" s="9"/>
      <c r="MHE643" s="9"/>
      <c r="MHF643" s="9"/>
      <c r="MHG643" s="9"/>
      <c r="MHH643" s="9"/>
      <c r="MHI643" s="9"/>
      <c r="MHJ643" s="9"/>
      <c r="MHK643" s="9"/>
      <c r="MHL643" s="9"/>
      <c r="MHM643" s="9"/>
      <c r="MHN643" s="9"/>
      <c r="MHO643" s="9"/>
      <c r="MHP643" s="9"/>
      <c r="MHQ643" s="9"/>
      <c r="MHR643" s="9"/>
      <c r="MHS643" s="9"/>
      <c r="MHT643" s="9"/>
      <c r="MHU643" s="9"/>
      <c r="MHV643" s="9"/>
      <c r="MHW643" s="9"/>
      <c r="MHX643" s="9"/>
      <c r="MHY643" s="9"/>
      <c r="MHZ643" s="9"/>
      <c r="MIA643" s="9"/>
      <c r="MIB643" s="9"/>
      <c r="MIC643" s="9"/>
      <c r="MID643" s="9"/>
      <c r="MIE643" s="9"/>
      <c r="MIF643" s="9"/>
      <c r="MIG643" s="9"/>
      <c r="MIH643" s="9"/>
      <c r="MII643" s="9"/>
      <c r="MIJ643" s="9"/>
      <c r="MIK643" s="9"/>
      <c r="MIL643" s="9"/>
      <c r="MIM643" s="9"/>
      <c r="MIN643" s="9"/>
      <c r="MIO643" s="9"/>
      <c r="MIP643" s="9"/>
      <c r="MIQ643" s="9"/>
      <c r="MIR643" s="9"/>
      <c r="MIS643" s="9"/>
      <c r="MIT643" s="9"/>
      <c r="MIU643" s="9"/>
      <c r="MIV643" s="9"/>
      <c r="MIW643" s="9"/>
      <c r="MIX643" s="9"/>
      <c r="MIY643" s="9"/>
      <c r="MIZ643" s="9"/>
      <c r="MJA643" s="9"/>
      <c r="MJB643" s="9"/>
      <c r="MJC643" s="9"/>
      <c r="MJD643" s="9"/>
      <c r="MJE643" s="9"/>
      <c r="MJF643" s="9"/>
      <c r="MJG643" s="9"/>
      <c r="MJH643" s="9"/>
      <c r="MJI643" s="9"/>
      <c r="MJJ643" s="9"/>
      <c r="MJK643" s="9"/>
      <c r="MJL643" s="9"/>
      <c r="MJM643" s="9"/>
      <c r="MJN643" s="9"/>
      <c r="MJO643" s="9"/>
      <c r="MJP643" s="9"/>
      <c r="MJQ643" s="9"/>
      <c r="MJR643" s="9"/>
      <c r="MJS643" s="9"/>
      <c r="MJT643" s="9"/>
      <c r="MJU643" s="9"/>
      <c r="MJV643" s="9"/>
      <c r="MJW643" s="9"/>
      <c r="MJX643" s="9"/>
      <c r="MJY643" s="9"/>
      <c r="MJZ643" s="9"/>
      <c r="MKA643" s="9"/>
      <c r="MKB643" s="9"/>
      <c r="MKC643" s="9"/>
      <c r="MKD643" s="9"/>
      <c r="MKE643" s="9"/>
      <c r="MKF643" s="9"/>
      <c r="MKG643" s="9"/>
      <c r="MKH643" s="9"/>
      <c r="MKI643" s="9"/>
      <c r="MKJ643" s="9"/>
      <c r="MKK643" s="9"/>
      <c r="MKL643" s="9"/>
      <c r="MKM643" s="9"/>
      <c r="MKN643" s="9"/>
      <c r="MKO643" s="9"/>
      <c r="MKP643" s="9"/>
      <c r="MKQ643" s="9"/>
      <c r="MKR643" s="9"/>
      <c r="MKS643" s="9"/>
      <c r="MKT643" s="9"/>
      <c r="MKU643" s="9"/>
      <c r="MKV643" s="9"/>
      <c r="MKW643" s="9"/>
      <c r="MKX643" s="9"/>
      <c r="MKY643" s="9"/>
      <c r="MKZ643" s="9"/>
      <c r="MLA643" s="9"/>
      <c r="MLB643" s="9"/>
      <c r="MLC643" s="9"/>
      <c r="MLD643" s="9"/>
      <c r="MLE643" s="9"/>
      <c r="MLF643" s="9"/>
      <c r="MLG643" s="9"/>
      <c r="MLH643" s="9"/>
      <c r="MLI643" s="9"/>
      <c r="MLJ643" s="9"/>
      <c r="MLK643" s="9"/>
      <c r="MLL643" s="9"/>
      <c r="MLM643" s="9"/>
      <c r="MLN643" s="9"/>
      <c r="MLO643" s="9"/>
      <c r="MLP643" s="9"/>
      <c r="MLQ643" s="9"/>
      <c r="MLR643" s="9"/>
      <c r="MLS643" s="9"/>
      <c r="MLT643" s="9"/>
      <c r="MLU643" s="9"/>
      <c r="MLV643" s="9"/>
      <c r="MLW643" s="9"/>
      <c r="MLX643" s="9"/>
      <c r="MLY643" s="9"/>
      <c r="MLZ643" s="9"/>
      <c r="MMA643" s="9"/>
      <c r="MMB643" s="9"/>
      <c r="MMC643" s="9"/>
      <c r="MMD643" s="9"/>
      <c r="MME643" s="9"/>
      <c r="MMF643" s="9"/>
      <c r="MMG643" s="9"/>
      <c r="MMH643" s="9"/>
      <c r="MMI643" s="9"/>
      <c r="MMJ643" s="9"/>
      <c r="MMK643" s="9"/>
      <c r="MML643" s="9"/>
      <c r="MMM643" s="9"/>
      <c r="MMN643" s="9"/>
      <c r="MMO643" s="9"/>
      <c r="MMP643" s="9"/>
      <c r="MMQ643" s="9"/>
      <c r="MMR643" s="9"/>
      <c r="MMS643" s="9"/>
      <c r="MMT643" s="9"/>
      <c r="MMU643" s="9"/>
      <c r="MMV643" s="9"/>
      <c r="MMW643" s="9"/>
      <c r="MMX643" s="9"/>
      <c r="MMY643" s="9"/>
      <c r="MMZ643" s="9"/>
      <c r="MNA643" s="9"/>
      <c r="MNB643" s="9"/>
      <c r="MNC643" s="9"/>
      <c r="MND643" s="9"/>
      <c r="MNE643" s="9"/>
      <c r="MNF643" s="9"/>
      <c r="MNG643" s="9"/>
      <c r="MNH643" s="9"/>
      <c r="MNI643" s="9"/>
      <c r="MNJ643" s="9"/>
      <c r="MNK643" s="9"/>
      <c r="MNL643" s="9"/>
      <c r="MNM643" s="9"/>
      <c r="MNN643" s="9"/>
      <c r="MNO643" s="9"/>
      <c r="MNP643" s="9"/>
      <c r="MNQ643" s="9"/>
      <c r="MNR643" s="9"/>
      <c r="MNS643" s="9"/>
      <c r="MNT643" s="9"/>
      <c r="MNU643" s="9"/>
      <c r="MNV643" s="9"/>
      <c r="MNW643" s="9"/>
      <c r="MNX643" s="9"/>
      <c r="MNY643" s="9"/>
      <c r="MNZ643" s="9"/>
      <c r="MOA643" s="9"/>
      <c r="MOB643" s="9"/>
      <c r="MOC643" s="9"/>
      <c r="MOD643" s="9"/>
      <c r="MOE643" s="9"/>
      <c r="MOF643" s="9"/>
      <c r="MOG643" s="9"/>
      <c r="MOH643" s="9"/>
      <c r="MOI643" s="9"/>
      <c r="MOJ643" s="9"/>
      <c r="MOK643" s="9"/>
      <c r="MOL643" s="9"/>
      <c r="MOM643" s="9"/>
      <c r="MON643" s="9"/>
      <c r="MOO643" s="9"/>
      <c r="MOP643" s="9"/>
      <c r="MOQ643" s="9"/>
      <c r="MOR643" s="9"/>
      <c r="MOS643" s="9"/>
      <c r="MOT643" s="9"/>
      <c r="MOU643" s="9"/>
      <c r="MOV643" s="9"/>
      <c r="MOW643" s="9"/>
      <c r="MOX643" s="9"/>
      <c r="MOY643" s="9"/>
      <c r="MOZ643" s="9"/>
      <c r="MPA643" s="9"/>
      <c r="MPB643" s="9"/>
      <c r="MPC643" s="9"/>
      <c r="MPD643" s="9"/>
      <c r="MPE643" s="9"/>
      <c r="MPF643" s="9"/>
      <c r="MPG643" s="9"/>
      <c r="MPH643" s="9"/>
      <c r="MPI643" s="9"/>
      <c r="MPJ643" s="9"/>
      <c r="MPK643" s="9"/>
      <c r="MPL643" s="9"/>
      <c r="MPM643" s="9"/>
      <c r="MPN643" s="9"/>
      <c r="MPO643" s="9"/>
      <c r="MPP643" s="9"/>
      <c r="MPQ643" s="9"/>
      <c r="MPR643" s="9"/>
      <c r="MPS643" s="9"/>
      <c r="MPT643" s="9"/>
      <c r="MPU643" s="9"/>
      <c r="MPV643" s="9"/>
      <c r="MPW643" s="9"/>
      <c r="MPX643" s="9"/>
      <c r="MPY643" s="9"/>
      <c r="MPZ643" s="9"/>
      <c r="MQA643" s="9"/>
      <c r="MQB643" s="9"/>
      <c r="MQC643" s="9"/>
      <c r="MQD643" s="9"/>
      <c r="MQE643" s="9"/>
      <c r="MQF643" s="9"/>
      <c r="MQG643" s="9"/>
      <c r="MQH643" s="9"/>
      <c r="MQI643" s="9"/>
      <c r="MQJ643" s="9"/>
      <c r="MQK643" s="9"/>
      <c r="MQL643" s="9"/>
      <c r="MQM643" s="9"/>
      <c r="MQN643" s="9"/>
      <c r="MQO643" s="9"/>
      <c r="MQP643" s="9"/>
      <c r="MQQ643" s="9"/>
      <c r="MQR643" s="9"/>
      <c r="MQS643" s="9"/>
      <c r="MQT643" s="9"/>
      <c r="MQU643" s="9"/>
      <c r="MQV643" s="9"/>
      <c r="MQW643" s="9"/>
      <c r="MQX643" s="9"/>
      <c r="MQY643" s="9"/>
      <c r="MQZ643" s="9"/>
      <c r="MRA643" s="9"/>
      <c r="MRB643" s="9"/>
      <c r="MRC643" s="9"/>
      <c r="MRD643" s="9"/>
      <c r="MRE643" s="9"/>
      <c r="MRF643" s="9"/>
      <c r="MRG643" s="9"/>
      <c r="MRH643" s="9"/>
      <c r="MRI643" s="9"/>
      <c r="MRJ643" s="9"/>
      <c r="MRK643" s="9"/>
      <c r="MRL643" s="9"/>
      <c r="MRM643" s="9"/>
      <c r="MRN643" s="9"/>
      <c r="MRO643" s="9"/>
      <c r="MRP643" s="9"/>
      <c r="MRQ643" s="9"/>
      <c r="MRR643" s="9"/>
      <c r="MRS643" s="9"/>
      <c r="MRT643" s="9"/>
      <c r="MRU643" s="9"/>
      <c r="MRV643" s="9"/>
      <c r="MRW643" s="9"/>
      <c r="MRX643" s="9"/>
      <c r="MRY643" s="9"/>
      <c r="MRZ643" s="9"/>
      <c r="MSA643" s="9"/>
      <c r="MSB643" s="9"/>
      <c r="MSC643" s="9"/>
      <c r="MSD643" s="9"/>
      <c r="MSE643" s="9"/>
      <c r="MSF643" s="9"/>
      <c r="MSG643" s="9"/>
      <c r="MSH643" s="9"/>
      <c r="MSI643" s="9"/>
      <c r="MSJ643" s="9"/>
      <c r="MSK643" s="9"/>
      <c r="MSL643" s="9"/>
      <c r="MSM643" s="9"/>
      <c r="MSN643" s="9"/>
      <c r="MSO643" s="9"/>
      <c r="MSP643" s="9"/>
      <c r="MSQ643" s="9"/>
      <c r="MSR643" s="9"/>
      <c r="MSS643" s="9"/>
      <c r="MST643" s="9"/>
      <c r="MSU643" s="9"/>
      <c r="MSV643" s="9"/>
      <c r="MSW643" s="9"/>
      <c r="MSX643" s="9"/>
      <c r="MSY643" s="9"/>
      <c r="MSZ643" s="9"/>
      <c r="MTA643" s="9"/>
      <c r="MTB643" s="9"/>
      <c r="MTC643" s="9"/>
      <c r="MTD643" s="9"/>
      <c r="MTE643" s="9"/>
      <c r="MTF643" s="9"/>
      <c r="MTG643" s="9"/>
      <c r="MTH643" s="9"/>
      <c r="MTI643" s="9"/>
      <c r="MTJ643" s="9"/>
      <c r="MTK643" s="9"/>
      <c r="MTL643" s="9"/>
      <c r="MTM643" s="9"/>
      <c r="MTN643" s="9"/>
      <c r="MTO643" s="9"/>
      <c r="MTP643" s="9"/>
      <c r="MTQ643" s="9"/>
      <c r="MTR643" s="9"/>
      <c r="MTS643" s="9"/>
      <c r="MTT643" s="9"/>
      <c r="MTU643" s="9"/>
      <c r="MTV643" s="9"/>
      <c r="MTW643" s="9"/>
      <c r="MTX643" s="9"/>
      <c r="MTY643" s="9"/>
      <c r="MTZ643" s="9"/>
      <c r="MUA643" s="9"/>
      <c r="MUB643" s="9"/>
      <c r="MUC643" s="9"/>
      <c r="MUD643" s="9"/>
      <c r="MUE643" s="9"/>
      <c r="MUF643" s="9"/>
      <c r="MUG643" s="9"/>
      <c r="MUH643" s="9"/>
      <c r="MUI643" s="9"/>
      <c r="MUJ643" s="9"/>
      <c r="MUK643" s="9"/>
      <c r="MUL643" s="9"/>
      <c r="MUM643" s="9"/>
      <c r="MUN643" s="9"/>
      <c r="MUO643" s="9"/>
      <c r="MUP643" s="9"/>
      <c r="MUQ643" s="9"/>
      <c r="MUR643" s="9"/>
      <c r="MUS643" s="9"/>
      <c r="MUT643" s="9"/>
      <c r="MUU643" s="9"/>
      <c r="MUV643" s="9"/>
      <c r="MUW643" s="9"/>
      <c r="MUX643" s="9"/>
      <c r="MUY643" s="9"/>
      <c r="MUZ643" s="9"/>
      <c r="MVA643" s="9"/>
      <c r="MVB643" s="9"/>
      <c r="MVC643" s="9"/>
      <c r="MVD643" s="9"/>
      <c r="MVE643" s="9"/>
      <c r="MVF643" s="9"/>
      <c r="MVG643" s="9"/>
      <c r="MVH643" s="9"/>
      <c r="MVI643" s="9"/>
      <c r="MVJ643" s="9"/>
      <c r="MVK643" s="9"/>
      <c r="MVL643" s="9"/>
      <c r="MVM643" s="9"/>
      <c r="MVN643" s="9"/>
      <c r="MVO643" s="9"/>
      <c r="MVP643" s="9"/>
      <c r="MVQ643" s="9"/>
      <c r="MVR643" s="9"/>
      <c r="MVS643" s="9"/>
      <c r="MVT643" s="9"/>
      <c r="MVU643" s="9"/>
      <c r="MVV643" s="9"/>
      <c r="MVW643" s="9"/>
      <c r="MVX643" s="9"/>
      <c r="MVY643" s="9"/>
      <c r="MVZ643" s="9"/>
      <c r="MWA643" s="9"/>
      <c r="MWB643" s="9"/>
      <c r="MWC643" s="9"/>
      <c r="MWD643" s="9"/>
      <c r="MWE643" s="9"/>
      <c r="MWF643" s="9"/>
      <c r="MWG643" s="9"/>
      <c r="MWH643" s="9"/>
      <c r="MWI643" s="9"/>
      <c r="MWJ643" s="9"/>
      <c r="MWK643" s="9"/>
      <c r="MWL643" s="9"/>
      <c r="MWM643" s="9"/>
      <c r="MWN643" s="9"/>
      <c r="MWO643" s="9"/>
      <c r="MWP643" s="9"/>
      <c r="MWQ643" s="9"/>
      <c r="MWR643" s="9"/>
      <c r="MWS643" s="9"/>
      <c r="MWT643" s="9"/>
      <c r="MWU643" s="9"/>
      <c r="MWV643" s="9"/>
      <c r="MWW643" s="9"/>
      <c r="MWX643" s="9"/>
      <c r="MWY643" s="9"/>
      <c r="MWZ643" s="9"/>
      <c r="MXA643" s="9"/>
      <c r="MXB643" s="9"/>
      <c r="MXC643" s="9"/>
      <c r="MXD643" s="9"/>
      <c r="MXE643" s="9"/>
      <c r="MXF643" s="9"/>
      <c r="MXG643" s="9"/>
      <c r="MXH643" s="9"/>
      <c r="MXI643" s="9"/>
      <c r="MXJ643" s="9"/>
      <c r="MXK643" s="9"/>
      <c r="MXL643" s="9"/>
      <c r="MXM643" s="9"/>
      <c r="MXN643" s="9"/>
      <c r="MXO643" s="9"/>
      <c r="MXP643" s="9"/>
      <c r="MXQ643" s="9"/>
      <c r="MXR643" s="9"/>
      <c r="MXS643" s="9"/>
      <c r="MXT643" s="9"/>
      <c r="MXU643" s="9"/>
      <c r="MXV643" s="9"/>
      <c r="MXW643" s="9"/>
      <c r="MXX643" s="9"/>
      <c r="MXY643" s="9"/>
      <c r="MXZ643" s="9"/>
      <c r="MYA643" s="9"/>
      <c r="MYB643" s="9"/>
      <c r="MYC643" s="9"/>
      <c r="MYD643" s="9"/>
      <c r="MYE643" s="9"/>
      <c r="MYF643" s="9"/>
      <c r="MYG643" s="9"/>
      <c r="MYH643" s="9"/>
      <c r="MYI643" s="9"/>
      <c r="MYJ643" s="9"/>
      <c r="MYK643" s="9"/>
      <c r="MYL643" s="9"/>
      <c r="MYM643" s="9"/>
      <c r="MYN643" s="9"/>
      <c r="MYO643" s="9"/>
      <c r="MYP643" s="9"/>
      <c r="MYQ643" s="9"/>
      <c r="MYR643" s="9"/>
      <c r="MYS643" s="9"/>
      <c r="MYT643" s="9"/>
      <c r="MYU643" s="9"/>
      <c r="MYV643" s="9"/>
      <c r="MYW643" s="9"/>
      <c r="MYX643" s="9"/>
      <c r="MYY643" s="9"/>
      <c r="MYZ643" s="9"/>
      <c r="MZA643" s="9"/>
      <c r="MZB643" s="9"/>
      <c r="MZC643" s="9"/>
      <c r="MZD643" s="9"/>
      <c r="MZE643" s="9"/>
      <c r="MZF643" s="9"/>
      <c r="MZG643" s="9"/>
      <c r="MZH643" s="9"/>
      <c r="MZI643" s="9"/>
      <c r="MZJ643" s="9"/>
      <c r="MZK643" s="9"/>
      <c r="MZL643" s="9"/>
      <c r="MZM643" s="9"/>
      <c r="MZN643" s="9"/>
      <c r="MZO643" s="9"/>
      <c r="MZP643" s="9"/>
      <c r="MZQ643" s="9"/>
      <c r="MZR643" s="9"/>
      <c r="MZS643" s="9"/>
      <c r="MZT643" s="9"/>
      <c r="MZU643" s="9"/>
      <c r="MZV643" s="9"/>
      <c r="MZW643" s="9"/>
      <c r="MZX643" s="9"/>
      <c r="MZY643" s="9"/>
      <c r="MZZ643" s="9"/>
      <c r="NAA643" s="9"/>
      <c r="NAB643" s="9"/>
      <c r="NAC643" s="9"/>
      <c r="NAD643" s="9"/>
      <c r="NAE643" s="9"/>
      <c r="NAF643" s="9"/>
      <c r="NAG643" s="9"/>
      <c r="NAH643" s="9"/>
      <c r="NAI643" s="9"/>
      <c r="NAJ643" s="9"/>
      <c r="NAK643" s="9"/>
      <c r="NAL643" s="9"/>
      <c r="NAM643" s="9"/>
      <c r="NAN643" s="9"/>
      <c r="NAO643" s="9"/>
      <c r="NAP643" s="9"/>
      <c r="NAQ643" s="9"/>
      <c r="NAR643" s="9"/>
      <c r="NAS643" s="9"/>
      <c r="NAT643" s="9"/>
      <c r="NAU643" s="9"/>
      <c r="NAV643" s="9"/>
      <c r="NAW643" s="9"/>
      <c r="NAX643" s="9"/>
      <c r="NAY643" s="9"/>
      <c r="NAZ643" s="9"/>
      <c r="NBA643" s="9"/>
      <c r="NBB643" s="9"/>
      <c r="NBC643" s="9"/>
      <c r="NBD643" s="9"/>
      <c r="NBE643" s="9"/>
      <c r="NBF643" s="9"/>
      <c r="NBG643" s="9"/>
      <c r="NBH643" s="9"/>
      <c r="NBI643" s="9"/>
      <c r="NBJ643" s="9"/>
      <c r="NBK643" s="9"/>
      <c r="NBL643" s="9"/>
      <c r="NBM643" s="9"/>
      <c r="NBN643" s="9"/>
      <c r="NBO643" s="9"/>
      <c r="NBP643" s="9"/>
      <c r="NBQ643" s="9"/>
      <c r="NBR643" s="9"/>
      <c r="NBS643" s="9"/>
      <c r="NBT643" s="9"/>
      <c r="NBU643" s="9"/>
      <c r="NBV643" s="9"/>
      <c r="NBW643" s="9"/>
      <c r="NBX643" s="9"/>
      <c r="NBY643" s="9"/>
      <c r="NBZ643" s="9"/>
      <c r="NCA643" s="9"/>
      <c r="NCB643" s="9"/>
      <c r="NCC643" s="9"/>
      <c r="NCD643" s="9"/>
      <c r="NCE643" s="9"/>
      <c r="NCF643" s="9"/>
      <c r="NCG643" s="9"/>
      <c r="NCH643" s="9"/>
      <c r="NCI643" s="9"/>
      <c r="NCJ643" s="9"/>
      <c r="NCK643" s="9"/>
      <c r="NCL643" s="9"/>
      <c r="NCM643" s="9"/>
      <c r="NCN643" s="9"/>
      <c r="NCO643" s="9"/>
      <c r="NCP643" s="9"/>
      <c r="NCQ643" s="9"/>
      <c r="NCR643" s="9"/>
      <c r="NCS643" s="9"/>
      <c r="NCT643" s="9"/>
      <c r="NCU643" s="9"/>
      <c r="NCV643" s="9"/>
      <c r="NCW643" s="9"/>
      <c r="NCX643" s="9"/>
      <c r="NCY643" s="9"/>
      <c r="NCZ643" s="9"/>
      <c r="NDA643" s="9"/>
      <c r="NDB643" s="9"/>
      <c r="NDC643" s="9"/>
      <c r="NDD643" s="9"/>
      <c r="NDE643" s="9"/>
      <c r="NDF643" s="9"/>
      <c r="NDG643" s="9"/>
      <c r="NDH643" s="9"/>
      <c r="NDI643" s="9"/>
      <c r="NDJ643" s="9"/>
      <c r="NDK643" s="9"/>
      <c r="NDL643" s="9"/>
      <c r="NDM643" s="9"/>
      <c r="NDN643" s="9"/>
      <c r="NDO643" s="9"/>
      <c r="NDP643" s="9"/>
      <c r="NDQ643" s="9"/>
      <c r="NDR643" s="9"/>
      <c r="NDS643" s="9"/>
      <c r="NDT643" s="9"/>
      <c r="NDU643" s="9"/>
      <c r="NDV643" s="9"/>
      <c r="NDW643" s="9"/>
      <c r="NDX643" s="9"/>
      <c r="NDY643" s="9"/>
      <c r="NDZ643" s="9"/>
      <c r="NEA643" s="9"/>
      <c r="NEB643" s="9"/>
      <c r="NEC643" s="9"/>
      <c r="NED643" s="9"/>
      <c r="NEE643" s="9"/>
      <c r="NEF643" s="9"/>
      <c r="NEG643" s="9"/>
      <c r="NEH643" s="9"/>
      <c r="NEI643" s="9"/>
      <c r="NEJ643" s="9"/>
      <c r="NEK643" s="9"/>
      <c r="NEL643" s="9"/>
      <c r="NEM643" s="9"/>
      <c r="NEN643" s="9"/>
      <c r="NEO643" s="9"/>
      <c r="NEP643" s="9"/>
      <c r="NEQ643" s="9"/>
      <c r="NER643" s="9"/>
      <c r="NES643" s="9"/>
      <c r="NET643" s="9"/>
      <c r="NEU643" s="9"/>
      <c r="NEV643" s="9"/>
      <c r="NEW643" s="9"/>
      <c r="NEX643" s="9"/>
      <c r="NEY643" s="9"/>
      <c r="NEZ643" s="9"/>
      <c r="NFA643" s="9"/>
      <c r="NFB643" s="9"/>
      <c r="NFC643" s="9"/>
      <c r="NFD643" s="9"/>
      <c r="NFE643" s="9"/>
      <c r="NFF643" s="9"/>
      <c r="NFG643" s="9"/>
      <c r="NFH643" s="9"/>
      <c r="NFI643" s="9"/>
      <c r="NFJ643" s="9"/>
      <c r="NFK643" s="9"/>
      <c r="NFL643" s="9"/>
      <c r="NFM643" s="9"/>
      <c r="NFN643" s="9"/>
      <c r="NFO643" s="9"/>
      <c r="NFP643" s="9"/>
      <c r="NFQ643" s="9"/>
      <c r="NFR643" s="9"/>
      <c r="NFS643" s="9"/>
      <c r="NFT643" s="9"/>
      <c r="NFU643" s="9"/>
      <c r="NFV643" s="9"/>
      <c r="NFW643" s="9"/>
      <c r="NFX643" s="9"/>
      <c r="NFY643" s="9"/>
      <c r="NFZ643" s="9"/>
      <c r="NGA643" s="9"/>
      <c r="NGB643" s="9"/>
      <c r="NGC643" s="9"/>
      <c r="NGD643" s="9"/>
      <c r="NGE643" s="9"/>
      <c r="NGF643" s="9"/>
      <c r="NGG643" s="9"/>
      <c r="NGH643" s="9"/>
      <c r="NGI643" s="9"/>
      <c r="NGJ643" s="9"/>
      <c r="NGK643" s="9"/>
      <c r="NGL643" s="9"/>
      <c r="NGM643" s="9"/>
      <c r="NGN643" s="9"/>
      <c r="NGO643" s="9"/>
      <c r="NGP643" s="9"/>
      <c r="NGQ643" s="9"/>
      <c r="NGR643" s="9"/>
      <c r="NGS643" s="9"/>
      <c r="NGT643" s="9"/>
      <c r="NGU643" s="9"/>
      <c r="NGV643" s="9"/>
      <c r="NGW643" s="9"/>
      <c r="NGX643" s="9"/>
      <c r="NGY643" s="9"/>
      <c r="NGZ643" s="9"/>
      <c r="NHA643" s="9"/>
      <c r="NHB643" s="9"/>
      <c r="NHC643" s="9"/>
      <c r="NHD643" s="9"/>
      <c r="NHE643" s="9"/>
      <c r="NHF643" s="9"/>
      <c r="NHG643" s="9"/>
      <c r="NHH643" s="9"/>
      <c r="NHI643" s="9"/>
      <c r="NHJ643" s="9"/>
      <c r="NHK643" s="9"/>
      <c r="NHL643" s="9"/>
      <c r="NHM643" s="9"/>
      <c r="NHN643" s="9"/>
      <c r="NHO643" s="9"/>
      <c r="NHP643" s="9"/>
      <c r="NHQ643" s="9"/>
      <c r="NHR643" s="9"/>
      <c r="NHS643" s="9"/>
      <c r="NHT643" s="9"/>
      <c r="NHU643" s="9"/>
      <c r="NHV643" s="9"/>
      <c r="NHW643" s="9"/>
      <c r="NHX643" s="9"/>
      <c r="NHY643" s="9"/>
      <c r="NHZ643" s="9"/>
      <c r="NIA643" s="9"/>
      <c r="NIB643" s="9"/>
      <c r="NIC643" s="9"/>
      <c r="NID643" s="9"/>
      <c r="NIE643" s="9"/>
      <c r="NIF643" s="9"/>
      <c r="NIG643" s="9"/>
      <c r="NIH643" s="9"/>
      <c r="NII643" s="9"/>
      <c r="NIJ643" s="9"/>
      <c r="NIK643" s="9"/>
      <c r="NIL643" s="9"/>
      <c r="NIM643" s="9"/>
      <c r="NIN643" s="9"/>
      <c r="NIO643" s="9"/>
      <c r="NIP643" s="9"/>
      <c r="NIQ643" s="9"/>
      <c r="NIR643" s="9"/>
      <c r="NIS643" s="9"/>
      <c r="NIT643" s="9"/>
      <c r="NIU643" s="9"/>
      <c r="NIV643" s="9"/>
      <c r="NIW643" s="9"/>
      <c r="NIX643" s="9"/>
      <c r="NIY643" s="9"/>
      <c r="NIZ643" s="9"/>
      <c r="NJA643" s="9"/>
      <c r="NJB643" s="9"/>
      <c r="NJC643" s="9"/>
      <c r="NJD643" s="9"/>
      <c r="NJE643" s="9"/>
      <c r="NJF643" s="9"/>
      <c r="NJG643" s="9"/>
      <c r="NJH643" s="9"/>
      <c r="NJI643" s="9"/>
      <c r="NJJ643" s="9"/>
      <c r="NJK643" s="9"/>
      <c r="NJL643" s="9"/>
      <c r="NJM643" s="9"/>
      <c r="NJN643" s="9"/>
      <c r="NJO643" s="9"/>
      <c r="NJP643" s="9"/>
      <c r="NJQ643" s="9"/>
      <c r="NJR643" s="9"/>
      <c r="NJS643" s="9"/>
      <c r="NJT643" s="9"/>
      <c r="NJU643" s="9"/>
      <c r="NJV643" s="9"/>
      <c r="NJW643" s="9"/>
      <c r="NJX643" s="9"/>
      <c r="NJY643" s="9"/>
      <c r="NJZ643" s="9"/>
      <c r="NKA643" s="9"/>
      <c r="NKB643" s="9"/>
      <c r="NKC643" s="9"/>
      <c r="NKD643" s="9"/>
      <c r="NKE643" s="9"/>
      <c r="NKF643" s="9"/>
      <c r="NKG643" s="9"/>
      <c r="NKH643" s="9"/>
      <c r="NKI643" s="9"/>
      <c r="NKJ643" s="9"/>
      <c r="NKK643" s="9"/>
      <c r="NKL643" s="9"/>
      <c r="NKM643" s="9"/>
      <c r="NKN643" s="9"/>
      <c r="NKO643" s="9"/>
      <c r="NKP643" s="9"/>
      <c r="NKQ643" s="9"/>
      <c r="NKR643" s="9"/>
      <c r="NKS643" s="9"/>
      <c r="NKT643" s="9"/>
      <c r="NKU643" s="9"/>
      <c r="NKV643" s="9"/>
      <c r="NKW643" s="9"/>
      <c r="NKX643" s="9"/>
      <c r="NKY643" s="9"/>
      <c r="NKZ643" s="9"/>
      <c r="NLA643" s="9"/>
      <c r="NLB643" s="9"/>
      <c r="NLC643" s="9"/>
      <c r="NLD643" s="9"/>
      <c r="NLE643" s="9"/>
      <c r="NLF643" s="9"/>
      <c r="NLG643" s="9"/>
      <c r="NLH643" s="9"/>
      <c r="NLI643" s="9"/>
      <c r="NLJ643" s="9"/>
      <c r="NLK643" s="9"/>
      <c r="NLL643" s="9"/>
      <c r="NLM643" s="9"/>
      <c r="NLN643" s="9"/>
      <c r="NLO643" s="9"/>
      <c r="NLP643" s="9"/>
      <c r="NLQ643" s="9"/>
      <c r="NLR643" s="9"/>
      <c r="NLS643" s="9"/>
      <c r="NLT643" s="9"/>
      <c r="NLU643" s="9"/>
      <c r="NLV643" s="9"/>
      <c r="NLW643" s="9"/>
      <c r="NLX643" s="9"/>
      <c r="NLY643" s="9"/>
      <c r="NLZ643" s="9"/>
      <c r="NMA643" s="9"/>
      <c r="NMB643" s="9"/>
      <c r="NMC643" s="9"/>
      <c r="NMD643" s="9"/>
      <c r="NME643" s="9"/>
      <c r="NMF643" s="9"/>
      <c r="NMG643" s="9"/>
      <c r="NMH643" s="9"/>
      <c r="NMI643" s="9"/>
      <c r="NMJ643" s="9"/>
      <c r="NMK643" s="9"/>
      <c r="NML643" s="9"/>
      <c r="NMM643" s="9"/>
      <c r="NMN643" s="9"/>
      <c r="NMO643" s="9"/>
      <c r="NMP643" s="9"/>
      <c r="NMQ643" s="9"/>
      <c r="NMR643" s="9"/>
      <c r="NMS643" s="9"/>
      <c r="NMT643" s="9"/>
      <c r="NMU643" s="9"/>
      <c r="NMV643" s="9"/>
      <c r="NMW643" s="9"/>
      <c r="NMX643" s="9"/>
      <c r="NMY643" s="9"/>
      <c r="NMZ643" s="9"/>
      <c r="NNA643" s="9"/>
      <c r="NNB643" s="9"/>
      <c r="NNC643" s="9"/>
      <c r="NND643" s="9"/>
      <c r="NNE643" s="9"/>
      <c r="NNF643" s="9"/>
      <c r="NNG643" s="9"/>
      <c r="NNH643" s="9"/>
      <c r="NNI643" s="9"/>
      <c r="NNJ643" s="9"/>
      <c r="NNK643" s="9"/>
      <c r="NNL643" s="9"/>
      <c r="NNM643" s="9"/>
      <c r="NNN643" s="9"/>
      <c r="NNO643" s="9"/>
      <c r="NNP643" s="9"/>
      <c r="NNQ643" s="9"/>
      <c r="NNR643" s="9"/>
      <c r="NNS643" s="9"/>
      <c r="NNT643" s="9"/>
      <c r="NNU643" s="9"/>
      <c r="NNV643" s="9"/>
      <c r="NNW643" s="9"/>
      <c r="NNX643" s="9"/>
      <c r="NNY643" s="9"/>
      <c r="NNZ643" s="9"/>
      <c r="NOA643" s="9"/>
      <c r="NOB643" s="9"/>
      <c r="NOC643" s="9"/>
      <c r="NOD643" s="9"/>
      <c r="NOE643" s="9"/>
      <c r="NOF643" s="9"/>
      <c r="NOG643" s="9"/>
      <c r="NOH643" s="9"/>
      <c r="NOI643" s="9"/>
      <c r="NOJ643" s="9"/>
      <c r="NOK643" s="9"/>
      <c r="NOL643" s="9"/>
      <c r="NOM643" s="9"/>
      <c r="NON643" s="9"/>
      <c r="NOO643" s="9"/>
      <c r="NOP643" s="9"/>
      <c r="NOQ643" s="9"/>
      <c r="NOR643" s="9"/>
      <c r="NOS643" s="9"/>
      <c r="NOT643" s="9"/>
      <c r="NOU643" s="9"/>
      <c r="NOV643" s="9"/>
      <c r="NOW643" s="9"/>
      <c r="NOX643" s="9"/>
      <c r="NOY643" s="9"/>
      <c r="NOZ643" s="9"/>
      <c r="NPA643" s="9"/>
      <c r="NPB643" s="9"/>
      <c r="NPC643" s="9"/>
      <c r="NPD643" s="9"/>
      <c r="NPE643" s="9"/>
      <c r="NPF643" s="9"/>
      <c r="NPG643" s="9"/>
      <c r="NPH643" s="9"/>
      <c r="NPI643" s="9"/>
      <c r="NPJ643" s="9"/>
      <c r="NPK643" s="9"/>
      <c r="NPL643" s="9"/>
      <c r="NPM643" s="9"/>
      <c r="NPN643" s="9"/>
      <c r="NPO643" s="9"/>
      <c r="NPP643" s="9"/>
      <c r="NPQ643" s="9"/>
      <c r="NPR643" s="9"/>
      <c r="NPS643" s="9"/>
      <c r="NPT643" s="9"/>
      <c r="NPU643" s="9"/>
      <c r="NPV643" s="9"/>
      <c r="NPW643" s="9"/>
      <c r="NPX643" s="9"/>
      <c r="NPY643" s="9"/>
      <c r="NPZ643" s="9"/>
      <c r="NQA643" s="9"/>
      <c r="NQB643" s="9"/>
      <c r="NQC643" s="9"/>
      <c r="NQD643" s="9"/>
      <c r="NQE643" s="9"/>
      <c r="NQF643" s="9"/>
      <c r="NQG643" s="9"/>
      <c r="NQH643" s="9"/>
      <c r="NQI643" s="9"/>
      <c r="NQJ643" s="9"/>
      <c r="NQK643" s="9"/>
      <c r="NQL643" s="9"/>
      <c r="NQM643" s="9"/>
      <c r="NQN643" s="9"/>
      <c r="NQO643" s="9"/>
      <c r="NQP643" s="9"/>
      <c r="NQQ643" s="9"/>
      <c r="NQR643" s="9"/>
      <c r="NQS643" s="9"/>
      <c r="NQT643" s="9"/>
      <c r="NQU643" s="9"/>
      <c r="NQV643" s="9"/>
      <c r="NQW643" s="9"/>
      <c r="NQX643" s="9"/>
      <c r="NQY643" s="9"/>
      <c r="NQZ643" s="9"/>
      <c r="NRA643" s="9"/>
      <c r="NRB643" s="9"/>
      <c r="NRC643" s="9"/>
      <c r="NRD643" s="9"/>
      <c r="NRE643" s="9"/>
      <c r="NRF643" s="9"/>
      <c r="NRG643" s="9"/>
      <c r="NRH643" s="9"/>
      <c r="NRI643" s="9"/>
      <c r="NRJ643" s="9"/>
      <c r="NRK643" s="9"/>
      <c r="NRL643" s="9"/>
      <c r="NRM643" s="9"/>
      <c r="NRN643" s="9"/>
      <c r="NRO643" s="9"/>
      <c r="NRP643" s="9"/>
      <c r="NRQ643" s="9"/>
      <c r="NRR643" s="9"/>
      <c r="NRS643" s="9"/>
      <c r="NRT643" s="9"/>
      <c r="NRU643" s="9"/>
      <c r="NRV643" s="9"/>
      <c r="NRW643" s="9"/>
      <c r="NRX643" s="9"/>
      <c r="NRY643" s="9"/>
      <c r="NRZ643" s="9"/>
      <c r="NSA643" s="9"/>
      <c r="NSB643" s="9"/>
      <c r="NSC643" s="9"/>
      <c r="NSD643" s="9"/>
      <c r="NSE643" s="9"/>
      <c r="NSF643" s="9"/>
      <c r="NSG643" s="9"/>
      <c r="NSH643" s="9"/>
      <c r="NSI643" s="9"/>
      <c r="NSJ643" s="9"/>
      <c r="NSK643" s="9"/>
      <c r="NSL643" s="9"/>
      <c r="NSM643" s="9"/>
      <c r="NSN643" s="9"/>
      <c r="NSO643" s="9"/>
      <c r="NSP643" s="9"/>
      <c r="NSQ643" s="9"/>
      <c r="NSR643" s="9"/>
      <c r="NSS643" s="9"/>
      <c r="NST643" s="9"/>
      <c r="NSU643" s="9"/>
      <c r="NSV643" s="9"/>
      <c r="NSW643" s="9"/>
      <c r="NSX643" s="9"/>
      <c r="NSY643" s="9"/>
      <c r="NSZ643" s="9"/>
      <c r="NTA643" s="9"/>
      <c r="NTB643" s="9"/>
      <c r="NTC643" s="9"/>
      <c r="NTD643" s="9"/>
      <c r="NTE643" s="9"/>
      <c r="NTF643" s="9"/>
      <c r="NTG643" s="9"/>
      <c r="NTH643" s="9"/>
      <c r="NTI643" s="9"/>
      <c r="NTJ643" s="9"/>
      <c r="NTK643" s="9"/>
      <c r="NTL643" s="9"/>
      <c r="NTM643" s="9"/>
      <c r="NTN643" s="9"/>
      <c r="NTO643" s="9"/>
      <c r="NTP643" s="9"/>
      <c r="NTQ643" s="9"/>
      <c r="NTR643" s="9"/>
      <c r="NTS643" s="9"/>
      <c r="NTT643" s="9"/>
      <c r="NTU643" s="9"/>
      <c r="NTV643" s="9"/>
      <c r="NTW643" s="9"/>
      <c r="NTX643" s="9"/>
      <c r="NTY643" s="9"/>
      <c r="NTZ643" s="9"/>
      <c r="NUA643" s="9"/>
      <c r="NUB643" s="9"/>
      <c r="NUC643" s="9"/>
      <c r="NUD643" s="9"/>
      <c r="NUE643" s="9"/>
      <c r="NUF643" s="9"/>
      <c r="NUG643" s="9"/>
      <c r="NUH643" s="9"/>
      <c r="NUI643" s="9"/>
      <c r="NUJ643" s="9"/>
      <c r="NUK643" s="9"/>
      <c r="NUL643" s="9"/>
      <c r="NUM643" s="9"/>
      <c r="NUN643" s="9"/>
      <c r="NUO643" s="9"/>
      <c r="NUP643" s="9"/>
      <c r="NUQ643" s="9"/>
      <c r="NUR643" s="9"/>
      <c r="NUS643" s="9"/>
      <c r="NUT643" s="9"/>
      <c r="NUU643" s="9"/>
      <c r="NUV643" s="9"/>
      <c r="NUW643" s="9"/>
      <c r="NUX643" s="9"/>
      <c r="NUY643" s="9"/>
      <c r="NUZ643" s="9"/>
      <c r="NVA643" s="9"/>
      <c r="NVB643" s="9"/>
      <c r="NVC643" s="9"/>
      <c r="NVD643" s="9"/>
      <c r="NVE643" s="9"/>
      <c r="NVF643" s="9"/>
      <c r="NVG643" s="9"/>
      <c r="NVH643" s="9"/>
      <c r="NVI643" s="9"/>
      <c r="NVJ643" s="9"/>
      <c r="NVK643" s="9"/>
      <c r="NVL643" s="9"/>
      <c r="NVM643" s="9"/>
      <c r="NVN643" s="9"/>
      <c r="NVO643" s="9"/>
      <c r="NVP643" s="9"/>
      <c r="NVQ643" s="9"/>
      <c r="NVR643" s="9"/>
      <c r="NVS643" s="9"/>
      <c r="NVT643" s="9"/>
      <c r="NVU643" s="9"/>
      <c r="NVV643" s="9"/>
      <c r="NVW643" s="9"/>
      <c r="NVX643" s="9"/>
      <c r="NVY643" s="9"/>
      <c r="NVZ643" s="9"/>
      <c r="NWA643" s="9"/>
      <c r="NWB643" s="9"/>
      <c r="NWC643" s="9"/>
      <c r="NWD643" s="9"/>
      <c r="NWE643" s="9"/>
      <c r="NWF643" s="9"/>
      <c r="NWG643" s="9"/>
      <c r="NWH643" s="9"/>
      <c r="NWI643" s="9"/>
      <c r="NWJ643" s="9"/>
      <c r="NWK643" s="9"/>
      <c r="NWL643" s="9"/>
      <c r="NWM643" s="9"/>
      <c r="NWN643" s="9"/>
      <c r="NWO643" s="9"/>
      <c r="NWP643" s="9"/>
      <c r="NWQ643" s="9"/>
      <c r="NWR643" s="9"/>
      <c r="NWS643" s="9"/>
      <c r="NWT643" s="9"/>
      <c r="NWU643" s="9"/>
      <c r="NWV643" s="9"/>
      <c r="NWW643" s="9"/>
      <c r="NWX643" s="9"/>
      <c r="NWY643" s="9"/>
      <c r="NWZ643" s="9"/>
      <c r="NXA643" s="9"/>
      <c r="NXB643" s="9"/>
      <c r="NXC643" s="9"/>
      <c r="NXD643" s="9"/>
      <c r="NXE643" s="9"/>
      <c r="NXF643" s="9"/>
      <c r="NXG643" s="9"/>
      <c r="NXH643" s="9"/>
      <c r="NXI643" s="9"/>
      <c r="NXJ643" s="9"/>
      <c r="NXK643" s="9"/>
      <c r="NXL643" s="9"/>
      <c r="NXM643" s="9"/>
      <c r="NXN643" s="9"/>
      <c r="NXO643" s="9"/>
      <c r="NXP643" s="9"/>
      <c r="NXQ643" s="9"/>
      <c r="NXR643" s="9"/>
      <c r="NXS643" s="9"/>
      <c r="NXT643" s="9"/>
      <c r="NXU643" s="9"/>
      <c r="NXV643" s="9"/>
      <c r="NXW643" s="9"/>
      <c r="NXX643" s="9"/>
      <c r="NXY643" s="9"/>
      <c r="NXZ643" s="9"/>
      <c r="NYA643" s="9"/>
      <c r="NYB643" s="9"/>
      <c r="NYC643" s="9"/>
      <c r="NYD643" s="9"/>
      <c r="NYE643" s="9"/>
      <c r="NYF643" s="9"/>
      <c r="NYG643" s="9"/>
      <c r="NYH643" s="9"/>
      <c r="NYI643" s="9"/>
      <c r="NYJ643" s="9"/>
      <c r="NYK643" s="9"/>
      <c r="NYL643" s="9"/>
      <c r="NYM643" s="9"/>
      <c r="NYN643" s="9"/>
      <c r="NYO643" s="9"/>
      <c r="NYP643" s="9"/>
      <c r="NYQ643" s="9"/>
      <c r="NYR643" s="9"/>
      <c r="NYS643" s="9"/>
      <c r="NYT643" s="9"/>
      <c r="NYU643" s="9"/>
      <c r="NYV643" s="9"/>
      <c r="NYW643" s="9"/>
      <c r="NYX643" s="9"/>
      <c r="NYY643" s="9"/>
      <c r="NYZ643" s="9"/>
      <c r="NZA643" s="9"/>
      <c r="NZB643" s="9"/>
      <c r="NZC643" s="9"/>
      <c r="NZD643" s="9"/>
      <c r="NZE643" s="9"/>
      <c r="NZF643" s="9"/>
      <c r="NZG643" s="9"/>
      <c r="NZH643" s="9"/>
      <c r="NZI643" s="9"/>
      <c r="NZJ643" s="9"/>
      <c r="NZK643" s="9"/>
      <c r="NZL643" s="9"/>
      <c r="NZM643" s="9"/>
      <c r="NZN643" s="9"/>
      <c r="NZO643" s="9"/>
      <c r="NZP643" s="9"/>
      <c r="NZQ643" s="9"/>
      <c r="NZR643" s="9"/>
      <c r="NZS643" s="9"/>
      <c r="NZT643" s="9"/>
      <c r="NZU643" s="9"/>
      <c r="NZV643" s="9"/>
      <c r="NZW643" s="9"/>
      <c r="NZX643" s="9"/>
      <c r="NZY643" s="9"/>
      <c r="NZZ643" s="9"/>
      <c r="OAA643" s="9"/>
      <c r="OAB643" s="9"/>
      <c r="OAC643" s="9"/>
      <c r="OAD643" s="9"/>
      <c r="OAE643" s="9"/>
      <c r="OAF643" s="9"/>
      <c r="OAG643" s="9"/>
      <c r="OAH643" s="9"/>
      <c r="OAI643" s="9"/>
      <c r="OAJ643" s="9"/>
      <c r="OAK643" s="9"/>
      <c r="OAL643" s="9"/>
      <c r="OAM643" s="9"/>
      <c r="OAN643" s="9"/>
      <c r="OAO643" s="9"/>
      <c r="OAP643" s="9"/>
      <c r="OAQ643" s="9"/>
      <c r="OAR643" s="9"/>
      <c r="OAS643" s="9"/>
      <c r="OAT643" s="9"/>
      <c r="OAU643" s="9"/>
      <c r="OAV643" s="9"/>
      <c r="OAW643" s="9"/>
      <c r="OAX643" s="9"/>
      <c r="OAY643" s="9"/>
      <c r="OAZ643" s="9"/>
      <c r="OBA643" s="9"/>
      <c r="OBB643" s="9"/>
      <c r="OBC643" s="9"/>
      <c r="OBD643" s="9"/>
      <c r="OBE643" s="9"/>
      <c r="OBF643" s="9"/>
      <c r="OBG643" s="9"/>
      <c r="OBH643" s="9"/>
      <c r="OBI643" s="9"/>
      <c r="OBJ643" s="9"/>
      <c r="OBK643" s="9"/>
      <c r="OBL643" s="9"/>
      <c r="OBM643" s="9"/>
      <c r="OBN643" s="9"/>
      <c r="OBO643" s="9"/>
      <c r="OBP643" s="9"/>
      <c r="OBQ643" s="9"/>
      <c r="OBR643" s="9"/>
      <c r="OBS643" s="9"/>
      <c r="OBT643" s="9"/>
      <c r="OBU643" s="9"/>
      <c r="OBV643" s="9"/>
      <c r="OBW643" s="9"/>
      <c r="OBX643" s="9"/>
      <c r="OBY643" s="9"/>
      <c r="OBZ643" s="9"/>
      <c r="OCA643" s="9"/>
      <c r="OCB643" s="9"/>
      <c r="OCC643" s="9"/>
      <c r="OCD643" s="9"/>
      <c r="OCE643" s="9"/>
      <c r="OCF643" s="9"/>
      <c r="OCG643" s="9"/>
      <c r="OCH643" s="9"/>
      <c r="OCI643" s="9"/>
      <c r="OCJ643" s="9"/>
      <c r="OCK643" s="9"/>
      <c r="OCL643" s="9"/>
      <c r="OCM643" s="9"/>
      <c r="OCN643" s="9"/>
      <c r="OCO643" s="9"/>
      <c r="OCP643" s="9"/>
      <c r="OCQ643" s="9"/>
      <c r="OCR643" s="9"/>
      <c r="OCS643" s="9"/>
      <c r="OCT643" s="9"/>
      <c r="OCU643" s="9"/>
      <c r="OCV643" s="9"/>
      <c r="OCW643" s="9"/>
      <c r="OCX643" s="9"/>
      <c r="OCY643" s="9"/>
      <c r="OCZ643" s="9"/>
      <c r="ODA643" s="9"/>
      <c r="ODB643" s="9"/>
      <c r="ODC643" s="9"/>
      <c r="ODD643" s="9"/>
      <c r="ODE643" s="9"/>
      <c r="ODF643" s="9"/>
      <c r="ODG643" s="9"/>
      <c r="ODH643" s="9"/>
      <c r="ODI643" s="9"/>
      <c r="ODJ643" s="9"/>
      <c r="ODK643" s="9"/>
      <c r="ODL643" s="9"/>
      <c r="ODM643" s="9"/>
      <c r="ODN643" s="9"/>
      <c r="ODO643" s="9"/>
      <c r="ODP643" s="9"/>
      <c r="ODQ643" s="9"/>
      <c r="ODR643" s="9"/>
      <c r="ODS643" s="9"/>
      <c r="ODT643" s="9"/>
      <c r="ODU643" s="9"/>
      <c r="ODV643" s="9"/>
      <c r="ODW643" s="9"/>
      <c r="ODX643" s="9"/>
      <c r="ODY643" s="9"/>
      <c r="ODZ643" s="9"/>
      <c r="OEA643" s="9"/>
      <c r="OEB643" s="9"/>
      <c r="OEC643" s="9"/>
      <c r="OED643" s="9"/>
      <c r="OEE643" s="9"/>
      <c r="OEF643" s="9"/>
      <c r="OEG643" s="9"/>
      <c r="OEH643" s="9"/>
      <c r="OEI643" s="9"/>
      <c r="OEJ643" s="9"/>
      <c r="OEK643" s="9"/>
      <c r="OEL643" s="9"/>
      <c r="OEM643" s="9"/>
      <c r="OEN643" s="9"/>
      <c r="OEO643" s="9"/>
      <c r="OEP643" s="9"/>
      <c r="OEQ643" s="9"/>
      <c r="OER643" s="9"/>
      <c r="OES643" s="9"/>
      <c r="OET643" s="9"/>
      <c r="OEU643" s="9"/>
      <c r="OEV643" s="9"/>
      <c r="OEW643" s="9"/>
      <c r="OEX643" s="9"/>
      <c r="OEY643" s="9"/>
      <c r="OEZ643" s="9"/>
      <c r="OFA643" s="9"/>
      <c r="OFB643" s="9"/>
      <c r="OFC643" s="9"/>
      <c r="OFD643" s="9"/>
      <c r="OFE643" s="9"/>
      <c r="OFF643" s="9"/>
      <c r="OFG643" s="9"/>
      <c r="OFH643" s="9"/>
      <c r="OFI643" s="9"/>
      <c r="OFJ643" s="9"/>
      <c r="OFK643" s="9"/>
      <c r="OFL643" s="9"/>
      <c r="OFM643" s="9"/>
      <c r="OFN643" s="9"/>
      <c r="OFO643" s="9"/>
      <c r="OFP643" s="9"/>
      <c r="OFQ643" s="9"/>
      <c r="OFR643" s="9"/>
      <c r="OFS643" s="9"/>
      <c r="OFT643" s="9"/>
      <c r="OFU643" s="9"/>
      <c r="OFV643" s="9"/>
      <c r="OFW643" s="9"/>
      <c r="OFX643" s="9"/>
      <c r="OFY643" s="9"/>
      <c r="OFZ643" s="9"/>
      <c r="OGA643" s="9"/>
      <c r="OGB643" s="9"/>
      <c r="OGC643" s="9"/>
      <c r="OGD643" s="9"/>
      <c r="OGE643" s="9"/>
      <c r="OGF643" s="9"/>
      <c r="OGG643" s="9"/>
      <c r="OGH643" s="9"/>
      <c r="OGI643" s="9"/>
      <c r="OGJ643" s="9"/>
      <c r="OGK643" s="9"/>
      <c r="OGL643" s="9"/>
      <c r="OGM643" s="9"/>
      <c r="OGN643" s="9"/>
      <c r="OGO643" s="9"/>
      <c r="OGP643" s="9"/>
      <c r="OGQ643" s="9"/>
      <c r="OGR643" s="9"/>
      <c r="OGS643" s="9"/>
      <c r="OGT643" s="9"/>
      <c r="OGU643" s="9"/>
      <c r="OGV643" s="9"/>
      <c r="OGW643" s="9"/>
      <c r="OGX643" s="9"/>
      <c r="OGY643" s="9"/>
      <c r="OGZ643" s="9"/>
      <c r="OHA643" s="9"/>
      <c r="OHB643" s="9"/>
      <c r="OHC643" s="9"/>
      <c r="OHD643" s="9"/>
      <c r="OHE643" s="9"/>
      <c r="OHF643" s="9"/>
      <c r="OHG643" s="9"/>
      <c r="OHH643" s="9"/>
      <c r="OHI643" s="9"/>
      <c r="OHJ643" s="9"/>
      <c r="OHK643" s="9"/>
      <c r="OHL643" s="9"/>
      <c r="OHM643" s="9"/>
      <c r="OHN643" s="9"/>
      <c r="OHO643" s="9"/>
      <c r="OHP643" s="9"/>
      <c r="OHQ643" s="9"/>
      <c r="OHR643" s="9"/>
      <c r="OHS643" s="9"/>
      <c r="OHT643" s="9"/>
      <c r="OHU643" s="9"/>
      <c r="OHV643" s="9"/>
      <c r="OHW643" s="9"/>
      <c r="OHX643" s="9"/>
      <c r="OHY643" s="9"/>
      <c r="OHZ643" s="9"/>
      <c r="OIA643" s="9"/>
      <c r="OIB643" s="9"/>
      <c r="OIC643" s="9"/>
      <c r="OID643" s="9"/>
      <c r="OIE643" s="9"/>
      <c r="OIF643" s="9"/>
      <c r="OIG643" s="9"/>
      <c r="OIH643" s="9"/>
      <c r="OII643" s="9"/>
      <c r="OIJ643" s="9"/>
      <c r="OIK643" s="9"/>
      <c r="OIL643" s="9"/>
      <c r="OIM643" s="9"/>
      <c r="OIN643" s="9"/>
      <c r="OIO643" s="9"/>
      <c r="OIP643" s="9"/>
      <c r="OIQ643" s="9"/>
      <c r="OIR643" s="9"/>
      <c r="OIS643" s="9"/>
      <c r="OIT643" s="9"/>
      <c r="OIU643" s="9"/>
      <c r="OIV643" s="9"/>
      <c r="OIW643" s="9"/>
      <c r="OIX643" s="9"/>
      <c r="OIY643" s="9"/>
      <c r="OIZ643" s="9"/>
      <c r="OJA643" s="9"/>
      <c r="OJB643" s="9"/>
      <c r="OJC643" s="9"/>
      <c r="OJD643" s="9"/>
      <c r="OJE643" s="9"/>
      <c r="OJF643" s="9"/>
      <c r="OJG643" s="9"/>
      <c r="OJH643" s="9"/>
      <c r="OJI643" s="9"/>
      <c r="OJJ643" s="9"/>
      <c r="OJK643" s="9"/>
      <c r="OJL643" s="9"/>
      <c r="OJM643" s="9"/>
      <c r="OJN643" s="9"/>
      <c r="OJO643" s="9"/>
      <c r="OJP643" s="9"/>
      <c r="OJQ643" s="9"/>
      <c r="OJR643" s="9"/>
      <c r="OJS643" s="9"/>
      <c r="OJT643" s="9"/>
      <c r="OJU643" s="9"/>
      <c r="OJV643" s="9"/>
      <c r="OJW643" s="9"/>
      <c r="OJX643" s="9"/>
      <c r="OJY643" s="9"/>
      <c r="OJZ643" s="9"/>
      <c r="OKA643" s="9"/>
      <c r="OKB643" s="9"/>
      <c r="OKC643" s="9"/>
      <c r="OKD643" s="9"/>
      <c r="OKE643" s="9"/>
      <c r="OKF643" s="9"/>
      <c r="OKG643" s="9"/>
      <c r="OKH643" s="9"/>
      <c r="OKI643" s="9"/>
      <c r="OKJ643" s="9"/>
      <c r="OKK643" s="9"/>
      <c r="OKL643" s="9"/>
      <c r="OKM643" s="9"/>
      <c r="OKN643" s="9"/>
      <c r="OKO643" s="9"/>
      <c r="OKP643" s="9"/>
      <c r="OKQ643" s="9"/>
      <c r="OKR643" s="9"/>
      <c r="OKS643" s="9"/>
      <c r="OKT643" s="9"/>
      <c r="OKU643" s="9"/>
      <c r="OKV643" s="9"/>
      <c r="OKW643" s="9"/>
      <c r="OKX643" s="9"/>
      <c r="OKY643" s="9"/>
      <c r="OKZ643" s="9"/>
      <c r="OLA643" s="9"/>
      <c r="OLB643" s="9"/>
      <c r="OLC643" s="9"/>
      <c r="OLD643" s="9"/>
      <c r="OLE643" s="9"/>
      <c r="OLF643" s="9"/>
      <c r="OLG643" s="9"/>
      <c r="OLH643" s="9"/>
      <c r="OLI643" s="9"/>
      <c r="OLJ643" s="9"/>
      <c r="OLK643" s="9"/>
      <c r="OLL643" s="9"/>
      <c r="OLM643" s="9"/>
      <c r="OLN643" s="9"/>
      <c r="OLO643" s="9"/>
      <c r="OLP643" s="9"/>
      <c r="OLQ643" s="9"/>
      <c r="OLR643" s="9"/>
      <c r="OLS643" s="9"/>
      <c r="OLT643" s="9"/>
      <c r="OLU643" s="9"/>
      <c r="OLV643" s="9"/>
      <c r="OLW643" s="9"/>
      <c r="OLX643" s="9"/>
      <c r="OLY643" s="9"/>
      <c r="OLZ643" s="9"/>
      <c r="OMA643" s="9"/>
      <c r="OMB643" s="9"/>
      <c r="OMC643" s="9"/>
      <c r="OMD643" s="9"/>
      <c r="OME643" s="9"/>
      <c r="OMF643" s="9"/>
      <c r="OMG643" s="9"/>
      <c r="OMH643" s="9"/>
      <c r="OMI643" s="9"/>
      <c r="OMJ643" s="9"/>
      <c r="OMK643" s="9"/>
      <c r="OML643" s="9"/>
      <c r="OMM643" s="9"/>
      <c r="OMN643" s="9"/>
      <c r="OMO643" s="9"/>
      <c r="OMP643" s="9"/>
      <c r="OMQ643" s="9"/>
      <c r="OMR643" s="9"/>
      <c r="OMS643" s="9"/>
      <c r="OMT643" s="9"/>
      <c r="OMU643" s="9"/>
      <c r="OMV643" s="9"/>
      <c r="OMW643" s="9"/>
      <c r="OMX643" s="9"/>
      <c r="OMY643" s="9"/>
      <c r="OMZ643" s="9"/>
      <c r="ONA643" s="9"/>
      <c r="ONB643" s="9"/>
      <c r="ONC643" s="9"/>
      <c r="OND643" s="9"/>
      <c r="ONE643" s="9"/>
      <c r="ONF643" s="9"/>
      <c r="ONG643" s="9"/>
      <c r="ONH643" s="9"/>
      <c r="ONI643" s="9"/>
      <c r="ONJ643" s="9"/>
      <c r="ONK643" s="9"/>
      <c r="ONL643" s="9"/>
      <c r="ONM643" s="9"/>
      <c r="ONN643" s="9"/>
      <c r="ONO643" s="9"/>
      <c r="ONP643" s="9"/>
      <c r="ONQ643" s="9"/>
      <c r="ONR643" s="9"/>
      <c r="ONS643" s="9"/>
      <c r="ONT643" s="9"/>
      <c r="ONU643" s="9"/>
      <c r="ONV643" s="9"/>
      <c r="ONW643" s="9"/>
      <c r="ONX643" s="9"/>
      <c r="ONY643" s="9"/>
      <c r="ONZ643" s="9"/>
      <c r="OOA643" s="9"/>
      <c r="OOB643" s="9"/>
      <c r="OOC643" s="9"/>
      <c r="OOD643" s="9"/>
      <c r="OOE643" s="9"/>
      <c r="OOF643" s="9"/>
      <c r="OOG643" s="9"/>
      <c r="OOH643" s="9"/>
      <c r="OOI643" s="9"/>
      <c r="OOJ643" s="9"/>
      <c r="OOK643" s="9"/>
      <c r="OOL643" s="9"/>
      <c r="OOM643" s="9"/>
      <c r="OON643" s="9"/>
      <c r="OOO643" s="9"/>
      <c r="OOP643" s="9"/>
      <c r="OOQ643" s="9"/>
      <c r="OOR643" s="9"/>
      <c r="OOS643" s="9"/>
      <c r="OOT643" s="9"/>
      <c r="OOU643" s="9"/>
      <c r="OOV643" s="9"/>
      <c r="OOW643" s="9"/>
      <c r="OOX643" s="9"/>
      <c r="OOY643" s="9"/>
      <c r="OOZ643" s="9"/>
      <c r="OPA643" s="9"/>
      <c r="OPB643" s="9"/>
      <c r="OPC643" s="9"/>
      <c r="OPD643" s="9"/>
      <c r="OPE643" s="9"/>
      <c r="OPF643" s="9"/>
      <c r="OPG643" s="9"/>
      <c r="OPH643" s="9"/>
      <c r="OPI643" s="9"/>
      <c r="OPJ643" s="9"/>
      <c r="OPK643" s="9"/>
      <c r="OPL643" s="9"/>
      <c r="OPM643" s="9"/>
      <c r="OPN643" s="9"/>
      <c r="OPO643" s="9"/>
      <c r="OPP643" s="9"/>
      <c r="OPQ643" s="9"/>
      <c r="OPR643" s="9"/>
      <c r="OPS643" s="9"/>
      <c r="OPT643" s="9"/>
      <c r="OPU643" s="9"/>
      <c r="OPV643" s="9"/>
      <c r="OPW643" s="9"/>
      <c r="OPX643" s="9"/>
      <c r="OPY643" s="9"/>
      <c r="OPZ643" s="9"/>
      <c r="OQA643" s="9"/>
      <c r="OQB643" s="9"/>
      <c r="OQC643" s="9"/>
      <c r="OQD643" s="9"/>
      <c r="OQE643" s="9"/>
      <c r="OQF643" s="9"/>
      <c r="OQG643" s="9"/>
      <c r="OQH643" s="9"/>
      <c r="OQI643" s="9"/>
      <c r="OQJ643" s="9"/>
      <c r="OQK643" s="9"/>
      <c r="OQL643" s="9"/>
      <c r="OQM643" s="9"/>
      <c r="OQN643" s="9"/>
      <c r="OQO643" s="9"/>
      <c r="OQP643" s="9"/>
      <c r="OQQ643" s="9"/>
      <c r="OQR643" s="9"/>
      <c r="OQS643" s="9"/>
      <c r="OQT643" s="9"/>
      <c r="OQU643" s="9"/>
      <c r="OQV643" s="9"/>
      <c r="OQW643" s="9"/>
      <c r="OQX643" s="9"/>
      <c r="OQY643" s="9"/>
      <c r="OQZ643" s="9"/>
      <c r="ORA643" s="9"/>
      <c r="ORB643" s="9"/>
      <c r="ORC643" s="9"/>
      <c r="ORD643" s="9"/>
      <c r="ORE643" s="9"/>
      <c r="ORF643" s="9"/>
      <c r="ORG643" s="9"/>
      <c r="ORH643" s="9"/>
      <c r="ORI643" s="9"/>
      <c r="ORJ643" s="9"/>
      <c r="ORK643" s="9"/>
      <c r="ORL643" s="9"/>
      <c r="ORM643" s="9"/>
      <c r="ORN643" s="9"/>
      <c r="ORO643" s="9"/>
      <c r="ORP643" s="9"/>
      <c r="ORQ643" s="9"/>
      <c r="ORR643" s="9"/>
      <c r="ORS643" s="9"/>
      <c r="ORT643" s="9"/>
      <c r="ORU643" s="9"/>
      <c r="ORV643" s="9"/>
      <c r="ORW643" s="9"/>
      <c r="ORX643" s="9"/>
      <c r="ORY643" s="9"/>
      <c r="ORZ643" s="9"/>
      <c r="OSA643" s="9"/>
      <c r="OSB643" s="9"/>
      <c r="OSC643" s="9"/>
      <c r="OSD643" s="9"/>
      <c r="OSE643" s="9"/>
      <c r="OSF643" s="9"/>
      <c r="OSG643" s="9"/>
      <c r="OSH643" s="9"/>
      <c r="OSI643" s="9"/>
      <c r="OSJ643" s="9"/>
      <c r="OSK643" s="9"/>
      <c r="OSL643" s="9"/>
      <c r="OSM643" s="9"/>
      <c r="OSN643" s="9"/>
      <c r="OSO643" s="9"/>
      <c r="OSP643" s="9"/>
      <c r="OSQ643" s="9"/>
      <c r="OSR643" s="9"/>
      <c r="OSS643" s="9"/>
      <c r="OST643" s="9"/>
      <c r="OSU643" s="9"/>
      <c r="OSV643" s="9"/>
      <c r="OSW643" s="9"/>
      <c r="OSX643" s="9"/>
      <c r="OSY643" s="9"/>
      <c r="OSZ643" s="9"/>
      <c r="OTA643" s="9"/>
      <c r="OTB643" s="9"/>
      <c r="OTC643" s="9"/>
      <c r="OTD643" s="9"/>
      <c r="OTE643" s="9"/>
      <c r="OTF643" s="9"/>
      <c r="OTG643" s="9"/>
      <c r="OTH643" s="9"/>
      <c r="OTI643" s="9"/>
      <c r="OTJ643" s="9"/>
      <c r="OTK643" s="9"/>
      <c r="OTL643" s="9"/>
      <c r="OTM643" s="9"/>
      <c r="OTN643" s="9"/>
      <c r="OTO643" s="9"/>
      <c r="OTP643" s="9"/>
      <c r="OTQ643" s="9"/>
      <c r="OTR643" s="9"/>
      <c r="OTS643" s="9"/>
      <c r="OTT643" s="9"/>
      <c r="OTU643" s="9"/>
      <c r="OTV643" s="9"/>
      <c r="OTW643" s="9"/>
      <c r="OTX643" s="9"/>
      <c r="OTY643" s="9"/>
      <c r="OTZ643" s="9"/>
      <c r="OUA643" s="9"/>
      <c r="OUB643" s="9"/>
      <c r="OUC643" s="9"/>
      <c r="OUD643" s="9"/>
      <c r="OUE643" s="9"/>
      <c r="OUF643" s="9"/>
      <c r="OUG643" s="9"/>
      <c r="OUH643" s="9"/>
      <c r="OUI643" s="9"/>
      <c r="OUJ643" s="9"/>
      <c r="OUK643" s="9"/>
      <c r="OUL643" s="9"/>
      <c r="OUM643" s="9"/>
      <c r="OUN643" s="9"/>
      <c r="OUO643" s="9"/>
      <c r="OUP643" s="9"/>
      <c r="OUQ643" s="9"/>
      <c r="OUR643" s="9"/>
      <c r="OUS643" s="9"/>
      <c r="OUT643" s="9"/>
      <c r="OUU643" s="9"/>
      <c r="OUV643" s="9"/>
      <c r="OUW643" s="9"/>
      <c r="OUX643" s="9"/>
      <c r="OUY643" s="9"/>
      <c r="OUZ643" s="9"/>
      <c r="OVA643" s="9"/>
      <c r="OVB643" s="9"/>
      <c r="OVC643" s="9"/>
      <c r="OVD643" s="9"/>
      <c r="OVE643" s="9"/>
      <c r="OVF643" s="9"/>
      <c r="OVG643" s="9"/>
      <c r="OVH643" s="9"/>
      <c r="OVI643" s="9"/>
      <c r="OVJ643" s="9"/>
      <c r="OVK643" s="9"/>
      <c r="OVL643" s="9"/>
      <c r="OVM643" s="9"/>
      <c r="OVN643" s="9"/>
      <c r="OVO643" s="9"/>
      <c r="OVP643" s="9"/>
      <c r="OVQ643" s="9"/>
      <c r="OVR643" s="9"/>
      <c r="OVS643" s="9"/>
      <c r="OVT643" s="9"/>
      <c r="OVU643" s="9"/>
      <c r="OVV643" s="9"/>
      <c r="OVW643" s="9"/>
      <c r="OVX643" s="9"/>
      <c r="OVY643" s="9"/>
      <c r="OVZ643" s="9"/>
      <c r="OWA643" s="9"/>
      <c r="OWB643" s="9"/>
      <c r="OWC643" s="9"/>
      <c r="OWD643" s="9"/>
      <c r="OWE643" s="9"/>
      <c r="OWF643" s="9"/>
      <c r="OWG643" s="9"/>
      <c r="OWH643" s="9"/>
      <c r="OWI643" s="9"/>
      <c r="OWJ643" s="9"/>
      <c r="OWK643" s="9"/>
      <c r="OWL643" s="9"/>
      <c r="OWM643" s="9"/>
      <c r="OWN643" s="9"/>
      <c r="OWO643" s="9"/>
      <c r="OWP643" s="9"/>
      <c r="OWQ643" s="9"/>
      <c r="OWR643" s="9"/>
      <c r="OWS643" s="9"/>
      <c r="OWT643" s="9"/>
      <c r="OWU643" s="9"/>
      <c r="OWV643" s="9"/>
      <c r="OWW643" s="9"/>
      <c r="OWX643" s="9"/>
      <c r="OWY643" s="9"/>
      <c r="OWZ643" s="9"/>
      <c r="OXA643" s="9"/>
      <c r="OXB643" s="9"/>
      <c r="OXC643" s="9"/>
      <c r="OXD643" s="9"/>
      <c r="OXE643" s="9"/>
      <c r="OXF643" s="9"/>
      <c r="OXG643" s="9"/>
      <c r="OXH643" s="9"/>
      <c r="OXI643" s="9"/>
      <c r="OXJ643" s="9"/>
      <c r="OXK643" s="9"/>
      <c r="OXL643" s="9"/>
      <c r="OXM643" s="9"/>
      <c r="OXN643" s="9"/>
      <c r="OXO643" s="9"/>
      <c r="OXP643" s="9"/>
      <c r="OXQ643" s="9"/>
      <c r="OXR643" s="9"/>
      <c r="OXS643" s="9"/>
      <c r="OXT643" s="9"/>
      <c r="OXU643" s="9"/>
      <c r="OXV643" s="9"/>
      <c r="OXW643" s="9"/>
      <c r="OXX643" s="9"/>
      <c r="OXY643" s="9"/>
      <c r="OXZ643" s="9"/>
      <c r="OYA643" s="9"/>
      <c r="OYB643" s="9"/>
      <c r="OYC643" s="9"/>
      <c r="OYD643" s="9"/>
      <c r="OYE643" s="9"/>
      <c r="OYF643" s="9"/>
      <c r="OYG643" s="9"/>
      <c r="OYH643" s="9"/>
      <c r="OYI643" s="9"/>
      <c r="OYJ643" s="9"/>
      <c r="OYK643" s="9"/>
      <c r="OYL643" s="9"/>
      <c r="OYM643" s="9"/>
      <c r="OYN643" s="9"/>
      <c r="OYO643" s="9"/>
      <c r="OYP643" s="9"/>
      <c r="OYQ643" s="9"/>
      <c r="OYR643" s="9"/>
      <c r="OYS643" s="9"/>
      <c r="OYT643" s="9"/>
      <c r="OYU643" s="9"/>
      <c r="OYV643" s="9"/>
      <c r="OYW643" s="9"/>
      <c r="OYX643" s="9"/>
      <c r="OYY643" s="9"/>
      <c r="OYZ643" s="9"/>
      <c r="OZA643" s="9"/>
      <c r="OZB643" s="9"/>
      <c r="OZC643" s="9"/>
      <c r="OZD643" s="9"/>
      <c r="OZE643" s="9"/>
      <c r="OZF643" s="9"/>
      <c r="OZG643" s="9"/>
      <c r="OZH643" s="9"/>
      <c r="OZI643" s="9"/>
      <c r="OZJ643" s="9"/>
      <c r="OZK643" s="9"/>
      <c r="OZL643" s="9"/>
      <c r="OZM643" s="9"/>
      <c r="OZN643" s="9"/>
      <c r="OZO643" s="9"/>
      <c r="OZP643" s="9"/>
      <c r="OZQ643" s="9"/>
      <c r="OZR643" s="9"/>
      <c r="OZS643" s="9"/>
      <c r="OZT643" s="9"/>
      <c r="OZU643" s="9"/>
      <c r="OZV643" s="9"/>
      <c r="OZW643" s="9"/>
      <c r="OZX643" s="9"/>
      <c r="OZY643" s="9"/>
      <c r="OZZ643" s="9"/>
      <c r="PAA643" s="9"/>
      <c r="PAB643" s="9"/>
      <c r="PAC643" s="9"/>
      <c r="PAD643" s="9"/>
      <c r="PAE643" s="9"/>
      <c r="PAF643" s="9"/>
      <c r="PAG643" s="9"/>
      <c r="PAH643" s="9"/>
      <c r="PAI643" s="9"/>
      <c r="PAJ643" s="9"/>
      <c r="PAK643" s="9"/>
      <c r="PAL643" s="9"/>
      <c r="PAM643" s="9"/>
      <c r="PAN643" s="9"/>
      <c r="PAO643" s="9"/>
      <c r="PAP643" s="9"/>
      <c r="PAQ643" s="9"/>
      <c r="PAR643" s="9"/>
      <c r="PAS643" s="9"/>
      <c r="PAT643" s="9"/>
      <c r="PAU643" s="9"/>
      <c r="PAV643" s="9"/>
      <c r="PAW643" s="9"/>
      <c r="PAX643" s="9"/>
      <c r="PAY643" s="9"/>
      <c r="PAZ643" s="9"/>
      <c r="PBA643" s="9"/>
      <c r="PBB643" s="9"/>
      <c r="PBC643" s="9"/>
      <c r="PBD643" s="9"/>
      <c r="PBE643" s="9"/>
      <c r="PBF643" s="9"/>
      <c r="PBG643" s="9"/>
      <c r="PBH643" s="9"/>
      <c r="PBI643" s="9"/>
      <c r="PBJ643" s="9"/>
      <c r="PBK643" s="9"/>
      <c r="PBL643" s="9"/>
      <c r="PBM643" s="9"/>
      <c r="PBN643" s="9"/>
      <c r="PBO643" s="9"/>
      <c r="PBP643" s="9"/>
      <c r="PBQ643" s="9"/>
      <c r="PBR643" s="9"/>
      <c r="PBS643" s="9"/>
      <c r="PBT643" s="9"/>
      <c r="PBU643" s="9"/>
      <c r="PBV643" s="9"/>
      <c r="PBW643" s="9"/>
      <c r="PBX643" s="9"/>
      <c r="PBY643" s="9"/>
      <c r="PBZ643" s="9"/>
      <c r="PCA643" s="9"/>
      <c r="PCB643" s="9"/>
      <c r="PCC643" s="9"/>
      <c r="PCD643" s="9"/>
      <c r="PCE643" s="9"/>
      <c r="PCF643" s="9"/>
      <c r="PCG643" s="9"/>
      <c r="PCH643" s="9"/>
      <c r="PCI643" s="9"/>
      <c r="PCJ643" s="9"/>
      <c r="PCK643" s="9"/>
      <c r="PCL643" s="9"/>
      <c r="PCM643" s="9"/>
      <c r="PCN643" s="9"/>
      <c r="PCO643" s="9"/>
      <c r="PCP643" s="9"/>
      <c r="PCQ643" s="9"/>
      <c r="PCR643" s="9"/>
      <c r="PCS643" s="9"/>
      <c r="PCT643" s="9"/>
      <c r="PCU643" s="9"/>
      <c r="PCV643" s="9"/>
      <c r="PCW643" s="9"/>
      <c r="PCX643" s="9"/>
      <c r="PCY643" s="9"/>
      <c r="PCZ643" s="9"/>
      <c r="PDA643" s="9"/>
      <c r="PDB643" s="9"/>
      <c r="PDC643" s="9"/>
      <c r="PDD643" s="9"/>
      <c r="PDE643" s="9"/>
      <c r="PDF643" s="9"/>
      <c r="PDG643" s="9"/>
      <c r="PDH643" s="9"/>
      <c r="PDI643" s="9"/>
      <c r="PDJ643" s="9"/>
      <c r="PDK643" s="9"/>
      <c r="PDL643" s="9"/>
      <c r="PDM643" s="9"/>
      <c r="PDN643" s="9"/>
      <c r="PDO643" s="9"/>
      <c r="PDP643" s="9"/>
      <c r="PDQ643" s="9"/>
      <c r="PDR643" s="9"/>
      <c r="PDS643" s="9"/>
      <c r="PDT643" s="9"/>
      <c r="PDU643" s="9"/>
      <c r="PDV643" s="9"/>
      <c r="PDW643" s="9"/>
      <c r="PDX643" s="9"/>
      <c r="PDY643" s="9"/>
      <c r="PDZ643" s="9"/>
      <c r="PEA643" s="9"/>
      <c r="PEB643" s="9"/>
      <c r="PEC643" s="9"/>
      <c r="PED643" s="9"/>
      <c r="PEE643" s="9"/>
      <c r="PEF643" s="9"/>
      <c r="PEG643" s="9"/>
      <c r="PEH643" s="9"/>
      <c r="PEI643" s="9"/>
      <c r="PEJ643" s="9"/>
      <c r="PEK643" s="9"/>
      <c r="PEL643" s="9"/>
      <c r="PEM643" s="9"/>
      <c r="PEN643" s="9"/>
      <c r="PEO643" s="9"/>
      <c r="PEP643" s="9"/>
      <c r="PEQ643" s="9"/>
      <c r="PER643" s="9"/>
      <c r="PES643" s="9"/>
      <c r="PET643" s="9"/>
      <c r="PEU643" s="9"/>
      <c r="PEV643" s="9"/>
      <c r="PEW643" s="9"/>
      <c r="PEX643" s="9"/>
      <c r="PEY643" s="9"/>
      <c r="PEZ643" s="9"/>
      <c r="PFA643" s="9"/>
      <c r="PFB643" s="9"/>
      <c r="PFC643" s="9"/>
      <c r="PFD643" s="9"/>
      <c r="PFE643" s="9"/>
      <c r="PFF643" s="9"/>
      <c r="PFG643" s="9"/>
      <c r="PFH643" s="9"/>
      <c r="PFI643" s="9"/>
      <c r="PFJ643" s="9"/>
      <c r="PFK643" s="9"/>
      <c r="PFL643" s="9"/>
      <c r="PFM643" s="9"/>
      <c r="PFN643" s="9"/>
      <c r="PFO643" s="9"/>
      <c r="PFP643" s="9"/>
      <c r="PFQ643" s="9"/>
      <c r="PFR643" s="9"/>
      <c r="PFS643" s="9"/>
      <c r="PFT643" s="9"/>
      <c r="PFU643" s="9"/>
      <c r="PFV643" s="9"/>
      <c r="PFW643" s="9"/>
      <c r="PFX643" s="9"/>
      <c r="PFY643" s="9"/>
      <c r="PFZ643" s="9"/>
      <c r="PGA643" s="9"/>
      <c r="PGB643" s="9"/>
      <c r="PGC643" s="9"/>
      <c r="PGD643" s="9"/>
      <c r="PGE643" s="9"/>
      <c r="PGF643" s="9"/>
      <c r="PGG643" s="9"/>
      <c r="PGH643" s="9"/>
      <c r="PGI643" s="9"/>
      <c r="PGJ643" s="9"/>
      <c r="PGK643" s="9"/>
      <c r="PGL643" s="9"/>
      <c r="PGM643" s="9"/>
      <c r="PGN643" s="9"/>
      <c r="PGO643" s="9"/>
      <c r="PGP643" s="9"/>
      <c r="PGQ643" s="9"/>
      <c r="PGR643" s="9"/>
      <c r="PGS643" s="9"/>
      <c r="PGT643" s="9"/>
      <c r="PGU643" s="9"/>
      <c r="PGV643" s="9"/>
      <c r="PGW643" s="9"/>
      <c r="PGX643" s="9"/>
      <c r="PGY643" s="9"/>
      <c r="PGZ643" s="9"/>
      <c r="PHA643" s="9"/>
      <c r="PHB643" s="9"/>
      <c r="PHC643" s="9"/>
      <c r="PHD643" s="9"/>
      <c r="PHE643" s="9"/>
      <c r="PHF643" s="9"/>
      <c r="PHG643" s="9"/>
      <c r="PHH643" s="9"/>
      <c r="PHI643" s="9"/>
      <c r="PHJ643" s="9"/>
      <c r="PHK643" s="9"/>
      <c r="PHL643" s="9"/>
      <c r="PHM643" s="9"/>
      <c r="PHN643" s="9"/>
      <c r="PHO643" s="9"/>
      <c r="PHP643" s="9"/>
      <c r="PHQ643" s="9"/>
      <c r="PHR643" s="9"/>
      <c r="PHS643" s="9"/>
      <c r="PHT643" s="9"/>
      <c r="PHU643" s="9"/>
      <c r="PHV643" s="9"/>
      <c r="PHW643" s="9"/>
      <c r="PHX643" s="9"/>
      <c r="PHY643" s="9"/>
      <c r="PHZ643" s="9"/>
      <c r="PIA643" s="9"/>
      <c r="PIB643" s="9"/>
      <c r="PIC643" s="9"/>
      <c r="PID643" s="9"/>
      <c r="PIE643" s="9"/>
      <c r="PIF643" s="9"/>
      <c r="PIG643" s="9"/>
      <c r="PIH643" s="9"/>
      <c r="PII643" s="9"/>
      <c r="PIJ643" s="9"/>
      <c r="PIK643" s="9"/>
      <c r="PIL643" s="9"/>
      <c r="PIM643" s="9"/>
      <c r="PIN643" s="9"/>
      <c r="PIO643" s="9"/>
      <c r="PIP643" s="9"/>
      <c r="PIQ643" s="9"/>
      <c r="PIR643" s="9"/>
      <c r="PIS643" s="9"/>
      <c r="PIT643" s="9"/>
      <c r="PIU643" s="9"/>
      <c r="PIV643" s="9"/>
      <c r="PIW643" s="9"/>
      <c r="PIX643" s="9"/>
      <c r="PIY643" s="9"/>
      <c r="PIZ643" s="9"/>
      <c r="PJA643" s="9"/>
      <c r="PJB643" s="9"/>
      <c r="PJC643" s="9"/>
      <c r="PJD643" s="9"/>
      <c r="PJE643" s="9"/>
      <c r="PJF643" s="9"/>
      <c r="PJG643" s="9"/>
      <c r="PJH643" s="9"/>
      <c r="PJI643" s="9"/>
      <c r="PJJ643" s="9"/>
      <c r="PJK643" s="9"/>
      <c r="PJL643" s="9"/>
      <c r="PJM643" s="9"/>
      <c r="PJN643" s="9"/>
      <c r="PJO643" s="9"/>
      <c r="PJP643" s="9"/>
      <c r="PJQ643" s="9"/>
      <c r="PJR643" s="9"/>
      <c r="PJS643" s="9"/>
      <c r="PJT643" s="9"/>
      <c r="PJU643" s="9"/>
      <c r="PJV643" s="9"/>
      <c r="PJW643" s="9"/>
      <c r="PJX643" s="9"/>
      <c r="PJY643" s="9"/>
      <c r="PJZ643" s="9"/>
      <c r="PKA643" s="9"/>
      <c r="PKB643" s="9"/>
      <c r="PKC643" s="9"/>
      <c r="PKD643" s="9"/>
      <c r="PKE643" s="9"/>
      <c r="PKF643" s="9"/>
      <c r="PKG643" s="9"/>
      <c r="PKH643" s="9"/>
      <c r="PKI643" s="9"/>
      <c r="PKJ643" s="9"/>
      <c r="PKK643" s="9"/>
      <c r="PKL643" s="9"/>
      <c r="PKM643" s="9"/>
      <c r="PKN643" s="9"/>
      <c r="PKO643" s="9"/>
      <c r="PKP643" s="9"/>
      <c r="PKQ643" s="9"/>
      <c r="PKR643" s="9"/>
      <c r="PKS643" s="9"/>
      <c r="PKT643" s="9"/>
      <c r="PKU643" s="9"/>
      <c r="PKV643" s="9"/>
      <c r="PKW643" s="9"/>
      <c r="PKX643" s="9"/>
      <c r="PKY643" s="9"/>
      <c r="PKZ643" s="9"/>
      <c r="PLA643" s="9"/>
      <c r="PLB643" s="9"/>
      <c r="PLC643" s="9"/>
      <c r="PLD643" s="9"/>
      <c r="PLE643" s="9"/>
      <c r="PLF643" s="9"/>
      <c r="PLG643" s="9"/>
      <c r="PLH643" s="9"/>
      <c r="PLI643" s="9"/>
      <c r="PLJ643" s="9"/>
      <c r="PLK643" s="9"/>
      <c r="PLL643" s="9"/>
      <c r="PLM643" s="9"/>
      <c r="PLN643" s="9"/>
      <c r="PLO643" s="9"/>
      <c r="PLP643" s="9"/>
      <c r="PLQ643" s="9"/>
      <c r="PLR643" s="9"/>
      <c r="PLS643" s="9"/>
      <c r="PLT643" s="9"/>
      <c r="PLU643" s="9"/>
      <c r="PLV643" s="9"/>
      <c r="PLW643" s="9"/>
      <c r="PLX643" s="9"/>
      <c r="PLY643" s="9"/>
      <c r="PLZ643" s="9"/>
      <c r="PMA643" s="9"/>
      <c r="PMB643" s="9"/>
      <c r="PMC643" s="9"/>
      <c r="PMD643" s="9"/>
      <c r="PME643" s="9"/>
      <c r="PMF643" s="9"/>
      <c r="PMG643" s="9"/>
      <c r="PMH643" s="9"/>
      <c r="PMI643" s="9"/>
      <c r="PMJ643" s="9"/>
      <c r="PMK643" s="9"/>
      <c r="PML643" s="9"/>
      <c r="PMM643" s="9"/>
      <c r="PMN643" s="9"/>
      <c r="PMO643" s="9"/>
      <c r="PMP643" s="9"/>
      <c r="PMQ643" s="9"/>
      <c r="PMR643" s="9"/>
      <c r="PMS643" s="9"/>
      <c r="PMT643" s="9"/>
      <c r="PMU643" s="9"/>
      <c r="PMV643" s="9"/>
      <c r="PMW643" s="9"/>
      <c r="PMX643" s="9"/>
      <c r="PMY643" s="9"/>
      <c r="PMZ643" s="9"/>
      <c r="PNA643" s="9"/>
      <c r="PNB643" s="9"/>
      <c r="PNC643" s="9"/>
      <c r="PND643" s="9"/>
      <c r="PNE643" s="9"/>
      <c r="PNF643" s="9"/>
      <c r="PNG643" s="9"/>
      <c r="PNH643" s="9"/>
      <c r="PNI643" s="9"/>
      <c r="PNJ643" s="9"/>
      <c r="PNK643" s="9"/>
      <c r="PNL643" s="9"/>
      <c r="PNM643" s="9"/>
      <c r="PNN643" s="9"/>
      <c r="PNO643" s="9"/>
      <c r="PNP643" s="9"/>
      <c r="PNQ643" s="9"/>
      <c r="PNR643" s="9"/>
      <c r="PNS643" s="9"/>
      <c r="PNT643" s="9"/>
      <c r="PNU643" s="9"/>
      <c r="PNV643" s="9"/>
      <c r="PNW643" s="9"/>
      <c r="PNX643" s="9"/>
      <c r="PNY643" s="9"/>
      <c r="PNZ643" s="9"/>
      <c r="POA643" s="9"/>
      <c r="POB643" s="9"/>
      <c r="POC643" s="9"/>
      <c r="POD643" s="9"/>
      <c r="POE643" s="9"/>
      <c r="POF643" s="9"/>
      <c r="POG643" s="9"/>
      <c r="POH643" s="9"/>
      <c r="POI643" s="9"/>
      <c r="POJ643" s="9"/>
      <c r="POK643" s="9"/>
      <c r="POL643" s="9"/>
      <c r="POM643" s="9"/>
      <c r="PON643" s="9"/>
      <c r="POO643" s="9"/>
      <c r="POP643" s="9"/>
      <c r="POQ643" s="9"/>
      <c r="POR643" s="9"/>
      <c r="POS643" s="9"/>
      <c r="POT643" s="9"/>
      <c r="POU643" s="9"/>
      <c r="POV643" s="9"/>
      <c r="POW643" s="9"/>
      <c r="POX643" s="9"/>
      <c r="POY643" s="9"/>
      <c r="POZ643" s="9"/>
      <c r="PPA643" s="9"/>
      <c r="PPB643" s="9"/>
      <c r="PPC643" s="9"/>
      <c r="PPD643" s="9"/>
      <c r="PPE643" s="9"/>
      <c r="PPF643" s="9"/>
      <c r="PPG643" s="9"/>
      <c r="PPH643" s="9"/>
      <c r="PPI643" s="9"/>
      <c r="PPJ643" s="9"/>
      <c r="PPK643" s="9"/>
      <c r="PPL643" s="9"/>
      <c r="PPM643" s="9"/>
      <c r="PPN643" s="9"/>
      <c r="PPO643" s="9"/>
      <c r="PPP643" s="9"/>
      <c r="PPQ643" s="9"/>
      <c r="PPR643" s="9"/>
      <c r="PPS643" s="9"/>
      <c r="PPT643" s="9"/>
      <c r="PPU643" s="9"/>
      <c r="PPV643" s="9"/>
      <c r="PPW643" s="9"/>
      <c r="PPX643" s="9"/>
      <c r="PPY643" s="9"/>
      <c r="PPZ643" s="9"/>
      <c r="PQA643" s="9"/>
      <c r="PQB643" s="9"/>
      <c r="PQC643" s="9"/>
      <c r="PQD643" s="9"/>
      <c r="PQE643" s="9"/>
      <c r="PQF643" s="9"/>
      <c r="PQG643" s="9"/>
      <c r="PQH643" s="9"/>
      <c r="PQI643" s="9"/>
      <c r="PQJ643" s="9"/>
      <c r="PQK643" s="9"/>
      <c r="PQL643" s="9"/>
      <c r="PQM643" s="9"/>
      <c r="PQN643" s="9"/>
      <c r="PQO643" s="9"/>
      <c r="PQP643" s="9"/>
      <c r="PQQ643" s="9"/>
      <c r="PQR643" s="9"/>
      <c r="PQS643" s="9"/>
      <c r="PQT643" s="9"/>
      <c r="PQU643" s="9"/>
      <c r="PQV643" s="9"/>
      <c r="PQW643" s="9"/>
      <c r="PQX643" s="9"/>
      <c r="PQY643" s="9"/>
      <c r="PQZ643" s="9"/>
      <c r="PRA643" s="9"/>
      <c r="PRB643" s="9"/>
      <c r="PRC643" s="9"/>
      <c r="PRD643" s="9"/>
      <c r="PRE643" s="9"/>
      <c r="PRF643" s="9"/>
      <c r="PRG643" s="9"/>
      <c r="PRH643" s="9"/>
      <c r="PRI643" s="9"/>
      <c r="PRJ643" s="9"/>
      <c r="PRK643" s="9"/>
      <c r="PRL643" s="9"/>
      <c r="PRM643" s="9"/>
      <c r="PRN643" s="9"/>
      <c r="PRO643" s="9"/>
      <c r="PRP643" s="9"/>
      <c r="PRQ643" s="9"/>
      <c r="PRR643" s="9"/>
      <c r="PRS643" s="9"/>
      <c r="PRT643" s="9"/>
      <c r="PRU643" s="9"/>
      <c r="PRV643" s="9"/>
      <c r="PRW643" s="9"/>
      <c r="PRX643" s="9"/>
      <c r="PRY643" s="9"/>
      <c r="PRZ643" s="9"/>
      <c r="PSA643" s="9"/>
      <c r="PSB643" s="9"/>
      <c r="PSC643" s="9"/>
      <c r="PSD643" s="9"/>
      <c r="PSE643" s="9"/>
      <c r="PSF643" s="9"/>
      <c r="PSG643" s="9"/>
      <c r="PSH643" s="9"/>
      <c r="PSI643" s="9"/>
      <c r="PSJ643" s="9"/>
      <c r="PSK643" s="9"/>
      <c r="PSL643" s="9"/>
      <c r="PSM643" s="9"/>
      <c r="PSN643" s="9"/>
      <c r="PSO643" s="9"/>
      <c r="PSP643" s="9"/>
      <c r="PSQ643" s="9"/>
      <c r="PSR643" s="9"/>
      <c r="PSS643" s="9"/>
      <c r="PST643" s="9"/>
      <c r="PSU643" s="9"/>
      <c r="PSV643" s="9"/>
      <c r="PSW643" s="9"/>
      <c r="PSX643" s="9"/>
      <c r="PSY643" s="9"/>
      <c r="PSZ643" s="9"/>
      <c r="PTA643" s="9"/>
      <c r="PTB643" s="9"/>
      <c r="PTC643" s="9"/>
      <c r="PTD643" s="9"/>
      <c r="PTE643" s="9"/>
      <c r="PTF643" s="9"/>
      <c r="PTG643" s="9"/>
      <c r="PTH643" s="9"/>
      <c r="PTI643" s="9"/>
      <c r="PTJ643" s="9"/>
      <c r="PTK643" s="9"/>
      <c r="PTL643" s="9"/>
      <c r="PTM643" s="9"/>
      <c r="PTN643" s="9"/>
      <c r="PTO643" s="9"/>
      <c r="PTP643" s="9"/>
      <c r="PTQ643" s="9"/>
      <c r="PTR643" s="9"/>
      <c r="PTS643" s="9"/>
      <c r="PTT643" s="9"/>
      <c r="PTU643" s="9"/>
      <c r="PTV643" s="9"/>
      <c r="PTW643" s="9"/>
      <c r="PTX643" s="9"/>
      <c r="PTY643" s="9"/>
      <c r="PTZ643" s="9"/>
      <c r="PUA643" s="9"/>
      <c r="PUB643" s="9"/>
      <c r="PUC643" s="9"/>
      <c r="PUD643" s="9"/>
      <c r="PUE643" s="9"/>
      <c r="PUF643" s="9"/>
      <c r="PUG643" s="9"/>
      <c r="PUH643" s="9"/>
      <c r="PUI643" s="9"/>
      <c r="PUJ643" s="9"/>
      <c r="PUK643" s="9"/>
      <c r="PUL643" s="9"/>
      <c r="PUM643" s="9"/>
      <c r="PUN643" s="9"/>
      <c r="PUO643" s="9"/>
      <c r="PUP643" s="9"/>
      <c r="PUQ643" s="9"/>
      <c r="PUR643" s="9"/>
      <c r="PUS643" s="9"/>
      <c r="PUT643" s="9"/>
      <c r="PUU643" s="9"/>
      <c r="PUV643" s="9"/>
      <c r="PUW643" s="9"/>
      <c r="PUX643" s="9"/>
      <c r="PUY643" s="9"/>
      <c r="PUZ643" s="9"/>
      <c r="PVA643" s="9"/>
      <c r="PVB643" s="9"/>
      <c r="PVC643" s="9"/>
      <c r="PVD643" s="9"/>
      <c r="PVE643" s="9"/>
      <c r="PVF643" s="9"/>
      <c r="PVG643" s="9"/>
      <c r="PVH643" s="9"/>
      <c r="PVI643" s="9"/>
      <c r="PVJ643" s="9"/>
      <c r="PVK643" s="9"/>
      <c r="PVL643" s="9"/>
      <c r="PVM643" s="9"/>
      <c r="PVN643" s="9"/>
      <c r="PVO643" s="9"/>
      <c r="PVP643" s="9"/>
      <c r="PVQ643" s="9"/>
      <c r="PVR643" s="9"/>
      <c r="PVS643" s="9"/>
      <c r="PVT643" s="9"/>
      <c r="PVU643" s="9"/>
      <c r="PVV643" s="9"/>
      <c r="PVW643" s="9"/>
      <c r="PVX643" s="9"/>
      <c r="PVY643" s="9"/>
      <c r="PVZ643" s="9"/>
      <c r="PWA643" s="9"/>
      <c r="PWB643" s="9"/>
      <c r="PWC643" s="9"/>
      <c r="PWD643" s="9"/>
      <c r="PWE643" s="9"/>
      <c r="PWF643" s="9"/>
      <c r="PWG643" s="9"/>
      <c r="PWH643" s="9"/>
      <c r="PWI643" s="9"/>
      <c r="PWJ643" s="9"/>
      <c r="PWK643" s="9"/>
      <c r="PWL643" s="9"/>
      <c r="PWM643" s="9"/>
      <c r="PWN643" s="9"/>
      <c r="PWO643" s="9"/>
      <c r="PWP643" s="9"/>
      <c r="PWQ643" s="9"/>
      <c r="PWR643" s="9"/>
      <c r="PWS643" s="9"/>
      <c r="PWT643" s="9"/>
      <c r="PWU643" s="9"/>
      <c r="PWV643" s="9"/>
      <c r="PWW643" s="9"/>
      <c r="PWX643" s="9"/>
      <c r="PWY643" s="9"/>
      <c r="PWZ643" s="9"/>
      <c r="PXA643" s="9"/>
      <c r="PXB643" s="9"/>
      <c r="PXC643" s="9"/>
      <c r="PXD643" s="9"/>
      <c r="PXE643" s="9"/>
      <c r="PXF643" s="9"/>
      <c r="PXG643" s="9"/>
      <c r="PXH643" s="9"/>
      <c r="PXI643" s="9"/>
      <c r="PXJ643" s="9"/>
      <c r="PXK643" s="9"/>
      <c r="PXL643" s="9"/>
      <c r="PXM643" s="9"/>
      <c r="PXN643" s="9"/>
      <c r="PXO643" s="9"/>
      <c r="PXP643" s="9"/>
      <c r="PXQ643" s="9"/>
      <c r="PXR643" s="9"/>
      <c r="PXS643" s="9"/>
      <c r="PXT643" s="9"/>
      <c r="PXU643" s="9"/>
      <c r="PXV643" s="9"/>
      <c r="PXW643" s="9"/>
      <c r="PXX643" s="9"/>
      <c r="PXY643" s="9"/>
      <c r="PXZ643" s="9"/>
      <c r="PYA643" s="9"/>
      <c r="PYB643" s="9"/>
      <c r="PYC643" s="9"/>
      <c r="PYD643" s="9"/>
      <c r="PYE643" s="9"/>
      <c r="PYF643" s="9"/>
      <c r="PYG643" s="9"/>
      <c r="PYH643" s="9"/>
      <c r="PYI643" s="9"/>
      <c r="PYJ643" s="9"/>
      <c r="PYK643" s="9"/>
      <c r="PYL643" s="9"/>
      <c r="PYM643" s="9"/>
      <c r="PYN643" s="9"/>
      <c r="PYO643" s="9"/>
      <c r="PYP643" s="9"/>
      <c r="PYQ643" s="9"/>
      <c r="PYR643" s="9"/>
      <c r="PYS643" s="9"/>
      <c r="PYT643" s="9"/>
      <c r="PYU643" s="9"/>
      <c r="PYV643" s="9"/>
      <c r="PYW643" s="9"/>
      <c r="PYX643" s="9"/>
      <c r="PYY643" s="9"/>
      <c r="PYZ643" s="9"/>
      <c r="PZA643" s="9"/>
      <c r="PZB643" s="9"/>
      <c r="PZC643" s="9"/>
      <c r="PZD643" s="9"/>
      <c r="PZE643" s="9"/>
      <c r="PZF643" s="9"/>
      <c r="PZG643" s="9"/>
      <c r="PZH643" s="9"/>
      <c r="PZI643" s="9"/>
      <c r="PZJ643" s="9"/>
      <c r="PZK643" s="9"/>
      <c r="PZL643" s="9"/>
      <c r="PZM643" s="9"/>
      <c r="PZN643" s="9"/>
      <c r="PZO643" s="9"/>
      <c r="PZP643" s="9"/>
      <c r="PZQ643" s="9"/>
      <c r="PZR643" s="9"/>
      <c r="PZS643" s="9"/>
      <c r="PZT643" s="9"/>
      <c r="PZU643" s="9"/>
      <c r="PZV643" s="9"/>
      <c r="PZW643" s="9"/>
      <c r="PZX643" s="9"/>
      <c r="PZY643" s="9"/>
      <c r="PZZ643" s="9"/>
      <c r="QAA643" s="9"/>
      <c r="QAB643" s="9"/>
      <c r="QAC643" s="9"/>
      <c r="QAD643" s="9"/>
      <c r="QAE643" s="9"/>
      <c r="QAF643" s="9"/>
      <c r="QAG643" s="9"/>
      <c r="QAH643" s="9"/>
      <c r="QAI643" s="9"/>
      <c r="QAJ643" s="9"/>
      <c r="QAK643" s="9"/>
      <c r="QAL643" s="9"/>
      <c r="QAM643" s="9"/>
      <c r="QAN643" s="9"/>
      <c r="QAO643" s="9"/>
      <c r="QAP643" s="9"/>
      <c r="QAQ643" s="9"/>
      <c r="QAR643" s="9"/>
      <c r="QAS643" s="9"/>
      <c r="QAT643" s="9"/>
      <c r="QAU643" s="9"/>
      <c r="QAV643" s="9"/>
      <c r="QAW643" s="9"/>
      <c r="QAX643" s="9"/>
      <c r="QAY643" s="9"/>
      <c r="QAZ643" s="9"/>
      <c r="QBA643" s="9"/>
      <c r="QBB643" s="9"/>
      <c r="QBC643" s="9"/>
      <c r="QBD643" s="9"/>
      <c r="QBE643" s="9"/>
      <c r="QBF643" s="9"/>
      <c r="QBG643" s="9"/>
      <c r="QBH643" s="9"/>
      <c r="QBI643" s="9"/>
      <c r="QBJ643" s="9"/>
      <c r="QBK643" s="9"/>
      <c r="QBL643" s="9"/>
      <c r="QBM643" s="9"/>
      <c r="QBN643" s="9"/>
      <c r="QBO643" s="9"/>
      <c r="QBP643" s="9"/>
      <c r="QBQ643" s="9"/>
      <c r="QBR643" s="9"/>
      <c r="QBS643" s="9"/>
      <c r="QBT643" s="9"/>
      <c r="QBU643" s="9"/>
      <c r="QBV643" s="9"/>
      <c r="QBW643" s="9"/>
      <c r="QBX643" s="9"/>
      <c r="QBY643" s="9"/>
      <c r="QBZ643" s="9"/>
      <c r="QCA643" s="9"/>
      <c r="QCB643" s="9"/>
      <c r="QCC643" s="9"/>
      <c r="QCD643" s="9"/>
      <c r="QCE643" s="9"/>
      <c r="QCF643" s="9"/>
      <c r="QCG643" s="9"/>
      <c r="QCH643" s="9"/>
      <c r="QCI643" s="9"/>
      <c r="QCJ643" s="9"/>
      <c r="QCK643" s="9"/>
      <c r="QCL643" s="9"/>
      <c r="QCM643" s="9"/>
      <c r="QCN643" s="9"/>
      <c r="QCO643" s="9"/>
      <c r="QCP643" s="9"/>
      <c r="QCQ643" s="9"/>
      <c r="QCR643" s="9"/>
      <c r="QCS643" s="9"/>
      <c r="QCT643" s="9"/>
      <c r="QCU643" s="9"/>
      <c r="QCV643" s="9"/>
      <c r="QCW643" s="9"/>
      <c r="QCX643" s="9"/>
      <c r="QCY643" s="9"/>
      <c r="QCZ643" s="9"/>
      <c r="QDA643" s="9"/>
      <c r="QDB643" s="9"/>
      <c r="QDC643" s="9"/>
      <c r="QDD643" s="9"/>
      <c r="QDE643" s="9"/>
      <c r="QDF643" s="9"/>
      <c r="QDG643" s="9"/>
      <c r="QDH643" s="9"/>
      <c r="QDI643" s="9"/>
      <c r="QDJ643" s="9"/>
      <c r="QDK643" s="9"/>
      <c r="QDL643" s="9"/>
      <c r="QDM643" s="9"/>
      <c r="QDN643" s="9"/>
      <c r="QDO643" s="9"/>
      <c r="QDP643" s="9"/>
      <c r="QDQ643" s="9"/>
      <c r="QDR643" s="9"/>
      <c r="QDS643" s="9"/>
      <c r="QDT643" s="9"/>
      <c r="QDU643" s="9"/>
      <c r="QDV643" s="9"/>
      <c r="QDW643" s="9"/>
      <c r="QDX643" s="9"/>
      <c r="QDY643" s="9"/>
      <c r="QDZ643" s="9"/>
      <c r="QEA643" s="9"/>
      <c r="QEB643" s="9"/>
      <c r="QEC643" s="9"/>
      <c r="QED643" s="9"/>
      <c r="QEE643" s="9"/>
      <c r="QEF643" s="9"/>
      <c r="QEG643" s="9"/>
      <c r="QEH643" s="9"/>
      <c r="QEI643" s="9"/>
      <c r="QEJ643" s="9"/>
      <c r="QEK643" s="9"/>
      <c r="QEL643" s="9"/>
      <c r="QEM643" s="9"/>
      <c r="QEN643" s="9"/>
      <c r="QEO643" s="9"/>
      <c r="QEP643" s="9"/>
      <c r="QEQ643" s="9"/>
      <c r="QER643" s="9"/>
      <c r="QES643" s="9"/>
      <c r="QET643" s="9"/>
      <c r="QEU643" s="9"/>
      <c r="QEV643" s="9"/>
      <c r="QEW643" s="9"/>
      <c r="QEX643" s="9"/>
      <c r="QEY643" s="9"/>
      <c r="QEZ643" s="9"/>
      <c r="QFA643" s="9"/>
      <c r="QFB643" s="9"/>
      <c r="QFC643" s="9"/>
      <c r="QFD643" s="9"/>
      <c r="QFE643" s="9"/>
      <c r="QFF643" s="9"/>
      <c r="QFG643" s="9"/>
      <c r="QFH643" s="9"/>
      <c r="QFI643" s="9"/>
      <c r="QFJ643" s="9"/>
      <c r="QFK643" s="9"/>
      <c r="QFL643" s="9"/>
      <c r="QFM643" s="9"/>
      <c r="QFN643" s="9"/>
      <c r="QFO643" s="9"/>
      <c r="QFP643" s="9"/>
      <c r="QFQ643" s="9"/>
      <c r="QFR643" s="9"/>
      <c r="QFS643" s="9"/>
      <c r="QFT643" s="9"/>
      <c r="QFU643" s="9"/>
      <c r="QFV643" s="9"/>
      <c r="QFW643" s="9"/>
      <c r="QFX643" s="9"/>
      <c r="QFY643" s="9"/>
      <c r="QFZ643" s="9"/>
      <c r="QGA643" s="9"/>
      <c r="QGB643" s="9"/>
      <c r="QGC643" s="9"/>
      <c r="QGD643" s="9"/>
      <c r="QGE643" s="9"/>
      <c r="QGF643" s="9"/>
      <c r="QGG643" s="9"/>
      <c r="QGH643" s="9"/>
      <c r="QGI643" s="9"/>
      <c r="QGJ643" s="9"/>
      <c r="QGK643" s="9"/>
      <c r="QGL643" s="9"/>
      <c r="QGM643" s="9"/>
      <c r="QGN643" s="9"/>
      <c r="QGO643" s="9"/>
      <c r="QGP643" s="9"/>
      <c r="QGQ643" s="9"/>
      <c r="QGR643" s="9"/>
      <c r="QGS643" s="9"/>
      <c r="QGT643" s="9"/>
      <c r="QGU643" s="9"/>
      <c r="QGV643" s="9"/>
      <c r="QGW643" s="9"/>
      <c r="QGX643" s="9"/>
      <c r="QGY643" s="9"/>
      <c r="QGZ643" s="9"/>
      <c r="QHA643" s="9"/>
      <c r="QHB643" s="9"/>
      <c r="QHC643" s="9"/>
      <c r="QHD643" s="9"/>
      <c r="QHE643" s="9"/>
      <c r="QHF643" s="9"/>
      <c r="QHG643" s="9"/>
      <c r="QHH643" s="9"/>
      <c r="QHI643" s="9"/>
      <c r="QHJ643" s="9"/>
      <c r="QHK643" s="9"/>
      <c r="QHL643" s="9"/>
      <c r="QHM643" s="9"/>
      <c r="QHN643" s="9"/>
      <c r="QHO643" s="9"/>
      <c r="QHP643" s="9"/>
      <c r="QHQ643" s="9"/>
      <c r="QHR643" s="9"/>
      <c r="QHS643" s="9"/>
      <c r="QHT643" s="9"/>
      <c r="QHU643" s="9"/>
      <c r="QHV643" s="9"/>
      <c r="QHW643" s="9"/>
      <c r="QHX643" s="9"/>
      <c r="QHY643" s="9"/>
      <c r="QHZ643" s="9"/>
      <c r="QIA643" s="9"/>
      <c r="QIB643" s="9"/>
      <c r="QIC643" s="9"/>
      <c r="QID643" s="9"/>
      <c r="QIE643" s="9"/>
      <c r="QIF643" s="9"/>
      <c r="QIG643" s="9"/>
      <c r="QIH643" s="9"/>
      <c r="QII643" s="9"/>
      <c r="QIJ643" s="9"/>
      <c r="QIK643" s="9"/>
      <c r="QIL643" s="9"/>
      <c r="QIM643" s="9"/>
      <c r="QIN643" s="9"/>
      <c r="QIO643" s="9"/>
      <c r="QIP643" s="9"/>
      <c r="QIQ643" s="9"/>
      <c r="QIR643" s="9"/>
      <c r="QIS643" s="9"/>
      <c r="QIT643" s="9"/>
      <c r="QIU643" s="9"/>
      <c r="QIV643" s="9"/>
      <c r="QIW643" s="9"/>
      <c r="QIX643" s="9"/>
      <c r="QIY643" s="9"/>
      <c r="QIZ643" s="9"/>
      <c r="QJA643" s="9"/>
      <c r="QJB643" s="9"/>
      <c r="QJC643" s="9"/>
      <c r="QJD643" s="9"/>
      <c r="QJE643" s="9"/>
      <c r="QJF643" s="9"/>
      <c r="QJG643" s="9"/>
      <c r="QJH643" s="9"/>
      <c r="QJI643" s="9"/>
      <c r="QJJ643" s="9"/>
      <c r="QJK643" s="9"/>
      <c r="QJL643" s="9"/>
      <c r="QJM643" s="9"/>
      <c r="QJN643" s="9"/>
      <c r="QJO643" s="9"/>
      <c r="QJP643" s="9"/>
      <c r="QJQ643" s="9"/>
      <c r="QJR643" s="9"/>
      <c r="QJS643" s="9"/>
      <c r="QJT643" s="9"/>
      <c r="QJU643" s="9"/>
      <c r="QJV643" s="9"/>
      <c r="QJW643" s="9"/>
      <c r="QJX643" s="9"/>
      <c r="QJY643" s="9"/>
      <c r="QJZ643" s="9"/>
      <c r="QKA643" s="9"/>
      <c r="QKB643" s="9"/>
      <c r="QKC643" s="9"/>
      <c r="QKD643" s="9"/>
      <c r="QKE643" s="9"/>
      <c r="QKF643" s="9"/>
      <c r="QKG643" s="9"/>
      <c r="QKH643" s="9"/>
      <c r="QKI643" s="9"/>
      <c r="QKJ643" s="9"/>
      <c r="QKK643" s="9"/>
      <c r="QKL643" s="9"/>
      <c r="QKM643" s="9"/>
      <c r="QKN643" s="9"/>
      <c r="QKO643" s="9"/>
      <c r="QKP643" s="9"/>
      <c r="QKQ643" s="9"/>
      <c r="QKR643" s="9"/>
      <c r="QKS643" s="9"/>
      <c r="QKT643" s="9"/>
      <c r="QKU643" s="9"/>
      <c r="QKV643" s="9"/>
      <c r="QKW643" s="9"/>
      <c r="QKX643" s="9"/>
      <c r="QKY643" s="9"/>
      <c r="QKZ643" s="9"/>
      <c r="QLA643" s="9"/>
      <c r="QLB643" s="9"/>
      <c r="QLC643" s="9"/>
      <c r="QLD643" s="9"/>
      <c r="QLE643" s="9"/>
      <c r="QLF643" s="9"/>
      <c r="QLG643" s="9"/>
      <c r="QLH643" s="9"/>
      <c r="QLI643" s="9"/>
      <c r="QLJ643" s="9"/>
      <c r="QLK643" s="9"/>
      <c r="QLL643" s="9"/>
      <c r="QLM643" s="9"/>
      <c r="QLN643" s="9"/>
      <c r="QLO643" s="9"/>
      <c r="QLP643" s="9"/>
      <c r="QLQ643" s="9"/>
      <c r="QLR643" s="9"/>
      <c r="QLS643" s="9"/>
      <c r="QLT643" s="9"/>
      <c r="QLU643" s="9"/>
      <c r="QLV643" s="9"/>
      <c r="QLW643" s="9"/>
      <c r="QLX643" s="9"/>
      <c r="QLY643" s="9"/>
      <c r="QLZ643" s="9"/>
      <c r="QMA643" s="9"/>
      <c r="QMB643" s="9"/>
      <c r="QMC643" s="9"/>
      <c r="QMD643" s="9"/>
      <c r="QME643" s="9"/>
      <c r="QMF643" s="9"/>
      <c r="QMG643" s="9"/>
      <c r="QMH643" s="9"/>
      <c r="QMI643" s="9"/>
      <c r="QMJ643" s="9"/>
      <c r="QMK643" s="9"/>
      <c r="QML643" s="9"/>
      <c r="QMM643" s="9"/>
      <c r="QMN643" s="9"/>
      <c r="QMO643" s="9"/>
      <c r="QMP643" s="9"/>
      <c r="QMQ643" s="9"/>
      <c r="QMR643" s="9"/>
      <c r="QMS643" s="9"/>
      <c r="QMT643" s="9"/>
      <c r="QMU643" s="9"/>
      <c r="QMV643" s="9"/>
      <c r="QMW643" s="9"/>
      <c r="QMX643" s="9"/>
      <c r="QMY643" s="9"/>
      <c r="QMZ643" s="9"/>
      <c r="QNA643" s="9"/>
      <c r="QNB643" s="9"/>
      <c r="QNC643" s="9"/>
      <c r="QND643" s="9"/>
      <c r="QNE643" s="9"/>
      <c r="QNF643" s="9"/>
      <c r="QNG643" s="9"/>
      <c r="QNH643" s="9"/>
      <c r="QNI643" s="9"/>
      <c r="QNJ643" s="9"/>
      <c r="QNK643" s="9"/>
      <c r="QNL643" s="9"/>
      <c r="QNM643" s="9"/>
      <c r="QNN643" s="9"/>
      <c r="QNO643" s="9"/>
      <c r="QNP643" s="9"/>
      <c r="QNQ643" s="9"/>
      <c r="QNR643" s="9"/>
      <c r="QNS643" s="9"/>
      <c r="QNT643" s="9"/>
      <c r="QNU643" s="9"/>
      <c r="QNV643" s="9"/>
      <c r="QNW643" s="9"/>
      <c r="QNX643" s="9"/>
      <c r="QNY643" s="9"/>
      <c r="QNZ643" s="9"/>
      <c r="QOA643" s="9"/>
      <c r="QOB643" s="9"/>
      <c r="QOC643" s="9"/>
      <c r="QOD643" s="9"/>
      <c r="QOE643" s="9"/>
      <c r="QOF643" s="9"/>
      <c r="QOG643" s="9"/>
      <c r="QOH643" s="9"/>
      <c r="QOI643" s="9"/>
      <c r="QOJ643" s="9"/>
      <c r="QOK643" s="9"/>
      <c r="QOL643" s="9"/>
      <c r="QOM643" s="9"/>
      <c r="QON643" s="9"/>
      <c r="QOO643" s="9"/>
      <c r="QOP643" s="9"/>
      <c r="QOQ643" s="9"/>
      <c r="QOR643" s="9"/>
      <c r="QOS643" s="9"/>
      <c r="QOT643" s="9"/>
      <c r="QOU643" s="9"/>
      <c r="QOV643" s="9"/>
      <c r="QOW643" s="9"/>
      <c r="QOX643" s="9"/>
      <c r="QOY643" s="9"/>
      <c r="QOZ643" s="9"/>
      <c r="QPA643" s="9"/>
      <c r="QPB643" s="9"/>
      <c r="QPC643" s="9"/>
      <c r="QPD643" s="9"/>
      <c r="QPE643" s="9"/>
      <c r="QPF643" s="9"/>
      <c r="QPG643" s="9"/>
      <c r="QPH643" s="9"/>
      <c r="QPI643" s="9"/>
      <c r="QPJ643" s="9"/>
      <c r="QPK643" s="9"/>
      <c r="QPL643" s="9"/>
      <c r="QPM643" s="9"/>
      <c r="QPN643" s="9"/>
      <c r="QPO643" s="9"/>
      <c r="QPP643" s="9"/>
      <c r="QPQ643" s="9"/>
      <c r="QPR643" s="9"/>
      <c r="QPS643" s="9"/>
      <c r="QPT643" s="9"/>
      <c r="QPU643" s="9"/>
      <c r="QPV643" s="9"/>
      <c r="QPW643" s="9"/>
      <c r="QPX643" s="9"/>
      <c r="QPY643" s="9"/>
      <c r="QPZ643" s="9"/>
      <c r="QQA643" s="9"/>
      <c r="QQB643" s="9"/>
      <c r="QQC643" s="9"/>
      <c r="QQD643" s="9"/>
      <c r="QQE643" s="9"/>
      <c r="QQF643" s="9"/>
      <c r="QQG643" s="9"/>
      <c r="QQH643" s="9"/>
      <c r="QQI643" s="9"/>
      <c r="QQJ643" s="9"/>
      <c r="QQK643" s="9"/>
      <c r="QQL643" s="9"/>
      <c r="QQM643" s="9"/>
      <c r="QQN643" s="9"/>
      <c r="QQO643" s="9"/>
      <c r="QQP643" s="9"/>
      <c r="QQQ643" s="9"/>
      <c r="QQR643" s="9"/>
      <c r="QQS643" s="9"/>
      <c r="QQT643" s="9"/>
      <c r="QQU643" s="9"/>
      <c r="QQV643" s="9"/>
      <c r="QQW643" s="9"/>
      <c r="QQX643" s="9"/>
      <c r="QQY643" s="9"/>
      <c r="QQZ643" s="9"/>
      <c r="QRA643" s="9"/>
      <c r="QRB643" s="9"/>
      <c r="QRC643" s="9"/>
      <c r="QRD643" s="9"/>
      <c r="QRE643" s="9"/>
      <c r="QRF643" s="9"/>
      <c r="QRG643" s="9"/>
      <c r="QRH643" s="9"/>
      <c r="QRI643" s="9"/>
      <c r="QRJ643" s="9"/>
      <c r="QRK643" s="9"/>
      <c r="QRL643" s="9"/>
      <c r="QRM643" s="9"/>
      <c r="QRN643" s="9"/>
      <c r="QRO643" s="9"/>
      <c r="QRP643" s="9"/>
      <c r="QRQ643" s="9"/>
      <c r="QRR643" s="9"/>
      <c r="QRS643" s="9"/>
      <c r="QRT643" s="9"/>
      <c r="QRU643" s="9"/>
      <c r="QRV643" s="9"/>
      <c r="QRW643" s="9"/>
      <c r="QRX643" s="9"/>
      <c r="QRY643" s="9"/>
      <c r="QRZ643" s="9"/>
      <c r="QSA643" s="9"/>
      <c r="QSB643" s="9"/>
      <c r="QSC643" s="9"/>
      <c r="QSD643" s="9"/>
      <c r="QSE643" s="9"/>
      <c r="QSF643" s="9"/>
      <c r="QSG643" s="9"/>
      <c r="QSH643" s="9"/>
      <c r="QSI643" s="9"/>
      <c r="QSJ643" s="9"/>
      <c r="QSK643" s="9"/>
      <c r="QSL643" s="9"/>
      <c r="QSM643" s="9"/>
      <c r="QSN643" s="9"/>
      <c r="QSO643" s="9"/>
      <c r="QSP643" s="9"/>
      <c r="QSQ643" s="9"/>
      <c r="QSR643" s="9"/>
      <c r="QSS643" s="9"/>
      <c r="QST643" s="9"/>
      <c r="QSU643" s="9"/>
      <c r="QSV643" s="9"/>
      <c r="QSW643" s="9"/>
      <c r="QSX643" s="9"/>
      <c r="QSY643" s="9"/>
      <c r="QSZ643" s="9"/>
      <c r="QTA643" s="9"/>
      <c r="QTB643" s="9"/>
      <c r="QTC643" s="9"/>
      <c r="QTD643" s="9"/>
      <c r="QTE643" s="9"/>
      <c r="QTF643" s="9"/>
      <c r="QTG643" s="9"/>
      <c r="QTH643" s="9"/>
      <c r="QTI643" s="9"/>
      <c r="QTJ643" s="9"/>
      <c r="QTK643" s="9"/>
      <c r="QTL643" s="9"/>
      <c r="QTM643" s="9"/>
      <c r="QTN643" s="9"/>
      <c r="QTO643" s="9"/>
      <c r="QTP643" s="9"/>
      <c r="QTQ643" s="9"/>
      <c r="QTR643" s="9"/>
      <c r="QTS643" s="9"/>
      <c r="QTT643" s="9"/>
      <c r="QTU643" s="9"/>
      <c r="QTV643" s="9"/>
      <c r="QTW643" s="9"/>
      <c r="QTX643" s="9"/>
      <c r="QTY643" s="9"/>
      <c r="QTZ643" s="9"/>
      <c r="QUA643" s="9"/>
      <c r="QUB643" s="9"/>
      <c r="QUC643" s="9"/>
      <c r="QUD643" s="9"/>
      <c r="QUE643" s="9"/>
      <c r="QUF643" s="9"/>
      <c r="QUG643" s="9"/>
      <c r="QUH643" s="9"/>
      <c r="QUI643" s="9"/>
      <c r="QUJ643" s="9"/>
      <c r="QUK643" s="9"/>
      <c r="QUL643" s="9"/>
      <c r="QUM643" s="9"/>
      <c r="QUN643" s="9"/>
      <c r="QUO643" s="9"/>
      <c r="QUP643" s="9"/>
      <c r="QUQ643" s="9"/>
      <c r="QUR643" s="9"/>
      <c r="QUS643" s="9"/>
      <c r="QUT643" s="9"/>
      <c r="QUU643" s="9"/>
      <c r="QUV643" s="9"/>
      <c r="QUW643" s="9"/>
      <c r="QUX643" s="9"/>
      <c r="QUY643" s="9"/>
      <c r="QUZ643" s="9"/>
      <c r="QVA643" s="9"/>
      <c r="QVB643" s="9"/>
      <c r="QVC643" s="9"/>
      <c r="QVD643" s="9"/>
      <c r="QVE643" s="9"/>
      <c r="QVF643" s="9"/>
      <c r="QVG643" s="9"/>
      <c r="QVH643" s="9"/>
      <c r="QVI643" s="9"/>
      <c r="QVJ643" s="9"/>
      <c r="QVK643" s="9"/>
      <c r="QVL643" s="9"/>
      <c r="QVM643" s="9"/>
      <c r="QVN643" s="9"/>
      <c r="QVO643" s="9"/>
      <c r="QVP643" s="9"/>
      <c r="QVQ643" s="9"/>
      <c r="QVR643" s="9"/>
      <c r="QVS643" s="9"/>
      <c r="QVT643" s="9"/>
      <c r="QVU643" s="9"/>
      <c r="QVV643" s="9"/>
      <c r="QVW643" s="9"/>
      <c r="QVX643" s="9"/>
      <c r="QVY643" s="9"/>
      <c r="QVZ643" s="9"/>
      <c r="QWA643" s="9"/>
      <c r="QWB643" s="9"/>
      <c r="QWC643" s="9"/>
      <c r="QWD643" s="9"/>
      <c r="QWE643" s="9"/>
      <c r="QWF643" s="9"/>
      <c r="QWG643" s="9"/>
      <c r="QWH643" s="9"/>
      <c r="QWI643" s="9"/>
      <c r="QWJ643" s="9"/>
      <c r="QWK643" s="9"/>
      <c r="QWL643" s="9"/>
      <c r="QWM643" s="9"/>
      <c r="QWN643" s="9"/>
      <c r="QWO643" s="9"/>
      <c r="QWP643" s="9"/>
      <c r="QWQ643" s="9"/>
      <c r="QWR643" s="9"/>
      <c r="QWS643" s="9"/>
      <c r="QWT643" s="9"/>
      <c r="QWU643" s="9"/>
      <c r="QWV643" s="9"/>
      <c r="QWW643" s="9"/>
      <c r="QWX643" s="9"/>
      <c r="QWY643" s="9"/>
      <c r="QWZ643" s="9"/>
      <c r="QXA643" s="9"/>
      <c r="QXB643" s="9"/>
      <c r="QXC643" s="9"/>
      <c r="QXD643" s="9"/>
      <c r="QXE643" s="9"/>
      <c r="QXF643" s="9"/>
      <c r="QXG643" s="9"/>
      <c r="QXH643" s="9"/>
      <c r="QXI643" s="9"/>
      <c r="QXJ643" s="9"/>
      <c r="QXK643" s="9"/>
      <c r="QXL643" s="9"/>
      <c r="QXM643" s="9"/>
      <c r="QXN643" s="9"/>
      <c r="QXO643" s="9"/>
      <c r="QXP643" s="9"/>
      <c r="QXQ643" s="9"/>
      <c r="QXR643" s="9"/>
      <c r="QXS643" s="9"/>
      <c r="QXT643" s="9"/>
      <c r="QXU643" s="9"/>
      <c r="QXV643" s="9"/>
      <c r="QXW643" s="9"/>
      <c r="QXX643" s="9"/>
      <c r="QXY643" s="9"/>
      <c r="QXZ643" s="9"/>
      <c r="QYA643" s="9"/>
      <c r="QYB643" s="9"/>
      <c r="QYC643" s="9"/>
      <c r="QYD643" s="9"/>
      <c r="QYE643" s="9"/>
      <c r="QYF643" s="9"/>
      <c r="QYG643" s="9"/>
      <c r="QYH643" s="9"/>
      <c r="QYI643" s="9"/>
      <c r="QYJ643" s="9"/>
      <c r="QYK643" s="9"/>
      <c r="QYL643" s="9"/>
      <c r="QYM643" s="9"/>
      <c r="QYN643" s="9"/>
      <c r="QYO643" s="9"/>
      <c r="QYP643" s="9"/>
      <c r="QYQ643" s="9"/>
      <c r="QYR643" s="9"/>
      <c r="QYS643" s="9"/>
      <c r="QYT643" s="9"/>
      <c r="QYU643" s="9"/>
      <c r="QYV643" s="9"/>
      <c r="QYW643" s="9"/>
      <c r="QYX643" s="9"/>
      <c r="QYY643" s="9"/>
      <c r="QYZ643" s="9"/>
      <c r="QZA643" s="9"/>
      <c r="QZB643" s="9"/>
      <c r="QZC643" s="9"/>
      <c r="QZD643" s="9"/>
      <c r="QZE643" s="9"/>
      <c r="QZF643" s="9"/>
      <c r="QZG643" s="9"/>
      <c r="QZH643" s="9"/>
      <c r="QZI643" s="9"/>
      <c r="QZJ643" s="9"/>
      <c r="QZK643" s="9"/>
      <c r="QZL643" s="9"/>
      <c r="QZM643" s="9"/>
      <c r="QZN643" s="9"/>
      <c r="QZO643" s="9"/>
      <c r="QZP643" s="9"/>
      <c r="QZQ643" s="9"/>
      <c r="QZR643" s="9"/>
      <c r="QZS643" s="9"/>
      <c r="QZT643" s="9"/>
      <c r="QZU643" s="9"/>
      <c r="QZV643" s="9"/>
      <c r="QZW643" s="9"/>
      <c r="QZX643" s="9"/>
      <c r="QZY643" s="9"/>
      <c r="QZZ643" s="9"/>
      <c r="RAA643" s="9"/>
      <c r="RAB643" s="9"/>
      <c r="RAC643" s="9"/>
      <c r="RAD643" s="9"/>
      <c r="RAE643" s="9"/>
      <c r="RAF643" s="9"/>
      <c r="RAG643" s="9"/>
      <c r="RAH643" s="9"/>
      <c r="RAI643" s="9"/>
      <c r="RAJ643" s="9"/>
      <c r="RAK643" s="9"/>
      <c r="RAL643" s="9"/>
      <c r="RAM643" s="9"/>
      <c r="RAN643" s="9"/>
      <c r="RAO643" s="9"/>
      <c r="RAP643" s="9"/>
      <c r="RAQ643" s="9"/>
      <c r="RAR643" s="9"/>
      <c r="RAS643" s="9"/>
      <c r="RAT643" s="9"/>
      <c r="RAU643" s="9"/>
      <c r="RAV643" s="9"/>
      <c r="RAW643" s="9"/>
      <c r="RAX643" s="9"/>
      <c r="RAY643" s="9"/>
      <c r="RAZ643" s="9"/>
      <c r="RBA643" s="9"/>
      <c r="RBB643" s="9"/>
      <c r="RBC643" s="9"/>
      <c r="RBD643" s="9"/>
      <c r="RBE643" s="9"/>
      <c r="RBF643" s="9"/>
      <c r="RBG643" s="9"/>
      <c r="RBH643" s="9"/>
      <c r="RBI643" s="9"/>
      <c r="RBJ643" s="9"/>
      <c r="RBK643" s="9"/>
      <c r="RBL643" s="9"/>
      <c r="RBM643" s="9"/>
      <c r="RBN643" s="9"/>
      <c r="RBO643" s="9"/>
      <c r="RBP643" s="9"/>
      <c r="RBQ643" s="9"/>
      <c r="RBR643" s="9"/>
      <c r="RBS643" s="9"/>
      <c r="RBT643" s="9"/>
      <c r="RBU643" s="9"/>
      <c r="RBV643" s="9"/>
      <c r="RBW643" s="9"/>
      <c r="RBX643" s="9"/>
      <c r="RBY643" s="9"/>
      <c r="RBZ643" s="9"/>
      <c r="RCA643" s="9"/>
      <c r="RCB643" s="9"/>
      <c r="RCC643" s="9"/>
      <c r="RCD643" s="9"/>
      <c r="RCE643" s="9"/>
      <c r="RCF643" s="9"/>
      <c r="RCG643" s="9"/>
      <c r="RCH643" s="9"/>
      <c r="RCI643" s="9"/>
      <c r="RCJ643" s="9"/>
      <c r="RCK643" s="9"/>
      <c r="RCL643" s="9"/>
      <c r="RCM643" s="9"/>
      <c r="RCN643" s="9"/>
      <c r="RCO643" s="9"/>
      <c r="RCP643" s="9"/>
      <c r="RCQ643" s="9"/>
      <c r="RCR643" s="9"/>
      <c r="RCS643" s="9"/>
      <c r="RCT643" s="9"/>
      <c r="RCU643" s="9"/>
      <c r="RCV643" s="9"/>
      <c r="RCW643" s="9"/>
      <c r="RCX643" s="9"/>
      <c r="RCY643" s="9"/>
      <c r="RCZ643" s="9"/>
      <c r="RDA643" s="9"/>
      <c r="RDB643" s="9"/>
      <c r="RDC643" s="9"/>
      <c r="RDD643" s="9"/>
      <c r="RDE643" s="9"/>
      <c r="RDF643" s="9"/>
      <c r="RDG643" s="9"/>
      <c r="RDH643" s="9"/>
      <c r="RDI643" s="9"/>
      <c r="RDJ643" s="9"/>
      <c r="RDK643" s="9"/>
      <c r="RDL643" s="9"/>
      <c r="RDM643" s="9"/>
      <c r="RDN643" s="9"/>
      <c r="RDO643" s="9"/>
      <c r="RDP643" s="9"/>
      <c r="RDQ643" s="9"/>
      <c r="RDR643" s="9"/>
      <c r="RDS643" s="9"/>
      <c r="RDT643" s="9"/>
      <c r="RDU643" s="9"/>
      <c r="RDV643" s="9"/>
      <c r="RDW643" s="9"/>
      <c r="RDX643" s="9"/>
      <c r="RDY643" s="9"/>
      <c r="RDZ643" s="9"/>
      <c r="REA643" s="9"/>
      <c r="REB643" s="9"/>
      <c r="REC643" s="9"/>
      <c r="RED643" s="9"/>
      <c r="REE643" s="9"/>
      <c r="REF643" s="9"/>
      <c r="REG643" s="9"/>
      <c r="REH643" s="9"/>
      <c r="REI643" s="9"/>
      <c r="REJ643" s="9"/>
      <c r="REK643" s="9"/>
      <c r="REL643" s="9"/>
      <c r="REM643" s="9"/>
      <c r="REN643" s="9"/>
      <c r="REO643" s="9"/>
      <c r="REP643" s="9"/>
      <c r="REQ643" s="9"/>
      <c r="RER643" s="9"/>
      <c r="RES643" s="9"/>
      <c r="RET643" s="9"/>
      <c r="REU643" s="9"/>
      <c r="REV643" s="9"/>
      <c r="REW643" s="9"/>
      <c r="REX643" s="9"/>
      <c r="REY643" s="9"/>
      <c r="REZ643" s="9"/>
      <c r="RFA643" s="9"/>
      <c r="RFB643" s="9"/>
      <c r="RFC643" s="9"/>
      <c r="RFD643" s="9"/>
      <c r="RFE643" s="9"/>
      <c r="RFF643" s="9"/>
      <c r="RFG643" s="9"/>
      <c r="RFH643" s="9"/>
      <c r="RFI643" s="9"/>
      <c r="RFJ643" s="9"/>
      <c r="RFK643" s="9"/>
      <c r="RFL643" s="9"/>
      <c r="RFM643" s="9"/>
      <c r="RFN643" s="9"/>
      <c r="RFO643" s="9"/>
      <c r="RFP643" s="9"/>
      <c r="RFQ643" s="9"/>
      <c r="RFR643" s="9"/>
      <c r="RFS643" s="9"/>
      <c r="RFT643" s="9"/>
      <c r="RFU643" s="9"/>
      <c r="RFV643" s="9"/>
      <c r="RFW643" s="9"/>
      <c r="RFX643" s="9"/>
      <c r="RFY643" s="9"/>
      <c r="RFZ643" s="9"/>
      <c r="RGA643" s="9"/>
      <c r="RGB643" s="9"/>
      <c r="RGC643" s="9"/>
      <c r="RGD643" s="9"/>
      <c r="RGE643" s="9"/>
      <c r="RGF643" s="9"/>
      <c r="RGG643" s="9"/>
      <c r="RGH643" s="9"/>
      <c r="RGI643" s="9"/>
      <c r="RGJ643" s="9"/>
      <c r="RGK643" s="9"/>
      <c r="RGL643" s="9"/>
      <c r="RGM643" s="9"/>
      <c r="RGN643" s="9"/>
      <c r="RGO643" s="9"/>
      <c r="RGP643" s="9"/>
      <c r="RGQ643" s="9"/>
      <c r="RGR643" s="9"/>
      <c r="RGS643" s="9"/>
      <c r="RGT643" s="9"/>
      <c r="RGU643" s="9"/>
      <c r="RGV643" s="9"/>
      <c r="RGW643" s="9"/>
      <c r="RGX643" s="9"/>
      <c r="RGY643" s="9"/>
      <c r="RGZ643" s="9"/>
      <c r="RHA643" s="9"/>
      <c r="RHB643" s="9"/>
      <c r="RHC643" s="9"/>
      <c r="RHD643" s="9"/>
      <c r="RHE643" s="9"/>
      <c r="RHF643" s="9"/>
      <c r="RHG643" s="9"/>
      <c r="RHH643" s="9"/>
      <c r="RHI643" s="9"/>
      <c r="RHJ643" s="9"/>
      <c r="RHK643" s="9"/>
      <c r="RHL643" s="9"/>
      <c r="RHM643" s="9"/>
      <c r="RHN643" s="9"/>
      <c r="RHO643" s="9"/>
      <c r="RHP643" s="9"/>
      <c r="RHQ643" s="9"/>
      <c r="RHR643" s="9"/>
      <c r="RHS643" s="9"/>
      <c r="RHT643" s="9"/>
      <c r="RHU643" s="9"/>
      <c r="RHV643" s="9"/>
      <c r="RHW643" s="9"/>
      <c r="RHX643" s="9"/>
      <c r="RHY643" s="9"/>
      <c r="RHZ643" s="9"/>
      <c r="RIA643" s="9"/>
      <c r="RIB643" s="9"/>
      <c r="RIC643" s="9"/>
      <c r="RID643" s="9"/>
      <c r="RIE643" s="9"/>
      <c r="RIF643" s="9"/>
      <c r="RIG643" s="9"/>
      <c r="RIH643" s="9"/>
      <c r="RII643" s="9"/>
      <c r="RIJ643" s="9"/>
      <c r="RIK643" s="9"/>
      <c r="RIL643" s="9"/>
      <c r="RIM643" s="9"/>
      <c r="RIN643" s="9"/>
      <c r="RIO643" s="9"/>
      <c r="RIP643" s="9"/>
      <c r="RIQ643" s="9"/>
      <c r="RIR643" s="9"/>
      <c r="RIS643" s="9"/>
      <c r="RIT643" s="9"/>
      <c r="RIU643" s="9"/>
      <c r="RIV643" s="9"/>
      <c r="RIW643" s="9"/>
      <c r="RIX643" s="9"/>
      <c r="RIY643" s="9"/>
      <c r="RIZ643" s="9"/>
      <c r="RJA643" s="9"/>
      <c r="RJB643" s="9"/>
      <c r="RJC643" s="9"/>
      <c r="RJD643" s="9"/>
      <c r="RJE643" s="9"/>
      <c r="RJF643" s="9"/>
      <c r="RJG643" s="9"/>
      <c r="RJH643" s="9"/>
      <c r="RJI643" s="9"/>
      <c r="RJJ643" s="9"/>
      <c r="RJK643" s="9"/>
      <c r="RJL643" s="9"/>
      <c r="RJM643" s="9"/>
      <c r="RJN643" s="9"/>
      <c r="RJO643" s="9"/>
      <c r="RJP643" s="9"/>
      <c r="RJQ643" s="9"/>
      <c r="RJR643" s="9"/>
      <c r="RJS643" s="9"/>
      <c r="RJT643" s="9"/>
      <c r="RJU643" s="9"/>
      <c r="RJV643" s="9"/>
      <c r="RJW643" s="9"/>
      <c r="RJX643" s="9"/>
      <c r="RJY643" s="9"/>
      <c r="RJZ643" s="9"/>
      <c r="RKA643" s="9"/>
      <c r="RKB643" s="9"/>
      <c r="RKC643" s="9"/>
      <c r="RKD643" s="9"/>
      <c r="RKE643" s="9"/>
      <c r="RKF643" s="9"/>
      <c r="RKG643" s="9"/>
      <c r="RKH643" s="9"/>
      <c r="RKI643" s="9"/>
      <c r="RKJ643" s="9"/>
      <c r="RKK643" s="9"/>
      <c r="RKL643" s="9"/>
      <c r="RKM643" s="9"/>
      <c r="RKN643" s="9"/>
      <c r="RKO643" s="9"/>
      <c r="RKP643" s="9"/>
      <c r="RKQ643" s="9"/>
      <c r="RKR643" s="9"/>
      <c r="RKS643" s="9"/>
      <c r="RKT643" s="9"/>
      <c r="RKU643" s="9"/>
      <c r="RKV643" s="9"/>
      <c r="RKW643" s="9"/>
      <c r="RKX643" s="9"/>
      <c r="RKY643" s="9"/>
      <c r="RKZ643" s="9"/>
      <c r="RLA643" s="9"/>
      <c r="RLB643" s="9"/>
      <c r="RLC643" s="9"/>
      <c r="RLD643" s="9"/>
      <c r="RLE643" s="9"/>
      <c r="RLF643" s="9"/>
      <c r="RLG643" s="9"/>
      <c r="RLH643" s="9"/>
      <c r="RLI643" s="9"/>
      <c r="RLJ643" s="9"/>
      <c r="RLK643" s="9"/>
      <c r="RLL643" s="9"/>
      <c r="RLM643" s="9"/>
      <c r="RLN643" s="9"/>
      <c r="RLO643" s="9"/>
      <c r="RLP643" s="9"/>
      <c r="RLQ643" s="9"/>
      <c r="RLR643" s="9"/>
      <c r="RLS643" s="9"/>
      <c r="RLT643" s="9"/>
      <c r="RLU643" s="9"/>
      <c r="RLV643" s="9"/>
      <c r="RLW643" s="9"/>
      <c r="RLX643" s="9"/>
      <c r="RLY643" s="9"/>
      <c r="RLZ643" s="9"/>
      <c r="RMA643" s="9"/>
      <c r="RMB643" s="9"/>
      <c r="RMC643" s="9"/>
      <c r="RMD643" s="9"/>
      <c r="RME643" s="9"/>
      <c r="RMF643" s="9"/>
      <c r="RMG643" s="9"/>
      <c r="RMH643" s="9"/>
      <c r="RMI643" s="9"/>
      <c r="RMJ643" s="9"/>
      <c r="RMK643" s="9"/>
      <c r="RML643" s="9"/>
      <c r="RMM643" s="9"/>
      <c r="RMN643" s="9"/>
      <c r="RMO643" s="9"/>
      <c r="RMP643" s="9"/>
      <c r="RMQ643" s="9"/>
      <c r="RMR643" s="9"/>
      <c r="RMS643" s="9"/>
      <c r="RMT643" s="9"/>
      <c r="RMU643" s="9"/>
      <c r="RMV643" s="9"/>
      <c r="RMW643" s="9"/>
      <c r="RMX643" s="9"/>
      <c r="RMY643" s="9"/>
      <c r="RMZ643" s="9"/>
      <c r="RNA643" s="9"/>
      <c r="RNB643" s="9"/>
      <c r="RNC643" s="9"/>
      <c r="RND643" s="9"/>
      <c r="RNE643" s="9"/>
      <c r="RNF643" s="9"/>
      <c r="RNG643" s="9"/>
      <c r="RNH643" s="9"/>
      <c r="RNI643" s="9"/>
      <c r="RNJ643" s="9"/>
      <c r="RNK643" s="9"/>
      <c r="RNL643" s="9"/>
      <c r="RNM643" s="9"/>
      <c r="RNN643" s="9"/>
      <c r="RNO643" s="9"/>
      <c r="RNP643" s="9"/>
      <c r="RNQ643" s="9"/>
      <c r="RNR643" s="9"/>
      <c r="RNS643" s="9"/>
      <c r="RNT643" s="9"/>
      <c r="RNU643" s="9"/>
      <c r="RNV643" s="9"/>
      <c r="RNW643" s="9"/>
      <c r="RNX643" s="9"/>
      <c r="RNY643" s="9"/>
      <c r="RNZ643" s="9"/>
      <c r="ROA643" s="9"/>
      <c r="ROB643" s="9"/>
      <c r="ROC643" s="9"/>
      <c r="ROD643" s="9"/>
      <c r="ROE643" s="9"/>
      <c r="ROF643" s="9"/>
      <c r="ROG643" s="9"/>
      <c r="ROH643" s="9"/>
      <c r="ROI643" s="9"/>
      <c r="ROJ643" s="9"/>
      <c r="ROK643" s="9"/>
      <c r="ROL643" s="9"/>
      <c r="ROM643" s="9"/>
      <c r="RON643" s="9"/>
      <c r="ROO643" s="9"/>
      <c r="ROP643" s="9"/>
      <c r="ROQ643" s="9"/>
      <c r="ROR643" s="9"/>
      <c r="ROS643" s="9"/>
      <c r="ROT643" s="9"/>
      <c r="ROU643" s="9"/>
      <c r="ROV643" s="9"/>
      <c r="ROW643" s="9"/>
      <c r="ROX643" s="9"/>
      <c r="ROY643" s="9"/>
      <c r="ROZ643" s="9"/>
      <c r="RPA643" s="9"/>
      <c r="RPB643" s="9"/>
      <c r="RPC643" s="9"/>
      <c r="RPD643" s="9"/>
      <c r="RPE643" s="9"/>
      <c r="RPF643" s="9"/>
      <c r="RPG643" s="9"/>
      <c r="RPH643" s="9"/>
      <c r="RPI643" s="9"/>
      <c r="RPJ643" s="9"/>
      <c r="RPK643" s="9"/>
      <c r="RPL643" s="9"/>
      <c r="RPM643" s="9"/>
      <c r="RPN643" s="9"/>
      <c r="RPO643" s="9"/>
      <c r="RPP643" s="9"/>
      <c r="RPQ643" s="9"/>
      <c r="RPR643" s="9"/>
      <c r="RPS643" s="9"/>
      <c r="RPT643" s="9"/>
      <c r="RPU643" s="9"/>
      <c r="RPV643" s="9"/>
      <c r="RPW643" s="9"/>
      <c r="RPX643" s="9"/>
      <c r="RPY643" s="9"/>
      <c r="RPZ643" s="9"/>
      <c r="RQA643" s="9"/>
      <c r="RQB643" s="9"/>
      <c r="RQC643" s="9"/>
      <c r="RQD643" s="9"/>
      <c r="RQE643" s="9"/>
      <c r="RQF643" s="9"/>
      <c r="RQG643" s="9"/>
      <c r="RQH643" s="9"/>
      <c r="RQI643" s="9"/>
      <c r="RQJ643" s="9"/>
      <c r="RQK643" s="9"/>
      <c r="RQL643" s="9"/>
      <c r="RQM643" s="9"/>
      <c r="RQN643" s="9"/>
      <c r="RQO643" s="9"/>
      <c r="RQP643" s="9"/>
      <c r="RQQ643" s="9"/>
      <c r="RQR643" s="9"/>
      <c r="RQS643" s="9"/>
      <c r="RQT643" s="9"/>
      <c r="RQU643" s="9"/>
      <c r="RQV643" s="9"/>
      <c r="RQW643" s="9"/>
      <c r="RQX643" s="9"/>
      <c r="RQY643" s="9"/>
      <c r="RQZ643" s="9"/>
      <c r="RRA643" s="9"/>
      <c r="RRB643" s="9"/>
      <c r="RRC643" s="9"/>
      <c r="RRD643" s="9"/>
      <c r="RRE643" s="9"/>
      <c r="RRF643" s="9"/>
      <c r="RRG643" s="9"/>
      <c r="RRH643" s="9"/>
      <c r="RRI643" s="9"/>
      <c r="RRJ643" s="9"/>
      <c r="RRK643" s="9"/>
      <c r="RRL643" s="9"/>
      <c r="RRM643" s="9"/>
      <c r="RRN643" s="9"/>
      <c r="RRO643" s="9"/>
      <c r="RRP643" s="9"/>
      <c r="RRQ643" s="9"/>
      <c r="RRR643" s="9"/>
      <c r="RRS643" s="9"/>
      <c r="RRT643" s="9"/>
      <c r="RRU643" s="9"/>
      <c r="RRV643" s="9"/>
      <c r="RRW643" s="9"/>
      <c r="RRX643" s="9"/>
      <c r="RRY643" s="9"/>
      <c r="RRZ643" s="9"/>
      <c r="RSA643" s="9"/>
      <c r="RSB643" s="9"/>
      <c r="RSC643" s="9"/>
      <c r="RSD643" s="9"/>
      <c r="RSE643" s="9"/>
      <c r="RSF643" s="9"/>
      <c r="RSG643" s="9"/>
      <c r="RSH643" s="9"/>
      <c r="RSI643" s="9"/>
      <c r="RSJ643" s="9"/>
      <c r="RSK643" s="9"/>
      <c r="RSL643" s="9"/>
      <c r="RSM643" s="9"/>
      <c r="RSN643" s="9"/>
      <c r="RSO643" s="9"/>
      <c r="RSP643" s="9"/>
      <c r="RSQ643" s="9"/>
      <c r="RSR643" s="9"/>
      <c r="RSS643" s="9"/>
      <c r="RST643" s="9"/>
      <c r="RSU643" s="9"/>
      <c r="RSV643" s="9"/>
      <c r="RSW643" s="9"/>
      <c r="RSX643" s="9"/>
      <c r="RSY643" s="9"/>
      <c r="RSZ643" s="9"/>
      <c r="RTA643" s="9"/>
      <c r="RTB643" s="9"/>
      <c r="RTC643" s="9"/>
      <c r="RTD643" s="9"/>
      <c r="RTE643" s="9"/>
      <c r="RTF643" s="9"/>
      <c r="RTG643" s="9"/>
      <c r="RTH643" s="9"/>
      <c r="RTI643" s="9"/>
      <c r="RTJ643" s="9"/>
      <c r="RTK643" s="9"/>
      <c r="RTL643" s="9"/>
      <c r="RTM643" s="9"/>
      <c r="RTN643" s="9"/>
      <c r="RTO643" s="9"/>
      <c r="RTP643" s="9"/>
      <c r="RTQ643" s="9"/>
      <c r="RTR643" s="9"/>
      <c r="RTS643" s="9"/>
      <c r="RTT643" s="9"/>
      <c r="RTU643" s="9"/>
      <c r="RTV643" s="9"/>
      <c r="RTW643" s="9"/>
      <c r="RTX643" s="9"/>
      <c r="RTY643" s="9"/>
      <c r="RTZ643" s="9"/>
      <c r="RUA643" s="9"/>
      <c r="RUB643" s="9"/>
      <c r="RUC643" s="9"/>
      <c r="RUD643" s="9"/>
      <c r="RUE643" s="9"/>
      <c r="RUF643" s="9"/>
      <c r="RUG643" s="9"/>
      <c r="RUH643" s="9"/>
      <c r="RUI643" s="9"/>
      <c r="RUJ643" s="9"/>
      <c r="RUK643" s="9"/>
      <c r="RUL643" s="9"/>
      <c r="RUM643" s="9"/>
      <c r="RUN643" s="9"/>
      <c r="RUO643" s="9"/>
      <c r="RUP643" s="9"/>
      <c r="RUQ643" s="9"/>
      <c r="RUR643" s="9"/>
      <c r="RUS643" s="9"/>
      <c r="RUT643" s="9"/>
      <c r="RUU643" s="9"/>
      <c r="RUV643" s="9"/>
      <c r="RUW643" s="9"/>
      <c r="RUX643" s="9"/>
      <c r="RUY643" s="9"/>
      <c r="RUZ643" s="9"/>
      <c r="RVA643" s="9"/>
      <c r="RVB643" s="9"/>
      <c r="RVC643" s="9"/>
      <c r="RVD643" s="9"/>
      <c r="RVE643" s="9"/>
      <c r="RVF643" s="9"/>
      <c r="RVG643" s="9"/>
      <c r="RVH643" s="9"/>
      <c r="RVI643" s="9"/>
      <c r="RVJ643" s="9"/>
      <c r="RVK643" s="9"/>
      <c r="RVL643" s="9"/>
      <c r="RVM643" s="9"/>
      <c r="RVN643" s="9"/>
      <c r="RVO643" s="9"/>
      <c r="RVP643" s="9"/>
      <c r="RVQ643" s="9"/>
      <c r="RVR643" s="9"/>
      <c r="RVS643" s="9"/>
      <c r="RVT643" s="9"/>
      <c r="RVU643" s="9"/>
      <c r="RVV643" s="9"/>
      <c r="RVW643" s="9"/>
      <c r="RVX643" s="9"/>
      <c r="RVY643" s="9"/>
      <c r="RVZ643" s="9"/>
      <c r="RWA643" s="9"/>
      <c r="RWB643" s="9"/>
      <c r="RWC643" s="9"/>
      <c r="RWD643" s="9"/>
      <c r="RWE643" s="9"/>
      <c r="RWF643" s="9"/>
      <c r="RWG643" s="9"/>
      <c r="RWH643" s="9"/>
      <c r="RWI643" s="9"/>
      <c r="RWJ643" s="9"/>
      <c r="RWK643" s="9"/>
      <c r="RWL643" s="9"/>
      <c r="RWM643" s="9"/>
      <c r="RWN643" s="9"/>
      <c r="RWO643" s="9"/>
      <c r="RWP643" s="9"/>
      <c r="RWQ643" s="9"/>
      <c r="RWR643" s="9"/>
      <c r="RWS643" s="9"/>
      <c r="RWT643" s="9"/>
      <c r="RWU643" s="9"/>
      <c r="RWV643" s="9"/>
      <c r="RWW643" s="9"/>
      <c r="RWX643" s="9"/>
      <c r="RWY643" s="9"/>
      <c r="RWZ643" s="9"/>
      <c r="RXA643" s="9"/>
      <c r="RXB643" s="9"/>
      <c r="RXC643" s="9"/>
      <c r="RXD643" s="9"/>
      <c r="RXE643" s="9"/>
      <c r="RXF643" s="9"/>
      <c r="RXG643" s="9"/>
      <c r="RXH643" s="9"/>
      <c r="RXI643" s="9"/>
      <c r="RXJ643" s="9"/>
      <c r="RXK643" s="9"/>
      <c r="RXL643" s="9"/>
      <c r="RXM643" s="9"/>
      <c r="RXN643" s="9"/>
      <c r="RXO643" s="9"/>
      <c r="RXP643" s="9"/>
      <c r="RXQ643" s="9"/>
      <c r="RXR643" s="9"/>
      <c r="RXS643" s="9"/>
      <c r="RXT643" s="9"/>
      <c r="RXU643" s="9"/>
      <c r="RXV643" s="9"/>
      <c r="RXW643" s="9"/>
      <c r="RXX643" s="9"/>
      <c r="RXY643" s="9"/>
      <c r="RXZ643" s="9"/>
      <c r="RYA643" s="9"/>
      <c r="RYB643" s="9"/>
      <c r="RYC643" s="9"/>
      <c r="RYD643" s="9"/>
      <c r="RYE643" s="9"/>
      <c r="RYF643" s="9"/>
      <c r="RYG643" s="9"/>
      <c r="RYH643" s="9"/>
      <c r="RYI643" s="9"/>
      <c r="RYJ643" s="9"/>
      <c r="RYK643" s="9"/>
      <c r="RYL643" s="9"/>
      <c r="RYM643" s="9"/>
      <c r="RYN643" s="9"/>
      <c r="RYO643" s="9"/>
      <c r="RYP643" s="9"/>
      <c r="RYQ643" s="9"/>
      <c r="RYR643" s="9"/>
      <c r="RYS643" s="9"/>
      <c r="RYT643" s="9"/>
      <c r="RYU643" s="9"/>
      <c r="RYV643" s="9"/>
      <c r="RYW643" s="9"/>
      <c r="RYX643" s="9"/>
      <c r="RYY643" s="9"/>
      <c r="RYZ643" s="9"/>
      <c r="RZA643" s="9"/>
      <c r="RZB643" s="9"/>
      <c r="RZC643" s="9"/>
      <c r="RZD643" s="9"/>
      <c r="RZE643" s="9"/>
      <c r="RZF643" s="9"/>
      <c r="RZG643" s="9"/>
      <c r="RZH643" s="9"/>
      <c r="RZI643" s="9"/>
      <c r="RZJ643" s="9"/>
      <c r="RZK643" s="9"/>
      <c r="RZL643" s="9"/>
      <c r="RZM643" s="9"/>
      <c r="RZN643" s="9"/>
      <c r="RZO643" s="9"/>
      <c r="RZP643" s="9"/>
      <c r="RZQ643" s="9"/>
      <c r="RZR643" s="9"/>
      <c r="RZS643" s="9"/>
      <c r="RZT643" s="9"/>
      <c r="RZU643" s="9"/>
      <c r="RZV643" s="9"/>
      <c r="RZW643" s="9"/>
      <c r="RZX643" s="9"/>
      <c r="RZY643" s="9"/>
      <c r="RZZ643" s="9"/>
      <c r="SAA643" s="9"/>
      <c r="SAB643" s="9"/>
      <c r="SAC643" s="9"/>
      <c r="SAD643" s="9"/>
      <c r="SAE643" s="9"/>
      <c r="SAF643" s="9"/>
      <c r="SAG643" s="9"/>
      <c r="SAH643" s="9"/>
      <c r="SAI643" s="9"/>
      <c r="SAJ643" s="9"/>
      <c r="SAK643" s="9"/>
      <c r="SAL643" s="9"/>
      <c r="SAM643" s="9"/>
      <c r="SAN643" s="9"/>
      <c r="SAO643" s="9"/>
      <c r="SAP643" s="9"/>
      <c r="SAQ643" s="9"/>
      <c r="SAR643" s="9"/>
      <c r="SAS643" s="9"/>
      <c r="SAT643" s="9"/>
      <c r="SAU643" s="9"/>
      <c r="SAV643" s="9"/>
      <c r="SAW643" s="9"/>
      <c r="SAX643" s="9"/>
      <c r="SAY643" s="9"/>
      <c r="SAZ643" s="9"/>
      <c r="SBA643" s="9"/>
      <c r="SBB643" s="9"/>
      <c r="SBC643" s="9"/>
      <c r="SBD643" s="9"/>
      <c r="SBE643" s="9"/>
      <c r="SBF643" s="9"/>
      <c r="SBG643" s="9"/>
      <c r="SBH643" s="9"/>
      <c r="SBI643" s="9"/>
      <c r="SBJ643" s="9"/>
      <c r="SBK643" s="9"/>
      <c r="SBL643" s="9"/>
      <c r="SBM643" s="9"/>
      <c r="SBN643" s="9"/>
      <c r="SBO643" s="9"/>
      <c r="SBP643" s="9"/>
      <c r="SBQ643" s="9"/>
      <c r="SBR643" s="9"/>
      <c r="SBS643" s="9"/>
      <c r="SBT643" s="9"/>
      <c r="SBU643" s="9"/>
      <c r="SBV643" s="9"/>
      <c r="SBW643" s="9"/>
      <c r="SBX643" s="9"/>
      <c r="SBY643" s="9"/>
      <c r="SBZ643" s="9"/>
      <c r="SCA643" s="9"/>
      <c r="SCB643" s="9"/>
      <c r="SCC643" s="9"/>
      <c r="SCD643" s="9"/>
      <c r="SCE643" s="9"/>
      <c r="SCF643" s="9"/>
      <c r="SCG643" s="9"/>
      <c r="SCH643" s="9"/>
      <c r="SCI643" s="9"/>
      <c r="SCJ643" s="9"/>
      <c r="SCK643" s="9"/>
      <c r="SCL643" s="9"/>
      <c r="SCM643" s="9"/>
      <c r="SCN643" s="9"/>
      <c r="SCO643" s="9"/>
      <c r="SCP643" s="9"/>
      <c r="SCQ643" s="9"/>
      <c r="SCR643" s="9"/>
      <c r="SCS643" s="9"/>
      <c r="SCT643" s="9"/>
      <c r="SCU643" s="9"/>
      <c r="SCV643" s="9"/>
      <c r="SCW643" s="9"/>
      <c r="SCX643" s="9"/>
      <c r="SCY643" s="9"/>
      <c r="SCZ643" s="9"/>
      <c r="SDA643" s="9"/>
      <c r="SDB643" s="9"/>
      <c r="SDC643" s="9"/>
      <c r="SDD643" s="9"/>
      <c r="SDE643" s="9"/>
      <c r="SDF643" s="9"/>
      <c r="SDG643" s="9"/>
      <c r="SDH643" s="9"/>
      <c r="SDI643" s="9"/>
      <c r="SDJ643" s="9"/>
      <c r="SDK643" s="9"/>
      <c r="SDL643" s="9"/>
      <c r="SDM643" s="9"/>
      <c r="SDN643" s="9"/>
      <c r="SDO643" s="9"/>
      <c r="SDP643" s="9"/>
      <c r="SDQ643" s="9"/>
      <c r="SDR643" s="9"/>
      <c r="SDS643" s="9"/>
      <c r="SDT643" s="9"/>
      <c r="SDU643" s="9"/>
      <c r="SDV643" s="9"/>
      <c r="SDW643" s="9"/>
      <c r="SDX643" s="9"/>
      <c r="SDY643" s="9"/>
      <c r="SDZ643" s="9"/>
      <c r="SEA643" s="9"/>
      <c r="SEB643" s="9"/>
      <c r="SEC643" s="9"/>
      <c r="SED643" s="9"/>
      <c r="SEE643" s="9"/>
      <c r="SEF643" s="9"/>
      <c r="SEG643" s="9"/>
      <c r="SEH643" s="9"/>
      <c r="SEI643" s="9"/>
      <c r="SEJ643" s="9"/>
      <c r="SEK643" s="9"/>
      <c r="SEL643" s="9"/>
      <c r="SEM643" s="9"/>
      <c r="SEN643" s="9"/>
      <c r="SEO643" s="9"/>
      <c r="SEP643" s="9"/>
      <c r="SEQ643" s="9"/>
      <c r="SER643" s="9"/>
      <c r="SES643" s="9"/>
      <c r="SET643" s="9"/>
      <c r="SEU643" s="9"/>
      <c r="SEV643" s="9"/>
      <c r="SEW643" s="9"/>
      <c r="SEX643" s="9"/>
      <c r="SEY643" s="9"/>
      <c r="SEZ643" s="9"/>
      <c r="SFA643" s="9"/>
      <c r="SFB643" s="9"/>
      <c r="SFC643" s="9"/>
      <c r="SFD643" s="9"/>
      <c r="SFE643" s="9"/>
      <c r="SFF643" s="9"/>
      <c r="SFG643" s="9"/>
      <c r="SFH643" s="9"/>
      <c r="SFI643" s="9"/>
      <c r="SFJ643" s="9"/>
      <c r="SFK643" s="9"/>
      <c r="SFL643" s="9"/>
      <c r="SFM643" s="9"/>
      <c r="SFN643" s="9"/>
      <c r="SFO643" s="9"/>
      <c r="SFP643" s="9"/>
      <c r="SFQ643" s="9"/>
      <c r="SFR643" s="9"/>
      <c r="SFS643" s="9"/>
      <c r="SFT643" s="9"/>
      <c r="SFU643" s="9"/>
      <c r="SFV643" s="9"/>
      <c r="SFW643" s="9"/>
      <c r="SFX643" s="9"/>
      <c r="SFY643" s="9"/>
      <c r="SFZ643" s="9"/>
      <c r="SGA643" s="9"/>
      <c r="SGB643" s="9"/>
      <c r="SGC643" s="9"/>
      <c r="SGD643" s="9"/>
      <c r="SGE643" s="9"/>
      <c r="SGF643" s="9"/>
      <c r="SGG643" s="9"/>
      <c r="SGH643" s="9"/>
      <c r="SGI643" s="9"/>
      <c r="SGJ643" s="9"/>
      <c r="SGK643" s="9"/>
      <c r="SGL643" s="9"/>
      <c r="SGM643" s="9"/>
      <c r="SGN643" s="9"/>
      <c r="SGO643" s="9"/>
      <c r="SGP643" s="9"/>
      <c r="SGQ643" s="9"/>
      <c r="SGR643" s="9"/>
      <c r="SGS643" s="9"/>
      <c r="SGT643" s="9"/>
      <c r="SGU643" s="9"/>
      <c r="SGV643" s="9"/>
      <c r="SGW643" s="9"/>
      <c r="SGX643" s="9"/>
      <c r="SGY643" s="9"/>
      <c r="SGZ643" s="9"/>
      <c r="SHA643" s="9"/>
      <c r="SHB643" s="9"/>
      <c r="SHC643" s="9"/>
      <c r="SHD643" s="9"/>
      <c r="SHE643" s="9"/>
      <c r="SHF643" s="9"/>
      <c r="SHG643" s="9"/>
      <c r="SHH643" s="9"/>
      <c r="SHI643" s="9"/>
      <c r="SHJ643" s="9"/>
      <c r="SHK643" s="9"/>
      <c r="SHL643" s="9"/>
      <c r="SHM643" s="9"/>
      <c r="SHN643" s="9"/>
      <c r="SHO643" s="9"/>
      <c r="SHP643" s="9"/>
      <c r="SHQ643" s="9"/>
      <c r="SHR643" s="9"/>
      <c r="SHS643" s="9"/>
      <c r="SHT643" s="9"/>
      <c r="SHU643" s="9"/>
      <c r="SHV643" s="9"/>
      <c r="SHW643" s="9"/>
      <c r="SHX643" s="9"/>
      <c r="SHY643" s="9"/>
      <c r="SHZ643" s="9"/>
      <c r="SIA643" s="9"/>
      <c r="SIB643" s="9"/>
      <c r="SIC643" s="9"/>
      <c r="SID643" s="9"/>
      <c r="SIE643" s="9"/>
      <c r="SIF643" s="9"/>
      <c r="SIG643" s="9"/>
      <c r="SIH643" s="9"/>
      <c r="SII643" s="9"/>
      <c r="SIJ643" s="9"/>
      <c r="SIK643" s="9"/>
      <c r="SIL643" s="9"/>
      <c r="SIM643" s="9"/>
      <c r="SIN643" s="9"/>
      <c r="SIO643" s="9"/>
      <c r="SIP643" s="9"/>
      <c r="SIQ643" s="9"/>
      <c r="SIR643" s="9"/>
      <c r="SIS643" s="9"/>
      <c r="SIT643" s="9"/>
      <c r="SIU643" s="9"/>
      <c r="SIV643" s="9"/>
      <c r="SIW643" s="9"/>
      <c r="SIX643" s="9"/>
      <c r="SIY643" s="9"/>
      <c r="SIZ643" s="9"/>
      <c r="SJA643" s="9"/>
      <c r="SJB643" s="9"/>
      <c r="SJC643" s="9"/>
      <c r="SJD643" s="9"/>
      <c r="SJE643" s="9"/>
      <c r="SJF643" s="9"/>
      <c r="SJG643" s="9"/>
      <c r="SJH643" s="9"/>
      <c r="SJI643" s="9"/>
      <c r="SJJ643" s="9"/>
      <c r="SJK643" s="9"/>
      <c r="SJL643" s="9"/>
      <c r="SJM643" s="9"/>
      <c r="SJN643" s="9"/>
      <c r="SJO643" s="9"/>
      <c r="SJP643" s="9"/>
      <c r="SJQ643" s="9"/>
      <c r="SJR643" s="9"/>
      <c r="SJS643" s="9"/>
      <c r="SJT643" s="9"/>
      <c r="SJU643" s="9"/>
      <c r="SJV643" s="9"/>
      <c r="SJW643" s="9"/>
      <c r="SJX643" s="9"/>
      <c r="SJY643" s="9"/>
      <c r="SJZ643" s="9"/>
      <c r="SKA643" s="9"/>
      <c r="SKB643" s="9"/>
      <c r="SKC643" s="9"/>
      <c r="SKD643" s="9"/>
      <c r="SKE643" s="9"/>
      <c r="SKF643" s="9"/>
      <c r="SKG643" s="9"/>
      <c r="SKH643" s="9"/>
      <c r="SKI643" s="9"/>
      <c r="SKJ643" s="9"/>
      <c r="SKK643" s="9"/>
      <c r="SKL643" s="9"/>
      <c r="SKM643" s="9"/>
      <c r="SKN643" s="9"/>
      <c r="SKO643" s="9"/>
      <c r="SKP643" s="9"/>
      <c r="SKQ643" s="9"/>
      <c r="SKR643" s="9"/>
      <c r="SKS643" s="9"/>
      <c r="SKT643" s="9"/>
      <c r="SKU643" s="9"/>
      <c r="SKV643" s="9"/>
      <c r="SKW643" s="9"/>
      <c r="SKX643" s="9"/>
      <c r="SKY643" s="9"/>
      <c r="SKZ643" s="9"/>
      <c r="SLA643" s="9"/>
      <c r="SLB643" s="9"/>
      <c r="SLC643" s="9"/>
      <c r="SLD643" s="9"/>
      <c r="SLE643" s="9"/>
      <c r="SLF643" s="9"/>
      <c r="SLG643" s="9"/>
      <c r="SLH643" s="9"/>
      <c r="SLI643" s="9"/>
      <c r="SLJ643" s="9"/>
      <c r="SLK643" s="9"/>
      <c r="SLL643" s="9"/>
      <c r="SLM643" s="9"/>
      <c r="SLN643" s="9"/>
      <c r="SLO643" s="9"/>
      <c r="SLP643" s="9"/>
      <c r="SLQ643" s="9"/>
      <c r="SLR643" s="9"/>
      <c r="SLS643" s="9"/>
      <c r="SLT643" s="9"/>
      <c r="SLU643" s="9"/>
      <c r="SLV643" s="9"/>
      <c r="SLW643" s="9"/>
      <c r="SLX643" s="9"/>
      <c r="SLY643" s="9"/>
      <c r="SLZ643" s="9"/>
      <c r="SMA643" s="9"/>
      <c r="SMB643" s="9"/>
      <c r="SMC643" s="9"/>
      <c r="SMD643" s="9"/>
      <c r="SME643" s="9"/>
      <c r="SMF643" s="9"/>
      <c r="SMG643" s="9"/>
      <c r="SMH643" s="9"/>
      <c r="SMI643" s="9"/>
      <c r="SMJ643" s="9"/>
      <c r="SMK643" s="9"/>
      <c r="SML643" s="9"/>
      <c r="SMM643" s="9"/>
      <c r="SMN643" s="9"/>
      <c r="SMO643" s="9"/>
      <c r="SMP643" s="9"/>
      <c r="SMQ643" s="9"/>
      <c r="SMR643" s="9"/>
      <c r="SMS643" s="9"/>
      <c r="SMT643" s="9"/>
      <c r="SMU643" s="9"/>
      <c r="SMV643" s="9"/>
      <c r="SMW643" s="9"/>
      <c r="SMX643" s="9"/>
      <c r="SMY643" s="9"/>
      <c r="SMZ643" s="9"/>
      <c r="SNA643" s="9"/>
      <c r="SNB643" s="9"/>
      <c r="SNC643" s="9"/>
      <c r="SND643" s="9"/>
      <c r="SNE643" s="9"/>
      <c r="SNF643" s="9"/>
      <c r="SNG643" s="9"/>
      <c r="SNH643" s="9"/>
      <c r="SNI643" s="9"/>
      <c r="SNJ643" s="9"/>
      <c r="SNK643" s="9"/>
      <c r="SNL643" s="9"/>
      <c r="SNM643" s="9"/>
      <c r="SNN643" s="9"/>
      <c r="SNO643" s="9"/>
      <c r="SNP643" s="9"/>
      <c r="SNQ643" s="9"/>
      <c r="SNR643" s="9"/>
      <c r="SNS643" s="9"/>
      <c r="SNT643" s="9"/>
      <c r="SNU643" s="9"/>
      <c r="SNV643" s="9"/>
      <c r="SNW643" s="9"/>
      <c r="SNX643" s="9"/>
      <c r="SNY643" s="9"/>
      <c r="SNZ643" s="9"/>
      <c r="SOA643" s="9"/>
      <c r="SOB643" s="9"/>
      <c r="SOC643" s="9"/>
      <c r="SOD643" s="9"/>
      <c r="SOE643" s="9"/>
      <c r="SOF643" s="9"/>
      <c r="SOG643" s="9"/>
      <c r="SOH643" s="9"/>
      <c r="SOI643" s="9"/>
      <c r="SOJ643" s="9"/>
      <c r="SOK643" s="9"/>
      <c r="SOL643" s="9"/>
      <c r="SOM643" s="9"/>
      <c r="SON643" s="9"/>
      <c r="SOO643" s="9"/>
      <c r="SOP643" s="9"/>
      <c r="SOQ643" s="9"/>
      <c r="SOR643" s="9"/>
      <c r="SOS643" s="9"/>
      <c r="SOT643" s="9"/>
      <c r="SOU643" s="9"/>
      <c r="SOV643" s="9"/>
      <c r="SOW643" s="9"/>
      <c r="SOX643" s="9"/>
      <c r="SOY643" s="9"/>
      <c r="SOZ643" s="9"/>
      <c r="SPA643" s="9"/>
      <c r="SPB643" s="9"/>
      <c r="SPC643" s="9"/>
      <c r="SPD643" s="9"/>
      <c r="SPE643" s="9"/>
      <c r="SPF643" s="9"/>
      <c r="SPG643" s="9"/>
      <c r="SPH643" s="9"/>
      <c r="SPI643" s="9"/>
      <c r="SPJ643" s="9"/>
      <c r="SPK643" s="9"/>
      <c r="SPL643" s="9"/>
      <c r="SPM643" s="9"/>
      <c r="SPN643" s="9"/>
      <c r="SPO643" s="9"/>
      <c r="SPP643" s="9"/>
      <c r="SPQ643" s="9"/>
      <c r="SPR643" s="9"/>
      <c r="SPS643" s="9"/>
      <c r="SPT643" s="9"/>
      <c r="SPU643" s="9"/>
      <c r="SPV643" s="9"/>
      <c r="SPW643" s="9"/>
      <c r="SPX643" s="9"/>
      <c r="SPY643" s="9"/>
      <c r="SPZ643" s="9"/>
      <c r="SQA643" s="9"/>
      <c r="SQB643" s="9"/>
      <c r="SQC643" s="9"/>
      <c r="SQD643" s="9"/>
      <c r="SQE643" s="9"/>
      <c r="SQF643" s="9"/>
      <c r="SQG643" s="9"/>
      <c r="SQH643" s="9"/>
      <c r="SQI643" s="9"/>
      <c r="SQJ643" s="9"/>
      <c r="SQK643" s="9"/>
      <c r="SQL643" s="9"/>
      <c r="SQM643" s="9"/>
      <c r="SQN643" s="9"/>
      <c r="SQO643" s="9"/>
      <c r="SQP643" s="9"/>
      <c r="SQQ643" s="9"/>
      <c r="SQR643" s="9"/>
      <c r="SQS643" s="9"/>
      <c r="SQT643" s="9"/>
      <c r="SQU643" s="9"/>
      <c r="SQV643" s="9"/>
      <c r="SQW643" s="9"/>
      <c r="SQX643" s="9"/>
      <c r="SQY643" s="9"/>
      <c r="SQZ643" s="9"/>
      <c r="SRA643" s="9"/>
      <c r="SRB643" s="9"/>
      <c r="SRC643" s="9"/>
      <c r="SRD643" s="9"/>
      <c r="SRE643" s="9"/>
      <c r="SRF643" s="9"/>
      <c r="SRG643" s="9"/>
      <c r="SRH643" s="9"/>
      <c r="SRI643" s="9"/>
      <c r="SRJ643" s="9"/>
      <c r="SRK643" s="9"/>
      <c r="SRL643" s="9"/>
      <c r="SRM643" s="9"/>
      <c r="SRN643" s="9"/>
      <c r="SRO643" s="9"/>
      <c r="SRP643" s="9"/>
      <c r="SRQ643" s="9"/>
      <c r="SRR643" s="9"/>
      <c r="SRS643" s="9"/>
      <c r="SRT643" s="9"/>
      <c r="SRU643" s="9"/>
      <c r="SRV643" s="9"/>
      <c r="SRW643" s="9"/>
      <c r="SRX643" s="9"/>
      <c r="SRY643" s="9"/>
      <c r="SRZ643" s="9"/>
      <c r="SSA643" s="9"/>
      <c r="SSB643" s="9"/>
      <c r="SSC643" s="9"/>
      <c r="SSD643" s="9"/>
      <c r="SSE643" s="9"/>
      <c r="SSF643" s="9"/>
      <c r="SSG643" s="9"/>
      <c r="SSH643" s="9"/>
      <c r="SSI643" s="9"/>
      <c r="SSJ643" s="9"/>
      <c r="SSK643" s="9"/>
      <c r="SSL643" s="9"/>
      <c r="SSM643" s="9"/>
      <c r="SSN643" s="9"/>
      <c r="SSO643" s="9"/>
      <c r="SSP643" s="9"/>
      <c r="SSQ643" s="9"/>
      <c r="SSR643" s="9"/>
      <c r="SSS643" s="9"/>
      <c r="SST643" s="9"/>
      <c r="SSU643" s="9"/>
      <c r="SSV643" s="9"/>
      <c r="SSW643" s="9"/>
      <c r="SSX643" s="9"/>
      <c r="SSY643" s="9"/>
      <c r="SSZ643" s="9"/>
      <c r="STA643" s="9"/>
      <c r="STB643" s="9"/>
      <c r="STC643" s="9"/>
      <c r="STD643" s="9"/>
      <c r="STE643" s="9"/>
      <c r="STF643" s="9"/>
      <c r="STG643" s="9"/>
      <c r="STH643" s="9"/>
      <c r="STI643" s="9"/>
      <c r="STJ643" s="9"/>
      <c r="STK643" s="9"/>
      <c r="STL643" s="9"/>
      <c r="STM643" s="9"/>
      <c r="STN643" s="9"/>
      <c r="STO643" s="9"/>
      <c r="STP643" s="9"/>
      <c r="STQ643" s="9"/>
      <c r="STR643" s="9"/>
      <c r="STS643" s="9"/>
      <c r="STT643" s="9"/>
      <c r="STU643" s="9"/>
      <c r="STV643" s="9"/>
      <c r="STW643" s="9"/>
      <c r="STX643" s="9"/>
      <c r="STY643" s="9"/>
      <c r="STZ643" s="9"/>
      <c r="SUA643" s="9"/>
      <c r="SUB643" s="9"/>
      <c r="SUC643" s="9"/>
      <c r="SUD643" s="9"/>
      <c r="SUE643" s="9"/>
      <c r="SUF643" s="9"/>
      <c r="SUG643" s="9"/>
      <c r="SUH643" s="9"/>
      <c r="SUI643" s="9"/>
      <c r="SUJ643" s="9"/>
      <c r="SUK643" s="9"/>
      <c r="SUL643" s="9"/>
      <c r="SUM643" s="9"/>
      <c r="SUN643" s="9"/>
      <c r="SUO643" s="9"/>
      <c r="SUP643" s="9"/>
      <c r="SUQ643" s="9"/>
      <c r="SUR643" s="9"/>
      <c r="SUS643" s="9"/>
      <c r="SUT643" s="9"/>
      <c r="SUU643" s="9"/>
      <c r="SUV643" s="9"/>
      <c r="SUW643" s="9"/>
      <c r="SUX643" s="9"/>
      <c r="SUY643" s="9"/>
      <c r="SUZ643" s="9"/>
      <c r="SVA643" s="9"/>
      <c r="SVB643" s="9"/>
      <c r="SVC643" s="9"/>
      <c r="SVD643" s="9"/>
      <c r="SVE643" s="9"/>
      <c r="SVF643" s="9"/>
      <c r="SVG643" s="9"/>
      <c r="SVH643" s="9"/>
      <c r="SVI643" s="9"/>
      <c r="SVJ643" s="9"/>
      <c r="SVK643" s="9"/>
      <c r="SVL643" s="9"/>
      <c r="SVM643" s="9"/>
      <c r="SVN643" s="9"/>
      <c r="SVO643" s="9"/>
      <c r="SVP643" s="9"/>
      <c r="SVQ643" s="9"/>
      <c r="SVR643" s="9"/>
      <c r="SVS643" s="9"/>
      <c r="SVT643" s="9"/>
      <c r="SVU643" s="9"/>
      <c r="SVV643" s="9"/>
      <c r="SVW643" s="9"/>
      <c r="SVX643" s="9"/>
      <c r="SVY643" s="9"/>
      <c r="SVZ643" s="9"/>
      <c r="SWA643" s="9"/>
      <c r="SWB643" s="9"/>
      <c r="SWC643" s="9"/>
      <c r="SWD643" s="9"/>
      <c r="SWE643" s="9"/>
      <c r="SWF643" s="9"/>
      <c r="SWG643" s="9"/>
      <c r="SWH643" s="9"/>
      <c r="SWI643" s="9"/>
      <c r="SWJ643" s="9"/>
      <c r="SWK643" s="9"/>
      <c r="SWL643" s="9"/>
      <c r="SWM643" s="9"/>
      <c r="SWN643" s="9"/>
      <c r="SWO643" s="9"/>
      <c r="SWP643" s="9"/>
      <c r="SWQ643" s="9"/>
      <c r="SWR643" s="9"/>
      <c r="SWS643" s="9"/>
      <c r="SWT643" s="9"/>
      <c r="SWU643" s="9"/>
      <c r="SWV643" s="9"/>
      <c r="SWW643" s="9"/>
      <c r="SWX643" s="9"/>
      <c r="SWY643" s="9"/>
      <c r="SWZ643" s="9"/>
      <c r="SXA643" s="9"/>
      <c r="SXB643" s="9"/>
      <c r="SXC643" s="9"/>
      <c r="SXD643" s="9"/>
      <c r="SXE643" s="9"/>
      <c r="SXF643" s="9"/>
      <c r="SXG643" s="9"/>
      <c r="SXH643" s="9"/>
      <c r="SXI643" s="9"/>
      <c r="SXJ643" s="9"/>
      <c r="SXK643" s="9"/>
      <c r="SXL643" s="9"/>
      <c r="SXM643" s="9"/>
      <c r="SXN643" s="9"/>
      <c r="SXO643" s="9"/>
      <c r="SXP643" s="9"/>
      <c r="SXQ643" s="9"/>
      <c r="SXR643" s="9"/>
      <c r="SXS643" s="9"/>
      <c r="SXT643" s="9"/>
      <c r="SXU643" s="9"/>
      <c r="SXV643" s="9"/>
      <c r="SXW643" s="9"/>
      <c r="SXX643" s="9"/>
      <c r="SXY643" s="9"/>
      <c r="SXZ643" s="9"/>
      <c r="SYA643" s="9"/>
      <c r="SYB643" s="9"/>
      <c r="SYC643" s="9"/>
      <c r="SYD643" s="9"/>
      <c r="SYE643" s="9"/>
      <c r="SYF643" s="9"/>
      <c r="SYG643" s="9"/>
      <c r="SYH643" s="9"/>
      <c r="SYI643" s="9"/>
      <c r="SYJ643" s="9"/>
      <c r="SYK643" s="9"/>
      <c r="SYL643" s="9"/>
      <c r="SYM643" s="9"/>
      <c r="SYN643" s="9"/>
      <c r="SYO643" s="9"/>
      <c r="SYP643" s="9"/>
      <c r="SYQ643" s="9"/>
      <c r="SYR643" s="9"/>
      <c r="SYS643" s="9"/>
      <c r="SYT643" s="9"/>
      <c r="SYU643" s="9"/>
      <c r="SYV643" s="9"/>
      <c r="SYW643" s="9"/>
      <c r="SYX643" s="9"/>
      <c r="SYY643" s="9"/>
      <c r="SYZ643" s="9"/>
      <c r="SZA643" s="9"/>
      <c r="SZB643" s="9"/>
      <c r="SZC643" s="9"/>
      <c r="SZD643" s="9"/>
      <c r="SZE643" s="9"/>
      <c r="SZF643" s="9"/>
      <c r="SZG643" s="9"/>
      <c r="SZH643" s="9"/>
      <c r="SZI643" s="9"/>
      <c r="SZJ643" s="9"/>
      <c r="SZK643" s="9"/>
      <c r="SZL643" s="9"/>
      <c r="SZM643" s="9"/>
      <c r="SZN643" s="9"/>
      <c r="SZO643" s="9"/>
      <c r="SZP643" s="9"/>
      <c r="SZQ643" s="9"/>
      <c r="SZR643" s="9"/>
      <c r="SZS643" s="9"/>
      <c r="SZT643" s="9"/>
      <c r="SZU643" s="9"/>
      <c r="SZV643" s="9"/>
      <c r="SZW643" s="9"/>
      <c r="SZX643" s="9"/>
      <c r="SZY643" s="9"/>
      <c r="SZZ643" s="9"/>
      <c r="TAA643" s="9"/>
      <c r="TAB643" s="9"/>
      <c r="TAC643" s="9"/>
      <c r="TAD643" s="9"/>
      <c r="TAE643" s="9"/>
      <c r="TAF643" s="9"/>
      <c r="TAG643" s="9"/>
      <c r="TAH643" s="9"/>
      <c r="TAI643" s="9"/>
      <c r="TAJ643" s="9"/>
      <c r="TAK643" s="9"/>
      <c r="TAL643" s="9"/>
      <c r="TAM643" s="9"/>
      <c r="TAN643" s="9"/>
      <c r="TAO643" s="9"/>
      <c r="TAP643" s="9"/>
      <c r="TAQ643" s="9"/>
      <c r="TAR643" s="9"/>
      <c r="TAS643" s="9"/>
      <c r="TAT643" s="9"/>
      <c r="TAU643" s="9"/>
      <c r="TAV643" s="9"/>
      <c r="TAW643" s="9"/>
      <c r="TAX643" s="9"/>
      <c r="TAY643" s="9"/>
      <c r="TAZ643" s="9"/>
      <c r="TBA643" s="9"/>
      <c r="TBB643" s="9"/>
      <c r="TBC643" s="9"/>
      <c r="TBD643" s="9"/>
      <c r="TBE643" s="9"/>
      <c r="TBF643" s="9"/>
      <c r="TBG643" s="9"/>
      <c r="TBH643" s="9"/>
      <c r="TBI643" s="9"/>
      <c r="TBJ643" s="9"/>
      <c r="TBK643" s="9"/>
      <c r="TBL643" s="9"/>
      <c r="TBM643" s="9"/>
      <c r="TBN643" s="9"/>
      <c r="TBO643" s="9"/>
      <c r="TBP643" s="9"/>
      <c r="TBQ643" s="9"/>
      <c r="TBR643" s="9"/>
      <c r="TBS643" s="9"/>
      <c r="TBT643" s="9"/>
      <c r="TBU643" s="9"/>
      <c r="TBV643" s="9"/>
      <c r="TBW643" s="9"/>
      <c r="TBX643" s="9"/>
      <c r="TBY643" s="9"/>
      <c r="TBZ643" s="9"/>
      <c r="TCA643" s="9"/>
      <c r="TCB643" s="9"/>
      <c r="TCC643" s="9"/>
      <c r="TCD643" s="9"/>
      <c r="TCE643" s="9"/>
      <c r="TCF643" s="9"/>
      <c r="TCG643" s="9"/>
      <c r="TCH643" s="9"/>
      <c r="TCI643" s="9"/>
      <c r="TCJ643" s="9"/>
      <c r="TCK643" s="9"/>
      <c r="TCL643" s="9"/>
      <c r="TCM643" s="9"/>
      <c r="TCN643" s="9"/>
      <c r="TCO643" s="9"/>
      <c r="TCP643" s="9"/>
      <c r="TCQ643" s="9"/>
      <c r="TCR643" s="9"/>
      <c r="TCS643" s="9"/>
      <c r="TCT643" s="9"/>
      <c r="TCU643" s="9"/>
      <c r="TCV643" s="9"/>
      <c r="TCW643" s="9"/>
      <c r="TCX643" s="9"/>
      <c r="TCY643" s="9"/>
      <c r="TCZ643" s="9"/>
      <c r="TDA643" s="9"/>
      <c r="TDB643" s="9"/>
      <c r="TDC643" s="9"/>
      <c r="TDD643" s="9"/>
      <c r="TDE643" s="9"/>
      <c r="TDF643" s="9"/>
      <c r="TDG643" s="9"/>
      <c r="TDH643" s="9"/>
      <c r="TDI643" s="9"/>
      <c r="TDJ643" s="9"/>
      <c r="TDK643" s="9"/>
      <c r="TDL643" s="9"/>
      <c r="TDM643" s="9"/>
      <c r="TDN643" s="9"/>
      <c r="TDO643" s="9"/>
      <c r="TDP643" s="9"/>
      <c r="TDQ643" s="9"/>
      <c r="TDR643" s="9"/>
      <c r="TDS643" s="9"/>
      <c r="TDT643" s="9"/>
      <c r="TDU643" s="9"/>
      <c r="TDV643" s="9"/>
      <c r="TDW643" s="9"/>
      <c r="TDX643" s="9"/>
      <c r="TDY643" s="9"/>
      <c r="TDZ643" s="9"/>
      <c r="TEA643" s="9"/>
      <c r="TEB643" s="9"/>
      <c r="TEC643" s="9"/>
      <c r="TED643" s="9"/>
      <c r="TEE643" s="9"/>
      <c r="TEF643" s="9"/>
      <c r="TEG643" s="9"/>
      <c r="TEH643" s="9"/>
      <c r="TEI643" s="9"/>
      <c r="TEJ643" s="9"/>
      <c r="TEK643" s="9"/>
      <c r="TEL643" s="9"/>
      <c r="TEM643" s="9"/>
      <c r="TEN643" s="9"/>
      <c r="TEO643" s="9"/>
      <c r="TEP643" s="9"/>
      <c r="TEQ643" s="9"/>
      <c r="TER643" s="9"/>
      <c r="TES643" s="9"/>
      <c r="TET643" s="9"/>
      <c r="TEU643" s="9"/>
      <c r="TEV643" s="9"/>
      <c r="TEW643" s="9"/>
      <c r="TEX643" s="9"/>
      <c r="TEY643" s="9"/>
      <c r="TEZ643" s="9"/>
      <c r="TFA643" s="9"/>
      <c r="TFB643" s="9"/>
      <c r="TFC643" s="9"/>
      <c r="TFD643" s="9"/>
      <c r="TFE643" s="9"/>
      <c r="TFF643" s="9"/>
      <c r="TFG643" s="9"/>
      <c r="TFH643" s="9"/>
      <c r="TFI643" s="9"/>
      <c r="TFJ643" s="9"/>
      <c r="TFK643" s="9"/>
      <c r="TFL643" s="9"/>
      <c r="TFM643" s="9"/>
      <c r="TFN643" s="9"/>
      <c r="TFO643" s="9"/>
      <c r="TFP643" s="9"/>
      <c r="TFQ643" s="9"/>
      <c r="TFR643" s="9"/>
      <c r="TFS643" s="9"/>
      <c r="TFT643" s="9"/>
      <c r="TFU643" s="9"/>
      <c r="TFV643" s="9"/>
      <c r="TFW643" s="9"/>
      <c r="TFX643" s="9"/>
      <c r="TFY643" s="9"/>
      <c r="TFZ643" s="9"/>
      <c r="TGA643" s="9"/>
      <c r="TGB643" s="9"/>
      <c r="TGC643" s="9"/>
      <c r="TGD643" s="9"/>
      <c r="TGE643" s="9"/>
      <c r="TGF643" s="9"/>
      <c r="TGG643" s="9"/>
      <c r="TGH643" s="9"/>
      <c r="TGI643" s="9"/>
      <c r="TGJ643" s="9"/>
      <c r="TGK643" s="9"/>
      <c r="TGL643" s="9"/>
      <c r="TGM643" s="9"/>
      <c r="TGN643" s="9"/>
      <c r="TGO643" s="9"/>
      <c r="TGP643" s="9"/>
      <c r="TGQ643" s="9"/>
      <c r="TGR643" s="9"/>
      <c r="TGS643" s="9"/>
      <c r="TGT643" s="9"/>
      <c r="TGU643" s="9"/>
      <c r="TGV643" s="9"/>
      <c r="TGW643" s="9"/>
      <c r="TGX643" s="9"/>
      <c r="TGY643" s="9"/>
      <c r="TGZ643" s="9"/>
      <c r="THA643" s="9"/>
      <c r="THB643" s="9"/>
      <c r="THC643" s="9"/>
      <c r="THD643" s="9"/>
      <c r="THE643" s="9"/>
      <c r="THF643" s="9"/>
      <c r="THG643" s="9"/>
      <c r="THH643" s="9"/>
      <c r="THI643" s="9"/>
      <c r="THJ643" s="9"/>
      <c r="THK643" s="9"/>
      <c r="THL643" s="9"/>
      <c r="THM643" s="9"/>
      <c r="THN643" s="9"/>
      <c r="THO643" s="9"/>
      <c r="THP643" s="9"/>
      <c r="THQ643" s="9"/>
      <c r="THR643" s="9"/>
      <c r="THS643" s="9"/>
      <c r="THT643" s="9"/>
      <c r="THU643" s="9"/>
      <c r="THV643" s="9"/>
      <c r="THW643" s="9"/>
      <c r="THX643" s="9"/>
      <c r="THY643" s="9"/>
      <c r="THZ643" s="9"/>
      <c r="TIA643" s="9"/>
      <c r="TIB643" s="9"/>
      <c r="TIC643" s="9"/>
      <c r="TID643" s="9"/>
      <c r="TIE643" s="9"/>
      <c r="TIF643" s="9"/>
      <c r="TIG643" s="9"/>
      <c r="TIH643" s="9"/>
      <c r="TII643" s="9"/>
      <c r="TIJ643" s="9"/>
      <c r="TIK643" s="9"/>
      <c r="TIL643" s="9"/>
      <c r="TIM643" s="9"/>
      <c r="TIN643" s="9"/>
      <c r="TIO643" s="9"/>
      <c r="TIP643" s="9"/>
      <c r="TIQ643" s="9"/>
      <c r="TIR643" s="9"/>
      <c r="TIS643" s="9"/>
      <c r="TIT643" s="9"/>
      <c r="TIU643" s="9"/>
      <c r="TIV643" s="9"/>
      <c r="TIW643" s="9"/>
      <c r="TIX643" s="9"/>
      <c r="TIY643" s="9"/>
      <c r="TIZ643" s="9"/>
      <c r="TJA643" s="9"/>
      <c r="TJB643" s="9"/>
      <c r="TJC643" s="9"/>
      <c r="TJD643" s="9"/>
      <c r="TJE643" s="9"/>
      <c r="TJF643" s="9"/>
      <c r="TJG643" s="9"/>
      <c r="TJH643" s="9"/>
      <c r="TJI643" s="9"/>
      <c r="TJJ643" s="9"/>
      <c r="TJK643" s="9"/>
      <c r="TJL643" s="9"/>
      <c r="TJM643" s="9"/>
      <c r="TJN643" s="9"/>
      <c r="TJO643" s="9"/>
      <c r="TJP643" s="9"/>
      <c r="TJQ643" s="9"/>
      <c r="TJR643" s="9"/>
      <c r="TJS643" s="9"/>
      <c r="TJT643" s="9"/>
      <c r="TJU643" s="9"/>
      <c r="TJV643" s="9"/>
      <c r="TJW643" s="9"/>
      <c r="TJX643" s="9"/>
      <c r="TJY643" s="9"/>
      <c r="TJZ643" s="9"/>
      <c r="TKA643" s="9"/>
      <c r="TKB643" s="9"/>
      <c r="TKC643" s="9"/>
      <c r="TKD643" s="9"/>
      <c r="TKE643" s="9"/>
      <c r="TKF643" s="9"/>
      <c r="TKG643" s="9"/>
      <c r="TKH643" s="9"/>
      <c r="TKI643" s="9"/>
      <c r="TKJ643" s="9"/>
      <c r="TKK643" s="9"/>
      <c r="TKL643" s="9"/>
      <c r="TKM643" s="9"/>
      <c r="TKN643" s="9"/>
      <c r="TKO643" s="9"/>
      <c r="TKP643" s="9"/>
      <c r="TKQ643" s="9"/>
      <c r="TKR643" s="9"/>
      <c r="TKS643" s="9"/>
      <c r="TKT643" s="9"/>
      <c r="TKU643" s="9"/>
      <c r="TKV643" s="9"/>
      <c r="TKW643" s="9"/>
      <c r="TKX643" s="9"/>
      <c r="TKY643" s="9"/>
      <c r="TKZ643" s="9"/>
      <c r="TLA643" s="9"/>
      <c r="TLB643" s="9"/>
      <c r="TLC643" s="9"/>
      <c r="TLD643" s="9"/>
      <c r="TLE643" s="9"/>
      <c r="TLF643" s="9"/>
      <c r="TLG643" s="9"/>
      <c r="TLH643" s="9"/>
      <c r="TLI643" s="9"/>
      <c r="TLJ643" s="9"/>
      <c r="TLK643" s="9"/>
      <c r="TLL643" s="9"/>
      <c r="TLM643" s="9"/>
      <c r="TLN643" s="9"/>
      <c r="TLO643" s="9"/>
      <c r="TLP643" s="9"/>
      <c r="TLQ643" s="9"/>
      <c r="TLR643" s="9"/>
      <c r="TLS643" s="9"/>
      <c r="TLT643" s="9"/>
      <c r="TLU643" s="9"/>
      <c r="TLV643" s="9"/>
      <c r="TLW643" s="9"/>
      <c r="TLX643" s="9"/>
      <c r="TLY643" s="9"/>
      <c r="TLZ643" s="9"/>
      <c r="TMA643" s="9"/>
      <c r="TMB643" s="9"/>
      <c r="TMC643" s="9"/>
      <c r="TMD643" s="9"/>
      <c r="TME643" s="9"/>
      <c r="TMF643" s="9"/>
      <c r="TMG643" s="9"/>
      <c r="TMH643" s="9"/>
      <c r="TMI643" s="9"/>
      <c r="TMJ643" s="9"/>
      <c r="TMK643" s="9"/>
      <c r="TML643" s="9"/>
      <c r="TMM643" s="9"/>
      <c r="TMN643" s="9"/>
      <c r="TMO643" s="9"/>
      <c r="TMP643" s="9"/>
      <c r="TMQ643" s="9"/>
      <c r="TMR643" s="9"/>
      <c r="TMS643" s="9"/>
      <c r="TMT643" s="9"/>
      <c r="TMU643" s="9"/>
      <c r="TMV643" s="9"/>
      <c r="TMW643" s="9"/>
      <c r="TMX643" s="9"/>
      <c r="TMY643" s="9"/>
      <c r="TMZ643" s="9"/>
      <c r="TNA643" s="9"/>
      <c r="TNB643" s="9"/>
      <c r="TNC643" s="9"/>
      <c r="TND643" s="9"/>
      <c r="TNE643" s="9"/>
      <c r="TNF643" s="9"/>
      <c r="TNG643" s="9"/>
      <c r="TNH643" s="9"/>
      <c r="TNI643" s="9"/>
      <c r="TNJ643" s="9"/>
      <c r="TNK643" s="9"/>
      <c r="TNL643" s="9"/>
      <c r="TNM643" s="9"/>
      <c r="TNN643" s="9"/>
      <c r="TNO643" s="9"/>
      <c r="TNP643" s="9"/>
      <c r="TNQ643" s="9"/>
      <c r="TNR643" s="9"/>
      <c r="TNS643" s="9"/>
      <c r="TNT643" s="9"/>
      <c r="TNU643" s="9"/>
      <c r="TNV643" s="9"/>
      <c r="TNW643" s="9"/>
      <c r="TNX643" s="9"/>
      <c r="TNY643" s="9"/>
      <c r="TNZ643" s="9"/>
      <c r="TOA643" s="9"/>
      <c r="TOB643" s="9"/>
      <c r="TOC643" s="9"/>
      <c r="TOD643" s="9"/>
      <c r="TOE643" s="9"/>
      <c r="TOF643" s="9"/>
      <c r="TOG643" s="9"/>
      <c r="TOH643" s="9"/>
      <c r="TOI643" s="9"/>
      <c r="TOJ643" s="9"/>
      <c r="TOK643" s="9"/>
      <c r="TOL643" s="9"/>
      <c r="TOM643" s="9"/>
      <c r="TON643" s="9"/>
      <c r="TOO643" s="9"/>
      <c r="TOP643" s="9"/>
      <c r="TOQ643" s="9"/>
      <c r="TOR643" s="9"/>
      <c r="TOS643" s="9"/>
      <c r="TOT643" s="9"/>
      <c r="TOU643" s="9"/>
      <c r="TOV643" s="9"/>
      <c r="TOW643" s="9"/>
      <c r="TOX643" s="9"/>
      <c r="TOY643" s="9"/>
      <c r="TOZ643" s="9"/>
      <c r="TPA643" s="9"/>
      <c r="TPB643" s="9"/>
      <c r="TPC643" s="9"/>
      <c r="TPD643" s="9"/>
      <c r="TPE643" s="9"/>
      <c r="TPF643" s="9"/>
      <c r="TPG643" s="9"/>
      <c r="TPH643" s="9"/>
      <c r="TPI643" s="9"/>
      <c r="TPJ643" s="9"/>
      <c r="TPK643" s="9"/>
      <c r="TPL643" s="9"/>
      <c r="TPM643" s="9"/>
      <c r="TPN643" s="9"/>
      <c r="TPO643" s="9"/>
      <c r="TPP643" s="9"/>
      <c r="TPQ643" s="9"/>
      <c r="TPR643" s="9"/>
      <c r="TPS643" s="9"/>
      <c r="TPT643" s="9"/>
      <c r="TPU643" s="9"/>
      <c r="TPV643" s="9"/>
      <c r="TPW643" s="9"/>
      <c r="TPX643" s="9"/>
      <c r="TPY643" s="9"/>
      <c r="TPZ643" s="9"/>
      <c r="TQA643" s="9"/>
      <c r="TQB643" s="9"/>
      <c r="TQC643" s="9"/>
      <c r="TQD643" s="9"/>
      <c r="TQE643" s="9"/>
      <c r="TQF643" s="9"/>
      <c r="TQG643" s="9"/>
      <c r="TQH643" s="9"/>
      <c r="TQI643" s="9"/>
      <c r="TQJ643" s="9"/>
      <c r="TQK643" s="9"/>
      <c r="TQL643" s="9"/>
      <c r="TQM643" s="9"/>
      <c r="TQN643" s="9"/>
      <c r="TQO643" s="9"/>
      <c r="TQP643" s="9"/>
      <c r="TQQ643" s="9"/>
      <c r="TQR643" s="9"/>
      <c r="TQS643" s="9"/>
      <c r="TQT643" s="9"/>
      <c r="TQU643" s="9"/>
      <c r="TQV643" s="9"/>
      <c r="TQW643" s="9"/>
      <c r="TQX643" s="9"/>
      <c r="TQY643" s="9"/>
      <c r="TQZ643" s="9"/>
      <c r="TRA643" s="9"/>
      <c r="TRB643" s="9"/>
      <c r="TRC643" s="9"/>
      <c r="TRD643" s="9"/>
      <c r="TRE643" s="9"/>
      <c r="TRF643" s="9"/>
      <c r="TRG643" s="9"/>
      <c r="TRH643" s="9"/>
      <c r="TRI643" s="9"/>
      <c r="TRJ643" s="9"/>
      <c r="TRK643" s="9"/>
      <c r="TRL643" s="9"/>
      <c r="TRM643" s="9"/>
      <c r="TRN643" s="9"/>
      <c r="TRO643" s="9"/>
      <c r="TRP643" s="9"/>
      <c r="TRQ643" s="9"/>
      <c r="TRR643" s="9"/>
      <c r="TRS643" s="9"/>
      <c r="TRT643" s="9"/>
      <c r="TRU643" s="9"/>
      <c r="TRV643" s="9"/>
      <c r="TRW643" s="9"/>
      <c r="TRX643" s="9"/>
      <c r="TRY643" s="9"/>
      <c r="TRZ643" s="9"/>
      <c r="TSA643" s="9"/>
      <c r="TSB643" s="9"/>
      <c r="TSC643" s="9"/>
      <c r="TSD643" s="9"/>
      <c r="TSE643" s="9"/>
      <c r="TSF643" s="9"/>
      <c r="TSG643" s="9"/>
      <c r="TSH643" s="9"/>
      <c r="TSI643" s="9"/>
      <c r="TSJ643" s="9"/>
      <c r="TSK643" s="9"/>
      <c r="TSL643" s="9"/>
      <c r="TSM643" s="9"/>
      <c r="TSN643" s="9"/>
      <c r="TSO643" s="9"/>
      <c r="TSP643" s="9"/>
      <c r="TSQ643" s="9"/>
      <c r="TSR643" s="9"/>
      <c r="TSS643" s="9"/>
      <c r="TST643" s="9"/>
      <c r="TSU643" s="9"/>
      <c r="TSV643" s="9"/>
      <c r="TSW643" s="9"/>
      <c r="TSX643" s="9"/>
      <c r="TSY643" s="9"/>
      <c r="TSZ643" s="9"/>
      <c r="TTA643" s="9"/>
      <c r="TTB643" s="9"/>
      <c r="TTC643" s="9"/>
      <c r="TTD643" s="9"/>
      <c r="TTE643" s="9"/>
      <c r="TTF643" s="9"/>
      <c r="TTG643" s="9"/>
      <c r="TTH643" s="9"/>
      <c r="TTI643" s="9"/>
      <c r="TTJ643" s="9"/>
      <c r="TTK643" s="9"/>
      <c r="TTL643" s="9"/>
      <c r="TTM643" s="9"/>
      <c r="TTN643" s="9"/>
      <c r="TTO643" s="9"/>
      <c r="TTP643" s="9"/>
      <c r="TTQ643" s="9"/>
      <c r="TTR643" s="9"/>
      <c r="TTS643" s="9"/>
      <c r="TTT643" s="9"/>
      <c r="TTU643" s="9"/>
      <c r="TTV643" s="9"/>
      <c r="TTW643" s="9"/>
      <c r="TTX643" s="9"/>
      <c r="TTY643" s="9"/>
      <c r="TTZ643" s="9"/>
      <c r="TUA643" s="9"/>
      <c r="TUB643" s="9"/>
      <c r="TUC643" s="9"/>
      <c r="TUD643" s="9"/>
      <c r="TUE643" s="9"/>
      <c r="TUF643" s="9"/>
      <c r="TUG643" s="9"/>
      <c r="TUH643" s="9"/>
      <c r="TUI643" s="9"/>
      <c r="TUJ643" s="9"/>
      <c r="TUK643" s="9"/>
      <c r="TUL643" s="9"/>
      <c r="TUM643" s="9"/>
      <c r="TUN643" s="9"/>
      <c r="TUO643" s="9"/>
      <c r="TUP643" s="9"/>
      <c r="TUQ643" s="9"/>
      <c r="TUR643" s="9"/>
      <c r="TUS643" s="9"/>
      <c r="TUT643" s="9"/>
      <c r="TUU643" s="9"/>
      <c r="TUV643" s="9"/>
      <c r="TUW643" s="9"/>
      <c r="TUX643" s="9"/>
      <c r="TUY643" s="9"/>
      <c r="TUZ643" s="9"/>
      <c r="TVA643" s="9"/>
      <c r="TVB643" s="9"/>
      <c r="TVC643" s="9"/>
      <c r="TVD643" s="9"/>
      <c r="TVE643" s="9"/>
      <c r="TVF643" s="9"/>
      <c r="TVG643" s="9"/>
      <c r="TVH643" s="9"/>
      <c r="TVI643" s="9"/>
      <c r="TVJ643" s="9"/>
      <c r="TVK643" s="9"/>
      <c r="TVL643" s="9"/>
      <c r="TVM643" s="9"/>
      <c r="TVN643" s="9"/>
      <c r="TVO643" s="9"/>
      <c r="TVP643" s="9"/>
      <c r="TVQ643" s="9"/>
      <c r="TVR643" s="9"/>
      <c r="TVS643" s="9"/>
      <c r="TVT643" s="9"/>
      <c r="TVU643" s="9"/>
      <c r="TVV643" s="9"/>
      <c r="TVW643" s="9"/>
      <c r="TVX643" s="9"/>
      <c r="TVY643" s="9"/>
      <c r="TVZ643" s="9"/>
      <c r="TWA643" s="9"/>
      <c r="TWB643" s="9"/>
      <c r="TWC643" s="9"/>
      <c r="TWD643" s="9"/>
      <c r="TWE643" s="9"/>
      <c r="TWF643" s="9"/>
      <c r="TWG643" s="9"/>
      <c r="TWH643" s="9"/>
      <c r="TWI643" s="9"/>
      <c r="TWJ643" s="9"/>
      <c r="TWK643" s="9"/>
      <c r="TWL643" s="9"/>
      <c r="TWM643" s="9"/>
      <c r="TWN643" s="9"/>
      <c r="TWO643" s="9"/>
      <c r="TWP643" s="9"/>
      <c r="TWQ643" s="9"/>
      <c r="TWR643" s="9"/>
      <c r="TWS643" s="9"/>
      <c r="TWT643" s="9"/>
      <c r="TWU643" s="9"/>
      <c r="TWV643" s="9"/>
      <c r="TWW643" s="9"/>
      <c r="TWX643" s="9"/>
      <c r="TWY643" s="9"/>
      <c r="TWZ643" s="9"/>
      <c r="TXA643" s="9"/>
      <c r="TXB643" s="9"/>
      <c r="TXC643" s="9"/>
      <c r="TXD643" s="9"/>
      <c r="TXE643" s="9"/>
      <c r="TXF643" s="9"/>
      <c r="TXG643" s="9"/>
      <c r="TXH643" s="9"/>
      <c r="TXI643" s="9"/>
      <c r="TXJ643" s="9"/>
      <c r="TXK643" s="9"/>
      <c r="TXL643" s="9"/>
      <c r="TXM643" s="9"/>
      <c r="TXN643" s="9"/>
      <c r="TXO643" s="9"/>
      <c r="TXP643" s="9"/>
      <c r="TXQ643" s="9"/>
      <c r="TXR643" s="9"/>
      <c r="TXS643" s="9"/>
      <c r="TXT643" s="9"/>
      <c r="TXU643" s="9"/>
      <c r="TXV643" s="9"/>
      <c r="TXW643" s="9"/>
      <c r="TXX643" s="9"/>
      <c r="TXY643" s="9"/>
      <c r="TXZ643" s="9"/>
      <c r="TYA643" s="9"/>
      <c r="TYB643" s="9"/>
      <c r="TYC643" s="9"/>
      <c r="TYD643" s="9"/>
      <c r="TYE643" s="9"/>
      <c r="TYF643" s="9"/>
      <c r="TYG643" s="9"/>
      <c r="TYH643" s="9"/>
      <c r="TYI643" s="9"/>
      <c r="TYJ643" s="9"/>
      <c r="TYK643" s="9"/>
      <c r="TYL643" s="9"/>
      <c r="TYM643" s="9"/>
      <c r="TYN643" s="9"/>
      <c r="TYO643" s="9"/>
      <c r="TYP643" s="9"/>
      <c r="TYQ643" s="9"/>
      <c r="TYR643" s="9"/>
      <c r="TYS643" s="9"/>
      <c r="TYT643" s="9"/>
      <c r="TYU643" s="9"/>
      <c r="TYV643" s="9"/>
      <c r="TYW643" s="9"/>
      <c r="TYX643" s="9"/>
      <c r="TYY643" s="9"/>
      <c r="TYZ643" s="9"/>
      <c r="TZA643" s="9"/>
      <c r="TZB643" s="9"/>
      <c r="TZC643" s="9"/>
      <c r="TZD643" s="9"/>
      <c r="TZE643" s="9"/>
      <c r="TZF643" s="9"/>
      <c r="TZG643" s="9"/>
      <c r="TZH643" s="9"/>
      <c r="TZI643" s="9"/>
      <c r="TZJ643" s="9"/>
      <c r="TZK643" s="9"/>
      <c r="TZL643" s="9"/>
      <c r="TZM643" s="9"/>
      <c r="TZN643" s="9"/>
      <c r="TZO643" s="9"/>
      <c r="TZP643" s="9"/>
      <c r="TZQ643" s="9"/>
      <c r="TZR643" s="9"/>
      <c r="TZS643" s="9"/>
      <c r="TZT643" s="9"/>
      <c r="TZU643" s="9"/>
      <c r="TZV643" s="9"/>
      <c r="TZW643" s="9"/>
      <c r="TZX643" s="9"/>
      <c r="TZY643" s="9"/>
      <c r="TZZ643" s="9"/>
      <c r="UAA643" s="9"/>
      <c r="UAB643" s="9"/>
      <c r="UAC643" s="9"/>
      <c r="UAD643" s="9"/>
      <c r="UAE643" s="9"/>
      <c r="UAF643" s="9"/>
      <c r="UAG643" s="9"/>
      <c r="UAH643" s="9"/>
      <c r="UAI643" s="9"/>
      <c r="UAJ643" s="9"/>
      <c r="UAK643" s="9"/>
      <c r="UAL643" s="9"/>
      <c r="UAM643" s="9"/>
      <c r="UAN643" s="9"/>
      <c r="UAO643" s="9"/>
      <c r="UAP643" s="9"/>
      <c r="UAQ643" s="9"/>
      <c r="UAR643" s="9"/>
      <c r="UAS643" s="9"/>
      <c r="UAT643" s="9"/>
      <c r="UAU643" s="9"/>
      <c r="UAV643" s="9"/>
      <c r="UAW643" s="9"/>
      <c r="UAX643" s="9"/>
      <c r="UAY643" s="9"/>
      <c r="UAZ643" s="9"/>
      <c r="UBA643" s="9"/>
      <c r="UBB643" s="9"/>
      <c r="UBC643" s="9"/>
      <c r="UBD643" s="9"/>
      <c r="UBE643" s="9"/>
      <c r="UBF643" s="9"/>
      <c r="UBG643" s="9"/>
      <c r="UBH643" s="9"/>
      <c r="UBI643" s="9"/>
      <c r="UBJ643" s="9"/>
      <c r="UBK643" s="9"/>
      <c r="UBL643" s="9"/>
      <c r="UBM643" s="9"/>
      <c r="UBN643" s="9"/>
      <c r="UBO643" s="9"/>
      <c r="UBP643" s="9"/>
      <c r="UBQ643" s="9"/>
      <c r="UBR643" s="9"/>
      <c r="UBS643" s="9"/>
      <c r="UBT643" s="9"/>
      <c r="UBU643" s="9"/>
      <c r="UBV643" s="9"/>
      <c r="UBW643" s="9"/>
      <c r="UBX643" s="9"/>
      <c r="UBY643" s="9"/>
      <c r="UBZ643" s="9"/>
      <c r="UCA643" s="9"/>
      <c r="UCB643" s="9"/>
      <c r="UCC643" s="9"/>
      <c r="UCD643" s="9"/>
      <c r="UCE643" s="9"/>
      <c r="UCF643" s="9"/>
      <c r="UCG643" s="9"/>
      <c r="UCH643" s="9"/>
      <c r="UCI643" s="9"/>
      <c r="UCJ643" s="9"/>
      <c r="UCK643" s="9"/>
      <c r="UCL643" s="9"/>
      <c r="UCM643" s="9"/>
      <c r="UCN643" s="9"/>
      <c r="UCO643" s="9"/>
      <c r="UCP643" s="9"/>
      <c r="UCQ643" s="9"/>
      <c r="UCR643" s="9"/>
      <c r="UCS643" s="9"/>
      <c r="UCT643" s="9"/>
      <c r="UCU643" s="9"/>
      <c r="UCV643" s="9"/>
      <c r="UCW643" s="9"/>
      <c r="UCX643" s="9"/>
      <c r="UCY643" s="9"/>
      <c r="UCZ643" s="9"/>
      <c r="UDA643" s="9"/>
      <c r="UDB643" s="9"/>
      <c r="UDC643" s="9"/>
      <c r="UDD643" s="9"/>
      <c r="UDE643" s="9"/>
      <c r="UDF643" s="9"/>
      <c r="UDG643" s="9"/>
      <c r="UDH643" s="9"/>
      <c r="UDI643" s="9"/>
      <c r="UDJ643" s="9"/>
      <c r="UDK643" s="9"/>
      <c r="UDL643" s="9"/>
      <c r="UDM643" s="9"/>
      <c r="UDN643" s="9"/>
      <c r="UDO643" s="9"/>
      <c r="UDP643" s="9"/>
      <c r="UDQ643" s="9"/>
      <c r="UDR643" s="9"/>
      <c r="UDS643" s="9"/>
      <c r="UDT643" s="9"/>
      <c r="UDU643" s="9"/>
      <c r="UDV643" s="9"/>
      <c r="UDW643" s="9"/>
      <c r="UDX643" s="9"/>
      <c r="UDY643" s="9"/>
      <c r="UDZ643" s="9"/>
      <c r="UEA643" s="9"/>
      <c r="UEB643" s="9"/>
      <c r="UEC643" s="9"/>
      <c r="UED643" s="9"/>
      <c r="UEE643" s="9"/>
      <c r="UEF643" s="9"/>
      <c r="UEG643" s="9"/>
      <c r="UEH643" s="9"/>
      <c r="UEI643" s="9"/>
      <c r="UEJ643" s="9"/>
      <c r="UEK643" s="9"/>
      <c r="UEL643" s="9"/>
      <c r="UEM643" s="9"/>
      <c r="UEN643" s="9"/>
      <c r="UEO643" s="9"/>
      <c r="UEP643" s="9"/>
      <c r="UEQ643" s="9"/>
      <c r="UER643" s="9"/>
      <c r="UES643" s="9"/>
      <c r="UET643" s="9"/>
      <c r="UEU643" s="9"/>
      <c r="UEV643" s="9"/>
      <c r="UEW643" s="9"/>
      <c r="UEX643" s="9"/>
      <c r="UEY643" s="9"/>
      <c r="UEZ643" s="9"/>
      <c r="UFA643" s="9"/>
      <c r="UFB643" s="9"/>
      <c r="UFC643" s="9"/>
      <c r="UFD643" s="9"/>
      <c r="UFE643" s="9"/>
      <c r="UFF643" s="9"/>
      <c r="UFG643" s="9"/>
      <c r="UFH643" s="9"/>
      <c r="UFI643" s="9"/>
      <c r="UFJ643" s="9"/>
      <c r="UFK643" s="9"/>
      <c r="UFL643" s="9"/>
      <c r="UFM643" s="9"/>
      <c r="UFN643" s="9"/>
      <c r="UFO643" s="9"/>
      <c r="UFP643" s="9"/>
      <c r="UFQ643" s="9"/>
      <c r="UFR643" s="9"/>
      <c r="UFS643" s="9"/>
      <c r="UFT643" s="9"/>
      <c r="UFU643" s="9"/>
      <c r="UFV643" s="9"/>
      <c r="UFW643" s="9"/>
      <c r="UFX643" s="9"/>
      <c r="UFY643" s="9"/>
      <c r="UFZ643" s="9"/>
      <c r="UGA643" s="9"/>
      <c r="UGB643" s="9"/>
      <c r="UGC643" s="9"/>
      <c r="UGD643" s="9"/>
      <c r="UGE643" s="9"/>
      <c r="UGF643" s="9"/>
      <c r="UGG643" s="9"/>
      <c r="UGH643" s="9"/>
      <c r="UGI643" s="9"/>
      <c r="UGJ643" s="9"/>
      <c r="UGK643" s="9"/>
      <c r="UGL643" s="9"/>
      <c r="UGM643" s="9"/>
      <c r="UGN643" s="9"/>
      <c r="UGO643" s="9"/>
      <c r="UGP643" s="9"/>
      <c r="UGQ643" s="9"/>
      <c r="UGR643" s="9"/>
      <c r="UGS643" s="9"/>
      <c r="UGT643" s="9"/>
      <c r="UGU643" s="9"/>
      <c r="UGV643" s="9"/>
      <c r="UGW643" s="9"/>
      <c r="UGX643" s="9"/>
      <c r="UGY643" s="9"/>
      <c r="UGZ643" s="9"/>
      <c r="UHA643" s="9"/>
      <c r="UHB643" s="9"/>
      <c r="UHC643" s="9"/>
      <c r="UHD643" s="9"/>
      <c r="UHE643" s="9"/>
      <c r="UHF643" s="9"/>
      <c r="UHG643" s="9"/>
      <c r="UHH643" s="9"/>
      <c r="UHI643" s="9"/>
      <c r="UHJ643" s="9"/>
      <c r="UHK643" s="9"/>
      <c r="UHL643" s="9"/>
      <c r="UHM643" s="9"/>
      <c r="UHN643" s="9"/>
      <c r="UHO643" s="9"/>
      <c r="UHP643" s="9"/>
      <c r="UHQ643" s="9"/>
      <c r="UHR643" s="9"/>
      <c r="UHS643" s="9"/>
      <c r="UHT643" s="9"/>
      <c r="UHU643" s="9"/>
      <c r="UHV643" s="9"/>
      <c r="UHW643" s="9"/>
      <c r="UHX643" s="9"/>
      <c r="UHY643" s="9"/>
      <c r="UHZ643" s="9"/>
      <c r="UIA643" s="9"/>
      <c r="UIB643" s="9"/>
      <c r="UIC643" s="9"/>
      <c r="UID643" s="9"/>
      <c r="UIE643" s="9"/>
      <c r="UIF643" s="9"/>
      <c r="UIG643" s="9"/>
      <c r="UIH643" s="9"/>
      <c r="UII643" s="9"/>
      <c r="UIJ643" s="9"/>
      <c r="UIK643" s="9"/>
      <c r="UIL643" s="9"/>
      <c r="UIM643" s="9"/>
      <c r="UIN643" s="9"/>
      <c r="UIO643" s="9"/>
      <c r="UIP643" s="9"/>
      <c r="UIQ643" s="9"/>
      <c r="UIR643" s="9"/>
      <c r="UIS643" s="9"/>
      <c r="UIT643" s="9"/>
      <c r="UIU643" s="9"/>
      <c r="UIV643" s="9"/>
      <c r="UIW643" s="9"/>
      <c r="UIX643" s="9"/>
      <c r="UIY643" s="9"/>
      <c r="UIZ643" s="9"/>
      <c r="UJA643" s="9"/>
      <c r="UJB643" s="9"/>
      <c r="UJC643" s="9"/>
      <c r="UJD643" s="9"/>
      <c r="UJE643" s="9"/>
      <c r="UJF643" s="9"/>
      <c r="UJG643" s="9"/>
      <c r="UJH643" s="9"/>
      <c r="UJI643" s="9"/>
      <c r="UJJ643" s="9"/>
      <c r="UJK643" s="9"/>
      <c r="UJL643" s="9"/>
      <c r="UJM643" s="9"/>
      <c r="UJN643" s="9"/>
      <c r="UJO643" s="9"/>
      <c r="UJP643" s="9"/>
      <c r="UJQ643" s="9"/>
      <c r="UJR643" s="9"/>
      <c r="UJS643" s="9"/>
      <c r="UJT643" s="9"/>
      <c r="UJU643" s="9"/>
      <c r="UJV643" s="9"/>
      <c r="UJW643" s="9"/>
      <c r="UJX643" s="9"/>
      <c r="UJY643" s="9"/>
      <c r="UJZ643" s="9"/>
      <c r="UKA643" s="9"/>
      <c r="UKB643" s="9"/>
      <c r="UKC643" s="9"/>
      <c r="UKD643" s="9"/>
      <c r="UKE643" s="9"/>
      <c r="UKF643" s="9"/>
      <c r="UKG643" s="9"/>
      <c r="UKH643" s="9"/>
      <c r="UKI643" s="9"/>
      <c r="UKJ643" s="9"/>
      <c r="UKK643" s="9"/>
      <c r="UKL643" s="9"/>
      <c r="UKM643" s="9"/>
      <c r="UKN643" s="9"/>
      <c r="UKO643" s="9"/>
      <c r="UKP643" s="9"/>
      <c r="UKQ643" s="9"/>
      <c r="UKR643" s="9"/>
      <c r="UKS643" s="9"/>
      <c r="UKT643" s="9"/>
      <c r="UKU643" s="9"/>
      <c r="UKV643" s="9"/>
      <c r="UKW643" s="9"/>
      <c r="UKX643" s="9"/>
      <c r="UKY643" s="9"/>
      <c r="UKZ643" s="9"/>
      <c r="ULA643" s="9"/>
      <c r="ULB643" s="9"/>
      <c r="ULC643" s="9"/>
      <c r="ULD643" s="9"/>
      <c r="ULE643" s="9"/>
      <c r="ULF643" s="9"/>
      <c r="ULG643" s="9"/>
      <c r="ULH643" s="9"/>
      <c r="ULI643" s="9"/>
      <c r="ULJ643" s="9"/>
      <c r="ULK643" s="9"/>
      <c r="ULL643" s="9"/>
      <c r="ULM643" s="9"/>
      <c r="ULN643" s="9"/>
      <c r="ULO643" s="9"/>
      <c r="ULP643" s="9"/>
      <c r="ULQ643" s="9"/>
      <c r="ULR643" s="9"/>
      <c r="ULS643" s="9"/>
      <c r="ULT643" s="9"/>
      <c r="ULU643" s="9"/>
      <c r="ULV643" s="9"/>
      <c r="ULW643" s="9"/>
      <c r="ULX643" s="9"/>
      <c r="ULY643" s="9"/>
      <c r="ULZ643" s="9"/>
      <c r="UMA643" s="9"/>
      <c r="UMB643" s="9"/>
      <c r="UMC643" s="9"/>
      <c r="UMD643" s="9"/>
      <c r="UME643" s="9"/>
      <c r="UMF643" s="9"/>
      <c r="UMG643" s="9"/>
      <c r="UMH643" s="9"/>
      <c r="UMI643" s="9"/>
      <c r="UMJ643" s="9"/>
      <c r="UMK643" s="9"/>
      <c r="UML643" s="9"/>
      <c r="UMM643" s="9"/>
      <c r="UMN643" s="9"/>
      <c r="UMO643" s="9"/>
      <c r="UMP643" s="9"/>
      <c r="UMQ643" s="9"/>
      <c r="UMR643" s="9"/>
      <c r="UMS643" s="9"/>
      <c r="UMT643" s="9"/>
      <c r="UMU643" s="9"/>
      <c r="UMV643" s="9"/>
      <c r="UMW643" s="9"/>
      <c r="UMX643" s="9"/>
      <c r="UMY643" s="9"/>
      <c r="UMZ643" s="9"/>
      <c r="UNA643" s="9"/>
      <c r="UNB643" s="9"/>
      <c r="UNC643" s="9"/>
      <c r="UND643" s="9"/>
      <c r="UNE643" s="9"/>
      <c r="UNF643" s="9"/>
      <c r="UNG643" s="9"/>
      <c r="UNH643" s="9"/>
      <c r="UNI643" s="9"/>
      <c r="UNJ643" s="9"/>
      <c r="UNK643" s="9"/>
      <c r="UNL643" s="9"/>
      <c r="UNM643" s="9"/>
      <c r="UNN643" s="9"/>
      <c r="UNO643" s="9"/>
      <c r="UNP643" s="9"/>
      <c r="UNQ643" s="9"/>
      <c r="UNR643" s="9"/>
      <c r="UNS643" s="9"/>
      <c r="UNT643" s="9"/>
      <c r="UNU643" s="9"/>
      <c r="UNV643" s="9"/>
      <c r="UNW643" s="9"/>
      <c r="UNX643" s="9"/>
      <c r="UNY643" s="9"/>
      <c r="UNZ643" s="9"/>
      <c r="UOA643" s="9"/>
      <c r="UOB643" s="9"/>
      <c r="UOC643" s="9"/>
      <c r="UOD643" s="9"/>
      <c r="UOE643" s="9"/>
      <c r="UOF643" s="9"/>
      <c r="UOG643" s="9"/>
      <c r="UOH643" s="9"/>
      <c r="UOI643" s="9"/>
      <c r="UOJ643" s="9"/>
      <c r="UOK643" s="9"/>
      <c r="UOL643" s="9"/>
      <c r="UOM643" s="9"/>
      <c r="UON643" s="9"/>
      <c r="UOO643" s="9"/>
      <c r="UOP643" s="9"/>
      <c r="UOQ643" s="9"/>
      <c r="UOR643" s="9"/>
      <c r="UOS643" s="9"/>
      <c r="UOT643" s="9"/>
      <c r="UOU643" s="9"/>
      <c r="UOV643" s="9"/>
      <c r="UOW643" s="9"/>
      <c r="UOX643" s="9"/>
      <c r="UOY643" s="9"/>
      <c r="UOZ643" s="9"/>
      <c r="UPA643" s="9"/>
      <c r="UPB643" s="9"/>
      <c r="UPC643" s="9"/>
      <c r="UPD643" s="9"/>
      <c r="UPE643" s="9"/>
      <c r="UPF643" s="9"/>
      <c r="UPG643" s="9"/>
      <c r="UPH643" s="9"/>
      <c r="UPI643" s="9"/>
      <c r="UPJ643" s="9"/>
      <c r="UPK643" s="9"/>
      <c r="UPL643" s="9"/>
      <c r="UPM643" s="9"/>
      <c r="UPN643" s="9"/>
      <c r="UPO643" s="9"/>
      <c r="UPP643" s="9"/>
      <c r="UPQ643" s="9"/>
      <c r="UPR643" s="9"/>
      <c r="UPS643" s="9"/>
      <c r="UPT643" s="9"/>
      <c r="UPU643" s="9"/>
      <c r="UPV643" s="9"/>
      <c r="UPW643" s="9"/>
      <c r="UPX643" s="9"/>
      <c r="UPY643" s="9"/>
      <c r="UPZ643" s="9"/>
      <c r="UQA643" s="9"/>
      <c r="UQB643" s="9"/>
      <c r="UQC643" s="9"/>
      <c r="UQD643" s="9"/>
      <c r="UQE643" s="9"/>
      <c r="UQF643" s="9"/>
      <c r="UQG643" s="9"/>
      <c r="UQH643" s="9"/>
      <c r="UQI643" s="9"/>
      <c r="UQJ643" s="9"/>
      <c r="UQK643" s="9"/>
      <c r="UQL643" s="9"/>
      <c r="UQM643" s="9"/>
      <c r="UQN643" s="9"/>
      <c r="UQO643" s="9"/>
      <c r="UQP643" s="9"/>
      <c r="UQQ643" s="9"/>
      <c r="UQR643" s="9"/>
      <c r="UQS643" s="9"/>
      <c r="UQT643" s="9"/>
      <c r="UQU643" s="9"/>
      <c r="UQV643" s="9"/>
      <c r="UQW643" s="9"/>
      <c r="UQX643" s="9"/>
      <c r="UQY643" s="9"/>
      <c r="UQZ643" s="9"/>
      <c r="URA643" s="9"/>
      <c r="URB643" s="9"/>
      <c r="URC643" s="9"/>
      <c r="URD643" s="9"/>
      <c r="URE643" s="9"/>
      <c r="URF643" s="9"/>
      <c r="URG643" s="9"/>
      <c r="URH643" s="9"/>
      <c r="URI643" s="9"/>
      <c r="URJ643" s="9"/>
      <c r="URK643" s="9"/>
      <c r="URL643" s="9"/>
      <c r="URM643" s="9"/>
      <c r="URN643" s="9"/>
      <c r="URO643" s="9"/>
      <c r="URP643" s="9"/>
      <c r="URQ643" s="9"/>
      <c r="URR643" s="9"/>
      <c r="URS643" s="9"/>
      <c r="URT643" s="9"/>
      <c r="URU643" s="9"/>
      <c r="URV643" s="9"/>
      <c r="URW643" s="9"/>
      <c r="URX643" s="9"/>
      <c r="URY643" s="9"/>
      <c r="URZ643" s="9"/>
      <c r="USA643" s="9"/>
      <c r="USB643" s="9"/>
      <c r="USC643" s="9"/>
      <c r="USD643" s="9"/>
      <c r="USE643" s="9"/>
      <c r="USF643" s="9"/>
      <c r="USG643" s="9"/>
      <c r="USH643" s="9"/>
      <c r="USI643" s="9"/>
      <c r="USJ643" s="9"/>
      <c r="USK643" s="9"/>
      <c r="USL643" s="9"/>
      <c r="USM643" s="9"/>
      <c r="USN643" s="9"/>
      <c r="USO643" s="9"/>
      <c r="USP643" s="9"/>
      <c r="USQ643" s="9"/>
      <c r="USR643" s="9"/>
      <c r="USS643" s="9"/>
      <c r="UST643" s="9"/>
      <c r="USU643" s="9"/>
      <c r="USV643" s="9"/>
      <c r="USW643" s="9"/>
      <c r="USX643" s="9"/>
      <c r="USY643" s="9"/>
      <c r="USZ643" s="9"/>
      <c r="UTA643" s="9"/>
      <c r="UTB643" s="9"/>
      <c r="UTC643" s="9"/>
      <c r="UTD643" s="9"/>
      <c r="UTE643" s="9"/>
      <c r="UTF643" s="9"/>
      <c r="UTG643" s="9"/>
      <c r="UTH643" s="9"/>
      <c r="UTI643" s="9"/>
      <c r="UTJ643" s="9"/>
      <c r="UTK643" s="9"/>
      <c r="UTL643" s="9"/>
      <c r="UTM643" s="9"/>
      <c r="UTN643" s="9"/>
      <c r="UTO643" s="9"/>
      <c r="UTP643" s="9"/>
      <c r="UTQ643" s="9"/>
      <c r="UTR643" s="9"/>
      <c r="UTS643" s="9"/>
      <c r="UTT643" s="9"/>
      <c r="UTU643" s="9"/>
      <c r="UTV643" s="9"/>
      <c r="UTW643" s="9"/>
      <c r="UTX643" s="9"/>
      <c r="UTY643" s="9"/>
      <c r="UTZ643" s="9"/>
      <c r="UUA643" s="9"/>
      <c r="UUB643" s="9"/>
      <c r="UUC643" s="9"/>
      <c r="UUD643" s="9"/>
      <c r="UUE643" s="9"/>
      <c r="UUF643" s="9"/>
      <c r="UUG643" s="9"/>
      <c r="UUH643" s="9"/>
      <c r="UUI643" s="9"/>
      <c r="UUJ643" s="9"/>
      <c r="UUK643" s="9"/>
      <c r="UUL643" s="9"/>
      <c r="UUM643" s="9"/>
      <c r="UUN643" s="9"/>
      <c r="UUO643" s="9"/>
      <c r="UUP643" s="9"/>
      <c r="UUQ643" s="9"/>
      <c r="UUR643" s="9"/>
      <c r="UUS643" s="9"/>
      <c r="UUT643" s="9"/>
      <c r="UUU643" s="9"/>
      <c r="UUV643" s="9"/>
      <c r="UUW643" s="9"/>
      <c r="UUX643" s="9"/>
      <c r="UUY643" s="9"/>
      <c r="UUZ643" s="9"/>
      <c r="UVA643" s="9"/>
      <c r="UVB643" s="9"/>
      <c r="UVC643" s="9"/>
      <c r="UVD643" s="9"/>
      <c r="UVE643" s="9"/>
      <c r="UVF643" s="9"/>
      <c r="UVG643" s="9"/>
      <c r="UVH643" s="9"/>
      <c r="UVI643" s="9"/>
      <c r="UVJ643" s="9"/>
      <c r="UVK643" s="9"/>
      <c r="UVL643" s="9"/>
      <c r="UVM643" s="9"/>
      <c r="UVN643" s="9"/>
      <c r="UVO643" s="9"/>
      <c r="UVP643" s="9"/>
      <c r="UVQ643" s="9"/>
      <c r="UVR643" s="9"/>
      <c r="UVS643" s="9"/>
      <c r="UVT643" s="9"/>
      <c r="UVU643" s="9"/>
      <c r="UVV643" s="9"/>
      <c r="UVW643" s="9"/>
      <c r="UVX643" s="9"/>
      <c r="UVY643" s="9"/>
      <c r="UVZ643" s="9"/>
      <c r="UWA643" s="9"/>
      <c r="UWB643" s="9"/>
      <c r="UWC643" s="9"/>
      <c r="UWD643" s="9"/>
      <c r="UWE643" s="9"/>
      <c r="UWF643" s="9"/>
      <c r="UWG643" s="9"/>
      <c r="UWH643" s="9"/>
      <c r="UWI643" s="9"/>
      <c r="UWJ643" s="9"/>
      <c r="UWK643" s="9"/>
      <c r="UWL643" s="9"/>
      <c r="UWM643" s="9"/>
      <c r="UWN643" s="9"/>
      <c r="UWO643" s="9"/>
      <c r="UWP643" s="9"/>
      <c r="UWQ643" s="9"/>
      <c r="UWR643" s="9"/>
      <c r="UWS643" s="9"/>
      <c r="UWT643" s="9"/>
      <c r="UWU643" s="9"/>
      <c r="UWV643" s="9"/>
      <c r="UWW643" s="9"/>
      <c r="UWX643" s="9"/>
      <c r="UWY643" s="9"/>
      <c r="UWZ643" s="9"/>
      <c r="UXA643" s="9"/>
      <c r="UXB643" s="9"/>
      <c r="UXC643" s="9"/>
      <c r="UXD643" s="9"/>
      <c r="UXE643" s="9"/>
      <c r="UXF643" s="9"/>
      <c r="UXG643" s="9"/>
      <c r="UXH643" s="9"/>
      <c r="UXI643" s="9"/>
      <c r="UXJ643" s="9"/>
      <c r="UXK643" s="9"/>
      <c r="UXL643" s="9"/>
      <c r="UXM643" s="9"/>
      <c r="UXN643" s="9"/>
      <c r="UXO643" s="9"/>
      <c r="UXP643" s="9"/>
      <c r="UXQ643" s="9"/>
      <c r="UXR643" s="9"/>
      <c r="UXS643" s="9"/>
      <c r="UXT643" s="9"/>
      <c r="UXU643" s="9"/>
      <c r="UXV643" s="9"/>
      <c r="UXW643" s="9"/>
      <c r="UXX643" s="9"/>
      <c r="UXY643" s="9"/>
      <c r="UXZ643" s="9"/>
      <c r="UYA643" s="9"/>
      <c r="UYB643" s="9"/>
      <c r="UYC643" s="9"/>
      <c r="UYD643" s="9"/>
      <c r="UYE643" s="9"/>
      <c r="UYF643" s="9"/>
      <c r="UYG643" s="9"/>
      <c r="UYH643" s="9"/>
      <c r="UYI643" s="9"/>
      <c r="UYJ643" s="9"/>
      <c r="UYK643" s="9"/>
      <c r="UYL643" s="9"/>
      <c r="UYM643" s="9"/>
      <c r="UYN643" s="9"/>
      <c r="UYO643" s="9"/>
      <c r="UYP643" s="9"/>
      <c r="UYQ643" s="9"/>
      <c r="UYR643" s="9"/>
      <c r="UYS643" s="9"/>
      <c r="UYT643" s="9"/>
      <c r="UYU643" s="9"/>
      <c r="UYV643" s="9"/>
      <c r="UYW643" s="9"/>
      <c r="UYX643" s="9"/>
      <c r="UYY643" s="9"/>
      <c r="UYZ643" s="9"/>
      <c r="UZA643" s="9"/>
      <c r="UZB643" s="9"/>
      <c r="UZC643" s="9"/>
      <c r="UZD643" s="9"/>
      <c r="UZE643" s="9"/>
      <c r="UZF643" s="9"/>
      <c r="UZG643" s="9"/>
      <c r="UZH643" s="9"/>
      <c r="UZI643" s="9"/>
      <c r="UZJ643" s="9"/>
      <c r="UZK643" s="9"/>
      <c r="UZL643" s="9"/>
      <c r="UZM643" s="9"/>
      <c r="UZN643" s="9"/>
      <c r="UZO643" s="9"/>
      <c r="UZP643" s="9"/>
      <c r="UZQ643" s="9"/>
      <c r="UZR643" s="9"/>
      <c r="UZS643" s="9"/>
      <c r="UZT643" s="9"/>
      <c r="UZU643" s="9"/>
      <c r="UZV643" s="9"/>
      <c r="UZW643" s="9"/>
      <c r="UZX643" s="9"/>
      <c r="UZY643" s="9"/>
      <c r="UZZ643" s="9"/>
      <c r="VAA643" s="9"/>
      <c r="VAB643" s="9"/>
      <c r="VAC643" s="9"/>
      <c r="VAD643" s="9"/>
      <c r="VAE643" s="9"/>
      <c r="VAF643" s="9"/>
      <c r="VAG643" s="9"/>
      <c r="VAH643" s="9"/>
      <c r="VAI643" s="9"/>
      <c r="VAJ643" s="9"/>
      <c r="VAK643" s="9"/>
      <c r="VAL643" s="9"/>
      <c r="VAM643" s="9"/>
      <c r="VAN643" s="9"/>
      <c r="VAO643" s="9"/>
      <c r="VAP643" s="9"/>
      <c r="VAQ643" s="9"/>
      <c r="VAR643" s="9"/>
      <c r="VAS643" s="9"/>
      <c r="VAT643" s="9"/>
      <c r="VAU643" s="9"/>
      <c r="VAV643" s="9"/>
      <c r="VAW643" s="9"/>
      <c r="VAX643" s="9"/>
      <c r="VAY643" s="9"/>
      <c r="VAZ643" s="9"/>
      <c r="VBA643" s="9"/>
      <c r="VBB643" s="9"/>
      <c r="VBC643" s="9"/>
      <c r="VBD643" s="9"/>
      <c r="VBE643" s="9"/>
      <c r="VBF643" s="9"/>
      <c r="VBG643" s="9"/>
      <c r="VBH643" s="9"/>
      <c r="VBI643" s="9"/>
      <c r="VBJ643" s="9"/>
      <c r="VBK643" s="9"/>
      <c r="VBL643" s="9"/>
      <c r="VBM643" s="9"/>
      <c r="VBN643" s="9"/>
      <c r="VBO643" s="9"/>
      <c r="VBP643" s="9"/>
      <c r="VBQ643" s="9"/>
      <c r="VBR643" s="9"/>
      <c r="VBS643" s="9"/>
      <c r="VBT643" s="9"/>
      <c r="VBU643" s="9"/>
      <c r="VBV643" s="9"/>
      <c r="VBW643" s="9"/>
      <c r="VBX643" s="9"/>
      <c r="VBY643" s="9"/>
      <c r="VBZ643" s="9"/>
      <c r="VCA643" s="9"/>
      <c r="VCB643" s="9"/>
      <c r="VCC643" s="9"/>
      <c r="VCD643" s="9"/>
      <c r="VCE643" s="9"/>
      <c r="VCF643" s="9"/>
      <c r="VCG643" s="9"/>
      <c r="VCH643" s="9"/>
      <c r="VCI643" s="9"/>
      <c r="VCJ643" s="9"/>
      <c r="VCK643" s="9"/>
      <c r="VCL643" s="9"/>
      <c r="VCM643" s="9"/>
      <c r="VCN643" s="9"/>
      <c r="VCO643" s="9"/>
      <c r="VCP643" s="9"/>
      <c r="VCQ643" s="9"/>
      <c r="VCR643" s="9"/>
      <c r="VCS643" s="9"/>
      <c r="VCT643" s="9"/>
      <c r="VCU643" s="9"/>
      <c r="VCV643" s="9"/>
      <c r="VCW643" s="9"/>
      <c r="VCX643" s="9"/>
      <c r="VCY643" s="9"/>
      <c r="VCZ643" s="9"/>
      <c r="VDA643" s="9"/>
      <c r="VDB643" s="9"/>
      <c r="VDC643" s="9"/>
      <c r="VDD643" s="9"/>
      <c r="VDE643" s="9"/>
      <c r="VDF643" s="9"/>
      <c r="VDG643" s="9"/>
      <c r="VDH643" s="9"/>
      <c r="VDI643" s="9"/>
      <c r="VDJ643" s="9"/>
      <c r="VDK643" s="9"/>
      <c r="VDL643" s="9"/>
      <c r="VDM643" s="9"/>
      <c r="VDN643" s="9"/>
      <c r="VDO643" s="9"/>
      <c r="VDP643" s="9"/>
      <c r="VDQ643" s="9"/>
      <c r="VDR643" s="9"/>
      <c r="VDS643" s="9"/>
      <c r="VDT643" s="9"/>
      <c r="VDU643" s="9"/>
      <c r="VDV643" s="9"/>
      <c r="VDW643" s="9"/>
      <c r="VDX643" s="9"/>
      <c r="VDY643" s="9"/>
      <c r="VDZ643" s="9"/>
      <c r="VEA643" s="9"/>
      <c r="VEB643" s="9"/>
      <c r="VEC643" s="9"/>
      <c r="VED643" s="9"/>
      <c r="VEE643" s="9"/>
      <c r="VEF643" s="9"/>
      <c r="VEG643" s="9"/>
      <c r="VEH643" s="9"/>
      <c r="VEI643" s="9"/>
      <c r="VEJ643" s="9"/>
      <c r="VEK643" s="9"/>
      <c r="VEL643" s="9"/>
      <c r="VEM643" s="9"/>
      <c r="VEN643" s="9"/>
      <c r="VEO643" s="9"/>
      <c r="VEP643" s="9"/>
      <c r="VEQ643" s="9"/>
      <c r="VER643" s="9"/>
      <c r="VES643" s="9"/>
      <c r="VET643" s="9"/>
      <c r="VEU643" s="9"/>
      <c r="VEV643" s="9"/>
      <c r="VEW643" s="9"/>
      <c r="VEX643" s="9"/>
      <c r="VEY643" s="9"/>
      <c r="VEZ643" s="9"/>
      <c r="VFA643" s="9"/>
      <c r="VFB643" s="9"/>
      <c r="VFC643" s="9"/>
      <c r="VFD643" s="9"/>
      <c r="VFE643" s="9"/>
      <c r="VFF643" s="9"/>
      <c r="VFG643" s="9"/>
      <c r="VFH643" s="9"/>
      <c r="VFI643" s="9"/>
      <c r="VFJ643" s="9"/>
      <c r="VFK643" s="9"/>
      <c r="VFL643" s="9"/>
      <c r="VFM643" s="9"/>
      <c r="VFN643" s="9"/>
      <c r="VFO643" s="9"/>
      <c r="VFP643" s="9"/>
      <c r="VFQ643" s="9"/>
      <c r="VFR643" s="9"/>
      <c r="VFS643" s="9"/>
      <c r="VFT643" s="9"/>
      <c r="VFU643" s="9"/>
      <c r="VFV643" s="9"/>
      <c r="VFW643" s="9"/>
      <c r="VFX643" s="9"/>
      <c r="VFY643" s="9"/>
      <c r="VFZ643" s="9"/>
      <c r="VGA643" s="9"/>
      <c r="VGB643" s="9"/>
      <c r="VGC643" s="9"/>
      <c r="VGD643" s="9"/>
      <c r="VGE643" s="9"/>
      <c r="VGF643" s="9"/>
      <c r="VGG643" s="9"/>
      <c r="VGH643" s="9"/>
      <c r="VGI643" s="9"/>
      <c r="VGJ643" s="9"/>
      <c r="VGK643" s="9"/>
      <c r="VGL643" s="9"/>
      <c r="VGM643" s="9"/>
      <c r="VGN643" s="9"/>
      <c r="VGO643" s="9"/>
      <c r="VGP643" s="9"/>
      <c r="VGQ643" s="9"/>
      <c r="VGR643" s="9"/>
      <c r="VGS643" s="9"/>
      <c r="VGT643" s="9"/>
      <c r="VGU643" s="9"/>
      <c r="VGV643" s="9"/>
      <c r="VGW643" s="9"/>
      <c r="VGX643" s="9"/>
      <c r="VGY643" s="9"/>
      <c r="VGZ643" s="9"/>
      <c r="VHA643" s="9"/>
      <c r="VHB643" s="9"/>
      <c r="VHC643" s="9"/>
      <c r="VHD643" s="9"/>
      <c r="VHE643" s="9"/>
      <c r="VHF643" s="9"/>
      <c r="VHG643" s="9"/>
      <c r="VHH643" s="9"/>
      <c r="VHI643" s="9"/>
      <c r="VHJ643" s="9"/>
      <c r="VHK643" s="9"/>
      <c r="VHL643" s="9"/>
      <c r="VHM643" s="9"/>
      <c r="VHN643" s="9"/>
      <c r="VHO643" s="9"/>
      <c r="VHP643" s="9"/>
      <c r="VHQ643" s="9"/>
      <c r="VHR643" s="9"/>
      <c r="VHS643" s="9"/>
      <c r="VHT643" s="9"/>
      <c r="VHU643" s="9"/>
      <c r="VHV643" s="9"/>
      <c r="VHW643" s="9"/>
      <c r="VHX643" s="9"/>
      <c r="VHY643" s="9"/>
      <c r="VHZ643" s="9"/>
      <c r="VIA643" s="9"/>
      <c r="VIB643" s="9"/>
      <c r="VIC643" s="9"/>
      <c r="VID643" s="9"/>
      <c r="VIE643" s="9"/>
      <c r="VIF643" s="9"/>
      <c r="VIG643" s="9"/>
      <c r="VIH643" s="9"/>
      <c r="VII643" s="9"/>
      <c r="VIJ643" s="9"/>
      <c r="VIK643" s="9"/>
      <c r="VIL643" s="9"/>
      <c r="VIM643" s="9"/>
      <c r="VIN643" s="9"/>
      <c r="VIO643" s="9"/>
      <c r="VIP643" s="9"/>
      <c r="VIQ643" s="9"/>
      <c r="VIR643" s="9"/>
      <c r="VIS643" s="9"/>
      <c r="VIT643" s="9"/>
      <c r="VIU643" s="9"/>
      <c r="VIV643" s="9"/>
      <c r="VIW643" s="9"/>
      <c r="VIX643" s="9"/>
      <c r="VIY643" s="9"/>
      <c r="VIZ643" s="9"/>
      <c r="VJA643" s="9"/>
      <c r="VJB643" s="9"/>
      <c r="VJC643" s="9"/>
      <c r="VJD643" s="9"/>
      <c r="VJE643" s="9"/>
      <c r="VJF643" s="9"/>
      <c r="VJG643" s="9"/>
      <c r="VJH643" s="9"/>
      <c r="VJI643" s="9"/>
      <c r="VJJ643" s="9"/>
      <c r="VJK643" s="9"/>
      <c r="VJL643" s="9"/>
      <c r="VJM643" s="9"/>
      <c r="VJN643" s="9"/>
      <c r="VJO643" s="9"/>
      <c r="VJP643" s="9"/>
      <c r="VJQ643" s="9"/>
      <c r="VJR643" s="9"/>
      <c r="VJS643" s="9"/>
      <c r="VJT643" s="9"/>
      <c r="VJU643" s="9"/>
      <c r="VJV643" s="9"/>
      <c r="VJW643" s="9"/>
      <c r="VJX643" s="9"/>
      <c r="VJY643" s="9"/>
      <c r="VJZ643" s="9"/>
      <c r="VKA643" s="9"/>
      <c r="VKB643" s="9"/>
      <c r="VKC643" s="9"/>
      <c r="VKD643" s="9"/>
      <c r="VKE643" s="9"/>
      <c r="VKF643" s="9"/>
      <c r="VKG643" s="9"/>
      <c r="VKH643" s="9"/>
      <c r="VKI643" s="9"/>
      <c r="VKJ643" s="9"/>
      <c r="VKK643" s="9"/>
      <c r="VKL643" s="9"/>
      <c r="VKM643" s="9"/>
      <c r="VKN643" s="9"/>
      <c r="VKO643" s="9"/>
      <c r="VKP643" s="9"/>
      <c r="VKQ643" s="9"/>
      <c r="VKR643" s="9"/>
      <c r="VKS643" s="9"/>
      <c r="VKT643" s="9"/>
      <c r="VKU643" s="9"/>
      <c r="VKV643" s="9"/>
      <c r="VKW643" s="9"/>
      <c r="VKX643" s="9"/>
      <c r="VKY643" s="9"/>
      <c r="VKZ643" s="9"/>
      <c r="VLA643" s="9"/>
      <c r="VLB643" s="9"/>
      <c r="VLC643" s="9"/>
      <c r="VLD643" s="9"/>
      <c r="VLE643" s="9"/>
      <c r="VLF643" s="9"/>
      <c r="VLG643" s="9"/>
      <c r="VLH643" s="9"/>
      <c r="VLI643" s="9"/>
      <c r="VLJ643" s="9"/>
      <c r="VLK643" s="9"/>
      <c r="VLL643" s="9"/>
      <c r="VLM643" s="9"/>
      <c r="VLN643" s="9"/>
      <c r="VLO643" s="9"/>
      <c r="VLP643" s="9"/>
      <c r="VLQ643" s="9"/>
      <c r="VLR643" s="9"/>
      <c r="VLS643" s="9"/>
      <c r="VLT643" s="9"/>
      <c r="VLU643" s="9"/>
      <c r="VLV643" s="9"/>
      <c r="VLW643" s="9"/>
      <c r="VLX643" s="9"/>
      <c r="VLY643" s="9"/>
      <c r="VLZ643" s="9"/>
      <c r="VMA643" s="9"/>
      <c r="VMB643" s="9"/>
      <c r="VMC643" s="9"/>
      <c r="VMD643" s="9"/>
      <c r="VME643" s="9"/>
      <c r="VMF643" s="9"/>
      <c r="VMG643" s="9"/>
      <c r="VMH643" s="9"/>
      <c r="VMI643" s="9"/>
      <c r="VMJ643" s="9"/>
      <c r="VMK643" s="9"/>
      <c r="VML643" s="9"/>
      <c r="VMM643" s="9"/>
      <c r="VMN643" s="9"/>
      <c r="VMO643" s="9"/>
      <c r="VMP643" s="9"/>
      <c r="VMQ643" s="9"/>
      <c r="VMR643" s="9"/>
      <c r="VMS643" s="9"/>
      <c r="VMT643" s="9"/>
      <c r="VMU643" s="9"/>
      <c r="VMV643" s="9"/>
      <c r="VMW643" s="9"/>
      <c r="VMX643" s="9"/>
      <c r="VMY643" s="9"/>
      <c r="VMZ643" s="9"/>
      <c r="VNA643" s="9"/>
      <c r="VNB643" s="9"/>
      <c r="VNC643" s="9"/>
      <c r="VND643" s="9"/>
      <c r="VNE643" s="9"/>
      <c r="VNF643" s="9"/>
      <c r="VNG643" s="9"/>
      <c r="VNH643" s="9"/>
      <c r="VNI643" s="9"/>
      <c r="VNJ643" s="9"/>
      <c r="VNK643" s="9"/>
      <c r="VNL643" s="9"/>
      <c r="VNM643" s="9"/>
      <c r="VNN643" s="9"/>
      <c r="VNO643" s="9"/>
      <c r="VNP643" s="9"/>
      <c r="VNQ643" s="9"/>
      <c r="VNR643" s="9"/>
      <c r="VNS643" s="9"/>
      <c r="VNT643" s="9"/>
      <c r="VNU643" s="9"/>
      <c r="VNV643" s="9"/>
      <c r="VNW643" s="9"/>
      <c r="VNX643" s="9"/>
      <c r="VNY643" s="9"/>
      <c r="VNZ643" s="9"/>
      <c r="VOA643" s="9"/>
      <c r="VOB643" s="9"/>
      <c r="VOC643" s="9"/>
      <c r="VOD643" s="9"/>
      <c r="VOE643" s="9"/>
      <c r="VOF643" s="9"/>
      <c r="VOG643" s="9"/>
      <c r="VOH643" s="9"/>
      <c r="VOI643" s="9"/>
      <c r="VOJ643" s="9"/>
      <c r="VOK643" s="9"/>
      <c r="VOL643" s="9"/>
      <c r="VOM643" s="9"/>
      <c r="VON643" s="9"/>
      <c r="VOO643" s="9"/>
      <c r="VOP643" s="9"/>
      <c r="VOQ643" s="9"/>
      <c r="VOR643" s="9"/>
      <c r="VOS643" s="9"/>
      <c r="VOT643" s="9"/>
      <c r="VOU643" s="9"/>
      <c r="VOV643" s="9"/>
      <c r="VOW643" s="9"/>
      <c r="VOX643" s="9"/>
      <c r="VOY643" s="9"/>
      <c r="VOZ643" s="9"/>
      <c r="VPA643" s="9"/>
      <c r="VPB643" s="9"/>
      <c r="VPC643" s="9"/>
      <c r="VPD643" s="9"/>
      <c r="VPE643" s="9"/>
      <c r="VPF643" s="9"/>
      <c r="VPG643" s="9"/>
      <c r="VPH643" s="9"/>
      <c r="VPI643" s="9"/>
      <c r="VPJ643" s="9"/>
      <c r="VPK643" s="9"/>
      <c r="VPL643" s="9"/>
      <c r="VPM643" s="9"/>
      <c r="VPN643" s="9"/>
      <c r="VPO643" s="9"/>
      <c r="VPP643" s="9"/>
      <c r="VPQ643" s="9"/>
      <c r="VPR643" s="9"/>
      <c r="VPS643" s="9"/>
      <c r="VPT643" s="9"/>
      <c r="VPU643" s="9"/>
      <c r="VPV643" s="9"/>
      <c r="VPW643" s="9"/>
      <c r="VPX643" s="9"/>
      <c r="VPY643" s="9"/>
      <c r="VPZ643" s="9"/>
      <c r="VQA643" s="9"/>
      <c r="VQB643" s="9"/>
      <c r="VQC643" s="9"/>
      <c r="VQD643" s="9"/>
      <c r="VQE643" s="9"/>
      <c r="VQF643" s="9"/>
      <c r="VQG643" s="9"/>
      <c r="VQH643" s="9"/>
      <c r="VQI643" s="9"/>
      <c r="VQJ643" s="9"/>
      <c r="VQK643" s="9"/>
      <c r="VQL643" s="9"/>
      <c r="VQM643" s="9"/>
      <c r="VQN643" s="9"/>
      <c r="VQO643" s="9"/>
      <c r="VQP643" s="9"/>
      <c r="VQQ643" s="9"/>
      <c r="VQR643" s="9"/>
      <c r="VQS643" s="9"/>
      <c r="VQT643" s="9"/>
      <c r="VQU643" s="9"/>
      <c r="VQV643" s="9"/>
      <c r="VQW643" s="9"/>
      <c r="VQX643" s="9"/>
      <c r="VQY643" s="9"/>
      <c r="VQZ643" s="9"/>
      <c r="VRA643" s="9"/>
      <c r="VRB643" s="9"/>
      <c r="VRC643" s="9"/>
      <c r="VRD643" s="9"/>
      <c r="VRE643" s="9"/>
      <c r="VRF643" s="9"/>
      <c r="VRG643" s="9"/>
      <c r="VRH643" s="9"/>
      <c r="VRI643" s="9"/>
      <c r="VRJ643" s="9"/>
      <c r="VRK643" s="9"/>
      <c r="VRL643" s="9"/>
      <c r="VRM643" s="9"/>
      <c r="VRN643" s="9"/>
      <c r="VRO643" s="9"/>
      <c r="VRP643" s="9"/>
      <c r="VRQ643" s="9"/>
      <c r="VRR643" s="9"/>
      <c r="VRS643" s="9"/>
      <c r="VRT643" s="9"/>
      <c r="VRU643" s="9"/>
      <c r="VRV643" s="9"/>
      <c r="VRW643" s="9"/>
      <c r="VRX643" s="9"/>
      <c r="VRY643" s="9"/>
      <c r="VRZ643" s="9"/>
      <c r="VSA643" s="9"/>
      <c r="VSB643" s="9"/>
      <c r="VSC643" s="9"/>
      <c r="VSD643" s="9"/>
      <c r="VSE643" s="9"/>
      <c r="VSF643" s="9"/>
      <c r="VSG643" s="9"/>
      <c r="VSH643" s="9"/>
      <c r="VSI643" s="9"/>
      <c r="VSJ643" s="9"/>
      <c r="VSK643" s="9"/>
      <c r="VSL643" s="9"/>
      <c r="VSM643" s="9"/>
      <c r="VSN643" s="9"/>
      <c r="VSO643" s="9"/>
      <c r="VSP643" s="9"/>
      <c r="VSQ643" s="9"/>
      <c r="VSR643" s="9"/>
      <c r="VSS643" s="9"/>
      <c r="VST643" s="9"/>
      <c r="VSU643" s="9"/>
      <c r="VSV643" s="9"/>
      <c r="VSW643" s="9"/>
      <c r="VSX643" s="9"/>
      <c r="VSY643" s="9"/>
      <c r="VSZ643" s="9"/>
      <c r="VTA643" s="9"/>
      <c r="VTB643" s="9"/>
      <c r="VTC643" s="9"/>
      <c r="VTD643" s="9"/>
      <c r="VTE643" s="9"/>
      <c r="VTF643" s="9"/>
      <c r="VTG643" s="9"/>
      <c r="VTH643" s="9"/>
      <c r="VTI643" s="9"/>
      <c r="VTJ643" s="9"/>
      <c r="VTK643" s="9"/>
      <c r="VTL643" s="9"/>
      <c r="VTM643" s="9"/>
      <c r="VTN643" s="9"/>
      <c r="VTO643" s="9"/>
      <c r="VTP643" s="9"/>
      <c r="VTQ643" s="9"/>
      <c r="VTR643" s="9"/>
      <c r="VTS643" s="9"/>
      <c r="VTT643" s="9"/>
      <c r="VTU643" s="9"/>
      <c r="VTV643" s="9"/>
      <c r="VTW643" s="9"/>
      <c r="VTX643" s="9"/>
      <c r="VTY643" s="9"/>
      <c r="VTZ643" s="9"/>
      <c r="VUA643" s="9"/>
      <c r="VUB643" s="9"/>
      <c r="VUC643" s="9"/>
      <c r="VUD643" s="9"/>
      <c r="VUE643" s="9"/>
      <c r="VUF643" s="9"/>
      <c r="VUG643" s="9"/>
      <c r="VUH643" s="9"/>
      <c r="VUI643" s="9"/>
      <c r="VUJ643" s="9"/>
      <c r="VUK643" s="9"/>
      <c r="VUL643" s="9"/>
      <c r="VUM643" s="9"/>
      <c r="VUN643" s="9"/>
      <c r="VUO643" s="9"/>
      <c r="VUP643" s="9"/>
      <c r="VUQ643" s="9"/>
      <c r="VUR643" s="9"/>
      <c r="VUS643" s="9"/>
      <c r="VUT643" s="9"/>
      <c r="VUU643" s="9"/>
      <c r="VUV643" s="9"/>
      <c r="VUW643" s="9"/>
      <c r="VUX643" s="9"/>
      <c r="VUY643" s="9"/>
      <c r="VUZ643" s="9"/>
      <c r="VVA643" s="9"/>
      <c r="VVB643" s="9"/>
      <c r="VVC643" s="9"/>
      <c r="VVD643" s="9"/>
      <c r="VVE643" s="9"/>
      <c r="VVF643" s="9"/>
      <c r="VVG643" s="9"/>
      <c r="VVH643" s="9"/>
      <c r="VVI643" s="9"/>
      <c r="VVJ643" s="9"/>
      <c r="VVK643" s="9"/>
      <c r="VVL643" s="9"/>
      <c r="VVM643" s="9"/>
      <c r="VVN643" s="9"/>
      <c r="VVO643" s="9"/>
      <c r="VVP643" s="9"/>
      <c r="VVQ643" s="9"/>
      <c r="VVR643" s="9"/>
      <c r="VVS643" s="9"/>
      <c r="VVT643" s="9"/>
      <c r="VVU643" s="9"/>
      <c r="VVV643" s="9"/>
      <c r="VVW643" s="9"/>
      <c r="VVX643" s="9"/>
      <c r="VVY643" s="9"/>
      <c r="VVZ643" s="9"/>
      <c r="VWA643" s="9"/>
      <c r="VWB643" s="9"/>
      <c r="VWC643" s="9"/>
      <c r="VWD643" s="9"/>
      <c r="VWE643" s="9"/>
      <c r="VWF643" s="9"/>
      <c r="VWG643" s="9"/>
      <c r="VWH643" s="9"/>
      <c r="VWI643" s="9"/>
      <c r="VWJ643" s="9"/>
      <c r="VWK643" s="9"/>
      <c r="VWL643" s="9"/>
      <c r="VWM643" s="9"/>
      <c r="VWN643" s="9"/>
      <c r="VWO643" s="9"/>
      <c r="VWP643" s="9"/>
      <c r="VWQ643" s="9"/>
      <c r="VWR643" s="9"/>
      <c r="VWS643" s="9"/>
      <c r="VWT643" s="9"/>
      <c r="VWU643" s="9"/>
      <c r="VWV643" s="9"/>
      <c r="VWW643" s="9"/>
      <c r="VWX643" s="9"/>
      <c r="VWY643" s="9"/>
      <c r="VWZ643" s="9"/>
      <c r="VXA643" s="9"/>
      <c r="VXB643" s="9"/>
      <c r="VXC643" s="9"/>
      <c r="VXD643" s="9"/>
      <c r="VXE643" s="9"/>
      <c r="VXF643" s="9"/>
      <c r="VXG643" s="9"/>
      <c r="VXH643" s="9"/>
      <c r="VXI643" s="9"/>
      <c r="VXJ643" s="9"/>
      <c r="VXK643" s="9"/>
      <c r="VXL643" s="9"/>
      <c r="VXM643" s="9"/>
      <c r="VXN643" s="9"/>
      <c r="VXO643" s="9"/>
      <c r="VXP643" s="9"/>
      <c r="VXQ643" s="9"/>
      <c r="VXR643" s="9"/>
      <c r="VXS643" s="9"/>
      <c r="VXT643" s="9"/>
      <c r="VXU643" s="9"/>
      <c r="VXV643" s="9"/>
      <c r="VXW643" s="9"/>
      <c r="VXX643" s="9"/>
      <c r="VXY643" s="9"/>
      <c r="VXZ643" s="9"/>
      <c r="VYA643" s="9"/>
      <c r="VYB643" s="9"/>
      <c r="VYC643" s="9"/>
      <c r="VYD643" s="9"/>
      <c r="VYE643" s="9"/>
      <c r="VYF643" s="9"/>
      <c r="VYG643" s="9"/>
      <c r="VYH643" s="9"/>
      <c r="VYI643" s="9"/>
      <c r="VYJ643" s="9"/>
      <c r="VYK643" s="9"/>
      <c r="VYL643" s="9"/>
      <c r="VYM643" s="9"/>
      <c r="VYN643" s="9"/>
      <c r="VYO643" s="9"/>
      <c r="VYP643" s="9"/>
      <c r="VYQ643" s="9"/>
      <c r="VYR643" s="9"/>
      <c r="VYS643" s="9"/>
      <c r="VYT643" s="9"/>
      <c r="VYU643" s="9"/>
      <c r="VYV643" s="9"/>
      <c r="VYW643" s="9"/>
      <c r="VYX643" s="9"/>
      <c r="VYY643" s="9"/>
      <c r="VYZ643" s="9"/>
      <c r="VZA643" s="9"/>
      <c r="VZB643" s="9"/>
      <c r="VZC643" s="9"/>
      <c r="VZD643" s="9"/>
      <c r="VZE643" s="9"/>
      <c r="VZF643" s="9"/>
      <c r="VZG643" s="9"/>
      <c r="VZH643" s="9"/>
      <c r="VZI643" s="9"/>
      <c r="VZJ643" s="9"/>
      <c r="VZK643" s="9"/>
      <c r="VZL643" s="9"/>
      <c r="VZM643" s="9"/>
      <c r="VZN643" s="9"/>
      <c r="VZO643" s="9"/>
      <c r="VZP643" s="9"/>
      <c r="VZQ643" s="9"/>
      <c r="VZR643" s="9"/>
      <c r="VZS643" s="9"/>
      <c r="VZT643" s="9"/>
      <c r="VZU643" s="9"/>
      <c r="VZV643" s="9"/>
      <c r="VZW643" s="9"/>
      <c r="VZX643" s="9"/>
      <c r="VZY643" s="9"/>
      <c r="VZZ643" s="9"/>
      <c r="WAA643" s="9"/>
      <c r="WAB643" s="9"/>
      <c r="WAC643" s="9"/>
      <c r="WAD643" s="9"/>
      <c r="WAE643" s="9"/>
      <c r="WAF643" s="9"/>
      <c r="WAG643" s="9"/>
      <c r="WAH643" s="9"/>
      <c r="WAI643" s="9"/>
      <c r="WAJ643" s="9"/>
      <c r="WAK643" s="9"/>
      <c r="WAL643" s="9"/>
      <c r="WAM643" s="9"/>
      <c r="WAN643" s="9"/>
      <c r="WAO643" s="9"/>
      <c r="WAP643" s="9"/>
      <c r="WAQ643" s="9"/>
      <c r="WAR643" s="9"/>
      <c r="WAS643" s="9"/>
      <c r="WAT643" s="9"/>
      <c r="WAU643" s="9"/>
      <c r="WAV643" s="9"/>
      <c r="WAW643" s="9"/>
      <c r="WAX643" s="9"/>
      <c r="WAY643" s="9"/>
      <c r="WAZ643" s="9"/>
      <c r="WBA643" s="9"/>
      <c r="WBB643" s="9"/>
      <c r="WBC643" s="9"/>
      <c r="WBD643" s="9"/>
      <c r="WBE643" s="9"/>
      <c r="WBF643" s="9"/>
      <c r="WBG643" s="9"/>
      <c r="WBH643" s="9"/>
      <c r="WBI643" s="9"/>
      <c r="WBJ643" s="9"/>
      <c r="WBK643" s="9"/>
      <c r="WBL643" s="9"/>
      <c r="WBM643" s="9"/>
      <c r="WBN643" s="9"/>
      <c r="WBO643" s="9"/>
      <c r="WBP643" s="9"/>
      <c r="WBQ643" s="9"/>
      <c r="WBR643" s="9"/>
      <c r="WBS643" s="9"/>
      <c r="WBT643" s="9"/>
      <c r="WBU643" s="9"/>
      <c r="WBV643" s="9"/>
      <c r="WBW643" s="9"/>
      <c r="WBX643" s="9"/>
      <c r="WBY643" s="9"/>
      <c r="WBZ643" s="9"/>
      <c r="WCA643" s="9"/>
      <c r="WCB643" s="9"/>
      <c r="WCC643" s="9"/>
      <c r="WCD643" s="9"/>
      <c r="WCE643" s="9"/>
      <c r="WCF643" s="9"/>
      <c r="WCG643" s="9"/>
      <c r="WCH643" s="9"/>
      <c r="WCI643" s="9"/>
      <c r="WCJ643" s="9"/>
      <c r="WCK643" s="9"/>
      <c r="WCL643" s="9"/>
      <c r="WCM643" s="9"/>
      <c r="WCN643" s="9"/>
      <c r="WCO643" s="9"/>
      <c r="WCP643" s="9"/>
      <c r="WCQ643" s="9"/>
      <c r="WCR643" s="9"/>
      <c r="WCS643" s="9"/>
      <c r="WCT643" s="9"/>
      <c r="WCU643" s="9"/>
      <c r="WCV643" s="9"/>
      <c r="WCW643" s="9"/>
      <c r="WCX643" s="9"/>
      <c r="WCY643" s="9"/>
      <c r="WCZ643" s="9"/>
      <c r="WDA643" s="9"/>
      <c r="WDB643" s="9"/>
      <c r="WDC643" s="9"/>
      <c r="WDD643" s="9"/>
      <c r="WDE643" s="9"/>
      <c r="WDF643" s="9"/>
      <c r="WDG643" s="9"/>
      <c r="WDH643" s="9"/>
      <c r="WDI643" s="9"/>
      <c r="WDJ643" s="9"/>
      <c r="WDK643" s="9"/>
      <c r="WDL643" s="9"/>
      <c r="WDM643" s="9"/>
      <c r="WDN643" s="9"/>
      <c r="WDO643" s="9"/>
      <c r="WDP643" s="9"/>
      <c r="WDQ643" s="9"/>
      <c r="WDR643" s="9"/>
      <c r="WDS643" s="9"/>
      <c r="WDT643" s="9"/>
      <c r="WDU643" s="9"/>
      <c r="WDV643" s="9"/>
      <c r="WDW643" s="9"/>
      <c r="WDX643" s="9"/>
      <c r="WDY643" s="9"/>
      <c r="WDZ643" s="9"/>
      <c r="WEA643" s="9"/>
      <c r="WEB643" s="9"/>
      <c r="WEC643" s="9"/>
      <c r="WED643" s="9"/>
      <c r="WEE643" s="9"/>
      <c r="WEF643" s="9"/>
      <c r="WEG643" s="9"/>
      <c r="WEH643" s="9"/>
      <c r="WEI643" s="9"/>
      <c r="WEJ643" s="9"/>
      <c r="WEK643" s="9"/>
      <c r="WEL643" s="9"/>
      <c r="WEM643" s="9"/>
      <c r="WEN643" s="9"/>
      <c r="WEO643" s="9"/>
      <c r="WEP643" s="9"/>
      <c r="WEQ643" s="9"/>
      <c r="WER643" s="9"/>
      <c r="WES643" s="9"/>
      <c r="WET643" s="9"/>
      <c r="WEU643" s="9"/>
      <c r="WEV643" s="9"/>
      <c r="WEW643" s="9"/>
      <c r="WEX643" s="9"/>
      <c r="WEY643" s="9"/>
      <c r="WEZ643" s="9"/>
      <c r="WFA643" s="9"/>
      <c r="WFB643" s="9"/>
      <c r="WFC643" s="9"/>
      <c r="WFD643" s="9"/>
      <c r="WFE643" s="9"/>
      <c r="WFF643" s="9"/>
      <c r="WFG643" s="9"/>
      <c r="WFH643" s="9"/>
      <c r="WFI643" s="9"/>
      <c r="WFJ643" s="9"/>
      <c r="WFK643" s="9"/>
      <c r="WFL643" s="9"/>
      <c r="WFM643" s="9"/>
      <c r="WFN643" s="9"/>
      <c r="WFO643" s="9"/>
      <c r="WFP643" s="9"/>
      <c r="WFQ643" s="9"/>
      <c r="WFR643" s="9"/>
      <c r="WFS643" s="9"/>
      <c r="WFT643" s="9"/>
      <c r="WFU643" s="9"/>
      <c r="WFV643" s="9"/>
      <c r="WFW643" s="9"/>
      <c r="WFX643" s="9"/>
      <c r="WFY643" s="9"/>
      <c r="WFZ643" s="9"/>
      <c r="WGA643" s="9"/>
      <c r="WGB643" s="9"/>
      <c r="WGC643" s="9"/>
      <c r="WGD643" s="9"/>
      <c r="WGE643" s="9"/>
      <c r="WGF643" s="9"/>
      <c r="WGG643" s="9"/>
      <c r="WGH643" s="9"/>
      <c r="WGI643" s="9"/>
      <c r="WGJ643" s="9"/>
      <c r="WGK643" s="9"/>
      <c r="WGL643" s="9"/>
      <c r="WGM643" s="9"/>
      <c r="WGN643" s="9"/>
      <c r="WGO643" s="9"/>
      <c r="WGP643" s="9"/>
      <c r="WGQ643" s="9"/>
      <c r="WGR643" s="9"/>
      <c r="WGS643" s="9"/>
      <c r="WGT643" s="9"/>
      <c r="WGU643" s="9"/>
      <c r="WGV643" s="9"/>
      <c r="WGW643" s="9"/>
      <c r="WGX643" s="9"/>
      <c r="WGY643" s="9"/>
      <c r="WGZ643" s="9"/>
      <c r="WHA643" s="9"/>
      <c r="WHB643" s="9"/>
      <c r="WHC643" s="9"/>
      <c r="WHD643" s="9"/>
      <c r="WHE643" s="9"/>
      <c r="WHF643" s="9"/>
      <c r="WHG643" s="9"/>
      <c r="WHH643" s="9"/>
      <c r="WHI643" s="9"/>
      <c r="WHJ643" s="9"/>
      <c r="WHK643" s="9"/>
      <c r="WHL643" s="9"/>
      <c r="WHM643" s="9"/>
      <c r="WHN643" s="9"/>
      <c r="WHO643" s="9"/>
      <c r="WHP643" s="9"/>
      <c r="WHQ643" s="9"/>
      <c r="WHR643" s="9"/>
      <c r="WHS643" s="9"/>
      <c r="WHT643" s="9"/>
      <c r="WHU643" s="9"/>
      <c r="WHV643" s="9"/>
      <c r="WHW643" s="9"/>
      <c r="WHX643" s="9"/>
      <c r="WHY643" s="9"/>
      <c r="WHZ643" s="9"/>
      <c r="WIA643" s="9"/>
      <c r="WIB643" s="9"/>
      <c r="WIC643" s="9"/>
      <c r="WID643" s="9"/>
      <c r="WIE643" s="9"/>
      <c r="WIF643" s="9"/>
      <c r="WIG643" s="9"/>
      <c r="WIH643" s="9"/>
      <c r="WII643" s="9"/>
      <c r="WIJ643" s="9"/>
      <c r="WIK643" s="9"/>
      <c r="WIL643" s="9"/>
      <c r="WIM643" s="9"/>
      <c r="WIN643" s="9"/>
      <c r="WIO643" s="9"/>
      <c r="WIP643" s="9"/>
      <c r="WIQ643" s="9"/>
      <c r="WIR643" s="9"/>
      <c r="WIS643" s="9"/>
      <c r="WIT643" s="9"/>
      <c r="WIU643" s="9"/>
      <c r="WIV643" s="9"/>
      <c r="WIW643" s="9"/>
      <c r="WIX643" s="9"/>
      <c r="WIY643" s="9"/>
      <c r="WIZ643" s="9"/>
      <c r="WJA643" s="9"/>
      <c r="WJB643" s="9"/>
      <c r="WJC643" s="9"/>
      <c r="WJD643" s="9"/>
      <c r="WJE643" s="9"/>
      <c r="WJF643" s="9"/>
      <c r="WJG643" s="9"/>
      <c r="WJH643" s="9"/>
      <c r="WJI643" s="9"/>
      <c r="WJJ643" s="9"/>
      <c r="WJK643" s="9"/>
      <c r="WJL643" s="9"/>
      <c r="WJM643" s="9"/>
      <c r="WJN643" s="9"/>
      <c r="WJO643" s="9"/>
      <c r="WJP643" s="9"/>
      <c r="WJQ643" s="9"/>
      <c r="WJR643" s="9"/>
      <c r="WJS643" s="9"/>
      <c r="WJT643" s="9"/>
      <c r="WJU643" s="9"/>
      <c r="WJV643" s="9"/>
      <c r="WJW643" s="9"/>
      <c r="WJX643" s="9"/>
      <c r="WJY643" s="9"/>
      <c r="WJZ643" s="9"/>
      <c r="WKA643" s="9"/>
      <c r="WKB643" s="9"/>
      <c r="WKC643" s="9"/>
      <c r="WKD643" s="9"/>
      <c r="WKE643" s="9"/>
      <c r="WKF643" s="9"/>
      <c r="WKG643" s="9"/>
      <c r="WKH643" s="9"/>
      <c r="WKI643" s="9"/>
      <c r="WKJ643" s="9"/>
      <c r="WKK643" s="9"/>
      <c r="WKL643" s="9"/>
      <c r="WKM643" s="9"/>
      <c r="WKN643" s="9"/>
      <c r="WKO643" s="9"/>
      <c r="WKP643" s="9"/>
      <c r="WKQ643" s="9"/>
      <c r="WKR643" s="9"/>
      <c r="WKS643" s="9"/>
      <c r="WKT643" s="9"/>
      <c r="WKU643" s="9"/>
      <c r="WKV643" s="9"/>
      <c r="WKW643" s="9"/>
      <c r="WKX643" s="9"/>
      <c r="WKY643" s="9"/>
      <c r="WKZ643" s="9"/>
      <c r="WLA643" s="9"/>
      <c r="WLB643" s="9"/>
      <c r="WLC643" s="9"/>
      <c r="WLD643" s="9"/>
      <c r="WLE643" s="9"/>
      <c r="WLF643" s="9"/>
      <c r="WLG643" s="9"/>
      <c r="WLH643" s="9"/>
      <c r="WLI643" s="9"/>
      <c r="WLJ643" s="9"/>
      <c r="WLK643" s="9"/>
      <c r="WLL643" s="9"/>
      <c r="WLM643" s="9"/>
      <c r="WLN643" s="9"/>
      <c r="WLO643" s="9"/>
      <c r="WLP643" s="9"/>
      <c r="WLQ643" s="9"/>
      <c r="WLR643" s="9"/>
      <c r="WLS643" s="9"/>
      <c r="WLT643" s="9"/>
      <c r="WLU643" s="9"/>
      <c r="WLV643" s="9"/>
      <c r="WLW643" s="9"/>
      <c r="WLX643" s="9"/>
      <c r="WLY643" s="9"/>
      <c r="WLZ643" s="9"/>
      <c r="WMA643" s="9"/>
      <c r="WMB643" s="9"/>
      <c r="WMC643" s="9"/>
      <c r="WMD643" s="9"/>
      <c r="WME643" s="9"/>
      <c r="WMF643" s="9"/>
      <c r="WMG643" s="9"/>
      <c r="WMH643" s="9"/>
      <c r="WMI643" s="9"/>
      <c r="WMJ643" s="9"/>
      <c r="WMK643" s="9"/>
      <c r="WML643" s="9"/>
      <c r="WMM643" s="9"/>
      <c r="WMN643" s="9"/>
      <c r="WMO643" s="9"/>
      <c r="WMP643" s="9"/>
      <c r="WMQ643" s="9"/>
      <c r="WMR643" s="9"/>
      <c r="WMS643" s="9"/>
      <c r="WMT643" s="9"/>
      <c r="WMU643" s="9"/>
      <c r="WMV643" s="9"/>
      <c r="WMW643" s="9"/>
      <c r="WMX643" s="9"/>
      <c r="WMY643" s="9"/>
      <c r="WMZ643" s="9"/>
      <c r="WNA643" s="9"/>
      <c r="WNB643" s="9"/>
      <c r="WNC643" s="9"/>
      <c r="WND643" s="9"/>
      <c r="WNE643" s="9"/>
      <c r="WNF643" s="9"/>
      <c r="WNG643" s="9"/>
      <c r="WNH643" s="9"/>
      <c r="WNI643" s="9"/>
      <c r="WNJ643" s="9"/>
      <c r="WNK643" s="9"/>
      <c r="WNL643" s="9"/>
      <c r="WNM643" s="9"/>
      <c r="WNN643" s="9"/>
      <c r="WNO643" s="9"/>
      <c r="WNP643" s="9"/>
      <c r="WNQ643" s="9"/>
      <c r="WNR643" s="9"/>
      <c r="WNS643" s="9"/>
      <c r="WNT643" s="9"/>
      <c r="WNU643" s="9"/>
      <c r="WNV643" s="9"/>
      <c r="WNW643" s="9"/>
      <c r="WNX643" s="9"/>
      <c r="WNY643" s="9"/>
      <c r="WNZ643" s="9"/>
      <c r="WOA643" s="9"/>
      <c r="WOB643" s="9"/>
      <c r="WOC643" s="9"/>
      <c r="WOD643" s="9"/>
      <c r="WOE643" s="9"/>
      <c r="WOF643" s="9"/>
      <c r="WOG643" s="9"/>
      <c r="WOH643" s="9"/>
      <c r="WOI643" s="9"/>
      <c r="WOJ643" s="9"/>
      <c r="WOK643" s="9"/>
      <c r="WOL643" s="9"/>
      <c r="WOM643" s="9"/>
      <c r="WON643" s="9"/>
      <c r="WOO643" s="9"/>
      <c r="WOP643" s="9"/>
      <c r="WOQ643" s="9"/>
      <c r="WOR643" s="9"/>
      <c r="WOS643" s="9"/>
      <c r="WOT643" s="9"/>
      <c r="WOU643" s="9"/>
      <c r="WOV643" s="9"/>
      <c r="WOW643" s="9"/>
      <c r="WOX643" s="9"/>
      <c r="WOY643" s="9"/>
      <c r="WOZ643" s="9"/>
      <c r="WPA643" s="9"/>
      <c r="WPB643" s="9"/>
      <c r="WPC643" s="9"/>
      <c r="WPD643" s="9"/>
      <c r="WPE643" s="9"/>
      <c r="WPF643" s="9"/>
      <c r="WPG643" s="9"/>
      <c r="WPH643" s="9"/>
      <c r="WPI643" s="9"/>
      <c r="WPJ643" s="9"/>
      <c r="WPK643" s="9"/>
      <c r="WPL643" s="9"/>
      <c r="WPM643" s="9"/>
      <c r="WPN643" s="9"/>
      <c r="WPO643" s="9"/>
      <c r="WPP643" s="9"/>
      <c r="WPQ643" s="9"/>
      <c r="WPR643" s="9"/>
      <c r="WPS643" s="9"/>
      <c r="WPT643" s="9"/>
      <c r="WPU643" s="9"/>
      <c r="WPV643" s="9"/>
      <c r="WPW643" s="9"/>
      <c r="WPX643" s="9"/>
      <c r="WPY643" s="9"/>
      <c r="WPZ643" s="9"/>
      <c r="WQA643" s="9"/>
      <c r="WQB643" s="9"/>
      <c r="WQC643" s="9"/>
      <c r="WQD643" s="9"/>
      <c r="WQE643" s="9"/>
      <c r="WQF643" s="9"/>
      <c r="WQG643" s="9"/>
      <c r="WQH643" s="9"/>
      <c r="WQI643" s="9"/>
      <c r="WQJ643" s="9"/>
      <c r="WQK643" s="9"/>
      <c r="WQL643" s="9"/>
      <c r="WQM643" s="9"/>
      <c r="WQN643" s="9"/>
      <c r="WQO643" s="9"/>
      <c r="WQP643" s="9"/>
      <c r="WQQ643" s="9"/>
      <c r="WQR643" s="9"/>
      <c r="WQS643" s="9"/>
      <c r="WQT643" s="9"/>
      <c r="WQU643" s="9"/>
      <c r="WQV643" s="9"/>
      <c r="WQW643" s="9"/>
      <c r="WQX643" s="9"/>
      <c r="WQY643" s="9"/>
      <c r="WQZ643" s="9"/>
      <c r="WRA643" s="9"/>
      <c r="WRB643" s="9"/>
      <c r="WRC643" s="9"/>
      <c r="WRD643" s="9"/>
      <c r="WRE643" s="9"/>
      <c r="WRF643" s="9"/>
      <c r="WRG643" s="9"/>
      <c r="WRH643" s="9"/>
      <c r="WRI643" s="9"/>
      <c r="WRJ643" s="9"/>
      <c r="WRK643" s="9"/>
      <c r="WRL643" s="9"/>
      <c r="WRM643" s="9"/>
      <c r="WRN643" s="9"/>
      <c r="WRO643" s="9"/>
      <c r="WRP643" s="9"/>
      <c r="WRQ643" s="9"/>
      <c r="WRR643" s="9"/>
      <c r="WRS643" s="9"/>
      <c r="WRT643" s="9"/>
      <c r="WRU643" s="9"/>
      <c r="WRV643" s="9"/>
      <c r="WRW643" s="9"/>
      <c r="WRX643" s="9"/>
      <c r="WRY643" s="9"/>
      <c r="WRZ643" s="9"/>
      <c r="WSA643" s="9"/>
      <c r="WSB643" s="9"/>
      <c r="WSC643" s="9"/>
      <c r="WSD643" s="9"/>
      <c r="WSE643" s="9"/>
      <c r="WSF643" s="9"/>
      <c r="WSG643" s="9"/>
      <c r="WSH643" s="9"/>
      <c r="WSI643" s="9"/>
      <c r="WSJ643" s="9"/>
      <c r="WSK643" s="9"/>
      <c r="WSL643" s="9"/>
      <c r="WSM643" s="9"/>
      <c r="WSN643" s="9"/>
      <c r="WSO643" s="9"/>
      <c r="WSP643" s="9"/>
      <c r="WSQ643" s="9"/>
      <c r="WSR643" s="9"/>
      <c r="WSS643" s="9"/>
      <c r="WST643" s="9"/>
      <c r="WSU643" s="9"/>
      <c r="WSV643" s="9"/>
      <c r="WSW643" s="9"/>
      <c r="WSX643" s="9"/>
      <c r="WSY643" s="9"/>
      <c r="WSZ643" s="9"/>
      <c r="WTA643" s="9"/>
      <c r="WTB643" s="9"/>
      <c r="WTC643" s="9"/>
      <c r="WTD643" s="9"/>
      <c r="WTE643" s="9"/>
      <c r="WTF643" s="9"/>
      <c r="WTG643" s="9"/>
      <c r="WTH643" s="9"/>
      <c r="WTI643" s="9"/>
      <c r="WTJ643" s="9"/>
      <c r="WTK643" s="9"/>
      <c r="WTL643" s="9"/>
      <c r="WTM643" s="9"/>
      <c r="WTN643" s="9"/>
      <c r="WTO643" s="9"/>
      <c r="WTP643" s="9"/>
      <c r="WTQ643" s="9"/>
      <c r="WTR643" s="9"/>
      <c r="WTS643" s="9"/>
      <c r="WTT643" s="9"/>
      <c r="WTU643" s="9"/>
      <c r="WTV643" s="9"/>
      <c r="WTW643" s="9"/>
      <c r="WTX643" s="9"/>
      <c r="WTY643" s="9"/>
      <c r="WTZ643" s="9"/>
      <c r="WUA643" s="9"/>
      <c r="WUB643" s="9"/>
      <c r="WUC643" s="9"/>
      <c r="WUD643" s="9"/>
      <c r="WUE643" s="9"/>
      <c r="WUF643" s="9"/>
      <c r="WUG643" s="9"/>
      <c r="WUH643" s="9"/>
      <c r="WUI643" s="9"/>
      <c r="WUJ643" s="9"/>
      <c r="WUK643" s="9"/>
      <c r="WUL643" s="9"/>
      <c r="WUM643" s="9"/>
      <c r="WUN643" s="9"/>
      <c r="WUO643" s="9"/>
      <c r="WUP643" s="9"/>
      <c r="WUQ643" s="9"/>
      <c r="WUR643" s="9"/>
      <c r="WUS643" s="9"/>
      <c r="WUT643" s="9"/>
      <c r="WUU643" s="9"/>
      <c r="WUV643" s="9"/>
      <c r="WUW643" s="9"/>
      <c r="WUX643" s="9"/>
      <c r="WUY643" s="9"/>
      <c r="WUZ643" s="9"/>
      <c r="WVA643" s="9"/>
      <c r="WVB643" s="9"/>
      <c r="WVC643" s="9"/>
      <c r="WVD643" s="9"/>
      <c r="WVE643" s="9"/>
      <c r="WVF643" s="9"/>
      <c r="WVG643" s="9"/>
      <c r="WVH643" s="9"/>
      <c r="WVI643" s="9"/>
      <c r="WVJ643" s="9"/>
      <c r="WVK643" s="9"/>
      <c r="WVL643" s="9"/>
      <c r="WVM643" s="9"/>
      <c r="WVN643" s="9"/>
      <c r="WVO643" s="9"/>
      <c r="WVP643" s="9"/>
      <c r="WVQ643" s="9"/>
      <c r="WVR643" s="9"/>
      <c r="WVS643" s="9"/>
      <c r="WVT643" s="9"/>
      <c r="WVU643" s="9"/>
      <c r="WVV643" s="9"/>
      <c r="WVW643" s="9"/>
      <c r="WVX643" s="9"/>
      <c r="WVY643" s="9"/>
      <c r="WVZ643" s="9"/>
      <c r="WWA643" s="9"/>
      <c r="WWB643" s="9"/>
      <c r="WWC643" s="9"/>
      <c r="WWD643" s="9"/>
      <c r="WWE643" s="9"/>
      <c r="WWF643" s="9"/>
      <c r="WWG643" s="9"/>
      <c r="WWH643" s="9"/>
      <c r="WWI643" s="9"/>
      <c r="WWJ643" s="9"/>
      <c r="WWK643" s="9"/>
      <c r="WWL643" s="9"/>
    </row>
    <row r="644" spans="1:16158" s="35" customFormat="1">
      <c r="A644" s="277"/>
      <c r="B644" s="245"/>
      <c r="C644" s="245"/>
      <c r="D644" s="245"/>
      <c r="E644" s="248"/>
      <c r="F644" s="248"/>
      <c r="G644" s="248"/>
      <c r="H644" s="247">
        <v>1</v>
      </c>
      <c r="I644" s="65">
        <f>E644*400+F644*100+G644</f>
        <v>0</v>
      </c>
      <c r="J644" s="65"/>
      <c r="K644" s="80">
        <f>I644*J644</f>
        <v>0</v>
      </c>
      <c r="L644" s="245">
        <v>2</v>
      </c>
      <c r="M644" s="266" t="s">
        <v>1630</v>
      </c>
      <c r="N644" s="245"/>
      <c r="O644" s="48"/>
      <c r="P644" s="58">
        <v>48</v>
      </c>
      <c r="Q644" s="245"/>
      <c r="R644" s="251"/>
      <c r="S644" s="245"/>
      <c r="T644" s="245">
        <v>15</v>
      </c>
      <c r="U644" s="248"/>
      <c r="V644" s="245"/>
      <c r="W644" s="278"/>
      <c r="X644" s="257"/>
      <c r="Y644" s="257"/>
      <c r="Z644" s="125"/>
      <c r="AA644" s="254"/>
      <c r="AB644" s="82"/>
      <c r="AC644" s="83">
        <f t="shared" si="240"/>
        <v>0</v>
      </c>
      <c r="AD644" s="482"/>
      <c r="AE644" s="482"/>
      <c r="AF644" s="482"/>
      <c r="AG644" s="121"/>
      <c r="AH644" s="8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  <c r="IW644" s="9"/>
      <c r="IX644" s="9"/>
      <c r="IY644" s="9"/>
      <c r="IZ644" s="9"/>
      <c r="JA644" s="9"/>
      <c r="JB644" s="9"/>
      <c r="JC644" s="9"/>
      <c r="JD644" s="9"/>
      <c r="JE644" s="9"/>
      <c r="JF644" s="9"/>
      <c r="JG644" s="9"/>
      <c r="JH644" s="9"/>
      <c r="JI644" s="9"/>
      <c r="JJ644" s="9"/>
      <c r="JK644" s="9"/>
      <c r="JL644" s="9"/>
      <c r="JM644" s="9"/>
      <c r="JN644" s="9"/>
      <c r="JO644" s="9"/>
      <c r="JP644" s="9"/>
      <c r="JQ644" s="9"/>
      <c r="JR644" s="9"/>
      <c r="JS644" s="9"/>
      <c r="JT644" s="9"/>
      <c r="JU644" s="9"/>
      <c r="JV644" s="9"/>
      <c r="JW644" s="9"/>
      <c r="JX644" s="9"/>
      <c r="JY644" s="9"/>
      <c r="JZ644" s="9"/>
      <c r="KA644" s="9"/>
      <c r="KB644" s="9"/>
      <c r="KC644" s="9"/>
      <c r="KD644" s="9"/>
      <c r="KE644" s="9"/>
      <c r="KF644" s="9"/>
      <c r="KG644" s="9"/>
      <c r="KH644" s="9"/>
      <c r="KI644" s="9"/>
      <c r="KJ644" s="9"/>
      <c r="KK644" s="9"/>
      <c r="KL644" s="9"/>
      <c r="KM644" s="9"/>
      <c r="KN644" s="9"/>
      <c r="KO644" s="9"/>
      <c r="KP644" s="9"/>
      <c r="KQ644" s="9"/>
      <c r="KR644" s="9"/>
      <c r="KS644" s="9"/>
      <c r="KT644" s="9"/>
      <c r="KU644" s="9"/>
      <c r="KV644" s="9"/>
      <c r="KW644" s="9"/>
      <c r="KX644" s="9"/>
      <c r="KY644" s="9"/>
      <c r="KZ644" s="9"/>
      <c r="LA644" s="9"/>
      <c r="LB644" s="9"/>
      <c r="LC644" s="9"/>
      <c r="LD644" s="9"/>
      <c r="LE644" s="9"/>
      <c r="LF644" s="9"/>
      <c r="LG644" s="9"/>
      <c r="LH644" s="9"/>
      <c r="LI644" s="9"/>
      <c r="LJ644" s="9"/>
      <c r="LK644" s="9"/>
      <c r="LL644" s="9"/>
      <c r="LM644" s="9"/>
      <c r="LN644" s="9"/>
      <c r="LO644" s="9"/>
      <c r="LP644" s="9"/>
      <c r="LQ644" s="9"/>
      <c r="LR644" s="9"/>
      <c r="LS644" s="9"/>
      <c r="LT644" s="9"/>
      <c r="LU644" s="9"/>
      <c r="LV644" s="9"/>
      <c r="LW644" s="9"/>
      <c r="LX644" s="9"/>
      <c r="LY644" s="9"/>
      <c r="LZ644" s="9"/>
      <c r="MA644" s="9"/>
      <c r="MB644" s="9"/>
      <c r="MC644" s="9"/>
      <c r="MD644" s="9"/>
      <c r="ME644" s="9"/>
      <c r="MF644" s="9"/>
      <c r="MG644" s="9"/>
      <c r="MH644" s="9"/>
      <c r="MI644" s="9"/>
      <c r="MJ644" s="9"/>
      <c r="MK644" s="9"/>
      <c r="ML644" s="9"/>
      <c r="MM644" s="9"/>
      <c r="MN644" s="9"/>
      <c r="MO644" s="9"/>
      <c r="MP644" s="9"/>
      <c r="MQ644" s="9"/>
      <c r="MR644" s="9"/>
      <c r="MS644" s="9"/>
      <c r="MT644" s="9"/>
      <c r="MU644" s="9"/>
      <c r="MV644" s="9"/>
      <c r="MW644" s="9"/>
      <c r="MX644" s="9"/>
      <c r="MY644" s="9"/>
      <c r="MZ644" s="9"/>
      <c r="NA644" s="9"/>
      <c r="NB644" s="9"/>
      <c r="NC644" s="9"/>
      <c r="ND644" s="9"/>
      <c r="NE644" s="9"/>
      <c r="NF644" s="9"/>
      <c r="NG644" s="9"/>
      <c r="NH644" s="9"/>
      <c r="NI644" s="9"/>
      <c r="NJ644" s="9"/>
      <c r="NK644" s="9"/>
      <c r="NL644" s="9"/>
      <c r="NM644" s="9"/>
      <c r="NN644" s="9"/>
      <c r="NO644" s="9"/>
      <c r="NP644" s="9"/>
      <c r="NQ644" s="9"/>
      <c r="NR644" s="9"/>
      <c r="NS644" s="9"/>
      <c r="NT644" s="9"/>
      <c r="NU644" s="9"/>
      <c r="NV644" s="9"/>
      <c r="NW644" s="9"/>
      <c r="NX644" s="9"/>
      <c r="NY644" s="9"/>
      <c r="NZ644" s="9"/>
      <c r="OA644" s="9"/>
      <c r="OB644" s="9"/>
      <c r="OC644" s="9"/>
      <c r="OD644" s="9"/>
      <c r="OE644" s="9"/>
      <c r="OF644" s="9"/>
      <c r="OG644" s="9"/>
      <c r="OH644" s="9"/>
      <c r="OI644" s="9"/>
      <c r="OJ644" s="9"/>
      <c r="OK644" s="9"/>
      <c r="OL644" s="9"/>
      <c r="OM644" s="9"/>
      <c r="ON644" s="9"/>
      <c r="OO644" s="9"/>
      <c r="OP644" s="9"/>
      <c r="OQ644" s="9"/>
      <c r="OR644" s="9"/>
      <c r="OS644" s="9"/>
      <c r="OT644" s="9"/>
      <c r="OU644" s="9"/>
      <c r="OV644" s="9"/>
      <c r="OW644" s="9"/>
      <c r="OX644" s="9"/>
      <c r="OY644" s="9"/>
      <c r="OZ644" s="9"/>
      <c r="PA644" s="9"/>
      <c r="PB644" s="9"/>
      <c r="PC644" s="9"/>
      <c r="PD644" s="9"/>
      <c r="PE644" s="9"/>
      <c r="PF644" s="9"/>
      <c r="PG644" s="9"/>
      <c r="PH644" s="9"/>
      <c r="PI644" s="9"/>
      <c r="PJ644" s="9"/>
      <c r="PK644" s="9"/>
      <c r="PL644" s="9"/>
      <c r="PM644" s="9"/>
      <c r="PN644" s="9"/>
      <c r="PO644" s="9"/>
      <c r="PP644" s="9"/>
      <c r="PQ644" s="9"/>
      <c r="PR644" s="9"/>
      <c r="PS644" s="9"/>
      <c r="PT644" s="9"/>
      <c r="PU644" s="9"/>
      <c r="PV644" s="9"/>
      <c r="PW644" s="9"/>
      <c r="PX644" s="9"/>
      <c r="PY644" s="9"/>
      <c r="PZ644" s="9"/>
      <c r="QA644" s="9"/>
      <c r="QB644" s="9"/>
      <c r="QC644" s="9"/>
      <c r="QD644" s="9"/>
      <c r="QE644" s="9"/>
      <c r="QF644" s="9"/>
      <c r="QG644" s="9"/>
      <c r="QH644" s="9"/>
      <c r="QI644" s="9"/>
      <c r="QJ644" s="9"/>
      <c r="QK644" s="9"/>
      <c r="QL644" s="9"/>
      <c r="QM644" s="9"/>
      <c r="QN644" s="9"/>
      <c r="QO644" s="9"/>
      <c r="QP644" s="9"/>
      <c r="QQ644" s="9"/>
      <c r="QR644" s="9"/>
      <c r="QS644" s="9"/>
      <c r="QT644" s="9"/>
      <c r="QU644" s="9"/>
      <c r="QV644" s="9"/>
      <c r="QW644" s="9"/>
      <c r="QX644" s="9"/>
      <c r="QY644" s="9"/>
      <c r="QZ644" s="9"/>
      <c r="RA644" s="9"/>
      <c r="RB644" s="9"/>
      <c r="RC644" s="9"/>
      <c r="RD644" s="9"/>
      <c r="RE644" s="9"/>
      <c r="RF644" s="9"/>
      <c r="RG644" s="9"/>
      <c r="RH644" s="9"/>
      <c r="RI644" s="9"/>
      <c r="RJ644" s="9"/>
      <c r="RK644" s="9"/>
      <c r="RL644" s="9"/>
      <c r="RM644" s="9"/>
      <c r="RN644" s="9"/>
      <c r="RO644" s="9"/>
      <c r="RP644" s="9"/>
      <c r="RQ644" s="9"/>
      <c r="RR644" s="9"/>
      <c r="RS644" s="9"/>
      <c r="RT644" s="9"/>
      <c r="RU644" s="9"/>
      <c r="RV644" s="9"/>
      <c r="RW644" s="9"/>
      <c r="RX644" s="9"/>
      <c r="RY644" s="9"/>
      <c r="RZ644" s="9"/>
      <c r="SA644" s="9"/>
      <c r="SB644" s="9"/>
      <c r="SC644" s="9"/>
      <c r="SD644" s="9"/>
      <c r="SE644" s="9"/>
      <c r="SF644" s="9"/>
      <c r="SG644" s="9"/>
      <c r="SH644" s="9"/>
      <c r="SI644" s="9"/>
      <c r="SJ644" s="9"/>
      <c r="SK644" s="9"/>
      <c r="SL644" s="9"/>
      <c r="SM644" s="9"/>
      <c r="SN644" s="9"/>
      <c r="SO644" s="9"/>
      <c r="SP644" s="9"/>
      <c r="SQ644" s="9"/>
      <c r="SR644" s="9"/>
      <c r="SS644" s="9"/>
      <c r="ST644" s="9"/>
      <c r="SU644" s="9"/>
      <c r="SV644" s="9"/>
      <c r="SW644" s="9"/>
      <c r="SX644" s="9"/>
      <c r="SY644" s="9"/>
      <c r="SZ644" s="9"/>
      <c r="TA644" s="9"/>
      <c r="TB644" s="9"/>
      <c r="TC644" s="9"/>
      <c r="TD644" s="9"/>
      <c r="TE644" s="9"/>
      <c r="TF644" s="9"/>
      <c r="TG644" s="9"/>
      <c r="TH644" s="9"/>
      <c r="TI644" s="9"/>
      <c r="TJ644" s="9"/>
      <c r="TK644" s="9"/>
      <c r="TL644" s="9"/>
      <c r="TM644" s="9"/>
      <c r="TN644" s="9"/>
      <c r="TO644" s="9"/>
      <c r="TP644" s="9"/>
      <c r="TQ644" s="9"/>
      <c r="TR644" s="9"/>
      <c r="TS644" s="9"/>
      <c r="TT644" s="9"/>
      <c r="TU644" s="9"/>
      <c r="TV644" s="9"/>
      <c r="TW644" s="9"/>
      <c r="TX644" s="9"/>
      <c r="TY644" s="9"/>
      <c r="TZ644" s="9"/>
      <c r="UA644" s="9"/>
      <c r="UB644" s="9"/>
      <c r="UC644" s="9"/>
      <c r="UD644" s="9"/>
      <c r="UE644" s="9"/>
      <c r="UF644" s="9"/>
      <c r="UG644" s="9"/>
      <c r="UH644" s="9"/>
      <c r="UI644" s="9"/>
      <c r="UJ644" s="9"/>
      <c r="UK644" s="9"/>
      <c r="UL644" s="9"/>
      <c r="UM644" s="9"/>
      <c r="UN644" s="9"/>
      <c r="UO644" s="9"/>
      <c r="UP644" s="9"/>
      <c r="UQ644" s="9"/>
      <c r="UR644" s="9"/>
      <c r="US644" s="9"/>
      <c r="UT644" s="9"/>
      <c r="UU644" s="9"/>
      <c r="UV644" s="9"/>
      <c r="UW644" s="9"/>
      <c r="UX644" s="9"/>
      <c r="UY644" s="9"/>
      <c r="UZ644" s="9"/>
      <c r="VA644" s="9"/>
      <c r="VB644" s="9"/>
      <c r="VC644" s="9"/>
      <c r="VD644" s="9"/>
      <c r="VE644" s="9"/>
      <c r="VF644" s="9"/>
      <c r="VG644" s="9"/>
      <c r="VH644" s="9"/>
      <c r="VI644" s="9"/>
      <c r="VJ644" s="9"/>
      <c r="VK644" s="9"/>
      <c r="VL644" s="9"/>
      <c r="VM644" s="9"/>
      <c r="VN644" s="9"/>
      <c r="VO644" s="9"/>
      <c r="VP644" s="9"/>
      <c r="VQ644" s="9"/>
      <c r="VR644" s="9"/>
      <c r="VS644" s="9"/>
      <c r="VT644" s="9"/>
      <c r="VU644" s="9"/>
      <c r="VV644" s="9"/>
      <c r="VW644" s="9"/>
      <c r="VX644" s="9"/>
      <c r="VY644" s="9"/>
      <c r="VZ644" s="9"/>
      <c r="WA644" s="9"/>
      <c r="WB644" s="9"/>
      <c r="WC644" s="9"/>
      <c r="WD644" s="9"/>
      <c r="WE644" s="9"/>
      <c r="WF644" s="9"/>
      <c r="WG644" s="9"/>
      <c r="WH644" s="9"/>
      <c r="WI644" s="9"/>
      <c r="WJ644" s="9"/>
      <c r="WK644" s="9"/>
      <c r="WL644" s="9"/>
      <c r="WM644" s="9"/>
      <c r="WN644" s="9"/>
      <c r="WO644" s="9"/>
      <c r="WP644" s="9"/>
      <c r="WQ644" s="9"/>
      <c r="WR644" s="9"/>
      <c r="WS644" s="9"/>
      <c r="WT644" s="9"/>
      <c r="WU644" s="9"/>
      <c r="WV644" s="9"/>
      <c r="WW644" s="9"/>
      <c r="WX644" s="9"/>
      <c r="WY644" s="9"/>
      <c r="WZ644" s="9"/>
      <c r="XA644" s="9"/>
      <c r="XB644" s="9"/>
      <c r="XC644" s="9"/>
      <c r="XD644" s="9"/>
      <c r="XE644" s="9"/>
      <c r="XF644" s="9"/>
      <c r="XG644" s="9"/>
      <c r="XH644" s="9"/>
      <c r="XI644" s="9"/>
      <c r="XJ644" s="9"/>
      <c r="XK644" s="9"/>
      <c r="XL644" s="9"/>
      <c r="XM644" s="9"/>
      <c r="XN644" s="9"/>
      <c r="XO644" s="9"/>
      <c r="XP644" s="9"/>
      <c r="XQ644" s="9"/>
      <c r="XR644" s="9"/>
      <c r="XS644" s="9"/>
      <c r="XT644" s="9"/>
      <c r="XU644" s="9"/>
      <c r="XV644" s="9"/>
      <c r="XW644" s="9"/>
      <c r="XX644" s="9"/>
      <c r="XY644" s="9"/>
      <c r="XZ644" s="9"/>
      <c r="YA644" s="9"/>
      <c r="YB644" s="9"/>
      <c r="YC644" s="9"/>
      <c r="YD644" s="9"/>
      <c r="YE644" s="9"/>
      <c r="YF644" s="9"/>
      <c r="YG644" s="9"/>
      <c r="YH644" s="9"/>
      <c r="YI644" s="9"/>
      <c r="YJ644" s="9"/>
      <c r="YK644" s="9"/>
      <c r="YL644" s="9"/>
      <c r="YM644" s="9"/>
      <c r="YN644" s="9"/>
      <c r="YO644" s="9"/>
      <c r="YP644" s="9"/>
      <c r="YQ644" s="9"/>
      <c r="YR644" s="9"/>
      <c r="YS644" s="9"/>
      <c r="YT644" s="9"/>
      <c r="YU644" s="9"/>
      <c r="YV644" s="9"/>
      <c r="YW644" s="9"/>
      <c r="YX644" s="9"/>
      <c r="YY644" s="9"/>
      <c r="YZ644" s="9"/>
      <c r="ZA644" s="9"/>
      <c r="ZB644" s="9"/>
      <c r="ZC644" s="9"/>
      <c r="ZD644" s="9"/>
      <c r="ZE644" s="9"/>
      <c r="ZF644" s="9"/>
      <c r="ZG644" s="9"/>
      <c r="ZH644" s="9"/>
      <c r="ZI644" s="9"/>
      <c r="ZJ644" s="9"/>
      <c r="ZK644" s="9"/>
      <c r="ZL644" s="9"/>
      <c r="ZM644" s="9"/>
      <c r="ZN644" s="9"/>
      <c r="ZO644" s="9"/>
      <c r="ZP644" s="9"/>
      <c r="ZQ644" s="9"/>
      <c r="ZR644" s="9"/>
      <c r="ZS644" s="9"/>
      <c r="ZT644" s="9"/>
      <c r="ZU644" s="9"/>
      <c r="ZV644" s="9"/>
      <c r="ZW644" s="9"/>
      <c r="ZX644" s="9"/>
      <c r="ZY644" s="9"/>
      <c r="ZZ644" s="9"/>
      <c r="AAA644" s="9"/>
      <c r="AAB644" s="9"/>
      <c r="AAC644" s="9"/>
      <c r="AAD644" s="9"/>
      <c r="AAE644" s="9"/>
      <c r="AAF644" s="9"/>
      <c r="AAG644" s="9"/>
      <c r="AAH644" s="9"/>
      <c r="AAI644" s="9"/>
      <c r="AAJ644" s="9"/>
      <c r="AAK644" s="9"/>
      <c r="AAL644" s="9"/>
      <c r="AAM644" s="9"/>
      <c r="AAN644" s="9"/>
      <c r="AAO644" s="9"/>
      <c r="AAP644" s="9"/>
      <c r="AAQ644" s="9"/>
      <c r="AAR644" s="9"/>
      <c r="AAS644" s="9"/>
      <c r="AAT644" s="9"/>
      <c r="AAU644" s="9"/>
      <c r="AAV644" s="9"/>
      <c r="AAW644" s="9"/>
      <c r="AAX644" s="9"/>
      <c r="AAY644" s="9"/>
      <c r="AAZ644" s="9"/>
      <c r="ABA644" s="9"/>
      <c r="ABB644" s="9"/>
      <c r="ABC644" s="9"/>
      <c r="ABD644" s="9"/>
      <c r="ABE644" s="9"/>
      <c r="ABF644" s="9"/>
      <c r="ABG644" s="9"/>
      <c r="ABH644" s="9"/>
      <c r="ABI644" s="9"/>
      <c r="ABJ644" s="9"/>
      <c r="ABK644" s="9"/>
      <c r="ABL644" s="9"/>
      <c r="ABM644" s="9"/>
      <c r="ABN644" s="9"/>
      <c r="ABO644" s="9"/>
      <c r="ABP644" s="9"/>
      <c r="ABQ644" s="9"/>
      <c r="ABR644" s="9"/>
      <c r="ABS644" s="9"/>
      <c r="ABT644" s="9"/>
      <c r="ABU644" s="9"/>
      <c r="ABV644" s="9"/>
      <c r="ABW644" s="9"/>
      <c r="ABX644" s="9"/>
      <c r="ABY644" s="9"/>
      <c r="ABZ644" s="9"/>
      <c r="ACA644" s="9"/>
      <c r="ACB644" s="9"/>
      <c r="ACC644" s="9"/>
      <c r="ACD644" s="9"/>
      <c r="ACE644" s="9"/>
      <c r="ACF644" s="9"/>
      <c r="ACG644" s="9"/>
      <c r="ACH644" s="9"/>
      <c r="ACI644" s="9"/>
      <c r="ACJ644" s="9"/>
      <c r="ACK644" s="9"/>
      <c r="ACL644" s="9"/>
      <c r="ACM644" s="9"/>
      <c r="ACN644" s="9"/>
      <c r="ACO644" s="9"/>
      <c r="ACP644" s="9"/>
      <c r="ACQ644" s="9"/>
      <c r="ACR644" s="9"/>
      <c r="ACS644" s="9"/>
      <c r="ACT644" s="9"/>
      <c r="ACU644" s="9"/>
      <c r="ACV644" s="9"/>
      <c r="ACW644" s="9"/>
      <c r="ACX644" s="9"/>
      <c r="ACY644" s="9"/>
      <c r="ACZ644" s="9"/>
      <c r="ADA644" s="9"/>
      <c r="ADB644" s="9"/>
      <c r="ADC644" s="9"/>
      <c r="ADD644" s="9"/>
      <c r="ADE644" s="9"/>
      <c r="ADF644" s="9"/>
      <c r="ADG644" s="9"/>
      <c r="ADH644" s="9"/>
      <c r="ADI644" s="9"/>
      <c r="ADJ644" s="9"/>
      <c r="ADK644" s="9"/>
      <c r="ADL644" s="9"/>
      <c r="ADM644" s="9"/>
      <c r="ADN644" s="9"/>
      <c r="ADO644" s="9"/>
      <c r="ADP644" s="9"/>
      <c r="ADQ644" s="9"/>
      <c r="ADR644" s="9"/>
      <c r="ADS644" s="9"/>
      <c r="ADT644" s="9"/>
      <c r="ADU644" s="9"/>
      <c r="ADV644" s="9"/>
      <c r="ADW644" s="9"/>
      <c r="ADX644" s="9"/>
      <c r="ADY644" s="9"/>
      <c r="ADZ644" s="9"/>
      <c r="AEA644" s="9"/>
      <c r="AEB644" s="9"/>
      <c r="AEC644" s="9"/>
      <c r="AED644" s="9"/>
      <c r="AEE644" s="9"/>
      <c r="AEF644" s="9"/>
      <c r="AEG644" s="9"/>
      <c r="AEH644" s="9"/>
      <c r="AEI644" s="9"/>
      <c r="AEJ644" s="9"/>
      <c r="AEK644" s="9"/>
      <c r="AEL644" s="9"/>
      <c r="AEM644" s="9"/>
      <c r="AEN644" s="9"/>
      <c r="AEO644" s="9"/>
      <c r="AEP644" s="9"/>
      <c r="AEQ644" s="9"/>
      <c r="AER644" s="9"/>
      <c r="AES644" s="9"/>
      <c r="AET644" s="9"/>
      <c r="AEU644" s="9"/>
      <c r="AEV644" s="9"/>
      <c r="AEW644" s="9"/>
      <c r="AEX644" s="9"/>
      <c r="AEY644" s="9"/>
      <c r="AEZ644" s="9"/>
      <c r="AFA644" s="9"/>
      <c r="AFB644" s="9"/>
      <c r="AFC644" s="9"/>
      <c r="AFD644" s="9"/>
      <c r="AFE644" s="9"/>
      <c r="AFF644" s="9"/>
      <c r="AFG644" s="9"/>
      <c r="AFH644" s="9"/>
      <c r="AFI644" s="9"/>
      <c r="AFJ644" s="9"/>
      <c r="AFK644" s="9"/>
      <c r="AFL644" s="9"/>
      <c r="AFM644" s="9"/>
      <c r="AFN644" s="9"/>
      <c r="AFO644" s="9"/>
      <c r="AFP644" s="9"/>
      <c r="AFQ644" s="9"/>
      <c r="AFR644" s="9"/>
      <c r="AFS644" s="9"/>
      <c r="AFT644" s="9"/>
      <c r="AFU644" s="9"/>
      <c r="AFV644" s="9"/>
      <c r="AFW644" s="9"/>
      <c r="AFX644" s="9"/>
      <c r="AFY644" s="9"/>
      <c r="AFZ644" s="9"/>
      <c r="AGA644" s="9"/>
      <c r="AGB644" s="9"/>
      <c r="AGC644" s="9"/>
      <c r="AGD644" s="9"/>
      <c r="AGE644" s="9"/>
      <c r="AGF644" s="9"/>
      <c r="AGG644" s="9"/>
      <c r="AGH644" s="9"/>
      <c r="AGI644" s="9"/>
      <c r="AGJ644" s="9"/>
      <c r="AGK644" s="9"/>
      <c r="AGL644" s="9"/>
      <c r="AGM644" s="9"/>
      <c r="AGN644" s="9"/>
      <c r="AGO644" s="9"/>
      <c r="AGP644" s="9"/>
      <c r="AGQ644" s="9"/>
      <c r="AGR644" s="9"/>
      <c r="AGS644" s="9"/>
      <c r="AGT644" s="9"/>
      <c r="AGU644" s="9"/>
      <c r="AGV644" s="9"/>
      <c r="AGW644" s="9"/>
      <c r="AGX644" s="9"/>
      <c r="AGY644" s="9"/>
      <c r="AGZ644" s="9"/>
      <c r="AHA644" s="9"/>
      <c r="AHB644" s="9"/>
      <c r="AHC644" s="9"/>
      <c r="AHD644" s="9"/>
      <c r="AHE644" s="9"/>
      <c r="AHF644" s="9"/>
      <c r="AHG644" s="9"/>
      <c r="AHH644" s="9"/>
      <c r="AHI644" s="9"/>
      <c r="AHJ644" s="9"/>
      <c r="AHK644" s="9"/>
      <c r="AHL644" s="9"/>
      <c r="AHM644" s="9"/>
      <c r="AHN644" s="9"/>
      <c r="AHO644" s="9"/>
      <c r="AHP644" s="9"/>
      <c r="AHQ644" s="9"/>
      <c r="AHR644" s="9"/>
      <c r="AHS644" s="9"/>
      <c r="AHT644" s="9"/>
      <c r="AHU644" s="9"/>
      <c r="AHV644" s="9"/>
      <c r="AHW644" s="9"/>
      <c r="AHX644" s="9"/>
      <c r="AHY644" s="9"/>
      <c r="AHZ644" s="9"/>
      <c r="AIA644" s="9"/>
      <c r="AIB644" s="9"/>
      <c r="AIC644" s="9"/>
      <c r="AID644" s="9"/>
      <c r="AIE644" s="9"/>
      <c r="AIF644" s="9"/>
      <c r="AIG644" s="9"/>
      <c r="AIH644" s="9"/>
      <c r="AII644" s="9"/>
      <c r="AIJ644" s="9"/>
      <c r="AIK644" s="9"/>
      <c r="AIL644" s="9"/>
      <c r="AIM644" s="9"/>
      <c r="AIN644" s="9"/>
      <c r="AIO644" s="9"/>
      <c r="AIP644" s="9"/>
      <c r="AIQ644" s="9"/>
      <c r="AIR644" s="9"/>
      <c r="AIS644" s="9"/>
      <c r="AIT644" s="9"/>
      <c r="AIU644" s="9"/>
      <c r="AIV644" s="9"/>
      <c r="AIW644" s="9"/>
      <c r="AIX644" s="9"/>
      <c r="AIY644" s="9"/>
      <c r="AIZ644" s="9"/>
      <c r="AJA644" s="9"/>
      <c r="AJB644" s="9"/>
      <c r="AJC644" s="9"/>
      <c r="AJD644" s="9"/>
      <c r="AJE644" s="9"/>
      <c r="AJF644" s="9"/>
      <c r="AJG644" s="9"/>
      <c r="AJH644" s="9"/>
      <c r="AJI644" s="9"/>
      <c r="AJJ644" s="9"/>
      <c r="AJK644" s="9"/>
      <c r="AJL644" s="9"/>
      <c r="AJM644" s="9"/>
      <c r="AJN644" s="9"/>
      <c r="AJO644" s="9"/>
      <c r="AJP644" s="9"/>
      <c r="AJQ644" s="9"/>
      <c r="AJR644" s="9"/>
      <c r="AJS644" s="9"/>
      <c r="AJT644" s="9"/>
      <c r="AJU644" s="9"/>
      <c r="AJV644" s="9"/>
      <c r="AJW644" s="9"/>
      <c r="AJX644" s="9"/>
      <c r="AJY644" s="9"/>
      <c r="AJZ644" s="9"/>
      <c r="AKA644" s="9"/>
      <c r="AKB644" s="9"/>
      <c r="AKC644" s="9"/>
      <c r="AKD644" s="9"/>
      <c r="AKE644" s="9"/>
      <c r="AKF644" s="9"/>
      <c r="AKG644" s="9"/>
      <c r="AKH644" s="9"/>
      <c r="AKI644" s="9"/>
      <c r="AKJ644" s="9"/>
      <c r="AKK644" s="9"/>
      <c r="AKL644" s="9"/>
      <c r="AKM644" s="9"/>
      <c r="AKN644" s="9"/>
      <c r="AKO644" s="9"/>
      <c r="AKP644" s="9"/>
      <c r="AKQ644" s="9"/>
      <c r="AKR644" s="9"/>
      <c r="AKS644" s="9"/>
      <c r="AKT644" s="9"/>
      <c r="AKU644" s="9"/>
      <c r="AKV644" s="9"/>
      <c r="AKW644" s="9"/>
      <c r="AKX644" s="9"/>
      <c r="AKY644" s="9"/>
      <c r="AKZ644" s="9"/>
      <c r="ALA644" s="9"/>
      <c r="ALB644" s="9"/>
      <c r="ALC644" s="9"/>
      <c r="ALD644" s="9"/>
      <c r="ALE644" s="9"/>
      <c r="ALF644" s="9"/>
      <c r="ALG644" s="9"/>
      <c r="ALH644" s="9"/>
      <c r="ALI644" s="9"/>
      <c r="ALJ644" s="9"/>
      <c r="ALK644" s="9"/>
      <c r="ALL644" s="9"/>
      <c r="ALM644" s="9"/>
      <c r="ALN644" s="9"/>
      <c r="ALO644" s="9"/>
      <c r="ALP644" s="9"/>
      <c r="ALQ644" s="9"/>
      <c r="ALR644" s="9"/>
      <c r="ALS644" s="9"/>
      <c r="ALT644" s="9"/>
      <c r="ALU644" s="9"/>
      <c r="ALV644" s="9"/>
      <c r="ALW644" s="9"/>
      <c r="ALX644" s="9"/>
      <c r="ALY644" s="9"/>
      <c r="ALZ644" s="9"/>
      <c r="AMA644" s="9"/>
      <c r="AMB644" s="9"/>
      <c r="AMC644" s="9"/>
      <c r="AMD644" s="9"/>
      <c r="AME644" s="9"/>
      <c r="AMF644" s="9"/>
      <c r="AMG644" s="9"/>
      <c r="AMH644" s="9"/>
      <c r="AMI644" s="9"/>
      <c r="AMJ644" s="9"/>
      <c r="AMK644" s="9"/>
      <c r="AML644" s="9"/>
      <c r="AMM644" s="9"/>
      <c r="AMN644" s="9"/>
      <c r="AMO644" s="9"/>
      <c r="AMP644" s="9"/>
      <c r="AMQ644" s="9"/>
      <c r="AMR644" s="9"/>
      <c r="AMS644" s="9"/>
      <c r="AMT644" s="9"/>
      <c r="AMU644" s="9"/>
      <c r="AMV644" s="9"/>
      <c r="AMW644" s="9"/>
      <c r="AMX644" s="9"/>
      <c r="AMY644" s="9"/>
      <c r="AMZ644" s="9"/>
      <c r="ANA644" s="9"/>
      <c r="ANB644" s="9"/>
      <c r="ANC644" s="9"/>
      <c r="AND644" s="9"/>
      <c r="ANE644" s="9"/>
      <c r="ANF644" s="9"/>
      <c r="ANG644" s="9"/>
      <c r="ANH644" s="9"/>
      <c r="ANI644" s="9"/>
      <c r="ANJ644" s="9"/>
      <c r="ANK644" s="9"/>
      <c r="ANL644" s="9"/>
      <c r="ANM644" s="9"/>
      <c r="ANN644" s="9"/>
      <c r="ANO644" s="9"/>
      <c r="ANP644" s="9"/>
      <c r="ANQ644" s="9"/>
      <c r="ANR644" s="9"/>
      <c r="ANS644" s="9"/>
      <c r="ANT644" s="9"/>
      <c r="ANU644" s="9"/>
      <c r="ANV644" s="9"/>
      <c r="ANW644" s="9"/>
      <c r="ANX644" s="9"/>
      <c r="ANY644" s="9"/>
      <c r="ANZ644" s="9"/>
      <c r="AOA644" s="9"/>
      <c r="AOB644" s="9"/>
      <c r="AOC644" s="9"/>
      <c r="AOD644" s="9"/>
      <c r="AOE644" s="9"/>
      <c r="AOF644" s="9"/>
      <c r="AOG644" s="9"/>
      <c r="AOH644" s="9"/>
      <c r="AOI644" s="9"/>
      <c r="AOJ644" s="9"/>
      <c r="AOK644" s="9"/>
      <c r="AOL644" s="9"/>
      <c r="AOM644" s="9"/>
      <c r="AON644" s="9"/>
      <c r="AOO644" s="9"/>
      <c r="AOP644" s="9"/>
      <c r="AOQ644" s="9"/>
      <c r="AOR644" s="9"/>
      <c r="AOS644" s="9"/>
      <c r="AOT644" s="9"/>
      <c r="AOU644" s="9"/>
      <c r="AOV644" s="9"/>
      <c r="AOW644" s="9"/>
      <c r="AOX644" s="9"/>
      <c r="AOY644" s="9"/>
      <c r="AOZ644" s="9"/>
      <c r="APA644" s="9"/>
      <c r="APB644" s="9"/>
      <c r="APC644" s="9"/>
      <c r="APD644" s="9"/>
      <c r="APE644" s="9"/>
      <c r="APF644" s="9"/>
      <c r="APG644" s="9"/>
      <c r="APH644" s="9"/>
      <c r="API644" s="9"/>
      <c r="APJ644" s="9"/>
      <c r="APK644" s="9"/>
      <c r="APL644" s="9"/>
      <c r="APM644" s="9"/>
      <c r="APN644" s="9"/>
      <c r="APO644" s="9"/>
      <c r="APP644" s="9"/>
      <c r="APQ644" s="9"/>
      <c r="APR644" s="9"/>
      <c r="APS644" s="9"/>
      <c r="APT644" s="9"/>
      <c r="APU644" s="9"/>
      <c r="APV644" s="9"/>
      <c r="APW644" s="9"/>
      <c r="APX644" s="9"/>
      <c r="APY644" s="9"/>
      <c r="APZ644" s="9"/>
      <c r="AQA644" s="9"/>
      <c r="AQB644" s="9"/>
      <c r="AQC644" s="9"/>
      <c r="AQD644" s="9"/>
      <c r="AQE644" s="9"/>
      <c r="AQF644" s="9"/>
      <c r="AQG644" s="9"/>
      <c r="AQH644" s="9"/>
      <c r="AQI644" s="9"/>
      <c r="AQJ644" s="9"/>
      <c r="AQK644" s="9"/>
      <c r="AQL644" s="9"/>
      <c r="AQM644" s="9"/>
      <c r="AQN644" s="9"/>
      <c r="AQO644" s="9"/>
      <c r="AQP644" s="9"/>
      <c r="AQQ644" s="9"/>
      <c r="AQR644" s="9"/>
      <c r="AQS644" s="9"/>
      <c r="AQT644" s="9"/>
      <c r="AQU644" s="9"/>
      <c r="AQV644" s="9"/>
      <c r="AQW644" s="9"/>
      <c r="AQX644" s="9"/>
      <c r="AQY644" s="9"/>
      <c r="AQZ644" s="9"/>
      <c r="ARA644" s="9"/>
      <c r="ARB644" s="9"/>
      <c r="ARC644" s="9"/>
      <c r="ARD644" s="9"/>
      <c r="ARE644" s="9"/>
      <c r="ARF644" s="9"/>
      <c r="ARG644" s="9"/>
      <c r="ARH644" s="9"/>
      <c r="ARI644" s="9"/>
      <c r="ARJ644" s="9"/>
      <c r="ARK644" s="9"/>
      <c r="ARL644" s="9"/>
      <c r="ARM644" s="9"/>
      <c r="ARN644" s="9"/>
      <c r="ARO644" s="9"/>
      <c r="ARP644" s="9"/>
      <c r="ARQ644" s="9"/>
      <c r="ARR644" s="9"/>
      <c r="ARS644" s="9"/>
      <c r="ART644" s="9"/>
      <c r="ARU644" s="9"/>
      <c r="ARV644" s="9"/>
      <c r="ARW644" s="9"/>
      <c r="ARX644" s="9"/>
      <c r="ARY644" s="9"/>
      <c r="ARZ644" s="9"/>
      <c r="ASA644" s="9"/>
      <c r="ASB644" s="9"/>
      <c r="ASC644" s="9"/>
      <c r="ASD644" s="9"/>
      <c r="ASE644" s="9"/>
      <c r="ASF644" s="9"/>
      <c r="ASG644" s="9"/>
      <c r="ASH644" s="9"/>
      <c r="ASI644" s="9"/>
      <c r="ASJ644" s="9"/>
      <c r="ASK644" s="9"/>
      <c r="ASL644" s="9"/>
      <c r="ASM644" s="9"/>
      <c r="ASN644" s="9"/>
      <c r="ASO644" s="9"/>
      <c r="ASP644" s="9"/>
      <c r="ASQ644" s="9"/>
      <c r="ASR644" s="9"/>
      <c r="ASS644" s="9"/>
      <c r="AST644" s="9"/>
      <c r="ASU644" s="9"/>
      <c r="ASV644" s="9"/>
      <c r="ASW644" s="9"/>
      <c r="ASX644" s="9"/>
      <c r="ASY644" s="9"/>
      <c r="ASZ644" s="9"/>
      <c r="ATA644" s="9"/>
      <c r="ATB644" s="9"/>
      <c r="ATC644" s="9"/>
      <c r="ATD644" s="9"/>
      <c r="ATE644" s="9"/>
      <c r="ATF644" s="9"/>
      <c r="ATG644" s="9"/>
      <c r="ATH644" s="9"/>
      <c r="ATI644" s="9"/>
      <c r="ATJ644" s="9"/>
      <c r="ATK644" s="9"/>
      <c r="ATL644" s="9"/>
      <c r="ATM644" s="9"/>
      <c r="ATN644" s="9"/>
      <c r="ATO644" s="9"/>
      <c r="ATP644" s="9"/>
      <c r="ATQ644" s="9"/>
      <c r="ATR644" s="9"/>
      <c r="ATS644" s="9"/>
      <c r="ATT644" s="9"/>
      <c r="ATU644" s="9"/>
      <c r="ATV644" s="9"/>
      <c r="ATW644" s="9"/>
      <c r="ATX644" s="9"/>
      <c r="ATY644" s="9"/>
      <c r="ATZ644" s="9"/>
      <c r="AUA644" s="9"/>
      <c r="AUB644" s="9"/>
      <c r="AUC644" s="9"/>
      <c r="AUD644" s="9"/>
      <c r="AUE644" s="9"/>
      <c r="AUF644" s="9"/>
      <c r="AUG644" s="9"/>
      <c r="AUH644" s="9"/>
      <c r="AUI644" s="9"/>
      <c r="AUJ644" s="9"/>
      <c r="AUK644" s="9"/>
      <c r="AUL644" s="9"/>
      <c r="AUM644" s="9"/>
      <c r="AUN644" s="9"/>
      <c r="AUO644" s="9"/>
      <c r="AUP644" s="9"/>
      <c r="AUQ644" s="9"/>
      <c r="AUR644" s="9"/>
      <c r="AUS644" s="9"/>
      <c r="AUT644" s="9"/>
      <c r="AUU644" s="9"/>
      <c r="AUV644" s="9"/>
      <c r="AUW644" s="9"/>
      <c r="AUX644" s="9"/>
      <c r="AUY644" s="9"/>
      <c r="AUZ644" s="9"/>
      <c r="AVA644" s="9"/>
      <c r="AVB644" s="9"/>
      <c r="AVC644" s="9"/>
      <c r="AVD644" s="9"/>
      <c r="AVE644" s="9"/>
      <c r="AVF644" s="9"/>
      <c r="AVG644" s="9"/>
      <c r="AVH644" s="9"/>
      <c r="AVI644" s="9"/>
      <c r="AVJ644" s="9"/>
      <c r="AVK644" s="9"/>
      <c r="AVL644" s="9"/>
      <c r="AVM644" s="9"/>
      <c r="AVN644" s="9"/>
      <c r="AVO644" s="9"/>
      <c r="AVP644" s="9"/>
      <c r="AVQ644" s="9"/>
      <c r="AVR644" s="9"/>
      <c r="AVS644" s="9"/>
      <c r="AVT644" s="9"/>
      <c r="AVU644" s="9"/>
      <c r="AVV644" s="9"/>
      <c r="AVW644" s="9"/>
      <c r="AVX644" s="9"/>
      <c r="AVY644" s="9"/>
      <c r="AVZ644" s="9"/>
      <c r="AWA644" s="9"/>
      <c r="AWB644" s="9"/>
      <c r="AWC644" s="9"/>
      <c r="AWD644" s="9"/>
      <c r="AWE644" s="9"/>
      <c r="AWF644" s="9"/>
      <c r="AWG644" s="9"/>
      <c r="AWH644" s="9"/>
      <c r="AWI644" s="9"/>
      <c r="AWJ644" s="9"/>
      <c r="AWK644" s="9"/>
      <c r="AWL644" s="9"/>
      <c r="AWM644" s="9"/>
      <c r="AWN644" s="9"/>
      <c r="AWO644" s="9"/>
      <c r="AWP644" s="9"/>
      <c r="AWQ644" s="9"/>
      <c r="AWR644" s="9"/>
      <c r="AWS644" s="9"/>
      <c r="AWT644" s="9"/>
      <c r="AWU644" s="9"/>
      <c r="AWV644" s="9"/>
      <c r="AWW644" s="9"/>
      <c r="AWX644" s="9"/>
      <c r="AWY644" s="9"/>
      <c r="AWZ644" s="9"/>
      <c r="AXA644" s="9"/>
      <c r="AXB644" s="9"/>
      <c r="AXC644" s="9"/>
      <c r="AXD644" s="9"/>
      <c r="AXE644" s="9"/>
      <c r="AXF644" s="9"/>
      <c r="AXG644" s="9"/>
      <c r="AXH644" s="9"/>
      <c r="AXI644" s="9"/>
      <c r="AXJ644" s="9"/>
      <c r="AXK644" s="9"/>
      <c r="AXL644" s="9"/>
      <c r="AXM644" s="9"/>
      <c r="AXN644" s="9"/>
      <c r="AXO644" s="9"/>
      <c r="AXP644" s="9"/>
      <c r="AXQ644" s="9"/>
      <c r="AXR644" s="9"/>
      <c r="AXS644" s="9"/>
      <c r="AXT644" s="9"/>
      <c r="AXU644" s="9"/>
      <c r="AXV644" s="9"/>
      <c r="AXW644" s="9"/>
      <c r="AXX644" s="9"/>
      <c r="AXY644" s="9"/>
      <c r="AXZ644" s="9"/>
      <c r="AYA644" s="9"/>
      <c r="AYB644" s="9"/>
      <c r="AYC644" s="9"/>
      <c r="AYD644" s="9"/>
      <c r="AYE644" s="9"/>
      <c r="AYF644" s="9"/>
      <c r="AYG644" s="9"/>
      <c r="AYH644" s="9"/>
      <c r="AYI644" s="9"/>
      <c r="AYJ644" s="9"/>
      <c r="AYK644" s="9"/>
      <c r="AYL644" s="9"/>
      <c r="AYM644" s="9"/>
      <c r="AYN644" s="9"/>
      <c r="AYO644" s="9"/>
      <c r="AYP644" s="9"/>
      <c r="AYQ644" s="9"/>
      <c r="AYR644" s="9"/>
      <c r="AYS644" s="9"/>
      <c r="AYT644" s="9"/>
      <c r="AYU644" s="9"/>
      <c r="AYV644" s="9"/>
      <c r="AYW644" s="9"/>
      <c r="AYX644" s="9"/>
      <c r="AYY644" s="9"/>
      <c r="AYZ644" s="9"/>
      <c r="AZA644" s="9"/>
      <c r="AZB644" s="9"/>
      <c r="AZC644" s="9"/>
      <c r="AZD644" s="9"/>
      <c r="AZE644" s="9"/>
      <c r="AZF644" s="9"/>
      <c r="AZG644" s="9"/>
      <c r="AZH644" s="9"/>
      <c r="AZI644" s="9"/>
      <c r="AZJ644" s="9"/>
      <c r="AZK644" s="9"/>
      <c r="AZL644" s="9"/>
      <c r="AZM644" s="9"/>
      <c r="AZN644" s="9"/>
      <c r="AZO644" s="9"/>
      <c r="AZP644" s="9"/>
      <c r="AZQ644" s="9"/>
      <c r="AZR644" s="9"/>
      <c r="AZS644" s="9"/>
      <c r="AZT644" s="9"/>
      <c r="AZU644" s="9"/>
      <c r="AZV644" s="9"/>
      <c r="AZW644" s="9"/>
      <c r="AZX644" s="9"/>
      <c r="AZY644" s="9"/>
      <c r="AZZ644" s="9"/>
      <c r="BAA644" s="9"/>
      <c r="BAB644" s="9"/>
      <c r="BAC644" s="9"/>
      <c r="BAD644" s="9"/>
      <c r="BAE644" s="9"/>
      <c r="BAF644" s="9"/>
      <c r="BAG644" s="9"/>
      <c r="BAH644" s="9"/>
      <c r="BAI644" s="9"/>
      <c r="BAJ644" s="9"/>
      <c r="BAK644" s="9"/>
      <c r="BAL644" s="9"/>
      <c r="BAM644" s="9"/>
      <c r="BAN644" s="9"/>
      <c r="BAO644" s="9"/>
      <c r="BAP644" s="9"/>
      <c r="BAQ644" s="9"/>
      <c r="BAR644" s="9"/>
      <c r="BAS644" s="9"/>
      <c r="BAT644" s="9"/>
      <c r="BAU644" s="9"/>
      <c r="BAV644" s="9"/>
      <c r="BAW644" s="9"/>
      <c r="BAX644" s="9"/>
      <c r="BAY644" s="9"/>
      <c r="BAZ644" s="9"/>
      <c r="BBA644" s="9"/>
      <c r="BBB644" s="9"/>
      <c r="BBC644" s="9"/>
      <c r="BBD644" s="9"/>
      <c r="BBE644" s="9"/>
      <c r="BBF644" s="9"/>
      <c r="BBG644" s="9"/>
      <c r="BBH644" s="9"/>
      <c r="BBI644" s="9"/>
      <c r="BBJ644" s="9"/>
      <c r="BBK644" s="9"/>
      <c r="BBL644" s="9"/>
      <c r="BBM644" s="9"/>
      <c r="BBN644" s="9"/>
      <c r="BBO644" s="9"/>
      <c r="BBP644" s="9"/>
      <c r="BBQ644" s="9"/>
      <c r="BBR644" s="9"/>
      <c r="BBS644" s="9"/>
      <c r="BBT644" s="9"/>
      <c r="BBU644" s="9"/>
      <c r="BBV644" s="9"/>
      <c r="BBW644" s="9"/>
      <c r="BBX644" s="9"/>
      <c r="BBY644" s="9"/>
      <c r="BBZ644" s="9"/>
      <c r="BCA644" s="9"/>
      <c r="BCB644" s="9"/>
      <c r="BCC644" s="9"/>
      <c r="BCD644" s="9"/>
      <c r="BCE644" s="9"/>
      <c r="BCF644" s="9"/>
      <c r="BCG644" s="9"/>
      <c r="BCH644" s="9"/>
      <c r="BCI644" s="9"/>
      <c r="BCJ644" s="9"/>
      <c r="BCK644" s="9"/>
      <c r="BCL644" s="9"/>
      <c r="BCM644" s="9"/>
      <c r="BCN644" s="9"/>
      <c r="BCO644" s="9"/>
      <c r="BCP644" s="9"/>
      <c r="BCQ644" s="9"/>
      <c r="BCR644" s="9"/>
      <c r="BCS644" s="9"/>
      <c r="BCT644" s="9"/>
      <c r="BCU644" s="9"/>
      <c r="BCV644" s="9"/>
      <c r="BCW644" s="9"/>
      <c r="BCX644" s="9"/>
      <c r="BCY644" s="9"/>
      <c r="BCZ644" s="9"/>
      <c r="BDA644" s="9"/>
      <c r="BDB644" s="9"/>
      <c r="BDC644" s="9"/>
      <c r="BDD644" s="9"/>
      <c r="BDE644" s="9"/>
      <c r="BDF644" s="9"/>
      <c r="BDG644" s="9"/>
      <c r="BDH644" s="9"/>
      <c r="BDI644" s="9"/>
      <c r="BDJ644" s="9"/>
      <c r="BDK644" s="9"/>
      <c r="BDL644" s="9"/>
      <c r="BDM644" s="9"/>
      <c r="BDN644" s="9"/>
      <c r="BDO644" s="9"/>
      <c r="BDP644" s="9"/>
      <c r="BDQ644" s="9"/>
      <c r="BDR644" s="9"/>
      <c r="BDS644" s="9"/>
      <c r="BDT644" s="9"/>
      <c r="BDU644" s="9"/>
      <c r="BDV644" s="9"/>
      <c r="BDW644" s="9"/>
      <c r="BDX644" s="9"/>
      <c r="BDY644" s="9"/>
      <c r="BDZ644" s="9"/>
      <c r="BEA644" s="9"/>
      <c r="BEB644" s="9"/>
      <c r="BEC644" s="9"/>
      <c r="BED644" s="9"/>
      <c r="BEE644" s="9"/>
      <c r="BEF644" s="9"/>
      <c r="BEG644" s="9"/>
      <c r="BEH644" s="9"/>
      <c r="BEI644" s="9"/>
      <c r="BEJ644" s="9"/>
      <c r="BEK644" s="9"/>
      <c r="BEL644" s="9"/>
      <c r="BEM644" s="9"/>
      <c r="BEN644" s="9"/>
      <c r="BEO644" s="9"/>
      <c r="BEP644" s="9"/>
      <c r="BEQ644" s="9"/>
      <c r="BER644" s="9"/>
      <c r="BES644" s="9"/>
      <c r="BET644" s="9"/>
      <c r="BEU644" s="9"/>
      <c r="BEV644" s="9"/>
      <c r="BEW644" s="9"/>
      <c r="BEX644" s="9"/>
      <c r="BEY644" s="9"/>
      <c r="BEZ644" s="9"/>
      <c r="BFA644" s="9"/>
      <c r="BFB644" s="9"/>
      <c r="BFC644" s="9"/>
      <c r="BFD644" s="9"/>
      <c r="BFE644" s="9"/>
      <c r="BFF644" s="9"/>
      <c r="BFG644" s="9"/>
      <c r="BFH644" s="9"/>
      <c r="BFI644" s="9"/>
      <c r="BFJ644" s="9"/>
      <c r="BFK644" s="9"/>
      <c r="BFL644" s="9"/>
      <c r="BFM644" s="9"/>
      <c r="BFN644" s="9"/>
      <c r="BFO644" s="9"/>
      <c r="BFP644" s="9"/>
      <c r="BFQ644" s="9"/>
      <c r="BFR644" s="9"/>
      <c r="BFS644" s="9"/>
      <c r="BFT644" s="9"/>
      <c r="BFU644" s="9"/>
      <c r="BFV644" s="9"/>
      <c r="BFW644" s="9"/>
      <c r="BFX644" s="9"/>
      <c r="BFY644" s="9"/>
      <c r="BFZ644" s="9"/>
      <c r="BGA644" s="9"/>
      <c r="BGB644" s="9"/>
      <c r="BGC644" s="9"/>
      <c r="BGD644" s="9"/>
      <c r="BGE644" s="9"/>
      <c r="BGF644" s="9"/>
      <c r="BGG644" s="9"/>
      <c r="BGH644" s="9"/>
      <c r="BGI644" s="9"/>
      <c r="BGJ644" s="9"/>
      <c r="BGK644" s="9"/>
      <c r="BGL644" s="9"/>
      <c r="BGM644" s="9"/>
      <c r="BGN644" s="9"/>
      <c r="BGO644" s="9"/>
      <c r="BGP644" s="9"/>
      <c r="BGQ644" s="9"/>
      <c r="BGR644" s="9"/>
      <c r="BGS644" s="9"/>
      <c r="BGT644" s="9"/>
      <c r="BGU644" s="9"/>
      <c r="BGV644" s="9"/>
      <c r="BGW644" s="9"/>
      <c r="BGX644" s="9"/>
      <c r="BGY644" s="9"/>
      <c r="BGZ644" s="9"/>
      <c r="BHA644" s="9"/>
      <c r="BHB644" s="9"/>
      <c r="BHC644" s="9"/>
      <c r="BHD644" s="9"/>
      <c r="BHE644" s="9"/>
      <c r="BHF644" s="9"/>
      <c r="BHG644" s="9"/>
      <c r="BHH644" s="9"/>
      <c r="BHI644" s="9"/>
      <c r="BHJ644" s="9"/>
      <c r="BHK644" s="9"/>
      <c r="BHL644" s="9"/>
      <c r="BHM644" s="9"/>
      <c r="BHN644" s="9"/>
      <c r="BHO644" s="9"/>
      <c r="BHP644" s="9"/>
      <c r="BHQ644" s="9"/>
      <c r="BHR644" s="9"/>
      <c r="BHS644" s="9"/>
      <c r="BHT644" s="9"/>
      <c r="BHU644" s="9"/>
      <c r="BHV644" s="9"/>
      <c r="BHW644" s="9"/>
      <c r="BHX644" s="9"/>
      <c r="BHY644" s="9"/>
      <c r="BHZ644" s="9"/>
      <c r="BIA644" s="9"/>
      <c r="BIB644" s="9"/>
      <c r="BIC644" s="9"/>
      <c r="BID644" s="9"/>
      <c r="BIE644" s="9"/>
      <c r="BIF644" s="9"/>
      <c r="BIG644" s="9"/>
      <c r="BIH644" s="9"/>
      <c r="BII644" s="9"/>
      <c r="BIJ644" s="9"/>
      <c r="BIK644" s="9"/>
      <c r="BIL644" s="9"/>
      <c r="BIM644" s="9"/>
      <c r="BIN644" s="9"/>
      <c r="BIO644" s="9"/>
      <c r="BIP644" s="9"/>
      <c r="BIQ644" s="9"/>
      <c r="BIR644" s="9"/>
      <c r="BIS644" s="9"/>
      <c r="BIT644" s="9"/>
      <c r="BIU644" s="9"/>
      <c r="BIV644" s="9"/>
      <c r="BIW644" s="9"/>
      <c r="BIX644" s="9"/>
      <c r="BIY644" s="9"/>
      <c r="BIZ644" s="9"/>
      <c r="BJA644" s="9"/>
      <c r="BJB644" s="9"/>
      <c r="BJC644" s="9"/>
      <c r="BJD644" s="9"/>
      <c r="BJE644" s="9"/>
      <c r="BJF644" s="9"/>
      <c r="BJG644" s="9"/>
      <c r="BJH644" s="9"/>
      <c r="BJI644" s="9"/>
      <c r="BJJ644" s="9"/>
      <c r="BJK644" s="9"/>
      <c r="BJL644" s="9"/>
      <c r="BJM644" s="9"/>
      <c r="BJN644" s="9"/>
      <c r="BJO644" s="9"/>
      <c r="BJP644" s="9"/>
      <c r="BJQ644" s="9"/>
      <c r="BJR644" s="9"/>
      <c r="BJS644" s="9"/>
      <c r="BJT644" s="9"/>
      <c r="BJU644" s="9"/>
      <c r="BJV644" s="9"/>
      <c r="BJW644" s="9"/>
      <c r="BJX644" s="9"/>
      <c r="BJY644" s="9"/>
      <c r="BJZ644" s="9"/>
      <c r="BKA644" s="9"/>
      <c r="BKB644" s="9"/>
      <c r="BKC644" s="9"/>
      <c r="BKD644" s="9"/>
      <c r="BKE644" s="9"/>
      <c r="BKF644" s="9"/>
      <c r="BKG644" s="9"/>
      <c r="BKH644" s="9"/>
      <c r="BKI644" s="9"/>
      <c r="BKJ644" s="9"/>
      <c r="BKK644" s="9"/>
      <c r="BKL644" s="9"/>
      <c r="BKM644" s="9"/>
      <c r="BKN644" s="9"/>
      <c r="BKO644" s="9"/>
      <c r="BKP644" s="9"/>
      <c r="BKQ644" s="9"/>
      <c r="BKR644" s="9"/>
      <c r="BKS644" s="9"/>
      <c r="BKT644" s="9"/>
      <c r="BKU644" s="9"/>
      <c r="BKV644" s="9"/>
      <c r="BKW644" s="9"/>
      <c r="BKX644" s="9"/>
      <c r="BKY644" s="9"/>
      <c r="BKZ644" s="9"/>
      <c r="BLA644" s="9"/>
      <c r="BLB644" s="9"/>
      <c r="BLC644" s="9"/>
      <c r="BLD644" s="9"/>
      <c r="BLE644" s="9"/>
      <c r="BLF644" s="9"/>
      <c r="BLG644" s="9"/>
      <c r="BLH644" s="9"/>
      <c r="BLI644" s="9"/>
      <c r="BLJ644" s="9"/>
      <c r="BLK644" s="9"/>
      <c r="BLL644" s="9"/>
      <c r="BLM644" s="9"/>
      <c r="BLN644" s="9"/>
      <c r="BLO644" s="9"/>
      <c r="BLP644" s="9"/>
      <c r="BLQ644" s="9"/>
      <c r="BLR644" s="9"/>
      <c r="BLS644" s="9"/>
      <c r="BLT644" s="9"/>
      <c r="BLU644" s="9"/>
      <c r="BLV644" s="9"/>
      <c r="BLW644" s="9"/>
      <c r="BLX644" s="9"/>
      <c r="BLY644" s="9"/>
      <c r="BLZ644" s="9"/>
      <c r="BMA644" s="9"/>
      <c r="BMB644" s="9"/>
      <c r="BMC644" s="9"/>
      <c r="BMD644" s="9"/>
      <c r="BME644" s="9"/>
      <c r="BMF644" s="9"/>
      <c r="BMG644" s="9"/>
      <c r="BMH644" s="9"/>
      <c r="BMI644" s="9"/>
      <c r="BMJ644" s="9"/>
      <c r="BMK644" s="9"/>
      <c r="BML644" s="9"/>
      <c r="BMM644" s="9"/>
      <c r="BMN644" s="9"/>
      <c r="BMO644" s="9"/>
      <c r="BMP644" s="9"/>
      <c r="BMQ644" s="9"/>
      <c r="BMR644" s="9"/>
      <c r="BMS644" s="9"/>
      <c r="BMT644" s="9"/>
      <c r="BMU644" s="9"/>
      <c r="BMV644" s="9"/>
      <c r="BMW644" s="9"/>
      <c r="BMX644" s="9"/>
      <c r="BMY644" s="9"/>
      <c r="BMZ644" s="9"/>
      <c r="BNA644" s="9"/>
      <c r="BNB644" s="9"/>
      <c r="BNC644" s="9"/>
      <c r="BND644" s="9"/>
      <c r="BNE644" s="9"/>
      <c r="BNF644" s="9"/>
      <c r="BNG644" s="9"/>
      <c r="BNH644" s="9"/>
      <c r="BNI644" s="9"/>
      <c r="BNJ644" s="9"/>
      <c r="BNK644" s="9"/>
      <c r="BNL644" s="9"/>
      <c r="BNM644" s="9"/>
      <c r="BNN644" s="9"/>
      <c r="BNO644" s="9"/>
      <c r="BNP644" s="9"/>
      <c r="BNQ644" s="9"/>
      <c r="BNR644" s="9"/>
      <c r="BNS644" s="9"/>
      <c r="BNT644" s="9"/>
      <c r="BNU644" s="9"/>
      <c r="BNV644" s="9"/>
      <c r="BNW644" s="9"/>
      <c r="BNX644" s="9"/>
      <c r="BNY644" s="9"/>
      <c r="BNZ644" s="9"/>
      <c r="BOA644" s="9"/>
      <c r="BOB644" s="9"/>
      <c r="BOC644" s="9"/>
      <c r="BOD644" s="9"/>
      <c r="BOE644" s="9"/>
      <c r="BOF644" s="9"/>
      <c r="BOG644" s="9"/>
      <c r="BOH644" s="9"/>
      <c r="BOI644" s="9"/>
      <c r="BOJ644" s="9"/>
      <c r="BOK644" s="9"/>
      <c r="BOL644" s="9"/>
      <c r="BOM644" s="9"/>
      <c r="BON644" s="9"/>
      <c r="BOO644" s="9"/>
      <c r="BOP644" s="9"/>
      <c r="BOQ644" s="9"/>
      <c r="BOR644" s="9"/>
      <c r="BOS644" s="9"/>
      <c r="BOT644" s="9"/>
      <c r="BOU644" s="9"/>
      <c r="BOV644" s="9"/>
      <c r="BOW644" s="9"/>
      <c r="BOX644" s="9"/>
      <c r="BOY644" s="9"/>
      <c r="BOZ644" s="9"/>
      <c r="BPA644" s="9"/>
      <c r="BPB644" s="9"/>
      <c r="BPC644" s="9"/>
      <c r="BPD644" s="9"/>
      <c r="BPE644" s="9"/>
      <c r="BPF644" s="9"/>
      <c r="BPG644" s="9"/>
      <c r="BPH644" s="9"/>
      <c r="BPI644" s="9"/>
      <c r="BPJ644" s="9"/>
      <c r="BPK644" s="9"/>
      <c r="BPL644" s="9"/>
      <c r="BPM644" s="9"/>
      <c r="BPN644" s="9"/>
      <c r="BPO644" s="9"/>
      <c r="BPP644" s="9"/>
      <c r="BPQ644" s="9"/>
      <c r="BPR644" s="9"/>
      <c r="BPS644" s="9"/>
      <c r="BPT644" s="9"/>
      <c r="BPU644" s="9"/>
      <c r="BPV644" s="9"/>
      <c r="BPW644" s="9"/>
      <c r="BPX644" s="9"/>
      <c r="BPY644" s="9"/>
      <c r="BPZ644" s="9"/>
      <c r="BQA644" s="9"/>
      <c r="BQB644" s="9"/>
      <c r="BQC644" s="9"/>
      <c r="BQD644" s="9"/>
      <c r="BQE644" s="9"/>
      <c r="BQF644" s="9"/>
      <c r="BQG644" s="9"/>
      <c r="BQH644" s="9"/>
      <c r="BQI644" s="9"/>
      <c r="BQJ644" s="9"/>
      <c r="BQK644" s="9"/>
      <c r="BQL644" s="9"/>
      <c r="BQM644" s="9"/>
      <c r="BQN644" s="9"/>
      <c r="BQO644" s="9"/>
      <c r="BQP644" s="9"/>
      <c r="BQQ644" s="9"/>
      <c r="BQR644" s="9"/>
      <c r="BQS644" s="9"/>
      <c r="BQT644" s="9"/>
      <c r="BQU644" s="9"/>
      <c r="BQV644" s="9"/>
      <c r="BQW644" s="9"/>
      <c r="BQX644" s="9"/>
      <c r="BQY644" s="9"/>
      <c r="BQZ644" s="9"/>
      <c r="BRA644" s="9"/>
      <c r="BRB644" s="9"/>
      <c r="BRC644" s="9"/>
      <c r="BRD644" s="9"/>
      <c r="BRE644" s="9"/>
      <c r="BRF644" s="9"/>
      <c r="BRG644" s="9"/>
      <c r="BRH644" s="9"/>
      <c r="BRI644" s="9"/>
      <c r="BRJ644" s="9"/>
      <c r="BRK644" s="9"/>
      <c r="BRL644" s="9"/>
      <c r="BRM644" s="9"/>
      <c r="BRN644" s="9"/>
      <c r="BRO644" s="9"/>
      <c r="BRP644" s="9"/>
      <c r="BRQ644" s="9"/>
      <c r="BRR644" s="9"/>
      <c r="BRS644" s="9"/>
      <c r="BRT644" s="9"/>
      <c r="BRU644" s="9"/>
      <c r="BRV644" s="9"/>
      <c r="BRW644" s="9"/>
      <c r="BRX644" s="9"/>
      <c r="BRY644" s="9"/>
      <c r="BRZ644" s="9"/>
      <c r="BSA644" s="9"/>
      <c r="BSB644" s="9"/>
      <c r="BSC644" s="9"/>
      <c r="BSD644" s="9"/>
      <c r="BSE644" s="9"/>
      <c r="BSF644" s="9"/>
      <c r="BSG644" s="9"/>
      <c r="BSH644" s="9"/>
      <c r="BSI644" s="9"/>
      <c r="BSJ644" s="9"/>
      <c r="BSK644" s="9"/>
      <c r="BSL644" s="9"/>
      <c r="BSM644" s="9"/>
      <c r="BSN644" s="9"/>
      <c r="BSO644" s="9"/>
      <c r="BSP644" s="9"/>
      <c r="BSQ644" s="9"/>
      <c r="BSR644" s="9"/>
      <c r="BSS644" s="9"/>
      <c r="BST644" s="9"/>
      <c r="BSU644" s="9"/>
      <c r="BSV644" s="9"/>
      <c r="BSW644" s="9"/>
      <c r="BSX644" s="9"/>
      <c r="BSY644" s="9"/>
      <c r="BSZ644" s="9"/>
      <c r="BTA644" s="9"/>
      <c r="BTB644" s="9"/>
      <c r="BTC644" s="9"/>
      <c r="BTD644" s="9"/>
      <c r="BTE644" s="9"/>
      <c r="BTF644" s="9"/>
      <c r="BTG644" s="9"/>
      <c r="BTH644" s="9"/>
      <c r="BTI644" s="9"/>
      <c r="BTJ644" s="9"/>
      <c r="BTK644" s="9"/>
      <c r="BTL644" s="9"/>
      <c r="BTM644" s="9"/>
      <c r="BTN644" s="9"/>
      <c r="BTO644" s="9"/>
      <c r="BTP644" s="9"/>
      <c r="BTQ644" s="9"/>
      <c r="BTR644" s="9"/>
      <c r="BTS644" s="9"/>
      <c r="BTT644" s="9"/>
      <c r="BTU644" s="9"/>
      <c r="BTV644" s="9"/>
      <c r="BTW644" s="9"/>
      <c r="BTX644" s="9"/>
      <c r="BTY644" s="9"/>
      <c r="BTZ644" s="9"/>
      <c r="BUA644" s="9"/>
      <c r="BUB644" s="9"/>
      <c r="BUC644" s="9"/>
      <c r="BUD644" s="9"/>
      <c r="BUE644" s="9"/>
      <c r="BUF644" s="9"/>
      <c r="BUG644" s="9"/>
      <c r="BUH644" s="9"/>
      <c r="BUI644" s="9"/>
      <c r="BUJ644" s="9"/>
      <c r="BUK644" s="9"/>
      <c r="BUL644" s="9"/>
      <c r="BUM644" s="9"/>
      <c r="BUN644" s="9"/>
      <c r="BUO644" s="9"/>
      <c r="BUP644" s="9"/>
      <c r="BUQ644" s="9"/>
      <c r="BUR644" s="9"/>
      <c r="BUS644" s="9"/>
      <c r="BUT644" s="9"/>
      <c r="BUU644" s="9"/>
      <c r="BUV644" s="9"/>
      <c r="BUW644" s="9"/>
      <c r="BUX644" s="9"/>
      <c r="BUY644" s="9"/>
      <c r="BUZ644" s="9"/>
      <c r="BVA644" s="9"/>
      <c r="BVB644" s="9"/>
      <c r="BVC644" s="9"/>
      <c r="BVD644" s="9"/>
      <c r="BVE644" s="9"/>
      <c r="BVF644" s="9"/>
      <c r="BVG644" s="9"/>
      <c r="BVH644" s="9"/>
      <c r="BVI644" s="9"/>
      <c r="BVJ644" s="9"/>
      <c r="BVK644" s="9"/>
      <c r="BVL644" s="9"/>
      <c r="BVM644" s="9"/>
      <c r="BVN644" s="9"/>
      <c r="BVO644" s="9"/>
      <c r="BVP644" s="9"/>
      <c r="BVQ644" s="9"/>
      <c r="BVR644" s="9"/>
      <c r="BVS644" s="9"/>
      <c r="BVT644" s="9"/>
      <c r="BVU644" s="9"/>
      <c r="BVV644" s="9"/>
      <c r="BVW644" s="9"/>
      <c r="BVX644" s="9"/>
      <c r="BVY644" s="9"/>
      <c r="BVZ644" s="9"/>
      <c r="BWA644" s="9"/>
      <c r="BWB644" s="9"/>
      <c r="BWC644" s="9"/>
      <c r="BWD644" s="9"/>
      <c r="BWE644" s="9"/>
      <c r="BWF644" s="9"/>
      <c r="BWG644" s="9"/>
      <c r="BWH644" s="9"/>
      <c r="BWI644" s="9"/>
      <c r="BWJ644" s="9"/>
      <c r="BWK644" s="9"/>
      <c r="BWL644" s="9"/>
      <c r="BWM644" s="9"/>
      <c r="BWN644" s="9"/>
      <c r="BWO644" s="9"/>
      <c r="BWP644" s="9"/>
      <c r="BWQ644" s="9"/>
      <c r="BWR644" s="9"/>
      <c r="BWS644" s="9"/>
      <c r="BWT644" s="9"/>
      <c r="BWU644" s="9"/>
      <c r="BWV644" s="9"/>
      <c r="BWW644" s="9"/>
      <c r="BWX644" s="9"/>
      <c r="BWY644" s="9"/>
      <c r="BWZ644" s="9"/>
      <c r="BXA644" s="9"/>
      <c r="BXB644" s="9"/>
      <c r="BXC644" s="9"/>
      <c r="BXD644" s="9"/>
      <c r="BXE644" s="9"/>
      <c r="BXF644" s="9"/>
      <c r="BXG644" s="9"/>
      <c r="BXH644" s="9"/>
      <c r="BXI644" s="9"/>
      <c r="BXJ644" s="9"/>
      <c r="BXK644" s="9"/>
      <c r="BXL644" s="9"/>
      <c r="BXM644" s="9"/>
      <c r="BXN644" s="9"/>
      <c r="BXO644" s="9"/>
      <c r="BXP644" s="9"/>
      <c r="BXQ644" s="9"/>
      <c r="BXR644" s="9"/>
      <c r="BXS644" s="9"/>
      <c r="BXT644" s="9"/>
      <c r="BXU644" s="9"/>
      <c r="BXV644" s="9"/>
      <c r="BXW644" s="9"/>
      <c r="BXX644" s="9"/>
      <c r="BXY644" s="9"/>
      <c r="BXZ644" s="9"/>
      <c r="BYA644" s="9"/>
      <c r="BYB644" s="9"/>
      <c r="BYC644" s="9"/>
      <c r="BYD644" s="9"/>
      <c r="BYE644" s="9"/>
      <c r="BYF644" s="9"/>
      <c r="BYG644" s="9"/>
      <c r="BYH644" s="9"/>
      <c r="BYI644" s="9"/>
      <c r="BYJ644" s="9"/>
      <c r="BYK644" s="9"/>
      <c r="BYL644" s="9"/>
      <c r="BYM644" s="9"/>
      <c r="BYN644" s="9"/>
      <c r="BYO644" s="9"/>
      <c r="BYP644" s="9"/>
      <c r="BYQ644" s="9"/>
      <c r="BYR644" s="9"/>
      <c r="BYS644" s="9"/>
      <c r="BYT644" s="9"/>
      <c r="BYU644" s="9"/>
      <c r="BYV644" s="9"/>
      <c r="BYW644" s="9"/>
      <c r="BYX644" s="9"/>
      <c r="BYY644" s="9"/>
      <c r="BYZ644" s="9"/>
      <c r="BZA644" s="9"/>
      <c r="BZB644" s="9"/>
      <c r="BZC644" s="9"/>
      <c r="BZD644" s="9"/>
      <c r="BZE644" s="9"/>
      <c r="BZF644" s="9"/>
      <c r="BZG644" s="9"/>
      <c r="BZH644" s="9"/>
      <c r="BZI644" s="9"/>
      <c r="BZJ644" s="9"/>
      <c r="BZK644" s="9"/>
      <c r="BZL644" s="9"/>
      <c r="BZM644" s="9"/>
      <c r="BZN644" s="9"/>
      <c r="BZO644" s="9"/>
      <c r="BZP644" s="9"/>
      <c r="BZQ644" s="9"/>
      <c r="BZR644" s="9"/>
      <c r="BZS644" s="9"/>
      <c r="BZT644" s="9"/>
      <c r="BZU644" s="9"/>
      <c r="BZV644" s="9"/>
      <c r="BZW644" s="9"/>
      <c r="BZX644" s="9"/>
      <c r="BZY644" s="9"/>
      <c r="BZZ644" s="9"/>
      <c r="CAA644" s="9"/>
      <c r="CAB644" s="9"/>
      <c r="CAC644" s="9"/>
      <c r="CAD644" s="9"/>
      <c r="CAE644" s="9"/>
      <c r="CAF644" s="9"/>
      <c r="CAG644" s="9"/>
      <c r="CAH644" s="9"/>
      <c r="CAI644" s="9"/>
      <c r="CAJ644" s="9"/>
      <c r="CAK644" s="9"/>
      <c r="CAL644" s="9"/>
      <c r="CAM644" s="9"/>
      <c r="CAN644" s="9"/>
      <c r="CAO644" s="9"/>
      <c r="CAP644" s="9"/>
      <c r="CAQ644" s="9"/>
      <c r="CAR644" s="9"/>
      <c r="CAS644" s="9"/>
      <c r="CAT644" s="9"/>
      <c r="CAU644" s="9"/>
      <c r="CAV644" s="9"/>
      <c r="CAW644" s="9"/>
      <c r="CAX644" s="9"/>
      <c r="CAY644" s="9"/>
      <c r="CAZ644" s="9"/>
      <c r="CBA644" s="9"/>
      <c r="CBB644" s="9"/>
      <c r="CBC644" s="9"/>
      <c r="CBD644" s="9"/>
      <c r="CBE644" s="9"/>
      <c r="CBF644" s="9"/>
      <c r="CBG644" s="9"/>
      <c r="CBH644" s="9"/>
      <c r="CBI644" s="9"/>
      <c r="CBJ644" s="9"/>
      <c r="CBK644" s="9"/>
      <c r="CBL644" s="9"/>
      <c r="CBM644" s="9"/>
      <c r="CBN644" s="9"/>
      <c r="CBO644" s="9"/>
      <c r="CBP644" s="9"/>
      <c r="CBQ644" s="9"/>
      <c r="CBR644" s="9"/>
      <c r="CBS644" s="9"/>
      <c r="CBT644" s="9"/>
      <c r="CBU644" s="9"/>
      <c r="CBV644" s="9"/>
      <c r="CBW644" s="9"/>
      <c r="CBX644" s="9"/>
      <c r="CBY644" s="9"/>
      <c r="CBZ644" s="9"/>
      <c r="CCA644" s="9"/>
      <c r="CCB644" s="9"/>
      <c r="CCC644" s="9"/>
      <c r="CCD644" s="9"/>
      <c r="CCE644" s="9"/>
      <c r="CCF644" s="9"/>
      <c r="CCG644" s="9"/>
      <c r="CCH644" s="9"/>
      <c r="CCI644" s="9"/>
      <c r="CCJ644" s="9"/>
      <c r="CCK644" s="9"/>
      <c r="CCL644" s="9"/>
      <c r="CCM644" s="9"/>
      <c r="CCN644" s="9"/>
      <c r="CCO644" s="9"/>
      <c r="CCP644" s="9"/>
      <c r="CCQ644" s="9"/>
      <c r="CCR644" s="9"/>
      <c r="CCS644" s="9"/>
      <c r="CCT644" s="9"/>
      <c r="CCU644" s="9"/>
      <c r="CCV644" s="9"/>
      <c r="CCW644" s="9"/>
      <c r="CCX644" s="9"/>
      <c r="CCY644" s="9"/>
      <c r="CCZ644" s="9"/>
      <c r="CDA644" s="9"/>
      <c r="CDB644" s="9"/>
      <c r="CDC644" s="9"/>
      <c r="CDD644" s="9"/>
      <c r="CDE644" s="9"/>
      <c r="CDF644" s="9"/>
      <c r="CDG644" s="9"/>
      <c r="CDH644" s="9"/>
      <c r="CDI644" s="9"/>
      <c r="CDJ644" s="9"/>
      <c r="CDK644" s="9"/>
      <c r="CDL644" s="9"/>
      <c r="CDM644" s="9"/>
      <c r="CDN644" s="9"/>
      <c r="CDO644" s="9"/>
      <c r="CDP644" s="9"/>
      <c r="CDQ644" s="9"/>
      <c r="CDR644" s="9"/>
      <c r="CDS644" s="9"/>
      <c r="CDT644" s="9"/>
      <c r="CDU644" s="9"/>
      <c r="CDV644" s="9"/>
      <c r="CDW644" s="9"/>
      <c r="CDX644" s="9"/>
      <c r="CDY644" s="9"/>
      <c r="CDZ644" s="9"/>
      <c r="CEA644" s="9"/>
      <c r="CEB644" s="9"/>
      <c r="CEC644" s="9"/>
      <c r="CED644" s="9"/>
      <c r="CEE644" s="9"/>
      <c r="CEF644" s="9"/>
      <c r="CEG644" s="9"/>
      <c r="CEH644" s="9"/>
      <c r="CEI644" s="9"/>
      <c r="CEJ644" s="9"/>
      <c r="CEK644" s="9"/>
      <c r="CEL644" s="9"/>
      <c r="CEM644" s="9"/>
      <c r="CEN644" s="9"/>
      <c r="CEO644" s="9"/>
      <c r="CEP644" s="9"/>
      <c r="CEQ644" s="9"/>
      <c r="CER644" s="9"/>
      <c r="CES644" s="9"/>
      <c r="CET644" s="9"/>
      <c r="CEU644" s="9"/>
      <c r="CEV644" s="9"/>
      <c r="CEW644" s="9"/>
      <c r="CEX644" s="9"/>
      <c r="CEY644" s="9"/>
      <c r="CEZ644" s="9"/>
      <c r="CFA644" s="9"/>
      <c r="CFB644" s="9"/>
      <c r="CFC644" s="9"/>
      <c r="CFD644" s="9"/>
      <c r="CFE644" s="9"/>
      <c r="CFF644" s="9"/>
      <c r="CFG644" s="9"/>
      <c r="CFH644" s="9"/>
      <c r="CFI644" s="9"/>
      <c r="CFJ644" s="9"/>
      <c r="CFK644" s="9"/>
      <c r="CFL644" s="9"/>
      <c r="CFM644" s="9"/>
      <c r="CFN644" s="9"/>
      <c r="CFO644" s="9"/>
      <c r="CFP644" s="9"/>
      <c r="CFQ644" s="9"/>
      <c r="CFR644" s="9"/>
      <c r="CFS644" s="9"/>
      <c r="CFT644" s="9"/>
      <c r="CFU644" s="9"/>
      <c r="CFV644" s="9"/>
      <c r="CFW644" s="9"/>
      <c r="CFX644" s="9"/>
      <c r="CFY644" s="9"/>
      <c r="CFZ644" s="9"/>
      <c r="CGA644" s="9"/>
      <c r="CGB644" s="9"/>
      <c r="CGC644" s="9"/>
      <c r="CGD644" s="9"/>
      <c r="CGE644" s="9"/>
      <c r="CGF644" s="9"/>
      <c r="CGG644" s="9"/>
      <c r="CGH644" s="9"/>
      <c r="CGI644" s="9"/>
      <c r="CGJ644" s="9"/>
      <c r="CGK644" s="9"/>
      <c r="CGL644" s="9"/>
      <c r="CGM644" s="9"/>
      <c r="CGN644" s="9"/>
      <c r="CGO644" s="9"/>
      <c r="CGP644" s="9"/>
      <c r="CGQ644" s="9"/>
      <c r="CGR644" s="9"/>
      <c r="CGS644" s="9"/>
      <c r="CGT644" s="9"/>
      <c r="CGU644" s="9"/>
      <c r="CGV644" s="9"/>
      <c r="CGW644" s="9"/>
      <c r="CGX644" s="9"/>
      <c r="CGY644" s="9"/>
      <c r="CGZ644" s="9"/>
      <c r="CHA644" s="9"/>
      <c r="CHB644" s="9"/>
      <c r="CHC644" s="9"/>
      <c r="CHD644" s="9"/>
      <c r="CHE644" s="9"/>
      <c r="CHF644" s="9"/>
      <c r="CHG644" s="9"/>
      <c r="CHH644" s="9"/>
      <c r="CHI644" s="9"/>
      <c r="CHJ644" s="9"/>
      <c r="CHK644" s="9"/>
      <c r="CHL644" s="9"/>
      <c r="CHM644" s="9"/>
      <c r="CHN644" s="9"/>
      <c r="CHO644" s="9"/>
      <c r="CHP644" s="9"/>
      <c r="CHQ644" s="9"/>
      <c r="CHR644" s="9"/>
      <c r="CHS644" s="9"/>
      <c r="CHT644" s="9"/>
      <c r="CHU644" s="9"/>
      <c r="CHV644" s="9"/>
      <c r="CHW644" s="9"/>
      <c r="CHX644" s="9"/>
      <c r="CHY644" s="9"/>
      <c r="CHZ644" s="9"/>
      <c r="CIA644" s="9"/>
      <c r="CIB644" s="9"/>
      <c r="CIC644" s="9"/>
      <c r="CID644" s="9"/>
      <c r="CIE644" s="9"/>
      <c r="CIF644" s="9"/>
      <c r="CIG644" s="9"/>
      <c r="CIH644" s="9"/>
      <c r="CII644" s="9"/>
      <c r="CIJ644" s="9"/>
      <c r="CIK644" s="9"/>
      <c r="CIL644" s="9"/>
      <c r="CIM644" s="9"/>
      <c r="CIN644" s="9"/>
      <c r="CIO644" s="9"/>
      <c r="CIP644" s="9"/>
      <c r="CIQ644" s="9"/>
      <c r="CIR644" s="9"/>
      <c r="CIS644" s="9"/>
      <c r="CIT644" s="9"/>
      <c r="CIU644" s="9"/>
      <c r="CIV644" s="9"/>
      <c r="CIW644" s="9"/>
      <c r="CIX644" s="9"/>
      <c r="CIY644" s="9"/>
      <c r="CIZ644" s="9"/>
      <c r="CJA644" s="9"/>
      <c r="CJB644" s="9"/>
      <c r="CJC644" s="9"/>
      <c r="CJD644" s="9"/>
      <c r="CJE644" s="9"/>
      <c r="CJF644" s="9"/>
      <c r="CJG644" s="9"/>
      <c r="CJH644" s="9"/>
      <c r="CJI644" s="9"/>
      <c r="CJJ644" s="9"/>
      <c r="CJK644" s="9"/>
      <c r="CJL644" s="9"/>
      <c r="CJM644" s="9"/>
      <c r="CJN644" s="9"/>
      <c r="CJO644" s="9"/>
      <c r="CJP644" s="9"/>
      <c r="CJQ644" s="9"/>
      <c r="CJR644" s="9"/>
      <c r="CJS644" s="9"/>
      <c r="CJT644" s="9"/>
      <c r="CJU644" s="9"/>
      <c r="CJV644" s="9"/>
      <c r="CJW644" s="9"/>
      <c r="CJX644" s="9"/>
      <c r="CJY644" s="9"/>
      <c r="CJZ644" s="9"/>
      <c r="CKA644" s="9"/>
      <c r="CKB644" s="9"/>
      <c r="CKC644" s="9"/>
      <c r="CKD644" s="9"/>
      <c r="CKE644" s="9"/>
      <c r="CKF644" s="9"/>
      <c r="CKG644" s="9"/>
      <c r="CKH644" s="9"/>
      <c r="CKI644" s="9"/>
      <c r="CKJ644" s="9"/>
      <c r="CKK644" s="9"/>
      <c r="CKL644" s="9"/>
      <c r="CKM644" s="9"/>
      <c r="CKN644" s="9"/>
      <c r="CKO644" s="9"/>
      <c r="CKP644" s="9"/>
      <c r="CKQ644" s="9"/>
      <c r="CKR644" s="9"/>
      <c r="CKS644" s="9"/>
      <c r="CKT644" s="9"/>
      <c r="CKU644" s="9"/>
      <c r="CKV644" s="9"/>
      <c r="CKW644" s="9"/>
      <c r="CKX644" s="9"/>
      <c r="CKY644" s="9"/>
      <c r="CKZ644" s="9"/>
      <c r="CLA644" s="9"/>
      <c r="CLB644" s="9"/>
      <c r="CLC644" s="9"/>
      <c r="CLD644" s="9"/>
      <c r="CLE644" s="9"/>
      <c r="CLF644" s="9"/>
      <c r="CLG644" s="9"/>
      <c r="CLH644" s="9"/>
      <c r="CLI644" s="9"/>
      <c r="CLJ644" s="9"/>
      <c r="CLK644" s="9"/>
      <c r="CLL644" s="9"/>
      <c r="CLM644" s="9"/>
      <c r="CLN644" s="9"/>
      <c r="CLO644" s="9"/>
      <c r="CLP644" s="9"/>
      <c r="CLQ644" s="9"/>
      <c r="CLR644" s="9"/>
      <c r="CLS644" s="9"/>
      <c r="CLT644" s="9"/>
      <c r="CLU644" s="9"/>
      <c r="CLV644" s="9"/>
      <c r="CLW644" s="9"/>
      <c r="CLX644" s="9"/>
      <c r="CLY644" s="9"/>
      <c r="CLZ644" s="9"/>
      <c r="CMA644" s="9"/>
      <c r="CMB644" s="9"/>
      <c r="CMC644" s="9"/>
      <c r="CMD644" s="9"/>
      <c r="CME644" s="9"/>
      <c r="CMF644" s="9"/>
      <c r="CMG644" s="9"/>
      <c r="CMH644" s="9"/>
      <c r="CMI644" s="9"/>
      <c r="CMJ644" s="9"/>
      <c r="CMK644" s="9"/>
      <c r="CML644" s="9"/>
      <c r="CMM644" s="9"/>
      <c r="CMN644" s="9"/>
      <c r="CMO644" s="9"/>
      <c r="CMP644" s="9"/>
      <c r="CMQ644" s="9"/>
      <c r="CMR644" s="9"/>
      <c r="CMS644" s="9"/>
      <c r="CMT644" s="9"/>
      <c r="CMU644" s="9"/>
      <c r="CMV644" s="9"/>
      <c r="CMW644" s="9"/>
      <c r="CMX644" s="9"/>
      <c r="CMY644" s="9"/>
      <c r="CMZ644" s="9"/>
      <c r="CNA644" s="9"/>
      <c r="CNB644" s="9"/>
      <c r="CNC644" s="9"/>
      <c r="CND644" s="9"/>
      <c r="CNE644" s="9"/>
      <c r="CNF644" s="9"/>
      <c r="CNG644" s="9"/>
      <c r="CNH644" s="9"/>
      <c r="CNI644" s="9"/>
      <c r="CNJ644" s="9"/>
      <c r="CNK644" s="9"/>
      <c r="CNL644" s="9"/>
      <c r="CNM644" s="9"/>
      <c r="CNN644" s="9"/>
      <c r="CNO644" s="9"/>
      <c r="CNP644" s="9"/>
      <c r="CNQ644" s="9"/>
      <c r="CNR644" s="9"/>
      <c r="CNS644" s="9"/>
      <c r="CNT644" s="9"/>
      <c r="CNU644" s="9"/>
      <c r="CNV644" s="9"/>
      <c r="CNW644" s="9"/>
      <c r="CNX644" s="9"/>
      <c r="CNY644" s="9"/>
      <c r="CNZ644" s="9"/>
      <c r="COA644" s="9"/>
      <c r="COB644" s="9"/>
      <c r="COC644" s="9"/>
      <c r="COD644" s="9"/>
      <c r="COE644" s="9"/>
      <c r="COF644" s="9"/>
      <c r="COG644" s="9"/>
      <c r="COH644" s="9"/>
      <c r="COI644" s="9"/>
      <c r="COJ644" s="9"/>
      <c r="COK644" s="9"/>
      <c r="COL644" s="9"/>
      <c r="COM644" s="9"/>
      <c r="CON644" s="9"/>
      <c r="COO644" s="9"/>
      <c r="COP644" s="9"/>
      <c r="COQ644" s="9"/>
      <c r="COR644" s="9"/>
      <c r="COS644" s="9"/>
      <c r="COT644" s="9"/>
      <c r="COU644" s="9"/>
      <c r="COV644" s="9"/>
      <c r="COW644" s="9"/>
      <c r="COX644" s="9"/>
      <c r="COY644" s="9"/>
      <c r="COZ644" s="9"/>
      <c r="CPA644" s="9"/>
      <c r="CPB644" s="9"/>
      <c r="CPC644" s="9"/>
      <c r="CPD644" s="9"/>
      <c r="CPE644" s="9"/>
      <c r="CPF644" s="9"/>
      <c r="CPG644" s="9"/>
      <c r="CPH644" s="9"/>
      <c r="CPI644" s="9"/>
      <c r="CPJ644" s="9"/>
      <c r="CPK644" s="9"/>
      <c r="CPL644" s="9"/>
      <c r="CPM644" s="9"/>
      <c r="CPN644" s="9"/>
      <c r="CPO644" s="9"/>
      <c r="CPP644" s="9"/>
      <c r="CPQ644" s="9"/>
      <c r="CPR644" s="9"/>
      <c r="CPS644" s="9"/>
      <c r="CPT644" s="9"/>
      <c r="CPU644" s="9"/>
      <c r="CPV644" s="9"/>
      <c r="CPW644" s="9"/>
      <c r="CPX644" s="9"/>
      <c r="CPY644" s="9"/>
      <c r="CPZ644" s="9"/>
      <c r="CQA644" s="9"/>
      <c r="CQB644" s="9"/>
      <c r="CQC644" s="9"/>
      <c r="CQD644" s="9"/>
      <c r="CQE644" s="9"/>
      <c r="CQF644" s="9"/>
      <c r="CQG644" s="9"/>
      <c r="CQH644" s="9"/>
      <c r="CQI644" s="9"/>
      <c r="CQJ644" s="9"/>
      <c r="CQK644" s="9"/>
      <c r="CQL644" s="9"/>
      <c r="CQM644" s="9"/>
      <c r="CQN644" s="9"/>
      <c r="CQO644" s="9"/>
      <c r="CQP644" s="9"/>
      <c r="CQQ644" s="9"/>
      <c r="CQR644" s="9"/>
      <c r="CQS644" s="9"/>
      <c r="CQT644" s="9"/>
      <c r="CQU644" s="9"/>
      <c r="CQV644" s="9"/>
      <c r="CQW644" s="9"/>
      <c r="CQX644" s="9"/>
      <c r="CQY644" s="9"/>
      <c r="CQZ644" s="9"/>
      <c r="CRA644" s="9"/>
      <c r="CRB644" s="9"/>
      <c r="CRC644" s="9"/>
      <c r="CRD644" s="9"/>
      <c r="CRE644" s="9"/>
      <c r="CRF644" s="9"/>
      <c r="CRG644" s="9"/>
      <c r="CRH644" s="9"/>
      <c r="CRI644" s="9"/>
      <c r="CRJ644" s="9"/>
      <c r="CRK644" s="9"/>
      <c r="CRL644" s="9"/>
      <c r="CRM644" s="9"/>
      <c r="CRN644" s="9"/>
      <c r="CRO644" s="9"/>
      <c r="CRP644" s="9"/>
      <c r="CRQ644" s="9"/>
      <c r="CRR644" s="9"/>
      <c r="CRS644" s="9"/>
      <c r="CRT644" s="9"/>
      <c r="CRU644" s="9"/>
      <c r="CRV644" s="9"/>
      <c r="CRW644" s="9"/>
      <c r="CRX644" s="9"/>
      <c r="CRY644" s="9"/>
      <c r="CRZ644" s="9"/>
      <c r="CSA644" s="9"/>
      <c r="CSB644" s="9"/>
      <c r="CSC644" s="9"/>
      <c r="CSD644" s="9"/>
      <c r="CSE644" s="9"/>
      <c r="CSF644" s="9"/>
      <c r="CSG644" s="9"/>
      <c r="CSH644" s="9"/>
      <c r="CSI644" s="9"/>
      <c r="CSJ644" s="9"/>
      <c r="CSK644" s="9"/>
      <c r="CSL644" s="9"/>
      <c r="CSM644" s="9"/>
      <c r="CSN644" s="9"/>
      <c r="CSO644" s="9"/>
      <c r="CSP644" s="9"/>
      <c r="CSQ644" s="9"/>
      <c r="CSR644" s="9"/>
      <c r="CSS644" s="9"/>
      <c r="CST644" s="9"/>
      <c r="CSU644" s="9"/>
      <c r="CSV644" s="9"/>
      <c r="CSW644" s="9"/>
      <c r="CSX644" s="9"/>
      <c r="CSY644" s="9"/>
      <c r="CSZ644" s="9"/>
      <c r="CTA644" s="9"/>
      <c r="CTB644" s="9"/>
      <c r="CTC644" s="9"/>
      <c r="CTD644" s="9"/>
      <c r="CTE644" s="9"/>
      <c r="CTF644" s="9"/>
      <c r="CTG644" s="9"/>
      <c r="CTH644" s="9"/>
      <c r="CTI644" s="9"/>
      <c r="CTJ644" s="9"/>
      <c r="CTK644" s="9"/>
      <c r="CTL644" s="9"/>
      <c r="CTM644" s="9"/>
      <c r="CTN644" s="9"/>
      <c r="CTO644" s="9"/>
      <c r="CTP644" s="9"/>
      <c r="CTQ644" s="9"/>
      <c r="CTR644" s="9"/>
      <c r="CTS644" s="9"/>
      <c r="CTT644" s="9"/>
      <c r="CTU644" s="9"/>
      <c r="CTV644" s="9"/>
      <c r="CTW644" s="9"/>
      <c r="CTX644" s="9"/>
      <c r="CTY644" s="9"/>
      <c r="CTZ644" s="9"/>
      <c r="CUA644" s="9"/>
      <c r="CUB644" s="9"/>
      <c r="CUC644" s="9"/>
      <c r="CUD644" s="9"/>
      <c r="CUE644" s="9"/>
      <c r="CUF644" s="9"/>
      <c r="CUG644" s="9"/>
      <c r="CUH644" s="9"/>
      <c r="CUI644" s="9"/>
      <c r="CUJ644" s="9"/>
      <c r="CUK644" s="9"/>
      <c r="CUL644" s="9"/>
      <c r="CUM644" s="9"/>
      <c r="CUN644" s="9"/>
      <c r="CUO644" s="9"/>
      <c r="CUP644" s="9"/>
      <c r="CUQ644" s="9"/>
      <c r="CUR644" s="9"/>
      <c r="CUS644" s="9"/>
      <c r="CUT644" s="9"/>
      <c r="CUU644" s="9"/>
      <c r="CUV644" s="9"/>
      <c r="CUW644" s="9"/>
      <c r="CUX644" s="9"/>
      <c r="CUY644" s="9"/>
      <c r="CUZ644" s="9"/>
      <c r="CVA644" s="9"/>
      <c r="CVB644" s="9"/>
      <c r="CVC644" s="9"/>
      <c r="CVD644" s="9"/>
      <c r="CVE644" s="9"/>
      <c r="CVF644" s="9"/>
      <c r="CVG644" s="9"/>
      <c r="CVH644" s="9"/>
      <c r="CVI644" s="9"/>
      <c r="CVJ644" s="9"/>
      <c r="CVK644" s="9"/>
      <c r="CVL644" s="9"/>
      <c r="CVM644" s="9"/>
      <c r="CVN644" s="9"/>
      <c r="CVO644" s="9"/>
      <c r="CVP644" s="9"/>
      <c r="CVQ644" s="9"/>
      <c r="CVR644" s="9"/>
      <c r="CVS644" s="9"/>
      <c r="CVT644" s="9"/>
      <c r="CVU644" s="9"/>
      <c r="CVV644" s="9"/>
      <c r="CVW644" s="9"/>
      <c r="CVX644" s="9"/>
      <c r="CVY644" s="9"/>
      <c r="CVZ644" s="9"/>
      <c r="CWA644" s="9"/>
      <c r="CWB644" s="9"/>
      <c r="CWC644" s="9"/>
      <c r="CWD644" s="9"/>
      <c r="CWE644" s="9"/>
      <c r="CWF644" s="9"/>
      <c r="CWG644" s="9"/>
      <c r="CWH644" s="9"/>
      <c r="CWI644" s="9"/>
      <c r="CWJ644" s="9"/>
      <c r="CWK644" s="9"/>
      <c r="CWL644" s="9"/>
      <c r="CWM644" s="9"/>
      <c r="CWN644" s="9"/>
      <c r="CWO644" s="9"/>
      <c r="CWP644" s="9"/>
      <c r="CWQ644" s="9"/>
      <c r="CWR644" s="9"/>
      <c r="CWS644" s="9"/>
      <c r="CWT644" s="9"/>
      <c r="CWU644" s="9"/>
      <c r="CWV644" s="9"/>
      <c r="CWW644" s="9"/>
      <c r="CWX644" s="9"/>
      <c r="CWY644" s="9"/>
      <c r="CWZ644" s="9"/>
      <c r="CXA644" s="9"/>
      <c r="CXB644" s="9"/>
      <c r="CXC644" s="9"/>
      <c r="CXD644" s="9"/>
      <c r="CXE644" s="9"/>
      <c r="CXF644" s="9"/>
      <c r="CXG644" s="9"/>
      <c r="CXH644" s="9"/>
      <c r="CXI644" s="9"/>
      <c r="CXJ644" s="9"/>
      <c r="CXK644" s="9"/>
      <c r="CXL644" s="9"/>
      <c r="CXM644" s="9"/>
      <c r="CXN644" s="9"/>
      <c r="CXO644" s="9"/>
      <c r="CXP644" s="9"/>
      <c r="CXQ644" s="9"/>
      <c r="CXR644" s="9"/>
      <c r="CXS644" s="9"/>
      <c r="CXT644" s="9"/>
      <c r="CXU644" s="9"/>
      <c r="CXV644" s="9"/>
      <c r="CXW644" s="9"/>
      <c r="CXX644" s="9"/>
      <c r="CXY644" s="9"/>
      <c r="CXZ644" s="9"/>
      <c r="CYA644" s="9"/>
      <c r="CYB644" s="9"/>
      <c r="CYC644" s="9"/>
      <c r="CYD644" s="9"/>
      <c r="CYE644" s="9"/>
      <c r="CYF644" s="9"/>
      <c r="CYG644" s="9"/>
      <c r="CYH644" s="9"/>
      <c r="CYI644" s="9"/>
      <c r="CYJ644" s="9"/>
      <c r="CYK644" s="9"/>
      <c r="CYL644" s="9"/>
      <c r="CYM644" s="9"/>
      <c r="CYN644" s="9"/>
      <c r="CYO644" s="9"/>
      <c r="CYP644" s="9"/>
      <c r="CYQ644" s="9"/>
      <c r="CYR644" s="9"/>
      <c r="CYS644" s="9"/>
      <c r="CYT644" s="9"/>
      <c r="CYU644" s="9"/>
      <c r="CYV644" s="9"/>
      <c r="CYW644" s="9"/>
      <c r="CYX644" s="9"/>
      <c r="CYY644" s="9"/>
      <c r="CYZ644" s="9"/>
      <c r="CZA644" s="9"/>
      <c r="CZB644" s="9"/>
      <c r="CZC644" s="9"/>
      <c r="CZD644" s="9"/>
      <c r="CZE644" s="9"/>
      <c r="CZF644" s="9"/>
      <c r="CZG644" s="9"/>
      <c r="CZH644" s="9"/>
      <c r="CZI644" s="9"/>
      <c r="CZJ644" s="9"/>
      <c r="CZK644" s="9"/>
      <c r="CZL644" s="9"/>
      <c r="CZM644" s="9"/>
      <c r="CZN644" s="9"/>
      <c r="CZO644" s="9"/>
      <c r="CZP644" s="9"/>
      <c r="CZQ644" s="9"/>
      <c r="CZR644" s="9"/>
      <c r="CZS644" s="9"/>
      <c r="CZT644" s="9"/>
      <c r="CZU644" s="9"/>
      <c r="CZV644" s="9"/>
      <c r="CZW644" s="9"/>
      <c r="CZX644" s="9"/>
      <c r="CZY644" s="9"/>
      <c r="CZZ644" s="9"/>
      <c r="DAA644" s="9"/>
      <c r="DAB644" s="9"/>
      <c r="DAC644" s="9"/>
      <c r="DAD644" s="9"/>
      <c r="DAE644" s="9"/>
      <c r="DAF644" s="9"/>
      <c r="DAG644" s="9"/>
      <c r="DAH644" s="9"/>
      <c r="DAI644" s="9"/>
      <c r="DAJ644" s="9"/>
      <c r="DAK644" s="9"/>
      <c r="DAL644" s="9"/>
      <c r="DAM644" s="9"/>
      <c r="DAN644" s="9"/>
      <c r="DAO644" s="9"/>
      <c r="DAP644" s="9"/>
      <c r="DAQ644" s="9"/>
      <c r="DAR644" s="9"/>
      <c r="DAS644" s="9"/>
      <c r="DAT644" s="9"/>
      <c r="DAU644" s="9"/>
      <c r="DAV644" s="9"/>
      <c r="DAW644" s="9"/>
      <c r="DAX644" s="9"/>
      <c r="DAY644" s="9"/>
      <c r="DAZ644" s="9"/>
      <c r="DBA644" s="9"/>
      <c r="DBB644" s="9"/>
      <c r="DBC644" s="9"/>
      <c r="DBD644" s="9"/>
      <c r="DBE644" s="9"/>
      <c r="DBF644" s="9"/>
      <c r="DBG644" s="9"/>
      <c r="DBH644" s="9"/>
      <c r="DBI644" s="9"/>
      <c r="DBJ644" s="9"/>
      <c r="DBK644" s="9"/>
      <c r="DBL644" s="9"/>
      <c r="DBM644" s="9"/>
      <c r="DBN644" s="9"/>
      <c r="DBO644" s="9"/>
      <c r="DBP644" s="9"/>
      <c r="DBQ644" s="9"/>
      <c r="DBR644" s="9"/>
      <c r="DBS644" s="9"/>
      <c r="DBT644" s="9"/>
      <c r="DBU644" s="9"/>
      <c r="DBV644" s="9"/>
      <c r="DBW644" s="9"/>
      <c r="DBX644" s="9"/>
      <c r="DBY644" s="9"/>
      <c r="DBZ644" s="9"/>
      <c r="DCA644" s="9"/>
      <c r="DCB644" s="9"/>
      <c r="DCC644" s="9"/>
      <c r="DCD644" s="9"/>
      <c r="DCE644" s="9"/>
      <c r="DCF644" s="9"/>
      <c r="DCG644" s="9"/>
      <c r="DCH644" s="9"/>
      <c r="DCI644" s="9"/>
      <c r="DCJ644" s="9"/>
      <c r="DCK644" s="9"/>
      <c r="DCL644" s="9"/>
      <c r="DCM644" s="9"/>
      <c r="DCN644" s="9"/>
      <c r="DCO644" s="9"/>
      <c r="DCP644" s="9"/>
      <c r="DCQ644" s="9"/>
      <c r="DCR644" s="9"/>
      <c r="DCS644" s="9"/>
      <c r="DCT644" s="9"/>
      <c r="DCU644" s="9"/>
      <c r="DCV644" s="9"/>
      <c r="DCW644" s="9"/>
      <c r="DCX644" s="9"/>
      <c r="DCY644" s="9"/>
      <c r="DCZ644" s="9"/>
      <c r="DDA644" s="9"/>
      <c r="DDB644" s="9"/>
      <c r="DDC644" s="9"/>
      <c r="DDD644" s="9"/>
      <c r="DDE644" s="9"/>
      <c r="DDF644" s="9"/>
      <c r="DDG644" s="9"/>
      <c r="DDH644" s="9"/>
      <c r="DDI644" s="9"/>
      <c r="DDJ644" s="9"/>
      <c r="DDK644" s="9"/>
      <c r="DDL644" s="9"/>
      <c r="DDM644" s="9"/>
      <c r="DDN644" s="9"/>
      <c r="DDO644" s="9"/>
      <c r="DDP644" s="9"/>
      <c r="DDQ644" s="9"/>
      <c r="DDR644" s="9"/>
      <c r="DDS644" s="9"/>
      <c r="DDT644" s="9"/>
      <c r="DDU644" s="9"/>
      <c r="DDV644" s="9"/>
      <c r="DDW644" s="9"/>
      <c r="DDX644" s="9"/>
      <c r="DDY644" s="9"/>
      <c r="DDZ644" s="9"/>
      <c r="DEA644" s="9"/>
      <c r="DEB644" s="9"/>
      <c r="DEC644" s="9"/>
      <c r="DED644" s="9"/>
      <c r="DEE644" s="9"/>
      <c r="DEF644" s="9"/>
      <c r="DEG644" s="9"/>
      <c r="DEH644" s="9"/>
      <c r="DEI644" s="9"/>
      <c r="DEJ644" s="9"/>
      <c r="DEK644" s="9"/>
      <c r="DEL644" s="9"/>
      <c r="DEM644" s="9"/>
      <c r="DEN644" s="9"/>
      <c r="DEO644" s="9"/>
      <c r="DEP644" s="9"/>
      <c r="DEQ644" s="9"/>
      <c r="DER644" s="9"/>
      <c r="DES644" s="9"/>
      <c r="DET644" s="9"/>
      <c r="DEU644" s="9"/>
      <c r="DEV644" s="9"/>
      <c r="DEW644" s="9"/>
      <c r="DEX644" s="9"/>
      <c r="DEY644" s="9"/>
      <c r="DEZ644" s="9"/>
      <c r="DFA644" s="9"/>
      <c r="DFB644" s="9"/>
      <c r="DFC644" s="9"/>
      <c r="DFD644" s="9"/>
      <c r="DFE644" s="9"/>
      <c r="DFF644" s="9"/>
      <c r="DFG644" s="9"/>
      <c r="DFH644" s="9"/>
      <c r="DFI644" s="9"/>
      <c r="DFJ644" s="9"/>
      <c r="DFK644" s="9"/>
      <c r="DFL644" s="9"/>
      <c r="DFM644" s="9"/>
      <c r="DFN644" s="9"/>
      <c r="DFO644" s="9"/>
      <c r="DFP644" s="9"/>
      <c r="DFQ644" s="9"/>
      <c r="DFR644" s="9"/>
      <c r="DFS644" s="9"/>
      <c r="DFT644" s="9"/>
      <c r="DFU644" s="9"/>
      <c r="DFV644" s="9"/>
      <c r="DFW644" s="9"/>
      <c r="DFX644" s="9"/>
      <c r="DFY644" s="9"/>
      <c r="DFZ644" s="9"/>
      <c r="DGA644" s="9"/>
      <c r="DGB644" s="9"/>
      <c r="DGC644" s="9"/>
      <c r="DGD644" s="9"/>
      <c r="DGE644" s="9"/>
      <c r="DGF644" s="9"/>
      <c r="DGG644" s="9"/>
      <c r="DGH644" s="9"/>
      <c r="DGI644" s="9"/>
      <c r="DGJ644" s="9"/>
      <c r="DGK644" s="9"/>
      <c r="DGL644" s="9"/>
      <c r="DGM644" s="9"/>
      <c r="DGN644" s="9"/>
      <c r="DGO644" s="9"/>
      <c r="DGP644" s="9"/>
      <c r="DGQ644" s="9"/>
      <c r="DGR644" s="9"/>
      <c r="DGS644" s="9"/>
      <c r="DGT644" s="9"/>
      <c r="DGU644" s="9"/>
      <c r="DGV644" s="9"/>
      <c r="DGW644" s="9"/>
      <c r="DGX644" s="9"/>
      <c r="DGY644" s="9"/>
      <c r="DGZ644" s="9"/>
      <c r="DHA644" s="9"/>
      <c r="DHB644" s="9"/>
      <c r="DHC644" s="9"/>
      <c r="DHD644" s="9"/>
      <c r="DHE644" s="9"/>
      <c r="DHF644" s="9"/>
      <c r="DHG644" s="9"/>
      <c r="DHH644" s="9"/>
      <c r="DHI644" s="9"/>
      <c r="DHJ644" s="9"/>
      <c r="DHK644" s="9"/>
      <c r="DHL644" s="9"/>
      <c r="DHM644" s="9"/>
      <c r="DHN644" s="9"/>
      <c r="DHO644" s="9"/>
      <c r="DHP644" s="9"/>
      <c r="DHQ644" s="9"/>
      <c r="DHR644" s="9"/>
      <c r="DHS644" s="9"/>
      <c r="DHT644" s="9"/>
      <c r="DHU644" s="9"/>
      <c r="DHV644" s="9"/>
      <c r="DHW644" s="9"/>
      <c r="DHX644" s="9"/>
      <c r="DHY644" s="9"/>
      <c r="DHZ644" s="9"/>
      <c r="DIA644" s="9"/>
      <c r="DIB644" s="9"/>
      <c r="DIC644" s="9"/>
      <c r="DID644" s="9"/>
      <c r="DIE644" s="9"/>
      <c r="DIF644" s="9"/>
      <c r="DIG644" s="9"/>
      <c r="DIH644" s="9"/>
      <c r="DII644" s="9"/>
      <c r="DIJ644" s="9"/>
      <c r="DIK644" s="9"/>
      <c r="DIL644" s="9"/>
      <c r="DIM644" s="9"/>
      <c r="DIN644" s="9"/>
      <c r="DIO644" s="9"/>
      <c r="DIP644" s="9"/>
      <c r="DIQ644" s="9"/>
      <c r="DIR644" s="9"/>
      <c r="DIS644" s="9"/>
      <c r="DIT644" s="9"/>
      <c r="DIU644" s="9"/>
      <c r="DIV644" s="9"/>
      <c r="DIW644" s="9"/>
      <c r="DIX644" s="9"/>
      <c r="DIY644" s="9"/>
      <c r="DIZ644" s="9"/>
      <c r="DJA644" s="9"/>
      <c r="DJB644" s="9"/>
      <c r="DJC644" s="9"/>
      <c r="DJD644" s="9"/>
      <c r="DJE644" s="9"/>
      <c r="DJF644" s="9"/>
      <c r="DJG644" s="9"/>
      <c r="DJH644" s="9"/>
      <c r="DJI644" s="9"/>
      <c r="DJJ644" s="9"/>
      <c r="DJK644" s="9"/>
      <c r="DJL644" s="9"/>
      <c r="DJM644" s="9"/>
      <c r="DJN644" s="9"/>
      <c r="DJO644" s="9"/>
      <c r="DJP644" s="9"/>
      <c r="DJQ644" s="9"/>
      <c r="DJR644" s="9"/>
      <c r="DJS644" s="9"/>
      <c r="DJT644" s="9"/>
      <c r="DJU644" s="9"/>
      <c r="DJV644" s="9"/>
      <c r="DJW644" s="9"/>
      <c r="DJX644" s="9"/>
      <c r="DJY644" s="9"/>
      <c r="DJZ644" s="9"/>
      <c r="DKA644" s="9"/>
      <c r="DKB644" s="9"/>
      <c r="DKC644" s="9"/>
      <c r="DKD644" s="9"/>
      <c r="DKE644" s="9"/>
      <c r="DKF644" s="9"/>
      <c r="DKG644" s="9"/>
      <c r="DKH644" s="9"/>
      <c r="DKI644" s="9"/>
      <c r="DKJ644" s="9"/>
      <c r="DKK644" s="9"/>
      <c r="DKL644" s="9"/>
      <c r="DKM644" s="9"/>
      <c r="DKN644" s="9"/>
      <c r="DKO644" s="9"/>
      <c r="DKP644" s="9"/>
      <c r="DKQ644" s="9"/>
      <c r="DKR644" s="9"/>
      <c r="DKS644" s="9"/>
      <c r="DKT644" s="9"/>
      <c r="DKU644" s="9"/>
      <c r="DKV644" s="9"/>
      <c r="DKW644" s="9"/>
      <c r="DKX644" s="9"/>
      <c r="DKY644" s="9"/>
      <c r="DKZ644" s="9"/>
      <c r="DLA644" s="9"/>
      <c r="DLB644" s="9"/>
      <c r="DLC644" s="9"/>
      <c r="DLD644" s="9"/>
      <c r="DLE644" s="9"/>
      <c r="DLF644" s="9"/>
      <c r="DLG644" s="9"/>
      <c r="DLH644" s="9"/>
      <c r="DLI644" s="9"/>
      <c r="DLJ644" s="9"/>
      <c r="DLK644" s="9"/>
      <c r="DLL644" s="9"/>
      <c r="DLM644" s="9"/>
      <c r="DLN644" s="9"/>
      <c r="DLO644" s="9"/>
      <c r="DLP644" s="9"/>
      <c r="DLQ644" s="9"/>
      <c r="DLR644" s="9"/>
      <c r="DLS644" s="9"/>
      <c r="DLT644" s="9"/>
      <c r="DLU644" s="9"/>
      <c r="DLV644" s="9"/>
      <c r="DLW644" s="9"/>
      <c r="DLX644" s="9"/>
      <c r="DLY644" s="9"/>
      <c r="DLZ644" s="9"/>
      <c r="DMA644" s="9"/>
      <c r="DMB644" s="9"/>
      <c r="DMC644" s="9"/>
      <c r="DMD644" s="9"/>
      <c r="DME644" s="9"/>
      <c r="DMF644" s="9"/>
      <c r="DMG644" s="9"/>
      <c r="DMH644" s="9"/>
      <c r="DMI644" s="9"/>
      <c r="DMJ644" s="9"/>
      <c r="DMK644" s="9"/>
      <c r="DML644" s="9"/>
      <c r="DMM644" s="9"/>
      <c r="DMN644" s="9"/>
      <c r="DMO644" s="9"/>
      <c r="DMP644" s="9"/>
      <c r="DMQ644" s="9"/>
      <c r="DMR644" s="9"/>
      <c r="DMS644" s="9"/>
      <c r="DMT644" s="9"/>
      <c r="DMU644" s="9"/>
      <c r="DMV644" s="9"/>
      <c r="DMW644" s="9"/>
      <c r="DMX644" s="9"/>
      <c r="DMY644" s="9"/>
      <c r="DMZ644" s="9"/>
      <c r="DNA644" s="9"/>
      <c r="DNB644" s="9"/>
      <c r="DNC644" s="9"/>
      <c r="DND644" s="9"/>
      <c r="DNE644" s="9"/>
      <c r="DNF644" s="9"/>
      <c r="DNG644" s="9"/>
      <c r="DNH644" s="9"/>
      <c r="DNI644" s="9"/>
      <c r="DNJ644" s="9"/>
      <c r="DNK644" s="9"/>
      <c r="DNL644" s="9"/>
      <c r="DNM644" s="9"/>
      <c r="DNN644" s="9"/>
      <c r="DNO644" s="9"/>
      <c r="DNP644" s="9"/>
      <c r="DNQ644" s="9"/>
      <c r="DNR644" s="9"/>
      <c r="DNS644" s="9"/>
      <c r="DNT644" s="9"/>
      <c r="DNU644" s="9"/>
      <c r="DNV644" s="9"/>
      <c r="DNW644" s="9"/>
      <c r="DNX644" s="9"/>
      <c r="DNY644" s="9"/>
      <c r="DNZ644" s="9"/>
      <c r="DOA644" s="9"/>
      <c r="DOB644" s="9"/>
      <c r="DOC644" s="9"/>
      <c r="DOD644" s="9"/>
      <c r="DOE644" s="9"/>
      <c r="DOF644" s="9"/>
      <c r="DOG644" s="9"/>
      <c r="DOH644" s="9"/>
      <c r="DOI644" s="9"/>
      <c r="DOJ644" s="9"/>
      <c r="DOK644" s="9"/>
      <c r="DOL644" s="9"/>
      <c r="DOM644" s="9"/>
      <c r="DON644" s="9"/>
      <c r="DOO644" s="9"/>
      <c r="DOP644" s="9"/>
      <c r="DOQ644" s="9"/>
      <c r="DOR644" s="9"/>
      <c r="DOS644" s="9"/>
      <c r="DOT644" s="9"/>
      <c r="DOU644" s="9"/>
      <c r="DOV644" s="9"/>
      <c r="DOW644" s="9"/>
      <c r="DOX644" s="9"/>
      <c r="DOY644" s="9"/>
      <c r="DOZ644" s="9"/>
      <c r="DPA644" s="9"/>
      <c r="DPB644" s="9"/>
      <c r="DPC644" s="9"/>
      <c r="DPD644" s="9"/>
      <c r="DPE644" s="9"/>
      <c r="DPF644" s="9"/>
      <c r="DPG644" s="9"/>
      <c r="DPH644" s="9"/>
      <c r="DPI644" s="9"/>
      <c r="DPJ644" s="9"/>
      <c r="DPK644" s="9"/>
      <c r="DPL644" s="9"/>
      <c r="DPM644" s="9"/>
      <c r="DPN644" s="9"/>
      <c r="DPO644" s="9"/>
      <c r="DPP644" s="9"/>
      <c r="DPQ644" s="9"/>
      <c r="DPR644" s="9"/>
      <c r="DPS644" s="9"/>
      <c r="DPT644" s="9"/>
      <c r="DPU644" s="9"/>
      <c r="DPV644" s="9"/>
      <c r="DPW644" s="9"/>
      <c r="DPX644" s="9"/>
      <c r="DPY644" s="9"/>
      <c r="DPZ644" s="9"/>
      <c r="DQA644" s="9"/>
      <c r="DQB644" s="9"/>
      <c r="DQC644" s="9"/>
      <c r="DQD644" s="9"/>
      <c r="DQE644" s="9"/>
      <c r="DQF644" s="9"/>
      <c r="DQG644" s="9"/>
      <c r="DQH644" s="9"/>
      <c r="DQI644" s="9"/>
      <c r="DQJ644" s="9"/>
      <c r="DQK644" s="9"/>
      <c r="DQL644" s="9"/>
      <c r="DQM644" s="9"/>
      <c r="DQN644" s="9"/>
      <c r="DQO644" s="9"/>
      <c r="DQP644" s="9"/>
      <c r="DQQ644" s="9"/>
      <c r="DQR644" s="9"/>
      <c r="DQS644" s="9"/>
      <c r="DQT644" s="9"/>
      <c r="DQU644" s="9"/>
      <c r="DQV644" s="9"/>
      <c r="DQW644" s="9"/>
      <c r="DQX644" s="9"/>
      <c r="DQY644" s="9"/>
      <c r="DQZ644" s="9"/>
      <c r="DRA644" s="9"/>
      <c r="DRB644" s="9"/>
      <c r="DRC644" s="9"/>
      <c r="DRD644" s="9"/>
      <c r="DRE644" s="9"/>
      <c r="DRF644" s="9"/>
      <c r="DRG644" s="9"/>
      <c r="DRH644" s="9"/>
      <c r="DRI644" s="9"/>
      <c r="DRJ644" s="9"/>
      <c r="DRK644" s="9"/>
      <c r="DRL644" s="9"/>
      <c r="DRM644" s="9"/>
      <c r="DRN644" s="9"/>
      <c r="DRO644" s="9"/>
      <c r="DRP644" s="9"/>
      <c r="DRQ644" s="9"/>
      <c r="DRR644" s="9"/>
      <c r="DRS644" s="9"/>
      <c r="DRT644" s="9"/>
      <c r="DRU644" s="9"/>
      <c r="DRV644" s="9"/>
      <c r="DRW644" s="9"/>
      <c r="DRX644" s="9"/>
      <c r="DRY644" s="9"/>
      <c r="DRZ644" s="9"/>
      <c r="DSA644" s="9"/>
      <c r="DSB644" s="9"/>
      <c r="DSC644" s="9"/>
      <c r="DSD644" s="9"/>
      <c r="DSE644" s="9"/>
      <c r="DSF644" s="9"/>
      <c r="DSG644" s="9"/>
      <c r="DSH644" s="9"/>
      <c r="DSI644" s="9"/>
      <c r="DSJ644" s="9"/>
      <c r="DSK644" s="9"/>
      <c r="DSL644" s="9"/>
      <c r="DSM644" s="9"/>
      <c r="DSN644" s="9"/>
      <c r="DSO644" s="9"/>
      <c r="DSP644" s="9"/>
      <c r="DSQ644" s="9"/>
      <c r="DSR644" s="9"/>
      <c r="DSS644" s="9"/>
      <c r="DST644" s="9"/>
      <c r="DSU644" s="9"/>
      <c r="DSV644" s="9"/>
      <c r="DSW644" s="9"/>
      <c r="DSX644" s="9"/>
      <c r="DSY644" s="9"/>
      <c r="DSZ644" s="9"/>
      <c r="DTA644" s="9"/>
      <c r="DTB644" s="9"/>
      <c r="DTC644" s="9"/>
      <c r="DTD644" s="9"/>
      <c r="DTE644" s="9"/>
      <c r="DTF644" s="9"/>
      <c r="DTG644" s="9"/>
      <c r="DTH644" s="9"/>
      <c r="DTI644" s="9"/>
      <c r="DTJ644" s="9"/>
      <c r="DTK644" s="9"/>
      <c r="DTL644" s="9"/>
      <c r="DTM644" s="9"/>
      <c r="DTN644" s="9"/>
      <c r="DTO644" s="9"/>
      <c r="DTP644" s="9"/>
      <c r="DTQ644" s="9"/>
      <c r="DTR644" s="9"/>
      <c r="DTS644" s="9"/>
      <c r="DTT644" s="9"/>
      <c r="DTU644" s="9"/>
      <c r="DTV644" s="9"/>
      <c r="DTW644" s="9"/>
      <c r="DTX644" s="9"/>
      <c r="DTY644" s="9"/>
      <c r="DTZ644" s="9"/>
      <c r="DUA644" s="9"/>
      <c r="DUB644" s="9"/>
      <c r="DUC644" s="9"/>
      <c r="DUD644" s="9"/>
      <c r="DUE644" s="9"/>
      <c r="DUF644" s="9"/>
      <c r="DUG644" s="9"/>
      <c r="DUH644" s="9"/>
      <c r="DUI644" s="9"/>
      <c r="DUJ644" s="9"/>
      <c r="DUK644" s="9"/>
      <c r="DUL644" s="9"/>
      <c r="DUM644" s="9"/>
      <c r="DUN644" s="9"/>
      <c r="DUO644" s="9"/>
      <c r="DUP644" s="9"/>
      <c r="DUQ644" s="9"/>
      <c r="DUR644" s="9"/>
      <c r="DUS644" s="9"/>
      <c r="DUT644" s="9"/>
      <c r="DUU644" s="9"/>
      <c r="DUV644" s="9"/>
      <c r="DUW644" s="9"/>
      <c r="DUX644" s="9"/>
      <c r="DUY644" s="9"/>
      <c r="DUZ644" s="9"/>
      <c r="DVA644" s="9"/>
      <c r="DVB644" s="9"/>
      <c r="DVC644" s="9"/>
      <c r="DVD644" s="9"/>
      <c r="DVE644" s="9"/>
      <c r="DVF644" s="9"/>
      <c r="DVG644" s="9"/>
      <c r="DVH644" s="9"/>
      <c r="DVI644" s="9"/>
      <c r="DVJ644" s="9"/>
      <c r="DVK644" s="9"/>
      <c r="DVL644" s="9"/>
      <c r="DVM644" s="9"/>
      <c r="DVN644" s="9"/>
      <c r="DVO644" s="9"/>
      <c r="DVP644" s="9"/>
      <c r="DVQ644" s="9"/>
      <c r="DVR644" s="9"/>
      <c r="DVS644" s="9"/>
      <c r="DVT644" s="9"/>
      <c r="DVU644" s="9"/>
      <c r="DVV644" s="9"/>
      <c r="DVW644" s="9"/>
      <c r="DVX644" s="9"/>
      <c r="DVY644" s="9"/>
      <c r="DVZ644" s="9"/>
      <c r="DWA644" s="9"/>
      <c r="DWB644" s="9"/>
      <c r="DWC644" s="9"/>
      <c r="DWD644" s="9"/>
      <c r="DWE644" s="9"/>
      <c r="DWF644" s="9"/>
      <c r="DWG644" s="9"/>
      <c r="DWH644" s="9"/>
      <c r="DWI644" s="9"/>
      <c r="DWJ644" s="9"/>
      <c r="DWK644" s="9"/>
      <c r="DWL644" s="9"/>
      <c r="DWM644" s="9"/>
      <c r="DWN644" s="9"/>
      <c r="DWO644" s="9"/>
      <c r="DWP644" s="9"/>
      <c r="DWQ644" s="9"/>
      <c r="DWR644" s="9"/>
      <c r="DWS644" s="9"/>
      <c r="DWT644" s="9"/>
      <c r="DWU644" s="9"/>
      <c r="DWV644" s="9"/>
      <c r="DWW644" s="9"/>
      <c r="DWX644" s="9"/>
      <c r="DWY644" s="9"/>
      <c r="DWZ644" s="9"/>
      <c r="DXA644" s="9"/>
      <c r="DXB644" s="9"/>
      <c r="DXC644" s="9"/>
      <c r="DXD644" s="9"/>
      <c r="DXE644" s="9"/>
      <c r="DXF644" s="9"/>
      <c r="DXG644" s="9"/>
      <c r="DXH644" s="9"/>
      <c r="DXI644" s="9"/>
      <c r="DXJ644" s="9"/>
      <c r="DXK644" s="9"/>
      <c r="DXL644" s="9"/>
      <c r="DXM644" s="9"/>
      <c r="DXN644" s="9"/>
      <c r="DXO644" s="9"/>
      <c r="DXP644" s="9"/>
      <c r="DXQ644" s="9"/>
      <c r="DXR644" s="9"/>
      <c r="DXS644" s="9"/>
      <c r="DXT644" s="9"/>
      <c r="DXU644" s="9"/>
      <c r="DXV644" s="9"/>
      <c r="DXW644" s="9"/>
      <c r="DXX644" s="9"/>
      <c r="DXY644" s="9"/>
      <c r="DXZ644" s="9"/>
      <c r="DYA644" s="9"/>
      <c r="DYB644" s="9"/>
      <c r="DYC644" s="9"/>
      <c r="DYD644" s="9"/>
      <c r="DYE644" s="9"/>
      <c r="DYF644" s="9"/>
      <c r="DYG644" s="9"/>
      <c r="DYH644" s="9"/>
      <c r="DYI644" s="9"/>
      <c r="DYJ644" s="9"/>
      <c r="DYK644" s="9"/>
      <c r="DYL644" s="9"/>
      <c r="DYM644" s="9"/>
      <c r="DYN644" s="9"/>
      <c r="DYO644" s="9"/>
      <c r="DYP644" s="9"/>
      <c r="DYQ644" s="9"/>
      <c r="DYR644" s="9"/>
      <c r="DYS644" s="9"/>
      <c r="DYT644" s="9"/>
      <c r="DYU644" s="9"/>
      <c r="DYV644" s="9"/>
      <c r="DYW644" s="9"/>
      <c r="DYX644" s="9"/>
      <c r="DYY644" s="9"/>
      <c r="DYZ644" s="9"/>
      <c r="DZA644" s="9"/>
      <c r="DZB644" s="9"/>
      <c r="DZC644" s="9"/>
      <c r="DZD644" s="9"/>
      <c r="DZE644" s="9"/>
      <c r="DZF644" s="9"/>
      <c r="DZG644" s="9"/>
      <c r="DZH644" s="9"/>
      <c r="DZI644" s="9"/>
      <c r="DZJ644" s="9"/>
      <c r="DZK644" s="9"/>
      <c r="DZL644" s="9"/>
      <c r="DZM644" s="9"/>
      <c r="DZN644" s="9"/>
      <c r="DZO644" s="9"/>
      <c r="DZP644" s="9"/>
      <c r="DZQ644" s="9"/>
      <c r="DZR644" s="9"/>
      <c r="DZS644" s="9"/>
      <c r="DZT644" s="9"/>
      <c r="DZU644" s="9"/>
      <c r="DZV644" s="9"/>
      <c r="DZW644" s="9"/>
      <c r="DZX644" s="9"/>
      <c r="DZY644" s="9"/>
      <c r="DZZ644" s="9"/>
      <c r="EAA644" s="9"/>
      <c r="EAB644" s="9"/>
      <c r="EAC644" s="9"/>
      <c r="EAD644" s="9"/>
      <c r="EAE644" s="9"/>
      <c r="EAF644" s="9"/>
      <c r="EAG644" s="9"/>
      <c r="EAH644" s="9"/>
      <c r="EAI644" s="9"/>
      <c r="EAJ644" s="9"/>
      <c r="EAK644" s="9"/>
      <c r="EAL644" s="9"/>
      <c r="EAM644" s="9"/>
      <c r="EAN644" s="9"/>
      <c r="EAO644" s="9"/>
      <c r="EAP644" s="9"/>
      <c r="EAQ644" s="9"/>
      <c r="EAR644" s="9"/>
      <c r="EAS644" s="9"/>
      <c r="EAT644" s="9"/>
      <c r="EAU644" s="9"/>
      <c r="EAV644" s="9"/>
      <c r="EAW644" s="9"/>
      <c r="EAX644" s="9"/>
      <c r="EAY644" s="9"/>
      <c r="EAZ644" s="9"/>
      <c r="EBA644" s="9"/>
      <c r="EBB644" s="9"/>
      <c r="EBC644" s="9"/>
      <c r="EBD644" s="9"/>
      <c r="EBE644" s="9"/>
      <c r="EBF644" s="9"/>
      <c r="EBG644" s="9"/>
      <c r="EBH644" s="9"/>
      <c r="EBI644" s="9"/>
      <c r="EBJ644" s="9"/>
      <c r="EBK644" s="9"/>
      <c r="EBL644" s="9"/>
      <c r="EBM644" s="9"/>
      <c r="EBN644" s="9"/>
      <c r="EBO644" s="9"/>
      <c r="EBP644" s="9"/>
      <c r="EBQ644" s="9"/>
      <c r="EBR644" s="9"/>
      <c r="EBS644" s="9"/>
      <c r="EBT644" s="9"/>
      <c r="EBU644" s="9"/>
      <c r="EBV644" s="9"/>
      <c r="EBW644" s="9"/>
      <c r="EBX644" s="9"/>
      <c r="EBY644" s="9"/>
      <c r="EBZ644" s="9"/>
      <c r="ECA644" s="9"/>
      <c r="ECB644" s="9"/>
      <c r="ECC644" s="9"/>
      <c r="ECD644" s="9"/>
      <c r="ECE644" s="9"/>
      <c r="ECF644" s="9"/>
      <c r="ECG644" s="9"/>
      <c r="ECH644" s="9"/>
      <c r="ECI644" s="9"/>
      <c r="ECJ644" s="9"/>
      <c r="ECK644" s="9"/>
      <c r="ECL644" s="9"/>
      <c r="ECM644" s="9"/>
      <c r="ECN644" s="9"/>
      <c r="ECO644" s="9"/>
      <c r="ECP644" s="9"/>
      <c r="ECQ644" s="9"/>
      <c r="ECR644" s="9"/>
      <c r="ECS644" s="9"/>
      <c r="ECT644" s="9"/>
      <c r="ECU644" s="9"/>
      <c r="ECV644" s="9"/>
      <c r="ECW644" s="9"/>
      <c r="ECX644" s="9"/>
      <c r="ECY644" s="9"/>
      <c r="ECZ644" s="9"/>
      <c r="EDA644" s="9"/>
      <c r="EDB644" s="9"/>
      <c r="EDC644" s="9"/>
      <c r="EDD644" s="9"/>
      <c r="EDE644" s="9"/>
      <c r="EDF644" s="9"/>
      <c r="EDG644" s="9"/>
      <c r="EDH644" s="9"/>
      <c r="EDI644" s="9"/>
      <c r="EDJ644" s="9"/>
      <c r="EDK644" s="9"/>
      <c r="EDL644" s="9"/>
      <c r="EDM644" s="9"/>
      <c r="EDN644" s="9"/>
      <c r="EDO644" s="9"/>
      <c r="EDP644" s="9"/>
      <c r="EDQ644" s="9"/>
      <c r="EDR644" s="9"/>
      <c r="EDS644" s="9"/>
      <c r="EDT644" s="9"/>
      <c r="EDU644" s="9"/>
      <c r="EDV644" s="9"/>
      <c r="EDW644" s="9"/>
      <c r="EDX644" s="9"/>
      <c r="EDY644" s="9"/>
      <c r="EDZ644" s="9"/>
      <c r="EEA644" s="9"/>
      <c r="EEB644" s="9"/>
      <c r="EEC644" s="9"/>
      <c r="EED644" s="9"/>
      <c r="EEE644" s="9"/>
      <c r="EEF644" s="9"/>
      <c r="EEG644" s="9"/>
      <c r="EEH644" s="9"/>
      <c r="EEI644" s="9"/>
      <c r="EEJ644" s="9"/>
      <c r="EEK644" s="9"/>
      <c r="EEL644" s="9"/>
      <c r="EEM644" s="9"/>
      <c r="EEN644" s="9"/>
      <c r="EEO644" s="9"/>
      <c r="EEP644" s="9"/>
      <c r="EEQ644" s="9"/>
      <c r="EER644" s="9"/>
      <c r="EES644" s="9"/>
      <c r="EET644" s="9"/>
      <c r="EEU644" s="9"/>
      <c r="EEV644" s="9"/>
      <c r="EEW644" s="9"/>
      <c r="EEX644" s="9"/>
      <c r="EEY644" s="9"/>
      <c r="EEZ644" s="9"/>
      <c r="EFA644" s="9"/>
      <c r="EFB644" s="9"/>
      <c r="EFC644" s="9"/>
      <c r="EFD644" s="9"/>
      <c r="EFE644" s="9"/>
      <c r="EFF644" s="9"/>
      <c r="EFG644" s="9"/>
      <c r="EFH644" s="9"/>
      <c r="EFI644" s="9"/>
      <c r="EFJ644" s="9"/>
      <c r="EFK644" s="9"/>
      <c r="EFL644" s="9"/>
      <c r="EFM644" s="9"/>
      <c r="EFN644" s="9"/>
      <c r="EFO644" s="9"/>
      <c r="EFP644" s="9"/>
      <c r="EFQ644" s="9"/>
      <c r="EFR644" s="9"/>
      <c r="EFS644" s="9"/>
      <c r="EFT644" s="9"/>
      <c r="EFU644" s="9"/>
      <c r="EFV644" s="9"/>
      <c r="EFW644" s="9"/>
      <c r="EFX644" s="9"/>
      <c r="EFY644" s="9"/>
      <c r="EFZ644" s="9"/>
      <c r="EGA644" s="9"/>
      <c r="EGB644" s="9"/>
      <c r="EGC644" s="9"/>
      <c r="EGD644" s="9"/>
      <c r="EGE644" s="9"/>
      <c r="EGF644" s="9"/>
      <c r="EGG644" s="9"/>
      <c r="EGH644" s="9"/>
      <c r="EGI644" s="9"/>
      <c r="EGJ644" s="9"/>
      <c r="EGK644" s="9"/>
      <c r="EGL644" s="9"/>
      <c r="EGM644" s="9"/>
      <c r="EGN644" s="9"/>
      <c r="EGO644" s="9"/>
      <c r="EGP644" s="9"/>
      <c r="EGQ644" s="9"/>
      <c r="EGR644" s="9"/>
      <c r="EGS644" s="9"/>
      <c r="EGT644" s="9"/>
      <c r="EGU644" s="9"/>
      <c r="EGV644" s="9"/>
      <c r="EGW644" s="9"/>
      <c r="EGX644" s="9"/>
      <c r="EGY644" s="9"/>
      <c r="EGZ644" s="9"/>
      <c r="EHA644" s="9"/>
      <c r="EHB644" s="9"/>
      <c r="EHC644" s="9"/>
      <c r="EHD644" s="9"/>
      <c r="EHE644" s="9"/>
      <c r="EHF644" s="9"/>
      <c r="EHG644" s="9"/>
      <c r="EHH644" s="9"/>
      <c r="EHI644" s="9"/>
      <c r="EHJ644" s="9"/>
      <c r="EHK644" s="9"/>
      <c r="EHL644" s="9"/>
      <c r="EHM644" s="9"/>
      <c r="EHN644" s="9"/>
      <c r="EHO644" s="9"/>
      <c r="EHP644" s="9"/>
      <c r="EHQ644" s="9"/>
      <c r="EHR644" s="9"/>
      <c r="EHS644" s="9"/>
      <c r="EHT644" s="9"/>
      <c r="EHU644" s="9"/>
      <c r="EHV644" s="9"/>
      <c r="EHW644" s="9"/>
      <c r="EHX644" s="9"/>
      <c r="EHY644" s="9"/>
      <c r="EHZ644" s="9"/>
      <c r="EIA644" s="9"/>
      <c r="EIB644" s="9"/>
      <c r="EIC644" s="9"/>
      <c r="EID644" s="9"/>
      <c r="EIE644" s="9"/>
      <c r="EIF644" s="9"/>
      <c r="EIG644" s="9"/>
      <c r="EIH644" s="9"/>
      <c r="EII644" s="9"/>
      <c r="EIJ644" s="9"/>
      <c r="EIK644" s="9"/>
      <c r="EIL644" s="9"/>
      <c r="EIM644" s="9"/>
      <c r="EIN644" s="9"/>
      <c r="EIO644" s="9"/>
      <c r="EIP644" s="9"/>
      <c r="EIQ644" s="9"/>
      <c r="EIR644" s="9"/>
      <c r="EIS644" s="9"/>
      <c r="EIT644" s="9"/>
      <c r="EIU644" s="9"/>
      <c r="EIV644" s="9"/>
      <c r="EIW644" s="9"/>
      <c r="EIX644" s="9"/>
      <c r="EIY644" s="9"/>
      <c r="EIZ644" s="9"/>
      <c r="EJA644" s="9"/>
      <c r="EJB644" s="9"/>
      <c r="EJC644" s="9"/>
      <c r="EJD644" s="9"/>
      <c r="EJE644" s="9"/>
      <c r="EJF644" s="9"/>
      <c r="EJG644" s="9"/>
      <c r="EJH644" s="9"/>
      <c r="EJI644" s="9"/>
      <c r="EJJ644" s="9"/>
      <c r="EJK644" s="9"/>
      <c r="EJL644" s="9"/>
      <c r="EJM644" s="9"/>
      <c r="EJN644" s="9"/>
      <c r="EJO644" s="9"/>
      <c r="EJP644" s="9"/>
      <c r="EJQ644" s="9"/>
      <c r="EJR644" s="9"/>
      <c r="EJS644" s="9"/>
      <c r="EJT644" s="9"/>
      <c r="EJU644" s="9"/>
      <c r="EJV644" s="9"/>
      <c r="EJW644" s="9"/>
      <c r="EJX644" s="9"/>
      <c r="EJY644" s="9"/>
      <c r="EJZ644" s="9"/>
      <c r="EKA644" s="9"/>
      <c r="EKB644" s="9"/>
      <c r="EKC644" s="9"/>
      <c r="EKD644" s="9"/>
      <c r="EKE644" s="9"/>
      <c r="EKF644" s="9"/>
      <c r="EKG644" s="9"/>
      <c r="EKH644" s="9"/>
      <c r="EKI644" s="9"/>
      <c r="EKJ644" s="9"/>
      <c r="EKK644" s="9"/>
      <c r="EKL644" s="9"/>
      <c r="EKM644" s="9"/>
      <c r="EKN644" s="9"/>
      <c r="EKO644" s="9"/>
      <c r="EKP644" s="9"/>
      <c r="EKQ644" s="9"/>
      <c r="EKR644" s="9"/>
      <c r="EKS644" s="9"/>
      <c r="EKT644" s="9"/>
      <c r="EKU644" s="9"/>
      <c r="EKV644" s="9"/>
      <c r="EKW644" s="9"/>
      <c r="EKX644" s="9"/>
      <c r="EKY644" s="9"/>
      <c r="EKZ644" s="9"/>
      <c r="ELA644" s="9"/>
      <c r="ELB644" s="9"/>
      <c r="ELC644" s="9"/>
      <c r="ELD644" s="9"/>
      <c r="ELE644" s="9"/>
      <c r="ELF644" s="9"/>
      <c r="ELG644" s="9"/>
      <c r="ELH644" s="9"/>
      <c r="ELI644" s="9"/>
      <c r="ELJ644" s="9"/>
      <c r="ELK644" s="9"/>
      <c r="ELL644" s="9"/>
      <c r="ELM644" s="9"/>
      <c r="ELN644" s="9"/>
      <c r="ELO644" s="9"/>
      <c r="ELP644" s="9"/>
      <c r="ELQ644" s="9"/>
      <c r="ELR644" s="9"/>
      <c r="ELS644" s="9"/>
      <c r="ELT644" s="9"/>
      <c r="ELU644" s="9"/>
      <c r="ELV644" s="9"/>
      <c r="ELW644" s="9"/>
      <c r="ELX644" s="9"/>
      <c r="ELY644" s="9"/>
      <c r="ELZ644" s="9"/>
      <c r="EMA644" s="9"/>
      <c r="EMB644" s="9"/>
      <c r="EMC644" s="9"/>
      <c r="EMD644" s="9"/>
      <c r="EME644" s="9"/>
      <c r="EMF644" s="9"/>
      <c r="EMG644" s="9"/>
      <c r="EMH644" s="9"/>
      <c r="EMI644" s="9"/>
      <c r="EMJ644" s="9"/>
      <c r="EMK644" s="9"/>
      <c r="EML644" s="9"/>
      <c r="EMM644" s="9"/>
      <c r="EMN644" s="9"/>
      <c r="EMO644" s="9"/>
      <c r="EMP644" s="9"/>
      <c r="EMQ644" s="9"/>
      <c r="EMR644" s="9"/>
      <c r="EMS644" s="9"/>
      <c r="EMT644" s="9"/>
      <c r="EMU644" s="9"/>
      <c r="EMV644" s="9"/>
      <c r="EMW644" s="9"/>
      <c r="EMX644" s="9"/>
      <c r="EMY644" s="9"/>
      <c r="EMZ644" s="9"/>
      <c r="ENA644" s="9"/>
      <c r="ENB644" s="9"/>
      <c r="ENC644" s="9"/>
      <c r="END644" s="9"/>
      <c r="ENE644" s="9"/>
      <c r="ENF644" s="9"/>
      <c r="ENG644" s="9"/>
      <c r="ENH644" s="9"/>
      <c r="ENI644" s="9"/>
      <c r="ENJ644" s="9"/>
      <c r="ENK644" s="9"/>
      <c r="ENL644" s="9"/>
      <c r="ENM644" s="9"/>
      <c r="ENN644" s="9"/>
      <c r="ENO644" s="9"/>
      <c r="ENP644" s="9"/>
      <c r="ENQ644" s="9"/>
      <c r="ENR644" s="9"/>
      <c r="ENS644" s="9"/>
      <c r="ENT644" s="9"/>
      <c r="ENU644" s="9"/>
      <c r="ENV644" s="9"/>
      <c r="ENW644" s="9"/>
      <c r="ENX644" s="9"/>
      <c r="ENY644" s="9"/>
      <c r="ENZ644" s="9"/>
      <c r="EOA644" s="9"/>
      <c r="EOB644" s="9"/>
      <c r="EOC644" s="9"/>
      <c r="EOD644" s="9"/>
      <c r="EOE644" s="9"/>
      <c r="EOF644" s="9"/>
      <c r="EOG644" s="9"/>
      <c r="EOH644" s="9"/>
      <c r="EOI644" s="9"/>
      <c r="EOJ644" s="9"/>
      <c r="EOK644" s="9"/>
      <c r="EOL644" s="9"/>
      <c r="EOM644" s="9"/>
      <c r="EON644" s="9"/>
      <c r="EOO644" s="9"/>
      <c r="EOP644" s="9"/>
      <c r="EOQ644" s="9"/>
      <c r="EOR644" s="9"/>
      <c r="EOS644" s="9"/>
      <c r="EOT644" s="9"/>
      <c r="EOU644" s="9"/>
      <c r="EOV644" s="9"/>
      <c r="EOW644" s="9"/>
      <c r="EOX644" s="9"/>
      <c r="EOY644" s="9"/>
      <c r="EOZ644" s="9"/>
      <c r="EPA644" s="9"/>
      <c r="EPB644" s="9"/>
      <c r="EPC644" s="9"/>
      <c r="EPD644" s="9"/>
      <c r="EPE644" s="9"/>
      <c r="EPF644" s="9"/>
      <c r="EPG644" s="9"/>
      <c r="EPH644" s="9"/>
      <c r="EPI644" s="9"/>
      <c r="EPJ644" s="9"/>
      <c r="EPK644" s="9"/>
      <c r="EPL644" s="9"/>
      <c r="EPM644" s="9"/>
      <c r="EPN644" s="9"/>
      <c r="EPO644" s="9"/>
      <c r="EPP644" s="9"/>
      <c r="EPQ644" s="9"/>
      <c r="EPR644" s="9"/>
      <c r="EPS644" s="9"/>
      <c r="EPT644" s="9"/>
      <c r="EPU644" s="9"/>
      <c r="EPV644" s="9"/>
      <c r="EPW644" s="9"/>
      <c r="EPX644" s="9"/>
      <c r="EPY644" s="9"/>
      <c r="EPZ644" s="9"/>
      <c r="EQA644" s="9"/>
      <c r="EQB644" s="9"/>
      <c r="EQC644" s="9"/>
      <c r="EQD644" s="9"/>
      <c r="EQE644" s="9"/>
      <c r="EQF644" s="9"/>
      <c r="EQG644" s="9"/>
      <c r="EQH644" s="9"/>
      <c r="EQI644" s="9"/>
      <c r="EQJ644" s="9"/>
      <c r="EQK644" s="9"/>
      <c r="EQL644" s="9"/>
      <c r="EQM644" s="9"/>
      <c r="EQN644" s="9"/>
      <c r="EQO644" s="9"/>
      <c r="EQP644" s="9"/>
      <c r="EQQ644" s="9"/>
      <c r="EQR644" s="9"/>
      <c r="EQS644" s="9"/>
      <c r="EQT644" s="9"/>
      <c r="EQU644" s="9"/>
      <c r="EQV644" s="9"/>
      <c r="EQW644" s="9"/>
      <c r="EQX644" s="9"/>
      <c r="EQY644" s="9"/>
      <c r="EQZ644" s="9"/>
      <c r="ERA644" s="9"/>
      <c r="ERB644" s="9"/>
      <c r="ERC644" s="9"/>
      <c r="ERD644" s="9"/>
      <c r="ERE644" s="9"/>
      <c r="ERF644" s="9"/>
      <c r="ERG644" s="9"/>
      <c r="ERH644" s="9"/>
      <c r="ERI644" s="9"/>
      <c r="ERJ644" s="9"/>
      <c r="ERK644" s="9"/>
      <c r="ERL644" s="9"/>
      <c r="ERM644" s="9"/>
      <c r="ERN644" s="9"/>
      <c r="ERO644" s="9"/>
      <c r="ERP644" s="9"/>
      <c r="ERQ644" s="9"/>
      <c r="ERR644" s="9"/>
      <c r="ERS644" s="9"/>
      <c r="ERT644" s="9"/>
      <c r="ERU644" s="9"/>
      <c r="ERV644" s="9"/>
      <c r="ERW644" s="9"/>
      <c r="ERX644" s="9"/>
      <c r="ERY644" s="9"/>
      <c r="ERZ644" s="9"/>
      <c r="ESA644" s="9"/>
      <c r="ESB644" s="9"/>
      <c r="ESC644" s="9"/>
      <c r="ESD644" s="9"/>
      <c r="ESE644" s="9"/>
      <c r="ESF644" s="9"/>
      <c r="ESG644" s="9"/>
      <c r="ESH644" s="9"/>
      <c r="ESI644" s="9"/>
      <c r="ESJ644" s="9"/>
      <c r="ESK644" s="9"/>
      <c r="ESL644" s="9"/>
      <c r="ESM644" s="9"/>
      <c r="ESN644" s="9"/>
      <c r="ESO644" s="9"/>
      <c r="ESP644" s="9"/>
      <c r="ESQ644" s="9"/>
      <c r="ESR644" s="9"/>
      <c r="ESS644" s="9"/>
      <c r="EST644" s="9"/>
      <c r="ESU644" s="9"/>
      <c r="ESV644" s="9"/>
      <c r="ESW644" s="9"/>
      <c r="ESX644" s="9"/>
      <c r="ESY644" s="9"/>
      <c r="ESZ644" s="9"/>
      <c r="ETA644" s="9"/>
      <c r="ETB644" s="9"/>
      <c r="ETC644" s="9"/>
      <c r="ETD644" s="9"/>
      <c r="ETE644" s="9"/>
      <c r="ETF644" s="9"/>
      <c r="ETG644" s="9"/>
      <c r="ETH644" s="9"/>
      <c r="ETI644" s="9"/>
      <c r="ETJ644" s="9"/>
      <c r="ETK644" s="9"/>
      <c r="ETL644" s="9"/>
      <c r="ETM644" s="9"/>
      <c r="ETN644" s="9"/>
      <c r="ETO644" s="9"/>
      <c r="ETP644" s="9"/>
      <c r="ETQ644" s="9"/>
      <c r="ETR644" s="9"/>
      <c r="ETS644" s="9"/>
      <c r="ETT644" s="9"/>
      <c r="ETU644" s="9"/>
      <c r="ETV644" s="9"/>
      <c r="ETW644" s="9"/>
      <c r="ETX644" s="9"/>
      <c r="ETY644" s="9"/>
      <c r="ETZ644" s="9"/>
      <c r="EUA644" s="9"/>
      <c r="EUB644" s="9"/>
      <c r="EUC644" s="9"/>
      <c r="EUD644" s="9"/>
      <c r="EUE644" s="9"/>
      <c r="EUF644" s="9"/>
      <c r="EUG644" s="9"/>
      <c r="EUH644" s="9"/>
      <c r="EUI644" s="9"/>
      <c r="EUJ644" s="9"/>
      <c r="EUK644" s="9"/>
      <c r="EUL644" s="9"/>
      <c r="EUM644" s="9"/>
      <c r="EUN644" s="9"/>
      <c r="EUO644" s="9"/>
      <c r="EUP644" s="9"/>
      <c r="EUQ644" s="9"/>
      <c r="EUR644" s="9"/>
      <c r="EUS644" s="9"/>
      <c r="EUT644" s="9"/>
      <c r="EUU644" s="9"/>
      <c r="EUV644" s="9"/>
      <c r="EUW644" s="9"/>
      <c r="EUX644" s="9"/>
      <c r="EUY644" s="9"/>
      <c r="EUZ644" s="9"/>
      <c r="EVA644" s="9"/>
      <c r="EVB644" s="9"/>
      <c r="EVC644" s="9"/>
      <c r="EVD644" s="9"/>
      <c r="EVE644" s="9"/>
      <c r="EVF644" s="9"/>
      <c r="EVG644" s="9"/>
      <c r="EVH644" s="9"/>
      <c r="EVI644" s="9"/>
      <c r="EVJ644" s="9"/>
      <c r="EVK644" s="9"/>
      <c r="EVL644" s="9"/>
      <c r="EVM644" s="9"/>
      <c r="EVN644" s="9"/>
      <c r="EVO644" s="9"/>
      <c r="EVP644" s="9"/>
      <c r="EVQ644" s="9"/>
      <c r="EVR644" s="9"/>
      <c r="EVS644" s="9"/>
      <c r="EVT644" s="9"/>
      <c r="EVU644" s="9"/>
      <c r="EVV644" s="9"/>
      <c r="EVW644" s="9"/>
      <c r="EVX644" s="9"/>
      <c r="EVY644" s="9"/>
      <c r="EVZ644" s="9"/>
      <c r="EWA644" s="9"/>
      <c r="EWB644" s="9"/>
      <c r="EWC644" s="9"/>
      <c r="EWD644" s="9"/>
      <c r="EWE644" s="9"/>
      <c r="EWF644" s="9"/>
      <c r="EWG644" s="9"/>
      <c r="EWH644" s="9"/>
      <c r="EWI644" s="9"/>
      <c r="EWJ644" s="9"/>
      <c r="EWK644" s="9"/>
      <c r="EWL644" s="9"/>
      <c r="EWM644" s="9"/>
      <c r="EWN644" s="9"/>
      <c r="EWO644" s="9"/>
      <c r="EWP644" s="9"/>
      <c r="EWQ644" s="9"/>
      <c r="EWR644" s="9"/>
      <c r="EWS644" s="9"/>
      <c r="EWT644" s="9"/>
      <c r="EWU644" s="9"/>
      <c r="EWV644" s="9"/>
      <c r="EWW644" s="9"/>
      <c r="EWX644" s="9"/>
      <c r="EWY644" s="9"/>
      <c r="EWZ644" s="9"/>
      <c r="EXA644" s="9"/>
      <c r="EXB644" s="9"/>
      <c r="EXC644" s="9"/>
      <c r="EXD644" s="9"/>
      <c r="EXE644" s="9"/>
      <c r="EXF644" s="9"/>
      <c r="EXG644" s="9"/>
      <c r="EXH644" s="9"/>
      <c r="EXI644" s="9"/>
      <c r="EXJ644" s="9"/>
      <c r="EXK644" s="9"/>
      <c r="EXL644" s="9"/>
      <c r="EXM644" s="9"/>
      <c r="EXN644" s="9"/>
      <c r="EXO644" s="9"/>
      <c r="EXP644" s="9"/>
      <c r="EXQ644" s="9"/>
      <c r="EXR644" s="9"/>
      <c r="EXS644" s="9"/>
      <c r="EXT644" s="9"/>
      <c r="EXU644" s="9"/>
      <c r="EXV644" s="9"/>
      <c r="EXW644" s="9"/>
      <c r="EXX644" s="9"/>
      <c r="EXY644" s="9"/>
      <c r="EXZ644" s="9"/>
      <c r="EYA644" s="9"/>
      <c r="EYB644" s="9"/>
      <c r="EYC644" s="9"/>
      <c r="EYD644" s="9"/>
      <c r="EYE644" s="9"/>
      <c r="EYF644" s="9"/>
      <c r="EYG644" s="9"/>
      <c r="EYH644" s="9"/>
      <c r="EYI644" s="9"/>
      <c r="EYJ644" s="9"/>
      <c r="EYK644" s="9"/>
      <c r="EYL644" s="9"/>
      <c r="EYM644" s="9"/>
      <c r="EYN644" s="9"/>
      <c r="EYO644" s="9"/>
      <c r="EYP644" s="9"/>
      <c r="EYQ644" s="9"/>
      <c r="EYR644" s="9"/>
      <c r="EYS644" s="9"/>
      <c r="EYT644" s="9"/>
      <c r="EYU644" s="9"/>
      <c r="EYV644" s="9"/>
      <c r="EYW644" s="9"/>
      <c r="EYX644" s="9"/>
      <c r="EYY644" s="9"/>
      <c r="EYZ644" s="9"/>
      <c r="EZA644" s="9"/>
      <c r="EZB644" s="9"/>
      <c r="EZC644" s="9"/>
      <c r="EZD644" s="9"/>
      <c r="EZE644" s="9"/>
      <c r="EZF644" s="9"/>
      <c r="EZG644" s="9"/>
      <c r="EZH644" s="9"/>
      <c r="EZI644" s="9"/>
      <c r="EZJ644" s="9"/>
      <c r="EZK644" s="9"/>
      <c r="EZL644" s="9"/>
      <c r="EZM644" s="9"/>
      <c r="EZN644" s="9"/>
      <c r="EZO644" s="9"/>
      <c r="EZP644" s="9"/>
      <c r="EZQ644" s="9"/>
      <c r="EZR644" s="9"/>
      <c r="EZS644" s="9"/>
      <c r="EZT644" s="9"/>
      <c r="EZU644" s="9"/>
      <c r="EZV644" s="9"/>
      <c r="EZW644" s="9"/>
      <c r="EZX644" s="9"/>
      <c r="EZY644" s="9"/>
      <c r="EZZ644" s="9"/>
      <c r="FAA644" s="9"/>
      <c r="FAB644" s="9"/>
      <c r="FAC644" s="9"/>
      <c r="FAD644" s="9"/>
      <c r="FAE644" s="9"/>
      <c r="FAF644" s="9"/>
      <c r="FAG644" s="9"/>
      <c r="FAH644" s="9"/>
      <c r="FAI644" s="9"/>
      <c r="FAJ644" s="9"/>
      <c r="FAK644" s="9"/>
      <c r="FAL644" s="9"/>
      <c r="FAM644" s="9"/>
      <c r="FAN644" s="9"/>
      <c r="FAO644" s="9"/>
      <c r="FAP644" s="9"/>
      <c r="FAQ644" s="9"/>
      <c r="FAR644" s="9"/>
      <c r="FAS644" s="9"/>
      <c r="FAT644" s="9"/>
      <c r="FAU644" s="9"/>
      <c r="FAV644" s="9"/>
      <c r="FAW644" s="9"/>
      <c r="FAX644" s="9"/>
      <c r="FAY644" s="9"/>
      <c r="FAZ644" s="9"/>
      <c r="FBA644" s="9"/>
      <c r="FBB644" s="9"/>
      <c r="FBC644" s="9"/>
      <c r="FBD644" s="9"/>
      <c r="FBE644" s="9"/>
      <c r="FBF644" s="9"/>
      <c r="FBG644" s="9"/>
      <c r="FBH644" s="9"/>
      <c r="FBI644" s="9"/>
      <c r="FBJ644" s="9"/>
      <c r="FBK644" s="9"/>
      <c r="FBL644" s="9"/>
      <c r="FBM644" s="9"/>
      <c r="FBN644" s="9"/>
      <c r="FBO644" s="9"/>
      <c r="FBP644" s="9"/>
      <c r="FBQ644" s="9"/>
      <c r="FBR644" s="9"/>
      <c r="FBS644" s="9"/>
      <c r="FBT644" s="9"/>
      <c r="FBU644" s="9"/>
      <c r="FBV644" s="9"/>
      <c r="FBW644" s="9"/>
      <c r="FBX644" s="9"/>
      <c r="FBY644" s="9"/>
      <c r="FBZ644" s="9"/>
      <c r="FCA644" s="9"/>
      <c r="FCB644" s="9"/>
      <c r="FCC644" s="9"/>
      <c r="FCD644" s="9"/>
      <c r="FCE644" s="9"/>
      <c r="FCF644" s="9"/>
      <c r="FCG644" s="9"/>
      <c r="FCH644" s="9"/>
      <c r="FCI644" s="9"/>
      <c r="FCJ644" s="9"/>
      <c r="FCK644" s="9"/>
      <c r="FCL644" s="9"/>
      <c r="FCM644" s="9"/>
      <c r="FCN644" s="9"/>
      <c r="FCO644" s="9"/>
      <c r="FCP644" s="9"/>
      <c r="FCQ644" s="9"/>
      <c r="FCR644" s="9"/>
      <c r="FCS644" s="9"/>
      <c r="FCT644" s="9"/>
      <c r="FCU644" s="9"/>
      <c r="FCV644" s="9"/>
      <c r="FCW644" s="9"/>
      <c r="FCX644" s="9"/>
      <c r="FCY644" s="9"/>
      <c r="FCZ644" s="9"/>
      <c r="FDA644" s="9"/>
      <c r="FDB644" s="9"/>
      <c r="FDC644" s="9"/>
      <c r="FDD644" s="9"/>
      <c r="FDE644" s="9"/>
      <c r="FDF644" s="9"/>
      <c r="FDG644" s="9"/>
      <c r="FDH644" s="9"/>
      <c r="FDI644" s="9"/>
      <c r="FDJ644" s="9"/>
      <c r="FDK644" s="9"/>
      <c r="FDL644" s="9"/>
      <c r="FDM644" s="9"/>
      <c r="FDN644" s="9"/>
      <c r="FDO644" s="9"/>
      <c r="FDP644" s="9"/>
      <c r="FDQ644" s="9"/>
      <c r="FDR644" s="9"/>
      <c r="FDS644" s="9"/>
      <c r="FDT644" s="9"/>
      <c r="FDU644" s="9"/>
      <c r="FDV644" s="9"/>
      <c r="FDW644" s="9"/>
      <c r="FDX644" s="9"/>
      <c r="FDY644" s="9"/>
      <c r="FDZ644" s="9"/>
      <c r="FEA644" s="9"/>
      <c r="FEB644" s="9"/>
      <c r="FEC644" s="9"/>
      <c r="FED644" s="9"/>
      <c r="FEE644" s="9"/>
      <c r="FEF644" s="9"/>
      <c r="FEG644" s="9"/>
      <c r="FEH644" s="9"/>
      <c r="FEI644" s="9"/>
      <c r="FEJ644" s="9"/>
      <c r="FEK644" s="9"/>
      <c r="FEL644" s="9"/>
      <c r="FEM644" s="9"/>
      <c r="FEN644" s="9"/>
      <c r="FEO644" s="9"/>
      <c r="FEP644" s="9"/>
      <c r="FEQ644" s="9"/>
      <c r="FER644" s="9"/>
      <c r="FES644" s="9"/>
      <c r="FET644" s="9"/>
      <c r="FEU644" s="9"/>
      <c r="FEV644" s="9"/>
      <c r="FEW644" s="9"/>
      <c r="FEX644" s="9"/>
      <c r="FEY644" s="9"/>
      <c r="FEZ644" s="9"/>
      <c r="FFA644" s="9"/>
      <c r="FFB644" s="9"/>
      <c r="FFC644" s="9"/>
      <c r="FFD644" s="9"/>
      <c r="FFE644" s="9"/>
      <c r="FFF644" s="9"/>
      <c r="FFG644" s="9"/>
      <c r="FFH644" s="9"/>
      <c r="FFI644" s="9"/>
      <c r="FFJ644" s="9"/>
      <c r="FFK644" s="9"/>
      <c r="FFL644" s="9"/>
      <c r="FFM644" s="9"/>
      <c r="FFN644" s="9"/>
      <c r="FFO644" s="9"/>
      <c r="FFP644" s="9"/>
      <c r="FFQ644" s="9"/>
      <c r="FFR644" s="9"/>
      <c r="FFS644" s="9"/>
      <c r="FFT644" s="9"/>
      <c r="FFU644" s="9"/>
      <c r="FFV644" s="9"/>
      <c r="FFW644" s="9"/>
      <c r="FFX644" s="9"/>
      <c r="FFY644" s="9"/>
      <c r="FFZ644" s="9"/>
      <c r="FGA644" s="9"/>
      <c r="FGB644" s="9"/>
      <c r="FGC644" s="9"/>
      <c r="FGD644" s="9"/>
      <c r="FGE644" s="9"/>
      <c r="FGF644" s="9"/>
      <c r="FGG644" s="9"/>
      <c r="FGH644" s="9"/>
      <c r="FGI644" s="9"/>
      <c r="FGJ644" s="9"/>
      <c r="FGK644" s="9"/>
      <c r="FGL644" s="9"/>
      <c r="FGM644" s="9"/>
      <c r="FGN644" s="9"/>
      <c r="FGO644" s="9"/>
      <c r="FGP644" s="9"/>
      <c r="FGQ644" s="9"/>
      <c r="FGR644" s="9"/>
      <c r="FGS644" s="9"/>
      <c r="FGT644" s="9"/>
      <c r="FGU644" s="9"/>
      <c r="FGV644" s="9"/>
      <c r="FGW644" s="9"/>
      <c r="FGX644" s="9"/>
      <c r="FGY644" s="9"/>
      <c r="FGZ644" s="9"/>
      <c r="FHA644" s="9"/>
      <c r="FHB644" s="9"/>
      <c r="FHC644" s="9"/>
      <c r="FHD644" s="9"/>
      <c r="FHE644" s="9"/>
      <c r="FHF644" s="9"/>
      <c r="FHG644" s="9"/>
      <c r="FHH644" s="9"/>
      <c r="FHI644" s="9"/>
      <c r="FHJ644" s="9"/>
      <c r="FHK644" s="9"/>
      <c r="FHL644" s="9"/>
      <c r="FHM644" s="9"/>
      <c r="FHN644" s="9"/>
      <c r="FHO644" s="9"/>
      <c r="FHP644" s="9"/>
      <c r="FHQ644" s="9"/>
      <c r="FHR644" s="9"/>
      <c r="FHS644" s="9"/>
      <c r="FHT644" s="9"/>
      <c r="FHU644" s="9"/>
      <c r="FHV644" s="9"/>
      <c r="FHW644" s="9"/>
      <c r="FHX644" s="9"/>
      <c r="FHY644" s="9"/>
      <c r="FHZ644" s="9"/>
      <c r="FIA644" s="9"/>
      <c r="FIB644" s="9"/>
      <c r="FIC644" s="9"/>
      <c r="FID644" s="9"/>
      <c r="FIE644" s="9"/>
      <c r="FIF644" s="9"/>
      <c r="FIG644" s="9"/>
      <c r="FIH644" s="9"/>
      <c r="FII644" s="9"/>
      <c r="FIJ644" s="9"/>
      <c r="FIK644" s="9"/>
      <c r="FIL644" s="9"/>
      <c r="FIM644" s="9"/>
      <c r="FIN644" s="9"/>
      <c r="FIO644" s="9"/>
      <c r="FIP644" s="9"/>
      <c r="FIQ644" s="9"/>
      <c r="FIR644" s="9"/>
      <c r="FIS644" s="9"/>
      <c r="FIT644" s="9"/>
      <c r="FIU644" s="9"/>
      <c r="FIV644" s="9"/>
      <c r="FIW644" s="9"/>
      <c r="FIX644" s="9"/>
      <c r="FIY644" s="9"/>
      <c r="FIZ644" s="9"/>
      <c r="FJA644" s="9"/>
      <c r="FJB644" s="9"/>
      <c r="FJC644" s="9"/>
      <c r="FJD644" s="9"/>
      <c r="FJE644" s="9"/>
      <c r="FJF644" s="9"/>
      <c r="FJG644" s="9"/>
      <c r="FJH644" s="9"/>
      <c r="FJI644" s="9"/>
      <c r="FJJ644" s="9"/>
      <c r="FJK644" s="9"/>
      <c r="FJL644" s="9"/>
      <c r="FJM644" s="9"/>
      <c r="FJN644" s="9"/>
      <c r="FJO644" s="9"/>
      <c r="FJP644" s="9"/>
      <c r="FJQ644" s="9"/>
      <c r="FJR644" s="9"/>
      <c r="FJS644" s="9"/>
      <c r="FJT644" s="9"/>
      <c r="FJU644" s="9"/>
      <c r="FJV644" s="9"/>
      <c r="FJW644" s="9"/>
      <c r="FJX644" s="9"/>
      <c r="FJY644" s="9"/>
      <c r="FJZ644" s="9"/>
      <c r="FKA644" s="9"/>
      <c r="FKB644" s="9"/>
      <c r="FKC644" s="9"/>
      <c r="FKD644" s="9"/>
      <c r="FKE644" s="9"/>
      <c r="FKF644" s="9"/>
      <c r="FKG644" s="9"/>
      <c r="FKH644" s="9"/>
      <c r="FKI644" s="9"/>
      <c r="FKJ644" s="9"/>
      <c r="FKK644" s="9"/>
      <c r="FKL644" s="9"/>
      <c r="FKM644" s="9"/>
      <c r="FKN644" s="9"/>
      <c r="FKO644" s="9"/>
      <c r="FKP644" s="9"/>
      <c r="FKQ644" s="9"/>
      <c r="FKR644" s="9"/>
      <c r="FKS644" s="9"/>
      <c r="FKT644" s="9"/>
      <c r="FKU644" s="9"/>
      <c r="FKV644" s="9"/>
      <c r="FKW644" s="9"/>
      <c r="FKX644" s="9"/>
      <c r="FKY644" s="9"/>
      <c r="FKZ644" s="9"/>
      <c r="FLA644" s="9"/>
      <c r="FLB644" s="9"/>
      <c r="FLC644" s="9"/>
      <c r="FLD644" s="9"/>
      <c r="FLE644" s="9"/>
      <c r="FLF644" s="9"/>
      <c r="FLG644" s="9"/>
      <c r="FLH644" s="9"/>
      <c r="FLI644" s="9"/>
      <c r="FLJ644" s="9"/>
      <c r="FLK644" s="9"/>
      <c r="FLL644" s="9"/>
      <c r="FLM644" s="9"/>
      <c r="FLN644" s="9"/>
      <c r="FLO644" s="9"/>
      <c r="FLP644" s="9"/>
      <c r="FLQ644" s="9"/>
      <c r="FLR644" s="9"/>
      <c r="FLS644" s="9"/>
      <c r="FLT644" s="9"/>
      <c r="FLU644" s="9"/>
      <c r="FLV644" s="9"/>
      <c r="FLW644" s="9"/>
      <c r="FLX644" s="9"/>
      <c r="FLY644" s="9"/>
      <c r="FLZ644" s="9"/>
      <c r="FMA644" s="9"/>
      <c r="FMB644" s="9"/>
      <c r="FMC644" s="9"/>
      <c r="FMD644" s="9"/>
      <c r="FME644" s="9"/>
      <c r="FMF644" s="9"/>
      <c r="FMG644" s="9"/>
      <c r="FMH644" s="9"/>
      <c r="FMI644" s="9"/>
      <c r="FMJ644" s="9"/>
      <c r="FMK644" s="9"/>
      <c r="FML644" s="9"/>
      <c r="FMM644" s="9"/>
      <c r="FMN644" s="9"/>
      <c r="FMO644" s="9"/>
      <c r="FMP644" s="9"/>
      <c r="FMQ644" s="9"/>
      <c r="FMR644" s="9"/>
      <c r="FMS644" s="9"/>
      <c r="FMT644" s="9"/>
      <c r="FMU644" s="9"/>
      <c r="FMV644" s="9"/>
      <c r="FMW644" s="9"/>
      <c r="FMX644" s="9"/>
      <c r="FMY644" s="9"/>
      <c r="FMZ644" s="9"/>
      <c r="FNA644" s="9"/>
      <c r="FNB644" s="9"/>
      <c r="FNC644" s="9"/>
      <c r="FND644" s="9"/>
      <c r="FNE644" s="9"/>
      <c r="FNF644" s="9"/>
      <c r="FNG644" s="9"/>
      <c r="FNH644" s="9"/>
      <c r="FNI644" s="9"/>
      <c r="FNJ644" s="9"/>
      <c r="FNK644" s="9"/>
      <c r="FNL644" s="9"/>
      <c r="FNM644" s="9"/>
      <c r="FNN644" s="9"/>
      <c r="FNO644" s="9"/>
      <c r="FNP644" s="9"/>
      <c r="FNQ644" s="9"/>
      <c r="FNR644" s="9"/>
      <c r="FNS644" s="9"/>
      <c r="FNT644" s="9"/>
      <c r="FNU644" s="9"/>
      <c r="FNV644" s="9"/>
      <c r="FNW644" s="9"/>
      <c r="FNX644" s="9"/>
      <c r="FNY644" s="9"/>
      <c r="FNZ644" s="9"/>
      <c r="FOA644" s="9"/>
      <c r="FOB644" s="9"/>
      <c r="FOC644" s="9"/>
      <c r="FOD644" s="9"/>
      <c r="FOE644" s="9"/>
      <c r="FOF644" s="9"/>
      <c r="FOG644" s="9"/>
      <c r="FOH644" s="9"/>
      <c r="FOI644" s="9"/>
      <c r="FOJ644" s="9"/>
      <c r="FOK644" s="9"/>
      <c r="FOL644" s="9"/>
      <c r="FOM644" s="9"/>
      <c r="FON644" s="9"/>
      <c r="FOO644" s="9"/>
      <c r="FOP644" s="9"/>
      <c r="FOQ644" s="9"/>
      <c r="FOR644" s="9"/>
      <c r="FOS644" s="9"/>
      <c r="FOT644" s="9"/>
      <c r="FOU644" s="9"/>
      <c r="FOV644" s="9"/>
      <c r="FOW644" s="9"/>
      <c r="FOX644" s="9"/>
      <c r="FOY644" s="9"/>
      <c r="FOZ644" s="9"/>
      <c r="FPA644" s="9"/>
      <c r="FPB644" s="9"/>
      <c r="FPC644" s="9"/>
      <c r="FPD644" s="9"/>
      <c r="FPE644" s="9"/>
      <c r="FPF644" s="9"/>
      <c r="FPG644" s="9"/>
      <c r="FPH644" s="9"/>
      <c r="FPI644" s="9"/>
      <c r="FPJ644" s="9"/>
      <c r="FPK644" s="9"/>
      <c r="FPL644" s="9"/>
      <c r="FPM644" s="9"/>
      <c r="FPN644" s="9"/>
      <c r="FPO644" s="9"/>
      <c r="FPP644" s="9"/>
      <c r="FPQ644" s="9"/>
      <c r="FPR644" s="9"/>
      <c r="FPS644" s="9"/>
      <c r="FPT644" s="9"/>
      <c r="FPU644" s="9"/>
      <c r="FPV644" s="9"/>
      <c r="FPW644" s="9"/>
      <c r="FPX644" s="9"/>
      <c r="FPY644" s="9"/>
      <c r="FPZ644" s="9"/>
      <c r="FQA644" s="9"/>
      <c r="FQB644" s="9"/>
      <c r="FQC644" s="9"/>
      <c r="FQD644" s="9"/>
      <c r="FQE644" s="9"/>
      <c r="FQF644" s="9"/>
      <c r="FQG644" s="9"/>
      <c r="FQH644" s="9"/>
      <c r="FQI644" s="9"/>
      <c r="FQJ644" s="9"/>
      <c r="FQK644" s="9"/>
      <c r="FQL644" s="9"/>
      <c r="FQM644" s="9"/>
      <c r="FQN644" s="9"/>
      <c r="FQO644" s="9"/>
      <c r="FQP644" s="9"/>
      <c r="FQQ644" s="9"/>
      <c r="FQR644" s="9"/>
      <c r="FQS644" s="9"/>
      <c r="FQT644" s="9"/>
      <c r="FQU644" s="9"/>
      <c r="FQV644" s="9"/>
      <c r="FQW644" s="9"/>
      <c r="FQX644" s="9"/>
      <c r="FQY644" s="9"/>
      <c r="FQZ644" s="9"/>
      <c r="FRA644" s="9"/>
      <c r="FRB644" s="9"/>
      <c r="FRC644" s="9"/>
      <c r="FRD644" s="9"/>
      <c r="FRE644" s="9"/>
      <c r="FRF644" s="9"/>
      <c r="FRG644" s="9"/>
      <c r="FRH644" s="9"/>
      <c r="FRI644" s="9"/>
      <c r="FRJ644" s="9"/>
      <c r="FRK644" s="9"/>
      <c r="FRL644" s="9"/>
      <c r="FRM644" s="9"/>
      <c r="FRN644" s="9"/>
      <c r="FRO644" s="9"/>
      <c r="FRP644" s="9"/>
      <c r="FRQ644" s="9"/>
      <c r="FRR644" s="9"/>
      <c r="FRS644" s="9"/>
      <c r="FRT644" s="9"/>
      <c r="FRU644" s="9"/>
      <c r="FRV644" s="9"/>
      <c r="FRW644" s="9"/>
      <c r="FRX644" s="9"/>
      <c r="FRY644" s="9"/>
      <c r="FRZ644" s="9"/>
      <c r="FSA644" s="9"/>
      <c r="FSB644" s="9"/>
      <c r="FSC644" s="9"/>
      <c r="FSD644" s="9"/>
      <c r="FSE644" s="9"/>
      <c r="FSF644" s="9"/>
      <c r="FSG644" s="9"/>
      <c r="FSH644" s="9"/>
      <c r="FSI644" s="9"/>
      <c r="FSJ644" s="9"/>
      <c r="FSK644" s="9"/>
      <c r="FSL644" s="9"/>
      <c r="FSM644" s="9"/>
      <c r="FSN644" s="9"/>
      <c r="FSO644" s="9"/>
      <c r="FSP644" s="9"/>
      <c r="FSQ644" s="9"/>
      <c r="FSR644" s="9"/>
      <c r="FSS644" s="9"/>
      <c r="FST644" s="9"/>
      <c r="FSU644" s="9"/>
      <c r="FSV644" s="9"/>
      <c r="FSW644" s="9"/>
      <c r="FSX644" s="9"/>
      <c r="FSY644" s="9"/>
      <c r="FSZ644" s="9"/>
      <c r="FTA644" s="9"/>
      <c r="FTB644" s="9"/>
      <c r="FTC644" s="9"/>
      <c r="FTD644" s="9"/>
      <c r="FTE644" s="9"/>
      <c r="FTF644" s="9"/>
      <c r="FTG644" s="9"/>
      <c r="FTH644" s="9"/>
      <c r="FTI644" s="9"/>
      <c r="FTJ644" s="9"/>
      <c r="FTK644" s="9"/>
      <c r="FTL644" s="9"/>
      <c r="FTM644" s="9"/>
      <c r="FTN644" s="9"/>
      <c r="FTO644" s="9"/>
      <c r="FTP644" s="9"/>
      <c r="FTQ644" s="9"/>
      <c r="FTR644" s="9"/>
      <c r="FTS644" s="9"/>
      <c r="FTT644" s="9"/>
      <c r="FTU644" s="9"/>
      <c r="FTV644" s="9"/>
      <c r="FTW644" s="9"/>
      <c r="FTX644" s="9"/>
      <c r="FTY644" s="9"/>
      <c r="FTZ644" s="9"/>
      <c r="FUA644" s="9"/>
      <c r="FUB644" s="9"/>
      <c r="FUC644" s="9"/>
      <c r="FUD644" s="9"/>
      <c r="FUE644" s="9"/>
      <c r="FUF644" s="9"/>
      <c r="FUG644" s="9"/>
      <c r="FUH644" s="9"/>
      <c r="FUI644" s="9"/>
      <c r="FUJ644" s="9"/>
      <c r="FUK644" s="9"/>
      <c r="FUL644" s="9"/>
      <c r="FUM644" s="9"/>
      <c r="FUN644" s="9"/>
      <c r="FUO644" s="9"/>
      <c r="FUP644" s="9"/>
      <c r="FUQ644" s="9"/>
      <c r="FUR644" s="9"/>
      <c r="FUS644" s="9"/>
      <c r="FUT644" s="9"/>
      <c r="FUU644" s="9"/>
      <c r="FUV644" s="9"/>
      <c r="FUW644" s="9"/>
      <c r="FUX644" s="9"/>
      <c r="FUY644" s="9"/>
      <c r="FUZ644" s="9"/>
      <c r="FVA644" s="9"/>
      <c r="FVB644" s="9"/>
      <c r="FVC644" s="9"/>
      <c r="FVD644" s="9"/>
      <c r="FVE644" s="9"/>
      <c r="FVF644" s="9"/>
      <c r="FVG644" s="9"/>
      <c r="FVH644" s="9"/>
      <c r="FVI644" s="9"/>
      <c r="FVJ644" s="9"/>
      <c r="FVK644" s="9"/>
      <c r="FVL644" s="9"/>
      <c r="FVM644" s="9"/>
      <c r="FVN644" s="9"/>
      <c r="FVO644" s="9"/>
      <c r="FVP644" s="9"/>
      <c r="FVQ644" s="9"/>
      <c r="FVR644" s="9"/>
      <c r="FVS644" s="9"/>
      <c r="FVT644" s="9"/>
      <c r="FVU644" s="9"/>
      <c r="FVV644" s="9"/>
      <c r="FVW644" s="9"/>
      <c r="FVX644" s="9"/>
      <c r="FVY644" s="9"/>
      <c r="FVZ644" s="9"/>
      <c r="FWA644" s="9"/>
      <c r="FWB644" s="9"/>
      <c r="FWC644" s="9"/>
      <c r="FWD644" s="9"/>
      <c r="FWE644" s="9"/>
      <c r="FWF644" s="9"/>
      <c r="FWG644" s="9"/>
      <c r="FWH644" s="9"/>
      <c r="FWI644" s="9"/>
      <c r="FWJ644" s="9"/>
      <c r="FWK644" s="9"/>
      <c r="FWL644" s="9"/>
      <c r="FWM644" s="9"/>
      <c r="FWN644" s="9"/>
      <c r="FWO644" s="9"/>
      <c r="FWP644" s="9"/>
      <c r="FWQ644" s="9"/>
      <c r="FWR644" s="9"/>
      <c r="FWS644" s="9"/>
      <c r="FWT644" s="9"/>
      <c r="FWU644" s="9"/>
      <c r="FWV644" s="9"/>
      <c r="FWW644" s="9"/>
      <c r="FWX644" s="9"/>
      <c r="FWY644" s="9"/>
      <c r="FWZ644" s="9"/>
      <c r="FXA644" s="9"/>
      <c r="FXB644" s="9"/>
      <c r="FXC644" s="9"/>
      <c r="FXD644" s="9"/>
      <c r="FXE644" s="9"/>
      <c r="FXF644" s="9"/>
      <c r="FXG644" s="9"/>
      <c r="FXH644" s="9"/>
      <c r="FXI644" s="9"/>
      <c r="FXJ644" s="9"/>
      <c r="FXK644" s="9"/>
      <c r="FXL644" s="9"/>
      <c r="FXM644" s="9"/>
      <c r="FXN644" s="9"/>
      <c r="FXO644" s="9"/>
      <c r="FXP644" s="9"/>
      <c r="FXQ644" s="9"/>
      <c r="FXR644" s="9"/>
      <c r="FXS644" s="9"/>
      <c r="FXT644" s="9"/>
      <c r="FXU644" s="9"/>
      <c r="FXV644" s="9"/>
      <c r="FXW644" s="9"/>
      <c r="FXX644" s="9"/>
      <c r="FXY644" s="9"/>
      <c r="FXZ644" s="9"/>
      <c r="FYA644" s="9"/>
      <c r="FYB644" s="9"/>
      <c r="FYC644" s="9"/>
      <c r="FYD644" s="9"/>
      <c r="FYE644" s="9"/>
      <c r="FYF644" s="9"/>
      <c r="FYG644" s="9"/>
      <c r="FYH644" s="9"/>
      <c r="FYI644" s="9"/>
      <c r="FYJ644" s="9"/>
      <c r="FYK644" s="9"/>
      <c r="FYL644" s="9"/>
      <c r="FYM644" s="9"/>
      <c r="FYN644" s="9"/>
      <c r="FYO644" s="9"/>
      <c r="FYP644" s="9"/>
      <c r="FYQ644" s="9"/>
      <c r="FYR644" s="9"/>
      <c r="FYS644" s="9"/>
      <c r="FYT644" s="9"/>
      <c r="FYU644" s="9"/>
      <c r="FYV644" s="9"/>
      <c r="FYW644" s="9"/>
      <c r="FYX644" s="9"/>
      <c r="FYY644" s="9"/>
      <c r="FYZ644" s="9"/>
      <c r="FZA644" s="9"/>
      <c r="FZB644" s="9"/>
      <c r="FZC644" s="9"/>
      <c r="FZD644" s="9"/>
      <c r="FZE644" s="9"/>
      <c r="FZF644" s="9"/>
      <c r="FZG644" s="9"/>
      <c r="FZH644" s="9"/>
      <c r="FZI644" s="9"/>
      <c r="FZJ644" s="9"/>
      <c r="FZK644" s="9"/>
      <c r="FZL644" s="9"/>
      <c r="FZM644" s="9"/>
      <c r="FZN644" s="9"/>
      <c r="FZO644" s="9"/>
      <c r="FZP644" s="9"/>
      <c r="FZQ644" s="9"/>
      <c r="FZR644" s="9"/>
      <c r="FZS644" s="9"/>
      <c r="FZT644" s="9"/>
      <c r="FZU644" s="9"/>
      <c r="FZV644" s="9"/>
      <c r="FZW644" s="9"/>
      <c r="FZX644" s="9"/>
      <c r="FZY644" s="9"/>
      <c r="FZZ644" s="9"/>
      <c r="GAA644" s="9"/>
      <c r="GAB644" s="9"/>
      <c r="GAC644" s="9"/>
      <c r="GAD644" s="9"/>
      <c r="GAE644" s="9"/>
      <c r="GAF644" s="9"/>
      <c r="GAG644" s="9"/>
      <c r="GAH644" s="9"/>
      <c r="GAI644" s="9"/>
      <c r="GAJ644" s="9"/>
      <c r="GAK644" s="9"/>
      <c r="GAL644" s="9"/>
      <c r="GAM644" s="9"/>
      <c r="GAN644" s="9"/>
      <c r="GAO644" s="9"/>
      <c r="GAP644" s="9"/>
      <c r="GAQ644" s="9"/>
      <c r="GAR644" s="9"/>
      <c r="GAS644" s="9"/>
      <c r="GAT644" s="9"/>
      <c r="GAU644" s="9"/>
      <c r="GAV644" s="9"/>
      <c r="GAW644" s="9"/>
      <c r="GAX644" s="9"/>
      <c r="GAY644" s="9"/>
      <c r="GAZ644" s="9"/>
      <c r="GBA644" s="9"/>
      <c r="GBB644" s="9"/>
      <c r="GBC644" s="9"/>
      <c r="GBD644" s="9"/>
      <c r="GBE644" s="9"/>
      <c r="GBF644" s="9"/>
      <c r="GBG644" s="9"/>
      <c r="GBH644" s="9"/>
      <c r="GBI644" s="9"/>
      <c r="GBJ644" s="9"/>
      <c r="GBK644" s="9"/>
      <c r="GBL644" s="9"/>
      <c r="GBM644" s="9"/>
      <c r="GBN644" s="9"/>
      <c r="GBO644" s="9"/>
      <c r="GBP644" s="9"/>
      <c r="GBQ644" s="9"/>
      <c r="GBR644" s="9"/>
      <c r="GBS644" s="9"/>
      <c r="GBT644" s="9"/>
      <c r="GBU644" s="9"/>
      <c r="GBV644" s="9"/>
      <c r="GBW644" s="9"/>
      <c r="GBX644" s="9"/>
      <c r="GBY644" s="9"/>
      <c r="GBZ644" s="9"/>
      <c r="GCA644" s="9"/>
      <c r="GCB644" s="9"/>
      <c r="GCC644" s="9"/>
      <c r="GCD644" s="9"/>
      <c r="GCE644" s="9"/>
      <c r="GCF644" s="9"/>
      <c r="GCG644" s="9"/>
      <c r="GCH644" s="9"/>
      <c r="GCI644" s="9"/>
      <c r="GCJ644" s="9"/>
      <c r="GCK644" s="9"/>
      <c r="GCL644" s="9"/>
      <c r="GCM644" s="9"/>
      <c r="GCN644" s="9"/>
      <c r="GCO644" s="9"/>
      <c r="GCP644" s="9"/>
      <c r="GCQ644" s="9"/>
      <c r="GCR644" s="9"/>
      <c r="GCS644" s="9"/>
      <c r="GCT644" s="9"/>
      <c r="GCU644" s="9"/>
      <c r="GCV644" s="9"/>
      <c r="GCW644" s="9"/>
      <c r="GCX644" s="9"/>
      <c r="GCY644" s="9"/>
      <c r="GCZ644" s="9"/>
      <c r="GDA644" s="9"/>
      <c r="GDB644" s="9"/>
      <c r="GDC644" s="9"/>
      <c r="GDD644" s="9"/>
      <c r="GDE644" s="9"/>
      <c r="GDF644" s="9"/>
      <c r="GDG644" s="9"/>
      <c r="GDH644" s="9"/>
      <c r="GDI644" s="9"/>
      <c r="GDJ644" s="9"/>
      <c r="GDK644" s="9"/>
      <c r="GDL644" s="9"/>
      <c r="GDM644" s="9"/>
      <c r="GDN644" s="9"/>
      <c r="GDO644" s="9"/>
      <c r="GDP644" s="9"/>
      <c r="GDQ644" s="9"/>
      <c r="GDR644" s="9"/>
      <c r="GDS644" s="9"/>
      <c r="GDT644" s="9"/>
      <c r="GDU644" s="9"/>
      <c r="GDV644" s="9"/>
      <c r="GDW644" s="9"/>
      <c r="GDX644" s="9"/>
      <c r="GDY644" s="9"/>
      <c r="GDZ644" s="9"/>
      <c r="GEA644" s="9"/>
      <c r="GEB644" s="9"/>
      <c r="GEC644" s="9"/>
      <c r="GED644" s="9"/>
      <c r="GEE644" s="9"/>
      <c r="GEF644" s="9"/>
      <c r="GEG644" s="9"/>
      <c r="GEH644" s="9"/>
      <c r="GEI644" s="9"/>
      <c r="GEJ644" s="9"/>
      <c r="GEK644" s="9"/>
      <c r="GEL644" s="9"/>
      <c r="GEM644" s="9"/>
      <c r="GEN644" s="9"/>
      <c r="GEO644" s="9"/>
      <c r="GEP644" s="9"/>
      <c r="GEQ644" s="9"/>
      <c r="GER644" s="9"/>
      <c r="GES644" s="9"/>
      <c r="GET644" s="9"/>
      <c r="GEU644" s="9"/>
      <c r="GEV644" s="9"/>
      <c r="GEW644" s="9"/>
      <c r="GEX644" s="9"/>
      <c r="GEY644" s="9"/>
      <c r="GEZ644" s="9"/>
      <c r="GFA644" s="9"/>
      <c r="GFB644" s="9"/>
      <c r="GFC644" s="9"/>
      <c r="GFD644" s="9"/>
      <c r="GFE644" s="9"/>
      <c r="GFF644" s="9"/>
      <c r="GFG644" s="9"/>
      <c r="GFH644" s="9"/>
      <c r="GFI644" s="9"/>
      <c r="GFJ644" s="9"/>
      <c r="GFK644" s="9"/>
      <c r="GFL644" s="9"/>
      <c r="GFM644" s="9"/>
      <c r="GFN644" s="9"/>
      <c r="GFO644" s="9"/>
      <c r="GFP644" s="9"/>
      <c r="GFQ644" s="9"/>
      <c r="GFR644" s="9"/>
      <c r="GFS644" s="9"/>
      <c r="GFT644" s="9"/>
      <c r="GFU644" s="9"/>
      <c r="GFV644" s="9"/>
      <c r="GFW644" s="9"/>
      <c r="GFX644" s="9"/>
      <c r="GFY644" s="9"/>
      <c r="GFZ644" s="9"/>
      <c r="GGA644" s="9"/>
      <c r="GGB644" s="9"/>
      <c r="GGC644" s="9"/>
      <c r="GGD644" s="9"/>
      <c r="GGE644" s="9"/>
      <c r="GGF644" s="9"/>
      <c r="GGG644" s="9"/>
      <c r="GGH644" s="9"/>
      <c r="GGI644" s="9"/>
      <c r="GGJ644" s="9"/>
      <c r="GGK644" s="9"/>
      <c r="GGL644" s="9"/>
      <c r="GGM644" s="9"/>
      <c r="GGN644" s="9"/>
      <c r="GGO644" s="9"/>
      <c r="GGP644" s="9"/>
      <c r="GGQ644" s="9"/>
      <c r="GGR644" s="9"/>
      <c r="GGS644" s="9"/>
      <c r="GGT644" s="9"/>
      <c r="GGU644" s="9"/>
      <c r="GGV644" s="9"/>
      <c r="GGW644" s="9"/>
      <c r="GGX644" s="9"/>
      <c r="GGY644" s="9"/>
      <c r="GGZ644" s="9"/>
      <c r="GHA644" s="9"/>
      <c r="GHB644" s="9"/>
      <c r="GHC644" s="9"/>
      <c r="GHD644" s="9"/>
      <c r="GHE644" s="9"/>
      <c r="GHF644" s="9"/>
      <c r="GHG644" s="9"/>
      <c r="GHH644" s="9"/>
      <c r="GHI644" s="9"/>
      <c r="GHJ644" s="9"/>
      <c r="GHK644" s="9"/>
      <c r="GHL644" s="9"/>
      <c r="GHM644" s="9"/>
      <c r="GHN644" s="9"/>
      <c r="GHO644" s="9"/>
      <c r="GHP644" s="9"/>
      <c r="GHQ644" s="9"/>
      <c r="GHR644" s="9"/>
      <c r="GHS644" s="9"/>
      <c r="GHT644" s="9"/>
      <c r="GHU644" s="9"/>
      <c r="GHV644" s="9"/>
      <c r="GHW644" s="9"/>
      <c r="GHX644" s="9"/>
      <c r="GHY644" s="9"/>
      <c r="GHZ644" s="9"/>
      <c r="GIA644" s="9"/>
      <c r="GIB644" s="9"/>
      <c r="GIC644" s="9"/>
      <c r="GID644" s="9"/>
      <c r="GIE644" s="9"/>
      <c r="GIF644" s="9"/>
      <c r="GIG644" s="9"/>
      <c r="GIH644" s="9"/>
      <c r="GII644" s="9"/>
      <c r="GIJ644" s="9"/>
      <c r="GIK644" s="9"/>
      <c r="GIL644" s="9"/>
      <c r="GIM644" s="9"/>
      <c r="GIN644" s="9"/>
      <c r="GIO644" s="9"/>
      <c r="GIP644" s="9"/>
      <c r="GIQ644" s="9"/>
      <c r="GIR644" s="9"/>
      <c r="GIS644" s="9"/>
      <c r="GIT644" s="9"/>
      <c r="GIU644" s="9"/>
      <c r="GIV644" s="9"/>
      <c r="GIW644" s="9"/>
      <c r="GIX644" s="9"/>
      <c r="GIY644" s="9"/>
      <c r="GIZ644" s="9"/>
      <c r="GJA644" s="9"/>
      <c r="GJB644" s="9"/>
      <c r="GJC644" s="9"/>
      <c r="GJD644" s="9"/>
      <c r="GJE644" s="9"/>
      <c r="GJF644" s="9"/>
      <c r="GJG644" s="9"/>
      <c r="GJH644" s="9"/>
      <c r="GJI644" s="9"/>
      <c r="GJJ644" s="9"/>
      <c r="GJK644" s="9"/>
      <c r="GJL644" s="9"/>
      <c r="GJM644" s="9"/>
      <c r="GJN644" s="9"/>
      <c r="GJO644" s="9"/>
      <c r="GJP644" s="9"/>
      <c r="GJQ644" s="9"/>
      <c r="GJR644" s="9"/>
      <c r="GJS644" s="9"/>
      <c r="GJT644" s="9"/>
      <c r="GJU644" s="9"/>
      <c r="GJV644" s="9"/>
      <c r="GJW644" s="9"/>
      <c r="GJX644" s="9"/>
      <c r="GJY644" s="9"/>
      <c r="GJZ644" s="9"/>
      <c r="GKA644" s="9"/>
      <c r="GKB644" s="9"/>
      <c r="GKC644" s="9"/>
      <c r="GKD644" s="9"/>
      <c r="GKE644" s="9"/>
      <c r="GKF644" s="9"/>
      <c r="GKG644" s="9"/>
      <c r="GKH644" s="9"/>
      <c r="GKI644" s="9"/>
      <c r="GKJ644" s="9"/>
      <c r="GKK644" s="9"/>
      <c r="GKL644" s="9"/>
      <c r="GKM644" s="9"/>
      <c r="GKN644" s="9"/>
      <c r="GKO644" s="9"/>
      <c r="GKP644" s="9"/>
      <c r="GKQ644" s="9"/>
      <c r="GKR644" s="9"/>
      <c r="GKS644" s="9"/>
      <c r="GKT644" s="9"/>
      <c r="GKU644" s="9"/>
      <c r="GKV644" s="9"/>
      <c r="GKW644" s="9"/>
      <c r="GKX644" s="9"/>
      <c r="GKY644" s="9"/>
      <c r="GKZ644" s="9"/>
      <c r="GLA644" s="9"/>
      <c r="GLB644" s="9"/>
      <c r="GLC644" s="9"/>
      <c r="GLD644" s="9"/>
      <c r="GLE644" s="9"/>
      <c r="GLF644" s="9"/>
      <c r="GLG644" s="9"/>
      <c r="GLH644" s="9"/>
      <c r="GLI644" s="9"/>
      <c r="GLJ644" s="9"/>
      <c r="GLK644" s="9"/>
      <c r="GLL644" s="9"/>
      <c r="GLM644" s="9"/>
      <c r="GLN644" s="9"/>
      <c r="GLO644" s="9"/>
      <c r="GLP644" s="9"/>
      <c r="GLQ644" s="9"/>
      <c r="GLR644" s="9"/>
      <c r="GLS644" s="9"/>
      <c r="GLT644" s="9"/>
      <c r="GLU644" s="9"/>
      <c r="GLV644" s="9"/>
      <c r="GLW644" s="9"/>
      <c r="GLX644" s="9"/>
      <c r="GLY644" s="9"/>
      <c r="GLZ644" s="9"/>
      <c r="GMA644" s="9"/>
      <c r="GMB644" s="9"/>
      <c r="GMC644" s="9"/>
      <c r="GMD644" s="9"/>
      <c r="GME644" s="9"/>
      <c r="GMF644" s="9"/>
      <c r="GMG644" s="9"/>
      <c r="GMH644" s="9"/>
      <c r="GMI644" s="9"/>
      <c r="GMJ644" s="9"/>
      <c r="GMK644" s="9"/>
      <c r="GML644" s="9"/>
      <c r="GMM644" s="9"/>
      <c r="GMN644" s="9"/>
      <c r="GMO644" s="9"/>
      <c r="GMP644" s="9"/>
      <c r="GMQ644" s="9"/>
      <c r="GMR644" s="9"/>
      <c r="GMS644" s="9"/>
      <c r="GMT644" s="9"/>
      <c r="GMU644" s="9"/>
      <c r="GMV644" s="9"/>
      <c r="GMW644" s="9"/>
      <c r="GMX644" s="9"/>
      <c r="GMY644" s="9"/>
      <c r="GMZ644" s="9"/>
      <c r="GNA644" s="9"/>
      <c r="GNB644" s="9"/>
      <c r="GNC644" s="9"/>
      <c r="GND644" s="9"/>
      <c r="GNE644" s="9"/>
      <c r="GNF644" s="9"/>
      <c r="GNG644" s="9"/>
      <c r="GNH644" s="9"/>
      <c r="GNI644" s="9"/>
      <c r="GNJ644" s="9"/>
      <c r="GNK644" s="9"/>
      <c r="GNL644" s="9"/>
      <c r="GNM644" s="9"/>
      <c r="GNN644" s="9"/>
      <c r="GNO644" s="9"/>
      <c r="GNP644" s="9"/>
      <c r="GNQ644" s="9"/>
      <c r="GNR644" s="9"/>
      <c r="GNS644" s="9"/>
      <c r="GNT644" s="9"/>
      <c r="GNU644" s="9"/>
      <c r="GNV644" s="9"/>
      <c r="GNW644" s="9"/>
      <c r="GNX644" s="9"/>
      <c r="GNY644" s="9"/>
      <c r="GNZ644" s="9"/>
      <c r="GOA644" s="9"/>
      <c r="GOB644" s="9"/>
      <c r="GOC644" s="9"/>
      <c r="GOD644" s="9"/>
      <c r="GOE644" s="9"/>
      <c r="GOF644" s="9"/>
      <c r="GOG644" s="9"/>
      <c r="GOH644" s="9"/>
      <c r="GOI644" s="9"/>
      <c r="GOJ644" s="9"/>
      <c r="GOK644" s="9"/>
      <c r="GOL644" s="9"/>
      <c r="GOM644" s="9"/>
      <c r="GON644" s="9"/>
      <c r="GOO644" s="9"/>
      <c r="GOP644" s="9"/>
      <c r="GOQ644" s="9"/>
      <c r="GOR644" s="9"/>
      <c r="GOS644" s="9"/>
      <c r="GOT644" s="9"/>
      <c r="GOU644" s="9"/>
      <c r="GOV644" s="9"/>
      <c r="GOW644" s="9"/>
      <c r="GOX644" s="9"/>
      <c r="GOY644" s="9"/>
      <c r="GOZ644" s="9"/>
      <c r="GPA644" s="9"/>
      <c r="GPB644" s="9"/>
      <c r="GPC644" s="9"/>
      <c r="GPD644" s="9"/>
      <c r="GPE644" s="9"/>
      <c r="GPF644" s="9"/>
      <c r="GPG644" s="9"/>
      <c r="GPH644" s="9"/>
      <c r="GPI644" s="9"/>
      <c r="GPJ644" s="9"/>
      <c r="GPK644" s="9"/>
      <c r="GPL644" s="9"/>
      <c r="GPM644" s="9"/>
      <c r="GPN644" s="9"/>
      <c r="GPO644" s="9"/>
      <c r="GPP644" s="9"/>
      <c r="GPQ644" s="9"/>
      <c r="GPR644" s="9"/>
      <c r="GPS644" s="9"/>
      <c r="GPT644" s="9"/>
      <c r="GPU644" s="9"/>
      <c r="GPV644" s="9"/>
      <c r="GPW644" s="9"/>
      <c r="GPX644" s="9"/>
      <c r="GPY644" s="9"/>
      <c r="GPZ644" s="9"/>
      <c r="GQA644" s="9"/>
      <c r="GQB644" s="9"/>
      <c r="GQC644" s="9"/>
      <c r="GQD644" s="9"/>
      <c r="GQE644" s="9"/>
      <c r="GQF644" s="9"/>
      <c r="GQG644" s="9"/>
      <c r="GQH644" s="9"/>
      <c r="GQI644" s="9"/>
      <c r="GQJ644" s="9"/>
      <c r="GQK644" s="9"/>
      <c r="GQL644" s="9"/>
      <c r="GQM644" s="9"/>
      <c r="GQN644" s="9"/>
      <c r="GQO644" s="9"/>
      <c r="GQP644" s="9"/>
      <c r="GQQ644" s="9"/>
      <c r="GQR644" s="9"/>
      <c r="GQS644" s="9"/>
      <c r="GQT644" s="9"/>
      <c r="GQU644" s="9"/>
      <c r="GQV644" s="9"/>
      <c r="GQW644" s="9"/>
      <c r="GQX644" s="9"/>
      <c r="GQY644" s="9"/>
      <c r="GQZ644" s="9"/>
      <c r="GRA644" s="9"/>
      <c r="GRB644" s="9"/>
      <c r="GRC644" s="9"/>
      <c r="GRD644" s="9"/>
      <c r="GRE644" s="9"/>
      <c r="GRF644" s="9"/>
      <c r="GRG644" s="9"/>
      <c r="GRH644" s="9"/>
      <c r="GRI644" s="9"/>
      <c r="GRJ644" s="9"/>
      <c r="GRK644" s="9"/>
      <c r="GRL644" s="9"/>
      <c r="GRM644" s="9"/>
      <c r="GRN644" s="9"/>
      <c r="GRO644" s="9"/>
      <c r="GRP644" s="9"/>
      <c r="GRQ644" s="9"/>
      <c r="GRR644" s="9"/>
      <c r="GRS644" s="9"/>
      <c r="GRT644" s="9"/>
      <c r="GRU644" s="9"/>
      <c r="GRV644" s="9"/>
      <c r="GRW644" s="9"/>
      <c r="GRX644" s="9"/>
      <c r="GRY644" s="9"/>
      <c r="GRZ644" s="9"/>
      <c r="GSA644" s="9"/>
      <c r="GSB644" s="9"/>
      <c r="GSC644" s="9"/>
      <c r="GSD644" s="9"/>
      <c r="GSE644" s="9"/>
      <c r="GSF644" s="9"/>
      <c r="GSG644" s="9"/>
      <c r="GSH644" s="9"/>
      <c r="GSI644" s="9"/>
      <c r="GSJ644" s="9"/>
      <c r="GSK644" s="9"/>
      <c r="GSL644" s="9"/>
      <c r="GSM644" s="9"/>
      <c r="GSN644" s="9"/>
      <c r="GSO644" s="9"/>
      <c r="GSP644" s="9"/>
      <c r="GSQ644" s="9"/>
      <c r="GSR644" s="9"/>
      <c r="GSS644" s="9"/>
      <c r="GST644" s="9"/>
      <c r="GSU644" s="9"/>
      <c r="GSV644" s="9"/>
      <c r="GSW644" s="9"/>
      <c r="GSX644" s="9"/>
      <c r="GSY644" s="9"/>
      <c r="GSZ644" s="9"/>
      <c r="GTA644" s="9"/>
      <c r="GTB644" s="9"/>
      <c r="GTC644" s="9"/>
      <c r="GTD644" s="9"/>
      <c r="GTE644" s="9"/>
      <c r="GTF644" s="9"/>
      <c r="GTG644" s="9"/>
      <c r="GTH644" s="9"/>
      <c r="GTI644" s="9"/>
      <c r="GTJ644" s="9"/>
      <c r="GTK644" s="9"/>
      <c r="GTL644" s="9"/>
      <c r="GTM644" s="9"/>
      <c r="GTN644" s="9"/>
      <c r="GTO644" s="9"/>
      <c r="GTP644" s="9"/>
      <c r="GTQ644" s="9"/>
      <c r="GTR644" s="9"/>
      <c r="GTS644" s="9"/>
      <c r="GTT644" s="9"/>
      <c r="GTU644" s="9"/>
      <c r="GTV644" s="9"/>
      <c r="GTW644" s="9"/>
      <c r="GTX644" s="9"/>
      <c r="GTY644" s="9"/>
      <c r="GTZ644" s="9"/>
      <c r="GUA644" s="9"/>
      <c r="GUB644" s="9"/>
      <c r="GUC644" s="9"/>
      <c r="GUD644" s="9"/>
      <c r="GUE644" s="9"/>
      <c r="GUF644" s="9"/>
      <c r="GUG644" s="9"/>
      <c r="GUH644" s="9"/>
      <c r="GUI644" s="9"/>
      <c r="GUJ644" s="9"/>
      <c r="GUK644" s="9"/>
      <c r="GUL644" s="9"/>
      <c r="GUM644" s="9"/>
      <c r="GUN644" s="9"/>
      <c r="GUO644" s="9"/>
      <c r="GUP644" s="9"/>
      <c r="GUQ644" s="9"/>
      <c r="GUR644" s="9"/>
      <c r="GUS644" s="9"/>
      <c r="GUT644" s="9"/>
      <c r="GUU644" s="9"/>
      <c r="GUV644" s="9"/>
      <c r="GUW644" s="9"/>
      <c r="GUX644" s="9"/>
      <c r="GUY644" s="9"/>
      <c r="GUZ644" s="9"/>
      <c r="GVA644" s="9"/>
      <c r="GVB644" s="9"/>
      <c r="GVC644" s="9"/>
      <c r="GVD644" s="9"/>
      <c r="GVE644" s="9"/>
      <c r="GVF644" s="9"/>
      <c r="GVG644" s="9"/>
      <c r="GVH644" s="9"/>
      <c r="GVI644" s="9"/>
      <c r="GVJ644" s="9"/>
      <c r="GVK644" s="9"/>
      <c r="GVL644" s="9"/>
      <c r="GVM644" s="9"/>
      <c r="GVN644" s="9"/>
      <c r="GVO644" s="9"/>
      <c r="GVP644" s="9"/>
      <c r="GVQ644" s="9"/>
      <c r="GVR644" s="9"/>
      <c r="GVS644" s="9"/>
      <c r="GVT644" s="9"/>
      <c r="GVU644" s="9"/>
      <c r="GVV644" s="9"/>
      <c r="GVW644" s="9"/>
      <c r="GVX644" s="9"/>
      <c r="GVY644" s="9"/>
      <c r="GVZ644" s="9"/>
      <c r="GWA644" s="9"/>
      <c r="GWB644" s="9"/>
      <c r="GWC644" s="9"/>
      <c r="GWD644" s="9"/>
      <c r="GWE644" s="9"/>
      <c r="GWF644" s="9"/>
      <c r="GWG644" s="9"/>
      <c r="GWH644" s="9"/>
      <c r="GWI644" s="9"/>
      <c r="GWJ644" s="9"/>
      <c r="GWK644" s="9"/>
      <c r="GWL644" s="9"/>
      <c r="GWM644" s="9"/>
      <c r="GWN644" s="9"/>
      <c r="GWO644" s="9"/>
      <c r="GWP644" s="9"/>
      <c r="GWQ644" s="9"/>
      <c r="GWR644" s="9"/>
      <c r="GWS644" s="9"/>
      <c r="GWT644" s="9"/>
      <c r="GWU644" s="9"/>
      <c r="GWV644" s="9"/>
      <c r="GWW644" s="9"/>
      <c r="GWX644" s="9"/>
      <c r="GWY644" s="9"/>
      <c r="GWZ644" s="9"/>
      <c r="GXA644" s="9"/>
      <c r="GXB644" s="9"/>
      <c r="GXC644" s="9"/>
      <c r="GXD644" s="9"/>
      <c r="GXE644" s="9"/>
      <c r="GXF644" s="9"/>
      <c r="GXG644" s="9"/>
      <c r="GXH644" s="9"/>
      <c r="GXI644" s="9"/>
      <c r="GXJ644" s="9"/>
      <c r="GXK644" s="9"/>
      <c r="GXL644" s="9"/>
      <c r="GXM644" s="9"/>
      <c r="GXN644" s="9"/>
      <c r="GXO644" s="9"/>
      <c r="GXP644" s="9"/>
      <c r="GXQ644" s="9"/>
      <c r="GXR644" s="9"/>
      <c r="GXS644" s="9"/>
      <c r="GXT644" s="9"/>
      <c r="GXU644" s="9"/>
      <c r="GXV644" s="9"/>
      <c r="GXW644" s="9"/>
      <c r="GXX644" s="9"/>
      <c r="GXY644" s="9"/>
      <c r="GXZ644" s="9"/>
      <c r="GYA644" s="9"/>
      <c r="GYB644" s="9"/>
      <c r="GYC644" s="9"/>
      <c r="GYD644" s="9"/>
      <c r="GYE644" s="9"/>
      <c r="GYF644" s="9"/>
      <c r="GYG644" s="9"/>
      <c r="GYH644" s="9"/>
      <c r="GYI644" s="9"/>
      <c r="GYJ644" s="9"/>
      <c r="GYK644" s="9"/>
      <c r="GYL644" s="9"/>
      <c r="GYM644" s="9"/>
      <c r="GYN644" s="9"/>
      <c r="GYO644" s="9"/>
      <c r="GYP644" s="9"/>
      <c r="GYQ644" s="9"/>
      <c r="GYR644" s="9"/>
      <c r="GYS644" s="9"/>
      <c r="GYT644" s="9"/>
      <c r="GYU644" s="9"/>
      <c r="GYV644" s="9"/>
      <c r="GYW644" s="9"/>
      <c r="GYX644" s="9"/>
      <c r="GYY644" s="9"/>
      <c r="GYZ644" s="9"/>
      <c r="GZA644" s="9"/>
      <c r="GZB644" s="9"/>
      <c r="GZC644" s="9"/>
      <c r="GZD644" s="9"/>
      <c r="GZE644" s="9"/>
      <c r="GZF644" s="9"/>
      <c r="GZG644" s="9"/>
      <c r="GZH644" s="9"/>
      <c r="GZI644" s="9"/>
      <c r="GZJ644" s="9"/>
      <c r="GZK644" s="9"/>
      <c r="GZL644" s="9"/>
      <c r="GZM644" s="9"/>
      <c r="GZN644" s="9"/>
      <c r="GZO644" s="9"/>
      <c r="GZP644" s="9"/>
      <c r="GZQ644" s="9"/>
      <c r="GZR644" s="9"/>
      <c r="GZS644" s="9"/>
      <c r="GZT644" s="9"/>
      <c r="GZU644" s="9"/>
      <c r="GZV644" s="9"/>
      <c r="GZW644" s="9"/>
      <c r="GZX644" s="9"/>
      <c r="GZY644" s="9"/>
      <c r="GZZ644" s="9"/>
      <c r="HAA644" s="9"/>
      <c r="HAB644" s="9"/>
      <c r="HAC644" s="9"/>
      <c r="HAD644" s="9"/>
      <c r="HAE644" s="9"/>
      <c r="HAF644" s="9"/>
      <c r="HAG644" s="9"/>
      <c r="HAH644" s="9"/>
      <c r="HAI644" s="9"/>
      <c r="HAJ644" s="9"/>
      <c r="HAK644" s="9"/>
      <c r="HAL644" s="9"/>
      <c r="HAM644" s="9"/>
      <c r="HAN644" s="9"/>
      <c r="HAO644" s="9"/>
      <c r="HAP644" s="9"/>
      <c r="HAQ644" s="9"/>
      <c r="HAR644" s="9"/>
      <c r="HAS644" s="9"/>
      <c r="HAT644" s="9"/>
      <c r="HAU644" s="9"/>
      <c r="HAV644" s="9"/>
      <c r="HAW644" s="9"/>
      <c r="HAX644" s="9"/>
      <c r="HAY644" s="9"/>
      <c r="HAZ644" s="9"/>
      <c r="HBA644" s="9"/>
      <c r="HBB644" s="9"/>
      <c r="HBC644" s="9"/>
      <c r="HBD644" s="9"/>
      <c r="HBE644" s="9"/>
      <c r="HBF644" s="9"/>
      <c r="HBG644" s="9"/>
      <c r="HBH644" s="9"/>
      <c r="HBI644" s="9"/>
      <c r="HBJ644" s="9"/>
      <c r="HBK644" s="9"/>
      <c r="HBL644" s="9"/>
      <c r="HBM644" s="9"/>
      <c r="HBN644" s="9"/>
      <c r="HBO644" s="9"/>
      <c r="HBP644" s="9"/>
      <c r="HBQ644" s="9"/>
      <c r="HBR644" s="9"/>
      <c r="HBS644" s="9"/>
      <c r="HBT644" s="9"/>
      <c r="HBU644" s="9"/>
      <c r="HBV644" s="9"/>
      <c r="HBW644" s="9"/>
      <c r="HBX644" s="9"/>
      <c r="HBY644" s="9"/>
      <c r="HBZ644" s="9"/>
      <c r="HCA644" s="9"/>
      <c r="HCB644" s="9"/>
      <c r="HCC644" s="9"/>
      <c r="HCD644" s="9"/>
      <c r="HCE644" s="9"/>
      <c r="HCF644" s="9"/>
      <c r="HCG644" s="9"/>
      <c r="HCH644" s="9"/>
      <c r="HCI644" s="9"/>
      <c r="HCJ644" s="9"/>
      <c r="HCK644" s="9"/>
      <c r="HCL644" s="9"/>
      <c r="HCM644" s="9"/>
      <c r="HCN644" s="9"/>
      <c r="HCO644" s="9"/>
      <c r="HCP644" s="9"/>
      <c r="HCQ644" s="9"/>
      <c r="HCR644" s="9"/>
      <c r="HCS644" s="9"/>
      <c r="HCT644" s="9"/>
      <c r="HCU644" s="9"/>
      <c r="HCV644" s="9"/>
      <c r="HCW644" s="9"/>
      <c r="HCX644" s="9"/>
      <c r="HCY644" s="9"/>
      <c r="HCZ644" s="9"/>
      <c r="HDA644" s="9"/>
      <c r="HDB644" s="9"/>
      <c r="HDC644" s="9"/>
      <c r="HDD644" s="9"/>
      <c r="HDE644" s="9"/>
      <c r="HDF644" s="9"/>
      <c r="HDG644" s="9"/>
      <c r="HDH644" s="9"/>
      <c r="HDI644" s="9"/>
      <c r="HDJ644" s="9"/>
      <c r="HDK644" s="9"/>
      <c r="HDL644" s="9"/>
      <c r="HDM644" s="9"/>
      <c r="HDN644" s="9"/>
      <c r="HDO644" s="9"/>
      <c r="HDP644" s="9"/>
      <c r="HDQ644" s="9"/>
      <c r="HDR644" s="9"/>
      <c r="HDS644" s="9"/>
      <c r="HDT644" s="9"/>
      <c r="HDU644" s="9"/>
      <c r="HDV644" s="9"/>
      <c r="HDW644" s="9"/>
      <c r="HDX644" s="9"/>
      <c r="HDY644" s="9"/>
      <c r="HDZ644" s="9"/>
      <c r="HEA644" s="9"/>
      <c r="HEB644" s="9"/>
      <c r="HEC644" s="9"/>
      <c r="HED644" s="9"/>
      <c r="HEE644" s="9"/>
      <c r="HEF644" s="9"/>
      <c r="HEG644" s="9"/>
      <c r="HEH644" s="9"/>
      <c r="HEI644" s="9"/>
      <c r="HEJ644" s="9"/>
      <c r="HEK644" s="9"/>
      <c r="HEL644" s="9"/>
      <c r="HEM644" s="9"/>
      <c r="HEN644" s="9"/>
      <c r="HEO644" s="9"/>
      <c r="HEP644" s="9"/>
      <c r="HEQ644" s="9"/>
      <c r="HER644" s="9"/>
      <c r="HES644" s="9"/>
      <c r="HET644" s="9"/>
      <c r="HEU644" s="9"/>
      <c r="HEV644" s="9"/>
      <c r="HEW644" s="9"/>
      <c r="HEX644" s="9"/>
      <c r="HEY644" s="9"/>
      <c r="HEZ644" s="9"/>
      <c r="HFA644" s="9"/>
      <c r="HFB644" s="9"/>
      <c r="HFC644" s="9"/>
      <c r="HFD644" s="9"/>
      <c r="HFE644" s="9"/>
      <c r="HFF644" s="9"/>
      <c r="HFG644" s="9"/>
      <c r="HFH644" s="9"/>
      <c r="HFI644" s="9"/>
      <c r="HFJ644" s="9"/>
      <c r="HFK644" s="9"/>
      <c r="HFL644" s="9"/>
      <c r="HFM644" s="9"/>
      <c r="HFN644" s="9"/>
      <c r="HFO644" s="9"/>
      <c r="HFP644" s="9"/>
      <c r="HFQ644" s="9"/>
      <c r="HFR644" s="9"/>
      <c r="HFS644" s="9"/>
      <c r="HFT644" s="9"/>
      <c r="HFU644" s="9"/>
      <c r="HFV644" s="9"/>
      <c r="HFW644" s="9"/>
      <c r="HFX644" s="9"/>
      <c r="HFY644" s="9"/>
      <c r="HFZ644" s="9"/>
      <c r="HGA644" s="9"/>
      <c r="HGB644" s="9"/>
      <c r="HGC644" s="9"/>
      <c r="HGD644" s="9"/>
      <c r="HGE644" s="9"/>
      <c r="HGF644" s="9"/>
      <c r="HGG644" s="9"/>
      <c r="HGH644" s="9"/>
      <c r="HGI644" s="9"/>
      <c r="HGJ644" s="9"/>
      <c r="HGK644" s="9"/>
      <c r="HGL644" s="9"/>
      <c r="HGM644" s="9"/>
      <c r="HGN644" s="9"/>
      <c r="HGO644" s="9"/>
      <c r="HGP644" s="9"/>
      <c r="HGQ644" s="9"/>
      <c r="HGR644" s="9"/>
      <c r="HGS644" s="9"/>
      <c r="HGT644" s="9"/>
      <c r="HGU644" s="9"/>
      <c r="HGV644" s="9"/>
      <c r="HGW644" s="9"/>
      <c r="HGX644" s="9"/>
      <c r="HGY644" s="9"/>
      <c r="HGZ644" s="9"/>
      <c r="HHA644" s="9"/>
      <c r="HHB644" s="9"/>
      <c r="HHC644" s="9"/>
      <c r="HHD644" s="9"/>
      <c r="HHE644" s="9"/>
      <c r="HHF644" s="9"/>
      <c r="HHG644" s="9"/>
      <c r="HHH644" s="9"/>
      <c r="HHI644" s="9"/>
      <c r="HHJ644" s="9"/>
      <c r="HHK644" s="9"/>
      <c r="HHL644" s="9"/>
      <c r="HHM644" s="9"/>
      <c r="HHN644" s="9"/>
      <c r="HHO644" s="9"/>
      <c r="HHP644" s="9"/>
      <c r="HHQ644" s="9"/>
      <c r="HHR644" s="9"/>
      <c r="HHS644" s="9"/>
      <c r="HHT644" s="9"/>
      <c r="HHU644" s="9"/>
      <c r="HHV644" s="9"/>
      <c r="HHW644" s="9"/>
      <c r="HHX644" s="9"/>
      <c r="HHY644" s="9"/>
      <c r="HHZ644" s="9"/>
      <c r="HIA644" s="9"/>
      <c r="HIB644" s="9"/>
      <c r="HIC644" s="9"/>
      <c r="HID644" s="9"/>
      <c r="HIE644" s="9"/>
      <c r="HIF644" s="9"/>
      <c r="HIG644" s="9"/>
      <c r="HIH644" s="9"/>
      <c r="HII644" s="9"/>
      <c r="HIJ644" s="9"/>
      <c r="HIK644" s="9"/>
      <c r="HIL644" s="9"/>
      <c r="HIM644" s="9"/>
      <c r="HIN644" s="9"/>
      <c r="HIO644" s="9"/>
      <c r="HIP644" s="9"/>
      <c r="HIQ644" s="9"/>
      <c r="HIR644" s="9"/>
      <c r="HIS644" s="9"/>
      <c r="HIT644" s="9"/>
      <c r="HIU644" s="9"/>
      <c r="HIV644" s="9"/>
      <c r="HIW644" s="9"/>
      <c r="HIX644" s="9"/>
      <c r="HIY644" s="9"/>
      <c r="HIZ644" s="9"/>
      <c r="HJA644" s="9"/>
      <c r="HJB644" s="9"/>
      <c r="HJC644" s="9"/>
      <c r="HJD644" s="9"/>
      <c r="HJE644" s="9"/>
      <c r="HJF644" s="9"/>
      <c r="HJG644" s="9"/>
      <c r="HJH644" s="9"/>
      <c r="HJI644" s="9"/>
      <c r="HJJ644" s="9"/>
      <c r="HJK644" s="9"/>
      <c r="HJL644" s="9"/>
      <c r="HJM644" s="9"/>
      <c r="HJN644" s="9"/>
      <c r="HJO644" s="9"/>
      <c r="HJP644" s="9"/>
      <c r="HJQ644" s="9"/>
      <c r="HJR644" s="9"/>
      <c r="HJS644" s="9"/>
      <c r="HJT644" s="9"/>
      <c r="HJU644" s="9"/>
      <c r="HJV644" s="9"/>
      <c r="HJW644" s="9"/>
      <c r="HJX644" s="9"/>
      <c r="HJY644" s="9"/>
      <c r="HJZ644" s="9"/>
      <c r="HKA644" s="9"/>
      <c r="HKB644" s="9"/>
      <c r="HKC644" s="9"/>
      <c r="HKD644" s="9"/>
      <c r="HKE644" s="9"/>
      <c r="HKF644" s="9"/>
      <c r="HKG644" s="9"/>
      <c r="HKH644" s="9"/>
      <c r="HKI644" s="9"/>
      <c r="HKJ644" s="9"/>
      <c r="HKK644" s="9"/>
      <c r="HKL644" s="9"/>
      <c r="HKM644" s="9"/>
      <c r="HKN644" s="9"/>
      <c r="HKO644" s="9"/>
      <c r="HKP644" s="9"/>
      <c r="HKQ644" s="9"/>
      <c r="HKR644" s="9"/>
      <c r="HKS644" s="9"/>
      <c r="HKT644" s="9"/>
      <c r="HKU644" s="9"/>
      <c r="HKV644" s="9"/>
      <c r="HKW644" s="9"/>
      <c r="HKX644" s="9"/>
      <c r="HKY644" s="9"/>
      <c r="HKZ644" s="9"/>
      <c r="HLA644" s="9"/>
      <c r="HLB644" s="9"/>
      <c r="HLC644" s="9"/>
      <c r="HLD644" s="9"/>
      <c r="HLE644" s="9"/>
      <c r="HLF644" s="9"/>
      <c r="HLG644" s="9"/>
      <c r="HLH644" s="9"/>
      <c r="HLI644" s="9"/>
      <c r="HLJ644" s="9"/>
      <c r="HLK644" s="9"/>
      <c r="HLL644" s="9"/>
      <c r="HLM644" s="9"/>
      <c r="HLN644" s="9"/>
      <c r="HLO644" s="9"/>
      <c r="HLP644" s="9"/>
      <c r="HLQ644" s="9"/>
      <c r="HLR644" s="9"/>
      <c r="HLS644" s="9"/>
      <c r="HLT644" s="9"/>
      <c r="HLU644" s="9"/>
      <c r="HLV644" s="9"/>
      <c r="HLW644" s="9"/>
      <c r="HLX644" s="9"/>
      <c r="HLY644" s="9"/>
      <c r="HLZ644" s="9"/>
      <c r="HMA644" s="9"/>
      <c r="HMB644" s="9"/>
      <c r="HMC644" s="9"/>
      <c r="HMD644" s="9"/>
      <c r="HME644" s="9"/>
      <c r="HMF644" s="9"/>
      <c r="HMG644" s="9"/>
      <c r="HMH644" s="9"/>
      <c r="HMI644" s="9"/>
      <c r="HMJ644" s="9"/>
      <c r="HMK644" s="9"/>
      <c r="HML644" s="9"/>
      <c r="HMM644" s="9"/>
      <c r="HMN644" s="9"/>
      <c r="HMO644" s="9"/>
      <c r="HMP644" s="9"/>
      <c r="HMQ644" s="9"/>
      <c r="HMR644" s="9"/>
      <c r="HMS644" s="9"/>
      <c r="HMT644" s="9"/>
      <c r="HMU644" s="9"/>
      <c r="HMV644" s="9"/>
      <c r="HMW644" s="9"/>
      <c r="HMX644" s="9"/>
      <c r="HMY644" s="9"/>
      <c r="HMZ644" s="9"/>
      <c r="HNA644" s="9"/>
      <c r="HNB644" s="9"/>
      <c r="HNC644" s="9"/>
      <c r="HND644" s="9"/>
      <c r="HNE644" s="9"/>
      <c r="HNF644" s="9"/>
      <c r="HNG644" s="9"/>
      <c r="HNH644" s="9"/>
      <c r="HNI644" s="9"/>
      <c r="HNJ644" s="9"/>
      <c r="HNK644" s="9"/>
      <c r="HNL644" s="9"/>
      <c r="HNM644" s="9"/>
      <c r="HNN644" s="9"/>
      <c r="HNO644" s="9"/>
      <c r="HNP644" s="9"/>
      <c r="HNQ644" s="9"/>
      <c r="HNR644" s="9"/>
      <c r="HNS644" s="9"/>
      <c r="HNT644" s="9"/>
      <c r="HNU644" s="9"/>
      <c r="HNV644" s="9"/>
      <c r="HNW644" s="9"/>
      <c r="HNX644" s="9"/>
      <c r="HNY644" s="9"/>
      <c r="HNZ644" s="9"/>
      <c r="HOA644" s="9"/>
      <c r="HOB644" s="9"/>
      <c r="HOC644" s="9"/>
      <c r="HOD644" s="9"/>
      <c r="HOE644" s="9"/>
      <c r="HOF644" s="9"/>
      <c r="HOG644" s="9"/>
      <c r="HOH644" s="9"/>
      <c r="HOI644" s="9"/>
      <c r="HOJ644" s="9"/>
      <c r="HOK644" s="9"/>
      <c r="HOL644" s="9"/>
      <c r="HOM644" s="9"/>
      <c r="HON644" s="9"/>
      <c r="HOO644" s="9"/>
      <c r="HOP644" s="9"/>
      <c r="HOQ644" s="9"/>
      <c r="HOR644" s="9"/>
      <c r="HOS644" s="9"/>
      <c r="HOT644" s="9"/>
      <c r="HOU644" s="9"/>
      <c r="HOV644" s="9"/>
      <c r="HOW644" s="9"/>
      <c r="HOX644" s="9"/>
      <c r="HOY644" s="9"/>
      <c r="HOZ644" s="9"/>
      <c r="HPA644" s="9"/>
      <c r="HPB644" s="9"/>
      <c r="HPC644" s="9"/>
      <c r="HPD644" s="9"/>
      <c r="HPE644" s="9"/>
      <c r="HPF644" s="9"/>
      <c r="HPG644" s="9"/>
      <c r="HPH644" s="9"/>
      <c r="HPI644" s="9"/>
      <c r="HPJ644" s="9"/>
      <c r="HPK644" s="9"/>
      <c r="HPL644" s="9"/>
      <c r="HPM644" s="9"/>
      <c r="HPN644" s="9"/>
      <c r="HPO644" s="9"/>
      <c r="HPP644" s="9"/>
      <c r="HPQ644" s="9"/>
      <c r="HPR644" s="9"/>
      <c r="HPS644" s="9"/>
      <c r="HPT644" s="9"/>
      <c r="HPU644" s="9"/>
      <c r="HPV644" s="9"/>
      <c r="HPW644" s="9"/>
      <c r="HPX644" s="9"/>
      <c r="HPY644" s="9"/>
      <c r="HPZ644" s="9"/>
      <c r="HQA644" s="9"/>
      <c r="HQB644" s="9"/>
      <c r="HQC644" s="9"/>
      <c r="HQD644" s="9"/>
      <c r="HQE644" s="9"/>
      <c r="HQF644" s="9"/>
      <c r="HQG644" s="9"/>
      <c r="HQH644" s="9"/>
      <c r="HQI644" s="9"/>
      <c r="HQJ644" s="9"/>
      <c r="HQK644" s="9"/>
      <c r="HQL644" s="9"/>
      <c r="HQM644" s="9"/>
      <c r="HQN644" s="9"/>
      <c r="HQO644" s="9"/>
      <c r="HQP644" s="9"/>
      <c r="HQQ644" s="9"/>
      <c r="HQR644" s="9"/>
      <c r="HQS644" s="9"/>
      <c r="HQT644" s="9"/>
      <c r="HQU644" s="9"/>
      <c r="HQV644" s="9"/>
      <c r="HQW644" s="9"/>
      <c r="HQX644" s="9"/>
      <c r="HQY644" s="9"/>
      <c r="HQZ644" s="9"/>
      <c r="HRA644" s="9"/>
      <c r="HRB644" s="9"/>
      <c r="HRC644" s="9"/>
      <c r="HRD644" s="9"/>
      <c r="HRE644" s="9"/>
      <c r="HRF644" s="9"/>
      <c r="HRG644" s="9"/>
      <c r="HRH644" s="9"/>
      <c r="HRI644" s="9"/>
      <c r="HRJ644" s="9"/>
      <c r="HRK644" s="9"/>
      <c r="HRL644" s="9"/>
      <c r="HRM644" s="9"/>
      <c r="HRN644" s="9"/>
      <c r="HRO644" s="9"/>
      <c r="HRP644" s="9"/>
      <c r="HRQ644" s="9"/>
      <c r="HRR644" s="9"/>
      <c r="HRS644" s="9"/>
      <c r="HRT644" s="9"/>
      <c r="HRU644" s="9"/>
      <c r="HRV644" s="9"/>
      <c r="HRW644" s="9"/>
      <c r="HRX644" s="9"/>
      <c r="HRY644" s="9"/>
      <c r="HRZ644" s="9"/>
      <c r="HSA644" s="9"/>
      <c r="HSB644" s="9"/>
      <c r="HSC644" s="9"/>
      <c r="HSD644" s="9"/>
      <c r="HSE644" s="9"/>
      <c r="HSF644" s="9"/>
      <c r="HSG644" s="9"/>
      <c r="HSH644" s="9"/>
      <c r="HSI644" s="9"/>
      <c r="HSJ644" s="9"/>
      <c r="HSK644" s="9"/>
      <c r="HSL644" s="9"/>
      <c r="HSM644" s="9"/>
      <c r="HSN644" s="9"/>
      <c r="HSO644" s="9"/>
      <c r="HSP644" s="9"/>
      <c r="HSQ644" s="9"/>
      <c r="HSR644" s="9"/>
      <c r="HSS644" s="9"/>
      <c r="HST644" s="9"/>
      <c r="HSU644" s="9"/>
      <c r="HSV644" s="9"/>
      <c r="HSW644" s="9"/>
      <c r="HSX644" s="9"/>
      <c r="HSY644" s="9"/>
      <c r="HSZ644" s="9"/>
      <c r="HTA644" s="9"/>
      <c r="HTB644" s="9"/>
      <c r="HTC644" s="9"/>
      <c r="HTD644" s="9"/>
      <c r="HTE644" s="9"/>
      <c r="HTF644" s="9"/>
      <c r="HTG644" s="9"/>
      <c r="HTH644" s="9"/>
      <c r="HTI644" s="9"/>
      <c r="HTJ644" s="9"/>
      <c r="HTK644" s="9"/>
      <c r="HTL644" s="9"/>
      <c r="HTM644" s="9"/>
      <c r="HTN644" s="9"/>
      <c r="HTO644" s="9"/>
      <c r="HTP644" s="9"/>
      <c r="HTQ644" s="9"/>
      <c r="HTR644" s="9"/>
      <c r="HTS644" s="9"/>
      <c r="HTT644" s="9"/>
      <c r="HTU644" s="9"/>
      <c r="HTV644" s="9"/>
      <c r="HTW644" s="9"/>
      <c r="HTX644" s="9"/>
      <c r="HTY644" s="9"/>
      <c r="HTZ644" s="9"/>
      <c r="HUA644" s="9"/>
      <c r="HUB644" s="9"/>
      <c r="HUC644" s="9"/>
      <c r="HUD644" s="9"/>
      <c r="HUE644" s="9"/>
      <c r="HUF644" s="9"/>
      <c r="HUG644" s="9"/>
      <c r="HUH644" s="9"/>
      <c r="HUI644" s="9"/>
      <c r="HUJ644" s="9"/>
      <c r="HUK644" s="9"/>
      <c r="HUL644" s="9"/>
      <c r="HUM644" s="9"/>
      <c r="HUN644" s="9"/>
      <c r="HUO644" s="9"/>
      <c r="HUP644" s="9"/>
      <c r="HUQ644" s="9"/>
      <c r="HUR644" s="9"/>
      <c r="HUS644" s="9"/>
      <c r="HUT644" s="9"/>
      <c r="HUU644" s="9"/>
      <c r="HUV644" s="9"/>
      <c r="HUW644" s="9"/>
      <c r="HUX644" s="9"/>
      <c r="HUY644" s="9"/>
      <c r="HUZ644" s="9"/>
      <c r="HVA644" s="9"/>
      <c r="HVB644" s="9"/>
      <c r="HVC644" s="9"/>
      <c r="HVD644" s="9"/>
      <c r="HVE644" s="9"/>
      <c r="HVF644" s="9"/>
      <c r="HVG644" s="9"/>
      <c r="HVH644" s="9"/>
      <c r="HVI644" s="9"/>
      <c r="HVJ644" s="9"/>
      <c r="HVK644" s="9"/>
      <c r="HVL644" s="9"/>
      <c r="HVM644" s="9"/>
      <c r="HVN644" s="9"/>
      <c r="HVO644" s="9"/>
      <c r="HVP644" s="9"/>
      <c r="HVQ644" s="9"/>
      <c r="HVR644" s="9"/>
      <c r="HVS644" s="9"/>
      <c r="HVT644" s="9"/>
      <c r="HVU644" s="9"/>
      <c r="HVV644" s="9"/>
      <c r="HVW644" s="9"/>
      <c r="HVX644" s="9"/>
      <c r="HVY644" s="9"/>
      <c r="HVZ644" s="9"/>
      <c r="HWA644" s="9"/>
      <c r="HWB644" s="9"/>
      <c r="HWC644" s="9"/>
      <c r="HWD644" s="9"/>
      <c r="HWE644" s="9"/>
      <c r="HWF644" s="9"/>
      <c r="HWG644" s="9"/>
      <c r="HWH644" s="9"/>
      <c r="HWI644" s="9"/>
      <c r="HWJ644" s="9"/>
      <c r="HWK644" s="9"/>
      <c r="HWL644" s="9"/>
      <c r="HWM644" s="9"/>
      <c r="HWN644" s="9"/>
      <c r="HWO644" s="9"/>
      <c r="HWP644" s="9"/>
      <c r="HWQ644" s="9"/>
      <c r="HWR644" s="9"/>
      <c r="HWS644" s="9"/>
      <c r="HWT644" s="9"/>
      <c r="HWU644" s="9"/>
      <c r="HWV644" s="9"/>
      <c r="HWW644" s="9"/>
      <c r="HWX644" s="9"/>
      <c r="HWY644" s="9"/>
      <c r="HWZ644" s="9"/>
      <c r="HXA644" s="9"/>
      <c r="HXB644" s="9"/>
      <c r="HXC644" s="9"/>
      <c r="HXD644" s="9"/>
      <c r="HXE644" s="9"/>
      <c r="HXF644" s="9"/>
      <c r="HXG644" s="9"/>
      <c r="HXH644" s="9"/>
      <c r="HXI644" s="9"/>
      <c r="HXJ644" s="9"/>
      <c r="HXK644" s="9"/>
      <c r="HXL644" s="9"/>
      <c r="HXM644" s="9"/>
      <c r="HXN644" s="9"/>
      <c r="HXO644" s="9"/>
      <c r="HXP644" s="9"/>
      <c r="HXQ644" s="9"/>
      <c r="HXR644" s="9"/>
      <c r="HXS644" s="9"/>
      <c r="HXT644" s="9"/>
      <c r="HXU644" s="9"/>
      <c r="HXV644" s="9"/>
      <c r="HXW644" s="9"/>
      <c r="HXX644" s="9"/>
      <c r="HXY644" s="9"/>
      <c r="HXZ644" s="9"/>
      <c r="HYA644" s="9"/>
      <c r="HYB644" s="9"/>
      <c r="HYC644" s="9"/>
      <c r="HYD644" s="9"/>
      <c r="HYE644" s="9"/>
      <c r="HYF644" s="9"/>
      <c r="HYG644" s="9"/>
      <c r="HYH644" s="9"/>
      <c r="HYI644" s="9"/>
      <c r="HYJ644" s="9"/>
      <c r="HYK644" s="9"/>
      <c r="HYL644" s="9"/>
      <c r="HYM644" s="9"/>
      <c r="HYN644" s="9"/>
      <c r="HYO644" s="9"/>
      <c r="HYP644" s="9"/>
      <c r="HYQ644" s="9"/>
      <c r="HYR644" s="9"/>
      <c r="HYS644" s="9"/>
      <c r="HYT644" s="9"/>
      <c r="HYU644" s="9"/>
      <c r="HYV644" s="9"/>
      <c r="HYW644" s="9"/>
      <c r="HYX644" s="9"/>
      <c r="HYY644" s="9"/>
      <c r="HYZ644" s="9"/>
      <c r="HZA644" s="9"/>
      <c r="HZB644" s="9"/>
      <c r="HZC644" s="9"/>
      <c r="HZD644" s="9"/>
      <c r="HZE644" s="9"/>
      <c r="HZF644" s="9"/>
      <c r="HZG644" s="9"/>
      <c r="HZH644" s="9"/>
      <c r="HZI644" s="9"/>
      <c r="HZJ644" s="9"/>
      <c r="HZK644" s="9"/>
      <c r="HZL644" s="9"/>
      <c r="HZM644" s="9"/>
      <c r="HZN644" s="9"/>
      <c r="HZO644" s="9"/>
      <c r="HZP644" s="9"/>
      <c r="HZQ644" s="9"/>
      <c r="HZR644" s="9"/>
      <c r="HZS644" s="9"/>
      <c r="HZT644" s="9"/>
      <c r="HZU644" s="9"/>
      <c r="HZV644" s="9"/>
      <c r="HZW644" s="9"/>
      <c r="HZX644" s="9"/>
      <c r="HZY644" s="9"/>
      <c r="HZZ644" s="9"/>
      <c r="IAA644" s="9"/>
      <c r="IAB644" s="9"/>
      <c r="IAC644" s="9"/>
      <c r="IAD644" s="9"/>
      <c r="IAE644" s="9"/>
      <c r="IAF644" s="9"/>
      <c r="IAG644" s="9"/>
      <c r="IAH644" s="9"/>
      <c r="IAI644" s="9"/>
      <c r="IAJ644" s="9"/>
      <c r="IAK644" s="9"/>
      <c r="IAL644" s="9"/>
      <c r="IAM644" s="9"/>
      <c r="IAN644" s="9"/>
      <c r="IAO644" s="9"/>
      <c r="IAP644" s="9"/>
      <c r="IAQ644" s="9"/>
      <c r="IAR644" s="9"/>
      <c r="IAS644" s="9"/>
      <c r="IAT644" s="9"/>
      <c r="IAU644" s="9"/>
      <c r="IAV644" s="9"/>
      <c r="IAW644" s="9"/>
      <c r="IAX644" s="9"/>
      <c r="IAY644" s="9"/>
      <c r="IAZ644" s="9"/>
      <c r="IBA644" s="9"/>
      <c r="IBB644" s="9"/>
      <c r="IBC644" s="9"/>
      <c r="IBD644" s="9"/>
      <c r="IBE644" s="9"/>
      <c r="IBF644" s="9"/>
      <c r="IBG644" s="9"/>
      <c r="IBH644" s="9"/>
      <c r="IBI644" s="9"/>
      <c r="IBJ644" s="9"/>
      <c r="IBK644" s="9"/>
      <c r="IBL644" s="9"/>
      <c r="IBM644" s="9"/>
      <c r="IBN644" s="9"/>
      <c r="IBO644" s="9"/>
      <c r="IBP644" s="9"/>
      <c r="IBQ644" s="9"/>
      <c r="IBR644" s="9"/>
      <c r="IBS644" s="9"/>
      <c r="IBT644" s="9"/>
      <c r="IBU644" s="9"/>
      <c r="IBV644" s="9"/>
      <c r="IBW644" s="9"/>
      <c r="IBX644" s="9"/>
      <c r="IBY644" s="9"/>
      <c r="IBZ644" s="9"/>
      <c r="ICA644" s="9"/>
      <c r="ICB644" s="9"/>
      <c r="ICC644" s="9"/>
      <c r="ICD644" s="9"/>
      <c r="ICE644" s="9"/>
      <c r="ICF644" s="9"/>
      <c r="ICG644" s="9"/>
      <c r="ICH644" s="9"/>
      <c r="ICI644" s="9"/>
      <c r="ICJ644" s="9"/>
      <c r="ICK644" s="9"/>
      <c r="ICL644" s="9"/>
      <c r="ICM644" s="9"/>
      <c r="ICN644" s="9"/>
      <c r="ICO644" s="9"/>
      <c r="ICP644" s="9"/>
      <c r="ICQ644" s="9"/>
      <c r="ICR644" s="9"/>
      <c r="ICS644" s="9"/>
      <c r="ICT644" s="9"/>
      <c r="ICU644" s="9"/>
      <c r="ICV644" s="9"/>
      <c r="ICW644" s="9"/>
      <c r="ICX644" s="9"/>
      <c r="ICY644" s="9"/>
      <c r="ICZ644" s="9"/>
      <c r="IDA644" s="9"/>
      <c r="IDB644" s="9"/>
      <c r="IDC644" s="9"/>
      <c r="IDD644" s="9"/>
      <c r="IDE644" s="9"/>
      <c r="IDF644" s="9"/>
      <c r="IDG644" s="9"/>
      <c r="IDH644" s="9"/>
      <c r="IDI644" s="9"/>
      <c r="IDJ644" s="9"/>
      <c r="IDK644" s="9"/>
      <c r="IDL644" s="9"/>
      <c r="IDM644" s="9"/>
      <c r="IDN644" s="9"/>
      <c r="IDO644" s="9"/>
      <c r="IDP644" s="9"/>
      <c r="IDQ644" s="9"/>
      <c r="IDR644" s="9"/>
      <c r="IDS644" s="9"/>
      <c r="IDT644" s="9"/>
      <c r="IDU644" s="9"/>
      <c r="IDV644" s="9"/>
      <c r="IDW644" s="9"/>
      <c r="IDX644" s="9"/>
      <c r="IDY644" s="9"/>
      <c r="IDZ644" s="9"/>
      <c r="IEA644" s="9"/>
      <c r="IEB644" s="9"/>
      <c r="IEC644" s="9"/>
      <c r="IED644" s="9"/>
      <c r="IEE644" s="9"/>
      <c r="IEF644" s="9"/>
      <c r="IEG644" s="9"/>
      <c r="IEH644" s="9"/>
      <c r="IEI644" s="9"/>
      <c r="IEJ644" s="9"/>
      <c r="IEK644" s="9"/>
      <c r="IEL644" s="9"/>
      <c r="IEM644" s="9"/>
      <c r="IEN644" s="9"/>
      <c r="IEO644" s="9"/>
      <c r="IEP644" s="9"/>
      <c r="IEQ644" s="9"/>
      <c r="IER644" s="9"/>
      <c r="IES644" s="9"/>
      <c r="IET644" s="9"/>
      <c r="IEU644" s="9"/>
      <c r="IEV644" s="9"/>
      <c r="IEW644" s="9"/>
      <c r="IEX644" s="9"/>
      <c r="IEY644" s="9"/>
      <c r="IEZ644" s="9"/>
      <c r="IFA644" s="9"/>
      <c r="IFB644" s="9"/>
      <c r="IFC644" s="9"/>
      <c r="IFD644" s="9"/>
      <c r="IFE644" s="9"/>
      <c r="IFF644" s="9"/>
      <c r="IFG644" s="9"/>
      <c r="IFH644" s="9"/>
      <c r="IFI644" s="9"/>
      <c r="IFJ644" s="9"/>
      <c r="IFK644" s="9"/>
      <c r="IFL644" s="9"/>
      <c r="IFM644" s="9"/>
      <c r="IFN644" s="9"/>
      <c r="IFO644" s="9"/>
      <c r="IFP644" s="9"/>
      <c r="IFQ644" s="9"/>
      <c r="IFR644" s="9"/>
      <c r="IFS644" s="9"/>
      <c r="IFT644" s="9"/>
      <c r="IFU644" s="9"/>
      <c r="IFV644" s="9"/>
      <c r="IFW644" s="9"/>
      <c r="IFX644" s="9"/>
      <c r="IFY644" s="9"/>
      <c r="IFZ644" s="9"/>
      <c r="IGA644" s="9"/>
      <c r="IGB644" s="9"/>
      <c r="IGC644" s="9"/>
      <c r="IGD644" s="9"/>
      <c r="IGE644" s="9"/>
      <c r="IGF644" s="9"/>
      <c r="IGG644" s="9"/>
      <c r="IGH644" s="9"/>
      <c r="IGI644" s="9"/>
      <c r="IGJ644" s="9"/>
      <c r="IGK644" s="9"/>
      <c r="IGL644" s="9"/>
      <c r="IGM644" s="9"/>
      <c r="IGN644" s="9"/>
      <c r="IGO644" s="9"/>
      <c r="IGP644" s="9"/>
      <c r="IGQ644" s="9"/>
      <c r="IGR644" s="9"/>
      <c r="IGS644" s="9"/>
      <c r="IGT644" s="9"/>
      <c r="IGU644" s="9"/>
      <c r="IGV644" s="9"/>
      <c r="IGW644" s="9"/>
      <c r="IGX644" s="9"/>
      <c r="IGY644" s="9"/>
      <c r="IGZ644" s="9"/>
      <c r="IHA644" s="9"/>
      <c r="IHB644" s="9"/>
      <c r="IHC644" s="9"/>
      <c r="IHD644" s="9"/>
      <c r="IHE644" s="9"/>
      <c r="IHF644" s="9"/>
      <c r="IHG644" s="9"/>
      <c r="IHH644" s="9"/>
      <c r="IHI644" s="9"/>
      <c r="IHJ644" s="9"/>
      <c r="IHK644" s="9"/>
      <c r="IHL644" s="9"/>
      <c r="IHM644" s="9"/>
      <c r="IHN644" s="9"/>
      <c r="IHO644" s="9"/>
      <c r="IHP644" s="9"/>
      <c r="IHQ644" s="9"/>
      <c r="IHR644" s="9"/>
      <c r="IHS644" s="9"/>
      <c r="IHT644" s="9"/>
      <c r="IHU644" s="9"/>
      <c r="IHV644" s="9"/>
      <c r="IHW644" s="9"/>
      <c r="IHX644" s="9"/>
      <c r="IHY644" s="9"/>
      <c r="IHZ644" s="9"/>
      <c r="IIA644" s="9"/>
      <c r="IIB644" s="9"/>
      <c r="IIC644" s="9"/>
      <c r="IID644" s="9"/>
      <c r="IIE644" s="9"/>
      <c r="IIF644" s="9"/>
      <c r="IIG644" s="9"/>
      <c r="IIH644" s="9"/>
      <c r="III644" s="9"/>
      <c r="IIJ644" s="9"/>
      <c r="IIK644" s="9"/>
      <c r="IIL644" s="9"/>
      <c r="IIM644" s="9"/>
      <c r="IIN644" s="9"/>
      <c r="IIO644" s="9"/>
      <c r="IIP644" s="9"/>
      <c r="IIQ644" s="9"/>
      <c r="IIR644" s="9"/>
      <c r="IIS644" s="9"/>
      <c r="IIT644" s="9"/>
      <c r="IIU644" s="9"/>
      <c r="IIV644" s="9"/>
      <c r="IIW644" s="9"/>
      <c r="IIX644" s="9"/>
      <c r="IIY644" s="9"/>
      <c r="IIZ644" s="9"/>
      <c r="IJA644" s="9"/>
      <c r="IJB644" s="9"/>
      <c r="IJC644" s="9"/>
      <c r="IJD644" s="9"/>
      <c r="IJE644" s="9"/>
      <c r="IJF644" s="9"/>
      <c r="IJG644" s="9"/>
      <c r="IJH644" s="9"/>
      <c r="IJI644" s="9"/>
      <c r="IJJ644" s="9"/>
      <c r="IJK644" s="9"/>
      <c r="IJL644" s="9"/>
      <c r="IJM644" s="9"/>
      <c r="IJN644" s="9"/>
      <c r="IJO644" s="9"/>
      <c r="IJP644" s="9"/>
      <c r="IJQ644" s="9"/>
      <c r="IJR644" s="9"/>
      <c r="IJS644" s="9"/>
      <c r="IJT644" s="9"/>
      <c r="IJU644" s="9"/>
      <c r="IJV644" s="9"/>
      <c r="IJW644" s="9"/>
      <c r="IJX644" s="9"/>
      <c r="IJY644" s="9"/>
      <c r="IJZ644" s="9"/>
      <c r="IKA644" s="9"/>
      <c r="IKB644" s="9"/>
      <c r="IKC644" s="9"/>
      <c r="IKD644" s="9"/>
      <c r="IKE644" s="9"/>
      <c r="IKF644" s="9"/>
      <c r="IKG644" s="9"/>
      <c r="IKH644" s="9"/>
      <c r="IKI644" s="9"/>
      <c r="IKJ644" s="9"/>
      <c r="IKK644" s="9"/>
      <c r="IKL644" s="9"/>
      <c r="IKM644" s="9"/>
      <c r="IKN644" s="9"/>
      <c r="IKO644" s="9"/>
      <c r="IKP644" s="9"/>
      <c r="IKQ644" s="9"/>
      <c r="IKR644" s="9"/>
      <c r="IKS644" s="9"/>
      <c r="IKT644" s="9"/>
      <c r="IKU644" s="9"/>
      <c r="IKV644" s="9"/>
      <c r="IKW644" s="9"/>
      <c r="IKX644" s="9"/>
      <c r="IKY644" s="9"/>
      <c r="IKZ644" s="9"/>
      <c r="ILA644" s="9"/>
      <c r="ILB644" s="9"/>
      <c r="ILC644" s="9"/>
      <c r="ILD644" s="9"/>
      <c r="ILE644" s="9"/>
      <c r="ILF644" s="9"/>
      <c r="ILG644" s="9"/>
      <c r="ILH644" s="9"/>
      <c r="ILI644" s="9"/>
      <c r="ILJ644" s="9"/>
      <c r="ILK644" s="9"/>
      <c r="ILL644" s="9"/>
      <c r="ILM644" s="9"/>
      <c r="ILN644" s="9"/>
      <c r="ILO644" s="9"/>
      <c r="ILP644" s="9"/>
      <c r="ILQ644" s="9"/>
      <c r="ILR644" s="9"/>
      <c r="ILS644" s="9"/>
      <c r="ILT644" s="9"/>
      <c r="ILU644" s="9"/>
      <c r="ILV644" s="9"/>
      <c r="ILW644" s="9"/>
      <c r="ILX644" s="9"/>
      <c r="ILY644" s="9"/>
      <c r="ILZ644" s="9"/>
      <c r="IMA644" s="9"/>
      <c r="IMB644" s="9"/>
      <c r="IMC644" s="9"/>
      <c r="IMD644" s="9"/>
      <c r="IME644" s="9"/>
      <c r="IMF644" s="9"/>
      <c r="IMG644" s="9"/>
      <c r="IMH644" s="9"/>
      <c r="IMI644" s="9"/>
      <c r="IMJ644" s="9"/>
      <c r="IMK644" s="9"/>
      <c r="IML644" s="9"/>
      <c r="IMM644" s="9"/>
      <c r="IMN644" s="9"/>
      <c r="IMO644" s="9"/>
      <c r="IMP644" s="9"/>
      <c r="IMQ644" s="9"/>
      <c r="IMR644" s="9"/>
      <c r="IMS644" s="9"/>
      <c r="IMT644" s="9"/>
      <c r="IMU644" s="9"/>
      <c r="IMV644" s="9"/>
      <c r="IMW644" s="9"/>
      <c r="IMX644" s="9"/>
      <c r="IMY644" s="9"/>
      <c r="IMZ644" s="9"/>
      <c r="INA644" s="9"/>
      <c r="INB644" s="9"/>
      <c r="INC644" s="9"/>
      <c r="IND644" s="9"/>
      <c r="INE644" s="9"/>
      <c r="INF644" s="9"/>
      <c r="ING644" s="9"/>
      <c r="INH644" s="9"/>
      <c r="INI644" s="9"/>
      <c r="INJ644" s="9"/>
      <c r="INK644" s="9"/>
      <c r="INL644" s="9"/>
      <c r="INM644" s="9"/>
      <c r="INN644" s="9"/>
      <c r="INO644" s="9"/>
      <c r="INP644" s="9"/>
      <c r="INQ644" s="9"/>
      <c r="INR644" s="9"/>
      <c r="INS644" s="9"/>
      <c r="INT644" s="9"/>
      <c r="INU644" s="9"/>
      <c r="INV644" s="9"/>
      <c r="INW644" s="9"/>
      <c r="INX644" s="9"/>
      <c r="INY644" s="9"/>
      <c r="INZ644" s="9"/>
      <c r="IOA644" s="9"/>
      <c r="IOB644" s="9"/>
      <c r="IOC644" s="9"/>
      <c r="IOD644" s="9"/>
      <c r="IOE644" s="9"/>
      <c r="IOF644" s="9"/>
      <c r="IOG644" s="9"/>
      <c r="IOH644" s="9"/>
      <c r="IOI644" s="9"/>
      <c r="IOJ644" s="9"/>
      <c r="IOK644" s="9"/>
      <c r="IOL644" s="9"/>
      <c r="IOM644" s="9"/>
      <c r="ION644" s="9"/>
      <c r="IOO644" s="9"/>
      <c r="IOP644" s="9"/>
      <c r="IOQ644" s="9"/>
      <c r="IOR644" s="9"/>
      <c r="IOS644" s="9"/>
      <c r="IOT644" s="9"/>
      <c r="IOU644" s="9"/>
      <c r="IOV644" s="9"/>
      <c r="IOW644" s="9"/>
      <c r="IOX644" s="9"/>
      <c r="IOY644" s="9"/>
      <c r="IOZ644" s="9"/>
      <c r="IPA644" s="9"/>
      <c r="IPB644" s="9"/>
      <c r="IPC644" s="9"/>
      <c r="IPD644" s="9"/>
      <c r="IPE644" s="9"/>
      <c r="IPF644" s="9"/>
      <c r="IPG644" s="9"/>
      <c r="IPH644" s="9"/>
      <c r="IPI644" s="9"/>
      <c r="IPJ644" s="9"/>
      <c r="IPK644" s="9"/>
      <c r="IPL644" s="9"/>
      <c r="IPM644" s="9"/>
      <c r="IPN644" s="9"/>
      <c r="IPO644" s="9"/>
      <c r="IPP644" s="9"/>
      <c r="IPQ644" s="9"/>
      <c r="IPR644" s="9"/>
      <c r="IPS644" s="9"/>
      <c r="IPT644" s="9"/>
      <c r="IPU644" s="9"/>
      <c r="IPV644" s="9"/>
      <c r="IPW644" s="9"/>
      <c r="IPX644" s="9"/>
      <c r="IPY644" s="9"/>
      <c r="IPZ644" s="9"/>
      <c r="IQA644" s="9"/>
      <c r="IQB644" s="9"/>
      <c r="IQC644" s="9"/>
      <c r="IQD644" s="9"/>
      <c r="IQE644" s="9"/>
      <c r="IQF644" s="9"/>
      <c r="IQG644" s="9"/>
      <c r="IQH644" s="9"/>
      <c r="IQI644" s="9"/>
      <c r="IQJ644" s="9"/>
      <c r="IQK644" s="9"/>
      <c r="IQL644" s="9"/>
      <c r="IQM644" s="9"/>
      <c r="IQN644" s="9"/>
      <c r="IQO644" s="9"/>
      <c r="IQP644" s="9"/>
      <c r="IQQ644" s="9"/>
      <c r="IQR644" s="9"/>
      <c r="IQS644" s="9"/>
      <c r="IQT644" s="9"/>
      <c r="IQU644" s="9"/>
      <c r="IQV644" s="9"/>
      <c r="IQW644" s="9"/>
      <c r="IQX644" s="9"/>
      <c r="IQY644" s="9"/>
      <c r="IQZ644" s="9"/>
      <c r="IRA644" s="9"/>
      <c r="IRB644" s="9"/>
      <c r="IRC644" s="9"/>
      <c r="IRD644" s="9"/>
      <c r="IRE644" s="9"/>
      <c r="IRF644" s="9"/>
      <c r="IRG644" s="9"/>
      <c r="IRH644" s="9"/>
      <c r="IRI644" s="9"/>
      <c r="IRJ644" s="9"/>
      <c r="IRK644" s="9"/>
      <c r="IRL644" s="9"/>
      <c r="IRM644" s="9"/>
      <c r="IRN644" s="9"/>
      <c r="IRO644" s="9"/>
      <c r="IRP644" s="9"/>
      <c r="IRQ644" s="9"/>
      <c r="IRR644" s="9"/>
      <c r="IRS644" s="9"/>
      <c r="IRT644" s="9"/>
      <c r="IRU644" s="9"/>
      <c r="IRV644" s="9"/>
      <c r="IRW644" s="9"/>
      <c r="IRX644" s="9"/>
      <c r="IRY644" s="9"/>
      <c r="IRZ644" s="9"/>
      <c r="ISA644" s="9"/>
      <c r="ISB644" s="9"/>
      <c r="ISC644" s="9"/>
      <c r="ISD644" s="9"/>
      <c r="ISE644" s="9"/>
      <c r="ISF644" s="9"/>
      <c r="ISG644" s="9"/>
      <c r="ISH644" s="9"/>
      <c r="ISI644" s="9"/>
      <c r="ISJ644" s="9"/>
      <c r="ISK644" s="9"/>
      <c r="ISL644" s="9"/>
      <c r="ISM644" s="9"/>
      <c r="ISN644" s="9"/>
      <c r="ISO644" s="9"/>
      <c r="ISP644" s="9"/>
      <c r="ISQ644" s="9"/>
      <c r="ISR644" s="9"/>
      <c r="ISS644" s="9"/>
      <c r="IST644" s="9"/>
      <c r="ISU644" s="9"/>
      <c r="ISV644" s="9"/>
      <c r="ISW644" s="9"/>
      <c r="ISX644" s="9"/>
      <c r="ISY644" s="9"/>
      <c r="ISZ644" s="9"/>
      <c r="ITA644" s="9"/>
      <c r="ITB644" s="9"/>
      <c r="ITC644" s="9"/>
      <c r="ITD644" s="9"/>
      <c r="ITE644" s="9"/>
      <c r="ITF644" s="9"/>
      <c r="ITG644" s="9"/>
      <c r="ITH644" s="9"/>
      <c r="ITI644" s="9"/>
      <c r="ITJ644" s="9"/>
      <c r="ITK644" s="9"/>
      <c r="ITL644" s="9"/>
      <c r="ITM644" s="9"/>
      <c r="ITN644" s="9"/>
      <c r="ITO644" s="9"/>
      <c r="ITP644" s="9"/>
      <c r="ITQ644" s="9"/>
      <c r="ITR644" s="9"/>
      <c r="ITS644" s="9"/>
      <c r="ITT644" s="9"/>
      <c r="ITU644" s="9"/>
      <c r="ITV644" s="9"/>
      <c r="ITW644" s="9"/>
      <c r="ITX644" s="9"/>
      <c r="ITY644" s="9"/>
      <c r="ITZ644" s="9"/>
      <c r="IUA644" s="9"/>
      <c r="IUB644" s="9"/>
      <c r="IUC644" s="9"/>
      <c r="IUD644" s="9"/>
      <c r="IUE644" s="9"/>
      <c r="IUF644" s="9"/>
      <c r="IUG644" s="9"/>
      <c r="IUH644" s="9"/>
      <c r="IUI644" s="9"/>
      <c r="IUJ644" s="9"/>
      <c r="IUK644" s="9"/>
      <c r="IUL644" s="9"/>
      <c r="IUM644" s="9"/>
      <c r="IUN644" s="9"/>
      <c r="IUO644" s="9"/>
      <c r="IUP644" s="9"/>
      <c r="IUQ644" s="9"/>
      <c r="IUR644" s="9"/>
      <c r="IUS644" s="9"/>
      <c r="IUT644" s="9"/>
      <c r="IUU644" s="9"/>
      <c r="IUV644" s="9"/>
      <c r="IUW644" s="9"/>
      <c r="IUX644" s="9"/>
      <c r="IUY644" s="9"/>
      <c r="IUZ644" s="9"/>
      <c r="IVA644" s="9"/>
      <c r="IVB644" s="9"/>
      <c r="IVC644" s="9"/>
      <c r="IVD644" s="9"/>
      <c r="IVE644" s="9"/>
      <c r="IVF644" s="9"/>
      <c r="IVG644" s="9"/>
      <c r="IVH644" s="9"/>
      <c r="IVI644" s="9"/>
      <c r="IVJ644" s="9"/>
      <c r="IVK644" s="9"/>
      <c r="IVL644" s="9"/>
      <c r="IVM644" s="9"/>
      <c r="IVN644" s="9"/>
      <c r="IVO644" s="9"/>
      <c r="IVP644" s="9"/>
      <c r="IVQ644" s="9"/>
      <c r="IVR644" s="9"/>
      <c r="IVS644" s="9"/>
      <c r="IVT644" s="9"/>
      <c r="IVU644" s="9"/>
      <c r="IVV644" s="9"/>
      <c r="IVW644" s="9"/>
      <c r="IVX644" s="9"/>
      <c r="IVY644" s="9"/>
      <c r="IVZ644" s="9"/>
      <c r="IWA644" s="9"/>
      <c r="IWB644" s="9"/>
      <c r="IWC644" s="9"/>
      <c r="IWD644" s="9"/>
      <c r="IWE644" s="9"/>
      <c r="IWF644" s="9"/>
      <c r="IWG644" s="9"/>
      <c r="IWH644" s="9"/>
      <c r="IWI644" s="9"/>
      <c r="IWJ644" s="9"/>
      <c r="IWK644" s="9"/>
      <c r="IWL644" s="9"/>
      <c r="IWM644" s="9"/>
      <c r="IWN644" s="9"/>
      <c r="IWO644" s="9"/>
      <c r="IWP644" s="9"/>
      <c r="IWQ644" s="9"/>
      <c r="IWR644" s="9"/>
      <c r="IWS644" s="9"/>
      <c r="IWT644" s="9"/>
      <c r="IWU644" s="9"/>
      <c r="IWV644" s="9"/>
      <c r="IWW644" s="9"/>
      <c r="IWX644" s="9"/>
      <c r="IWY644" s="9"/>
      <c r="IWZ644" s="9"/>
      <c r="IXA644" s="9"/>
      <c r="IXB644" s="9"/>
      <c r="IXC644" s="9"/>
      <c r="IXD644" s="9"/>
      <c r="IXE644" s="9"/>
      <c r="IXF644" s="9"/>
      <c r="IXG644" s="9"/>
      <c r="IXH644" s="9"/>
      <c r="IXI644" s="9"/>
      <c r="IXJ644" s="9"/>
      <c r="IXK644" s="9"/>
      <c r="IXL644" s="9"/>
      <c r="IXM644" s="9"/>
      <c r="IXN644" s="9"/>
      <c r="IXO644" s="9"/>
      <c r="IXP644" s="9"/>
      <c r="IXQ644" s="9"/>
      <c r="IXR644" s="9"/>
      <c r="IXS644" s="9"/>
      <c r="IXT644" s="9"/>
      <c r="IXU644" s="9"/>
      <c r="IXV644" s="9"/>
      <c r="IXW644" s="9"/>
      <c r="IXX644" s="9"/>
      <c r="IXY644" s="9"/>
      <c r="IXZ644" s="9"/>
      <c r="IYA644" s="9"/>
      <c r="IYB644" s="9"/>
      <c r="IYC644" s="9"/>
      <c r="IYD644" s="9"/>
      <c r="IYE644" s="9"/>
      <c r="IYF644" s="9"/>
      <c r="IYG644" s="9"/>
      <c r="IYH644" s="9"/>
      <c r="IYI644" s="9"/>
      <c r="IYJ644" s="9"/>
      <c r="IYK644" s="9"/>
      <c r="IYL644" s="9"/>
      <c r="IYM644" s="9"/>
      <c r="IYN644" s="9"/>
      <c r="IYO644" s="9"/>
      <c r="IYP644" s="9"/>
      <c r="IYQ644" s="9"/>
      <c r="IYR644" s="9"/>
      <c r="IYS644" s="9"/>
      <c r="IYT644" s="9"/>
      <c r="IYU644" s="9"/>
      <c r="IYV644" s="9"/>
      <c r="IYW644" s="9"/>
      <c r="IYX644" s="9"/>
      <c r="IYY644" s="9"/>
      <c r="IYZ644" s="9"/>
      <c r="IZA644" s="9"/>
      <c r="IZB644" s="9"/>
      <c r="IZC644" s="9"/>
      <c r="IZD644" s="9"/>
      <c r="IZE644" s="9"/>
      <c r="IZF644" s="9"/>
      <c r="IZG644" s="9"/>
      <c r="IZH644" s="9"/>
      <c r="IZI644" s="9"/>
      <c r="IZJ644" s="9"/>
      <c r="IZK644" s="9"/>
      <c r="IZL644" s="9"/>
      <c r="IZM644" s="9"/>
      <c r="IZN644" s="9"/>
      <c r="IZO644" s="9"/>
      <c r="IZP644" s="9"/>
      <c r="IZQ644" s="9"/>
      <c r="IZR644" s="9"/>
      <c r="IZS644" s="9"/>
      <c r="IZT644" s="9"/>
      <c r="IZU644" s="9"/>
      <c r="IZV644" s="9"/>
      <c r="IZW644" s="9"/>
      <c r="IZX644" s="9"/>
      <c r="IZY644" s="9"/>
      <c r="IZZ644" s="9"/>
      <c r="JAA644" s="9"/>
      <c r="JAB644" s="9"/>
      <c r="JAC644" s="9"/>
      <c r="JAD644" s="9"/>
      <c r="JAE644" s="9"/>
      <c r="JAF644" s="9"/>
      <c r="JAG644" s="9"/>
      <c r="JAH644" s="9"/>
      <c r="JAI644" s="9"/>
      <c r="JAJ644" s="9"/>
      <c r="JAK644" s="9"/>
      <c r="JAL644" s="9"/>
      <c r="JAM644" s="9"/>
      <c r="JAN644" s="9"/>
      <c r="JAO644" s="9"/>
      <c r="JAP644" s="9"/>
      <c r="JAQ644" s="9"/>
      <c r="JAR644" s="9"/>
      <c r="JAS644" s="9"/>
      <c r="JAT644" s="9"/>
      <c r="JAU644" s="9"/>
      <c r="JAV644" s="9"/>
      <c r="JAW644" s="9"/>
      <c r="JAX644" s="9"/>
      <c r="JAY644" s="9"/>
      <c r="JAZ644" s="9"/>
      <c r="JBA644" s="9"/>
      <c r="JBB644" s="9"/>
      <c r="JBC644" s="9"/>
      <c r="JBD644" s="9"/>
      <c r="JBE644" s="9"/>
      <c r="JBF644" s="9"/>
      <c r="JBG644" s="9"/>
      <c r="JBH644" s="9"/>
      <c r="JBI644" s="9"/>
      <c r="JBJ644" s="9"/>
      <c r="JBK644" s="9"/>
      <c r="JBL644" s="9"/>
      <c r="JBM644" s="9"/>
      <c r="JBN644" s="9"/>
      <c r="JBO644" s="9"/>
      <c r="JBP644" s="9"/>
      <c r="JBQ644" s="9"/>
      <c r="JBR644" s="9"/>
      <c r="JBS644" s="9"/>
      <c r="JBT644" s="9"/>
      <c r="JBU644" s="9"/>
      <c r="JBV644" s="9"/>
      <c r="JBW644" s="9"/>
      <c r="JBX644" s="9"/>
      <c r="JBY644" s="9"/>
      <c r="JBZ644" s="9"/>
      <c r="JCA644" s="9"/>
      <c r="JCB644" s="9"/>
      <c r="JCC644" s="9"/>
      <c r="JCD644" s="9"/>
      <c r="JCE644" s="9"/>
      <c r="JCF644" s="9"/>
      <c r="JCG644" s="9"/>
      <c r="JCH644" s="9"/>
      <c r="JCI644" s="9"/>
      <c r="JCJ644" s="9"/>
      <c r="JCK644" s="9"/>
      <c r="JCL644" s="9"/>
      <c r="JCM644" s="9"/>
      <c r="JCN644" s="9"/>
      <c r="JCO644" s="9"/>
      <c r="JCP644" s="9"/>
      <c r="JCQ644" s="9"/>
      <c r="JCR644" s="9"/>
      <c r="JCS644" s="9"/>
      <c r="JCT644" s="9"/>
      <c r="JCU644" s="9"/>
      <c r="JCV644" s="9"/>
      <c r="JCW644" s="9"/>
      <c r="JCX644" s="9"/>
      <c r="JCY644" s="9"/>
      <c r="JCZ644" s="9"/>
      <c r="JDA644" s="9"/>
      <c r="JDB644" s="9"/>
      <c r="JDC644" s="9"/>
      <c r="JDD644" s="9"/>
      <c r="JDE644" s="9"/>
      <c r="JDF644" s="9"/>
      <c r="JDG644" s="9"/>
      <c r="JDH644" s="9"/>
      <c r="JDI644" s="9"/>
      <c r="JDJ644" s="9"/>
      <c r="JDK644" s="9"/>
      <c r="JDL644" s="9"/>
      <c r="JDM644" s="9"/>
      <c r="JDN644" s="9"/>
      <c r="JDO644" s="9"/>
      <c r="JDP644" s="9"/>
      <c r="JDQ644" s="9"/>
      <c r="JDR644" s="9"/>
      <c r="JDS644" s="9"/>
      <c r="JDT644" s="9"/>
      <c r="JDU644" s="9"/>
      <c r="JDV644" s="9"/>
      <c r="JDW644" s="9"/>
      <c r="JDX644" s="9"/>
      <c r="JDY644" s="9"/>
      <c r="JDZ644" s="9"/>
      <c r="JEA644" s="9"/>
      <c r="JEB644" s="9"/>
      <c r="JEC644" s="9"/>
      <c r="JED644" s="9"/>
      <c r="JEE644" s="9"/>
      <c r="JEF644" s="9"/>
      <c r="JEG644" s="9"/>
      <c r="JEH644" s="9"/>
      <c r="JEI644" s="9"/>
      <c r="JEJ644" s="9"/>
      <c r="JEK644" s="9"/>
      <c r="JEL644" s="9"/>
      <c r="JEM644" s="9"/>
      <c r="JEN644" s="9"/>
      <c r="JEO644" s="9"/>
      <c r="JEP644" s="9"/>
      <c r="JEQ644" s="9"/>
      <c r="JER644" s="9"/>
      <c r="JES644" s="9"/>
      <c r="JET644" s="9"/>
      <c r="JEU644" s="9"/>
      <c r="JEV644" s="9"/>
      <c r="JEW644" s="9"/>
      <c r="JEX644" s="9"/>
      <c r="JEY644" s="9"/>
      <c r="JEZ644" s="9"/>
      <c r="JFA644" s="9"/>
      <c r="JFB644" s="9"/>
      <c r="JFC644" s="9"/>
      <c r="JFD644" s="9"/>
      <c r="JFE644" s="9"/>
      <c r="JFF644" s="9"/>
      <c r="JFG644" s="9"/>
      <c r="JFH644" s="9"/>
      <c r="JFI644" s="9"/>
      <c r="JFJ644" s="9"/>
      <c r="JFK644" s="9"/>
      <c r="JFL644" s="9"/>
      <c r="JFM644" s="9"/>
      <c r="JFN644" s="9"/>
      <c r="JFO644" s="9"/>
      <c r="JFP644" s="9"/>
      <c r="JFQ644" s="9"/>
      <c r="JFR644" s="9"/>
      <c r="JFS644" s="9"/>
      <c r="JFT644" s="9"/>
      <c r="JFU644" s="9"/>
      <c r="JFV644" s="9"/>
      <c r="JFW644" s="9"/>
      <c r="JFX644" s="9"/>
      <c r="JFY644" s="9"/>
      <c r="JFZ644" s="9"/>
      <c r="JGA644" s="9"/>
      <c r="JGB644" s="9"/>
      <c r="JGC644" s="9"/>
      <c r="JGD644" s="9"/>
      <c r="JGE644" s="9"/>
      <c r="JGF644" s="9"/>
      <c r="JGG644" s="9"/>
      <c r="JGH644" s="9"/>
      <c r="JGI644" s="9"/>
      <c r="JGJ644" s="9"/>
      <c r="JGK644" s="9"/>
      <c r="JGL644" s="9"/>
      <c r="JGM644" s="9"/>
      <c r="JGN644" s="9"/>
      <c r="JGO644" s="9"/>
      <c r="JGP644" s="9"/>
      <c r="JGQ644" s="9"/>
      <c r="JGR644" s="9"/>
      <c r="JGS644" s="9"/>
      <c r="JGT644" s="9"/>
      <c r="JGU644" s="9"/>
      <c r="JGV644" s="9"/>
      <c r="JGW644" s="9"/>
      <c r="JGX644" s="9"/>
      <c r="JGY644" s="9"/>
      <c r="JGZ644" s="9"/>
      <c r="JHA644" s="9"/>
      <c r="JHB644" s="9"/>
      <c r="JHC644" s="9"/>
      <c r="JHD644" s="9"/>
      <c r="JHE644" s="9"/>
      <c r="JHF644" s="9"/>
      <c r="JHG644" s="9"/>
      <c r="JHH644" s="9"/>
      <c r="JHI644" s="9"/>
      <c r="JHJ644" s="9"/>
      <c r="JHK644" s="9"/>
      <c r="JHL644" s="9"/>
      <c r="JHM644" s="9"/>
      <c r="JHN644" s="9"/>
      <c r="JHO644" s="9"/>
      <c r="JHP644" s="9"/>
      <c r="JHQ644" s="9"/>
      <c r="JHR644" s="9"/>
      <c r="JHS644" s="9"/>
      <c r="JHT644" s="9"/>
      <c r="JHU644" s="9"/>
      <c r="JHV644" s="9"/>
      <c r="JHW644" s="9"/>
      <c r="JHX644" s="9"/>
      <c r="JHY644" s="9"/>
      <c r="JHZ644" s="9"/>
      <c r="JIA644" s="9"/>
      <c r="JIB644" s="9"/>
      <c r="JIC644" s="9"/>
      <c r="JID644" s="9"/>
      <c r="JIE644" s="9"/>
      <c r="JIF644" s="9"/>
      <c r="JIG644" s="9"/>
      <c r="JIH644" s="9"/>
      <c r="JII644" s="9"/>
      <c r="JIJ644" s="9"/>
      <c r="JIK644" s="9"/>
      <c r="JIL644" s="9"/>
      <c r="JIM644" s="9"/>
      <c r="JIN644" s="9"/>
      <c r="JIO644" s="9"/>
      <c r="JIP644" s="9"/>
      <c r="JIQ644" s="9"/>
      <c r="JIR644" s="9"/>
      <c r="JIS644" s="9"/>
      <c r="JIT644" s="9"/>
      <c r="JIU644" s="9"/>
      <c r="JIV644" s="9"/>
      <c r="JIW644" s="9"/>
      <c r="JIX644" s="9"/>
      <c r="JIY644" s="9"/>
      <c r="JIZ644" s="9"/>
      <c r="JJA644" s="9"/>
      <c r="JJB644" s="9"/>
      <c r="JJC644" s="9"/>
      <c r="JJD644" s="9"/>
      <c r="JJE644" s="9"/>
      <c r="JJF644" s="9"/>
      <c r="JJG644" s="9"/>
      <c r="JJH644" s="9"/>
      <c r="JJI644" s="9"/>
      <c r="JJJ644" s="9"/>
      <c r="JJK644" s="9"/>
      <c r="JJL644" s="9"/>
      <c r="JJM644" s="9"/>
      <c r="JJN644" s="9"/>
      <c r="JJO644" s="9"/>
      <c r="JJP644" s="9"/>
      <c r="JJQ644" s="9"/>
      <c r="JJR644" s="9"/>
      <c r="JJS644" s="9"/>
      <c r="JJT644" s="9"/>
      <c r="JJU644" s="9"/>
      <c r="JJV644" s="9"/>
      <c r="JJW644" s="9"/>
      <c r="JJX644" s="9"/>
      <c r="JJY644" s="9"/>
      <c r="JJZ644" s="9"/>
      <c r="JKA644" s="9"/>
      <c r="JKB644" s="9"/>
      <c r="JKC644" s="9"/>
      <c r="JKD644" s="9"/>
      <c r="JKE644" s="9"/>
      <c r="JKF644" s="9"/>
      <c r="JKG644" s="9"/>
      <c r="JKH644" s="9"/>
      <c r="JKI644" s="9"/>
      <c r="JKJ644" s="9"/>
      <c r="JKK644" s="9"/>
      <c r="JKL644" s="9"/>
      <c r="JKM644" s="9"/>
      <c r="JKN644" s="9"/>
      <c r="JKO644" s="9"/>
      <c r="JKP644" s="9"/>
      <c r="JKQ644" s="9"/>
      <c r="JKR644" s="9"/>
      <c r="JKS644" s="9"/>
      <c r="JKT644" s="9"/>
      <c r="JKU644" s="9"/>
      <c r="JKV644" s="9"/>
      <c r="JKW644" s="9"/>
      <c r="JKX644" s="9"/>
      <c r="JKY644" s="9"/>
      <c r="JKZ644" s="9"/>
      <c r="JLA644" s="9"/>
      <c r="JLB644" s="9"/>
      <c r="JLC644" s="9"/>
      <c r="JLD644" s="9"/>
      <c r="JLE644" s="9"/>
      <c r="JLF644" s="9"/>
      <c r="JLG644" s="9"/>
      <c r="JLH644" s="9"/>
      <c r="JLI644" s="9"/>
      <c r="JLJ644" s="9"/>
      <c r="JLK644" s="9"/>
      <c r="JLL644" s="9"/>
      <c r="JLM644" s="9"/>
      <c r="JLN644" s="9"/>
      <c r="JLO644" s="9"/>
      <c r="JLP644" s="9"/>
      <c r="JLQ644" s="9"/>
      <c r="JLR644" s="9"/>
      <c r="JLS644" s="9"/>
      <c r="JLT644" s="9"/>
      <c r="JLU644" s="9"/>
      <c r="JLV644" s="9"/>
      <c r="JLW644" s="9"/>
      <c r="JLX644" s="9"/>
      <c r="JLY644" s="9"/>
      <c r="JLZ644" s="9"/>
      <c r="JMA644" s="9"/>
      <c r="JMB644" s="9"/>
      <c r="JMC644" s="9"/>
      <c r="JMD644" s="9"/>
      <c r="JME644" s="9"/>
      <c r="JMF644" s="9"/>
      <c r="JMG644" s="9"/>
      <c r="JMH644" s="9"/>
      <c r="JMI644" s="9"/>
      <c r="JMJ644" s="9"/>
      <c r="JMK644" s="9"/>
      <c r="JML644" s="9"/>
      <c r="JMM644" s="9"/>
      <c r="JMN644" s="9"/>
      <c r="JMO644" s="9"/>
      <c r="JMP644" s="9"/>
      <c r="JMQ644" s="9"/>
      <c r="JMR644" s="9"/>
      <c r="JMS644" s="9"/>
      <c r="JMT644" s="9"/>
      <c r="JMU644" s="9"/>
      <c r="JMV644" s="9"/>
      <c r="JMW644" s="9"/>
      <c r="JMX644" s="9"/>
      <c r="JMY644" s="9"/>
      <c r="JMZ644" s="9"/>
      <c r="JNA644" s="9"/>
      <c r="JNB644" s="9"/>
      <c r="JNC644" s="9"/>
      <c r="JND644" s="9"/>
      <c r="JNE644" s="9"/>
      <c r="JNF644" s="9"/>
      <c r="JNG644" s="9"/>
      <c r="JNH644" s="9"/>
      <c r="JNI644" s="9"/>
      <c r="JNJ644" s="9"/>
      <c r="JNK644" s="9"/>
      <c r="JNL644" s="9"/>
      <c r="JNM644" s="9"/>
      <c r="JNN644" s="9"/>
      <c r="JNO644" s="9"/>
      <c r="JNP644" s="9"/>
      <c r="JNQ644" s="9"/>
      <c r="JNR644" s="9"/>
      <c r="JNS644" s="9"/>
      <c r="JNT644" s="9"/>
      <c r="JNU644" s="9"/>
      <c r="JNV644" s="9"/>
      <c r="JNW644" s="9"/>
      <c r="JNX644" s="9"/>
      <c r="JNY644" s="9"/>
      <c r="JNZ644" s="9"/>
      <c r="JOA644" s="9"/>
      <c r="JOB644" s="9"/>
      <c r="JOC644" s="9"/>
      <c r="JOD644" s="9"/>
      <c r="JOE644" s="9"/>
      <c r="JOF644" s="9"/>
      <c r="JOG644" s="9"/>
      <c r="JOH644" s="9"/>
      <c r="JOI644" s="9"/>
      <c r="JOJ644" s="9"/>
      <c r="JOK644" s="9"/>
      <c r="JOL644" s="9"/>
      <c r="JOM644" s="9"/>
      <c r="JON644" s="9"/>
      <c r="JOO644" s="9"/>
      <c r="JOP644" s="9"/>
      <c r="JOQ644" s="9"/>
      <c r="JOR644" s="9"/>
      <c r="JOS644" s="9"/>
      <c r="JOT644" s="9"/>
      <c r="JOU644" s="9"/>
      <c r="JOV644" s="9"/>
      <c r="JOW644" s="9"/>
      <c r="JOX644" s="9"/>
      <c r="JOY644" s="9"/>
      <c r="JOZ644" s="9"/>
      <c r="JPA644" s="9"/>
      <c r="JPB644" s="9"/>
      <c r="JPC644" s="9"/>
      <c r="JPD644" s="9"/>
      <c r="JPE644" s="9"/>
      <c r="JPF644" s="9"/>
      <c r="JPG644" s="9"/>
      <c r="JPH644" s="9"/>
      <c r="JPI644" s="9"/>
      <c r="JPJ644" s="9"/>
      <c r="JPK644" s="9"/>
      <c r="JPL644" s="9"/>
      <c r="JPM644" s="9"/>
      <c r="JPN644" s="9"/>
      <c r="JPO644" s="9"/>
      <c r="JPP644" s="9"/>
      <c r="JPQ644" s="9"/>
      <c r="JPR644" s="9"/>
      <c r="JPS644" s="9"/>
      <c r="JPT644" s="9"/>
      <c r="JPU644" s="9"/>
      <c r="JPV644" s="9"/>
      <c r="JPW644" s="9"/>
      <c r="JPX644" s="9"/>
      <c r="JPY644" s="9"/>
      <c r="JPZ644" s="9"/>
      <c r="JQA644" s="9"/>
      <c r="JQB644" s="9"/>
      <c r="JQC644" s="9"/>
      <c r="JQD644" s="9"/>
      <c r="JQE644" s="9"/>
      <c r="JQF644" s="9"/>
      <c r="JQG644" s="9"/>
      <c r="JQH644" s="9"/>
      <c r="JQI644" s="9"/>
      <c r="JQJ644" s="9"/>
      <c r="JQK644" s="9"/>
      <c r="JQL644" s="9"/>
      <c r="JQM644" s="9"/>
      <c r="JQN644" s="9"/>
      <c r="JQO644" s="9"/>
      <c r="JQP644" s="9"/>
      <c r="JQQ644" s="9"/>
      <c r="JQR644" s="9"/>
      <c r="JQS644" s="9"/>
      <c r="JQT644" s="9"/>
      <c r="JQU644" s="9"/>
      <c r="JQV644" s="9"/>
      <c r="JQW644" s="9"/>
      <c r="JQX644" s="9"/>
      <c r="JQY644" s="9"/>
      <c r="JQZ644" s="9"/>
      <c r="JRA644" s="9"/>
      <c r="JRB644" s="9"/>
      <c r="JRC644" s="9"/>
      <c r="JRD644" s="9"/>
      <c r="JRE644" s="9"/>
      <c r="JRF644" s="9"/>
      <c r="JRG644" s="9"/>
      <c r="JRH644" s="9"/>
      <c r="JRI644" s="9"/>
      <c r="JRJ644" s="9"/>
      <c r="JRK644" s="9"/>
      <c r="JRL644" s="9"/>
      <c r="JRM644" s="9"/>
      <c r="JRN644" s="9"/>
      <c r="JRO644" s="9"/>
      <c r="JRP644" s="9"/>
      <c r="JRQ644" s="9"/>
      <c r="JRR644" s="9"/>
      <c r="JRS644" s="9"/>
      <c r="JRT644" s="9"/>
      <c r="JRU644" s="9"/>
      <c r="JRV644" s="9"/>
      <c r="JRW644" s="9"/>
      <c r="JRX644" s="9"/>
      <c r="JRY644" s="9"/>
      <c r="JRZ644" s="9"/>
      <c r="JSA644" s="9"/>
      <c r="JSB644" s="9"/>
      <c r="JSC644" s="9"/>
      <c r="JSD644" s="9"/>
      <c r="JSE644" s="9"/>
      <c r="JSF644" s="9"/>
      <c r="JSG644" s="9"/>
      <c r="JSH644" s="9"/>
      <c r="JSI644" s="9"/>
      <c r="JSJ644" s="9"/>
      <c r="JSK644" s="9"/>
      <c r="JSL644" s="9"/>
      <c r="JSM644" s="9"/>
      <c r="JSN644" s="9"/>
      <c r="JSO644" s="9"/>
      <c r="JSP644" s="9"/>
      <c r="JSQ644" s="9"/>
      <c r="JSR644" s="9"/>
      <c r="JSS644" s="9"/>
      <c r="JST644" s="9"/>
      <c r="JSU644" s="9"/>
      <c r="JSV644" s="9"/>
      <c r="JSW644" s="9"/>
      <c r="JSX644" s="9"/>
      <c r="JSY644" s="9"/>
      <c r="JSZ644" s="9"/>
      <c r="JTA644" s="9"/>
      <c r="JTB644" s="9"/>
      <c r="JTC644" s="9"/>
      <c r="JTD644" s="9"/>
      <c r="JTE644" s="9"/>
      <c r="JTF644" s="9"/>
      <c r="JTG644" s="9"/>
      <c r="JTH644" s="9"/>
      <c r="JTI644" s="9"/>
      <c r="JTJ644" s="9"/>
      <c r="JTK644" s="9"/>
      <c r="JTL644" s="9"/>
      <c r="JTM644" s="9"/>
      <c r="JTN644" s="9"/>
      <c r="JTO644" s="9"/>
      <c r="JTP644" s="9"/>
      <c r="JTQ644" s="9"/>
      <c r="JTR644" s="9"/>
      <c r="JTS644" s="9"/>
      <c r="JTT644" s="9"/>
      <c r="JTU644" s="9"/>
      <c r="JTV644" s="9"/>
      <c r="JTW644" s="9"/>
      <c r="JTX644" s="9"/>
      <c r="JTY644" s="9"/>
      <c r="JTZ644" s="9"/>
      <c r="JUA644" s="9"/>
      <c r="JUB644" s="9"/>
      <c r="JUC644" s="9"/>
      <c r="JUD644" s="9"/>
      <c r="JUE644" s="9"/>
      <c r="JUF644" s="9"/>
      <c r="JUG644" s="9"/>
      <c r="JUH644" s="9"/>
      <c r="JUI644" s="9"/>
      <c r="JUJ644" s="9"/>
      <c r="JUK644" s="9"/>
      <c r="JUL644" s="9"/>
      <c r="JUM644" s="9"/>
      <c r="JUN644" s="9"/>
      <c r="JUO644" s="9"/>
      <c r="JUP644" s="9"/>
      <c r="JUQ644" s="9"/>
      <c r="JUR644" s="9"/>
      <c r="JUS644" s="9"/>
      <c r="JUT644" s="9"/>
      <c r="JUU644" s="9"/>
      <c r="JUV644" s="9"/>
      <c r="JUW644" s="9"/>
      <c r="JUX644" s="9"/>
      <c r="JUY644" s="9"/>
      <c r="JUZ644" s="9"/>
      <c r="JVA644" s="9"/>
      <c r="JVB644" s="9"/>
      <c r="JVC644" s="9"/>
      <c r="JVD644" s="9"/>
      <c r="JVE644" s="9"/>
      <c r="JVF644" s="9"/>
      <c r="JVG644" s="9"/>
      <c r="JVH644" s="9"/>
      <c r="JVI644" s="9"/>
      <c r="JVJ644" s="9"/>
      <c r="JVK644" s="9"/>
      <c r="JVL644" s="9"/>
      <c r="JVM644" s="9"/>
      <c r="JVN644" s="9"/>
      <c r="JVO644" s="9"/>
      <c r="JVP644" s="9"/>
      <c r="JVQ644" s="9"/>
      <c r="JVR644" s="9"/>
      <c r="JVS644" s="9"/>
      <c r="JVT644" s="9"/>
      <c r="JVU644" s="9"/>
      <c r="JVV644" s="9"/>
      <c r="JVW644" s="9"/>
      <c r="JVX644" s="9"/>
      <c r="JVY644" s="9"/>
      <c r="JVZ644" s="9"/>
      <c r="JWA644" s="9"/>
      <c r="JWB644" s="9"/>
      <c r="JWC644" s="9"/>
      <c r="JWD644" s="9"/>
      <c r="JWE644" s="9"/>
      <c r="JWF644" s="9"/>
      <c r="JWG644" s="9"/>
      <c r="JWH644" s="9"/>
      <c r="JWI644" s="9"/>
      <c r="JWJ644" s="9"/>
      <c r="JWK644" s="9"/>
      <c r="JWL644" s="9"/>
      <c r="JWM644" s="9"/>
      <c r="JWN644" s="9"/>
      <c r="JWO644" s="9"/>
      <c r="JWP644" s="9"/>
      <c r="JWQ644" s="9"/>
      <c r="JWR644" s="9"/>
      <c r="JWS644" s="9"/>
      <c r="JWT644" s="9"/>
      <c r="JWU644" s="9"/>
      <c r="JWV644" s="9"/>
      <c r="JWW644" s="9"/>
      <c r="JWX644" s="9"/>
      <c r="JWY644" s="9"/>
      <c r="JWZ644" s="9"/>
      <c r="JXA644" s="9"/>
      <c r="JXB644" s="9"/>
      <c r="JXC644" s="9"/>
      <c r="JXD644" s="9"/>
      <c r="JXE644" s="9"/>
      <c r="JXF644" s="9"/>
      <c r="JXG644" s="9"/>
      <c r="JXH644" s="9"/>
      <c r="JXI644" s="9"/>
      <c r="JXJ644" s="9"/>
      <c r="JXK644" s="9"/>
      <c r="JXL644" s="9"/>
      <c r="JXM644" s="9"/>
      <c r="JXN644" s="9"/>
      <c r="JXO644" s="9"/>
      <c r="JXP644" s="9"/>
      <c r="JXQ644" s="9"/>
      <c r="JXR644" s="9"/>
      <c r="JXS644" s="9"/>
      <c r="JXT644" s="9"/>
      <c r="JXU644" s="9"/>
      <c r="JXV644" s="9"/>
      <c r="JXW644" s="9"/>
      <c r="JXX644" s="9"/>
      <c r="JXY644" s="9"/>
      <c r="JXZ644" s="9"/>
      <c r="JYA644" s="9"/>
      <c r="JYB644" s="9"/>
      <c r="JYC644" s="9"/>
      <c r="JYD644" s="9"/>
      <c r="JYE644" s="9"/>
      <c r="JYF644" s="9"/>
      <c r="JYG644" s="9"/>
      <c r="JYH644" s="9"/>
      <c r="JYI644" s="9"/>
      <c r="JYJ644" s="9"/>
      <c r="JYK644" s="9"/>
      <c r="JYL644" s="9"/>
      <c r="JYM644" s="9"/>
      <c r="JYN644" s="9"/>
      <c r="JYO644" s="9"/>
      <c r="JYP644" s="9"/>
      <c r="JYQ644" s="9"/>
      <c r="JYR644" s="9"/>
      <c r="JYS644" s="9"/>
      <c r="JYT644" s="9"/>
      <c r="JYU644" s="9"/>
      <c r="JYV644" s="9"/>
      <c r="JYW644" s="9"/>
      <c r="JYX644" s="9"/>
      <c r="JYY644" s="9"/>
      <c r="JYZ644" s="9"/>
      <c r="JZA644" s="9"/>
      <c r="JZB644" s="9"/>
      <c r="JZC644" s="9"/>
      <c r="JZD644" s="9"/>
      <c r="JZE644" s="9"/>
      <c r="JZF644" s="9"/>
      <c r="JZG644" s="9"/>
      <c r="JZH644" s="9"/>
      <c r="JZI644" s="9"/>
      <c r="JZJ644" s="9"/>
      <c r="JZK644" s="9"/>
      <c r="JZL644" s="9"/>
      <c r="JZM644" s="9"/>
      <c r="JZN644" s="9"/>
      <c r="JZO644" s="9"/>
      <c r="JZP644" s="9"/>
      <c r="JZQ644" s="9"/>
      <c r="JZR644" s="9"/>
      <c r="JZS644" s="9"/>
      <c r="JZT644" s="9"/>
      <c r="JZU644" s="9"/>
      <c r="JZV644" s="9"/>
      <c r="JZW644" s="9"/>
      <c r="JZX644" s="9"/>
      <c r="JZY644" s="9"/>
      <c r="JZZ644" s="9"/>
      <c r="KAA644" s="9"/>
      <c r="KAB644" s="9"/>
      <c r="KAC644" s="9"/>
      <c r="KAD644" s="9"/>
      <c r="KAE644" s="9"/>
      <c r="KAF644" s="9"/>
      <c r="KAG644" s="9"/>
      <c r="KAH644" s="9"/>
      <c r="KAI644" s="9"/>
      <c r="KAJ644" s="9"/>
      <c r="KAK644" s="9"/>
      <c r="KAL644" s="9"/>
      <c r="KAM644" s="9"/>
      <c r="KAN644" s="9"/>
      <c r="KAO644" s="9"/>
      <c r="KAP644" s="9"/>
      <c r="KAQ644" s="9"/>
      <c r="KAR644" s="9"/>
      <c r="KAS644" s="9"/>
      <c r="KAT644" s="9"/>
      <c r="KAU644" s="9"/>
      <c r="KAV644" s="9"/>
      <c r="KAW644" s="9"/>
      <c r="KAX644" s="9"/>
      <c r="KAY644" s="9"/>
      <c r="KAZ644" s="9"/>
      <c r="KBA644" s="9"/>
      <c r="KBB644" s="9"/>
      <c r="KBC644" s="9"/>
      <c r="KBD644" s="9"/>
      <c r="KBE644" s="9"/>
      <c r="KBF644" s="9"/>
      <c r="KBG644" s="9"/>
      <c r="KBH644" s="9"/>
      <c r="KBI644" s="9"/>
      <c r="KBJ644" s="9"/>
      <c r="KBK644" s="9"/>
      <c r="KBL644" s="9"/>
      <c r="KBM644" s="9"/>
      <c r="KBN644" s="9"/>
      <c r="KBO644" s="9"/>
      <c r="KBP644" s="9"/>
      <c r="KBQ644" s="9"/>
      <c r="KBR644" s="9"/>
      <c r="KBS644" s="9"/>
      <c r="KBT644" s="9"/>
      <c r="KBU644" s="9"/>
      <c r="KBV644" s="9"/>
      <c r="KBW644" s="9"/>
      <c r="KBX644" s="9"/>
      <c r="KBY644" s="9"/>
      <c r="KBZ644" s="9"/>
      <c r="KCA644" s="9"/>
      <c r="KCB644" s="9"/>
      <c r="KCC644" s="9"/>
      <c r="KCD644" s="9"/>
      <c r="KCE644" s="9"/>
      <c r="KCF644" s="9"/>
      <c r="KCG644" s="9"/>
      <c r="KCH644" s="9"/>
      <c r="KCI644" s="9"/>
      <c r="KCJ644" s="9"/>
      <c r="KCK644" s="9"/>
      <c r="KCL644" s="9"/>
      <c r="KCM644" s="9"/>
      <c r="KCN644" s="9"/>
      <c r="KCO644" s="9"/>
      <c r="KCP644" s="9"/>
      <c r="KCQ644" s="9"/>
      <c r="KCR644" s="9"/>
      <c r="KCS644" s="9"/>
      <c r="KCT644" s="9"/>
      <c r="KCU644" s="9"/>
      <c r="KCV644" s="9"/>
      <c r="KCW644" s="9"/>
      <c r="KCX644" s="9"/>
      <c r="KCY644" s="9"/>
      <c r="KCZ644" s="9"/>
      <c r="KDA644" s="9"/>
      <c r="KDB644" s="9"/>
      <c r="KDC644" s="9"/>
      <c r="KDD644" s="9"/>
      <c r="KDE644" s="9"/>
      <c r="KDF644" s="9"/>
      <c r="KDG644" s="9"/>
      <c r="KDH644" s="9"/>
      <c r="KDI644" s="9"/>
      <c r="KDJ644" s="9"/>
      <c r="KDK644" s="9"/>
      <c r="KDL644" s="9"/>
      <c r="KDM644" s="9"/>
      <c r="KDN644" s="9"/>
      <c r="KDO644" s="9"/>
      <c r="KDP644" s="9"/>
      <c r="KDQ644" s="9"/>
      <c r="KDR644" s="9"/>
      <c r="KDS644" s="9"/>
      <c r="KDT644" s="9"/>
      <c r="KDU644" s="9"/>
      <c r="KDV644" s="9"/>
      <c r="KDW644" s="9"/>
      <c r="KDX644" s="9"/>
      <c r="KDY644" s="9"/>
      <c r="KDZ644" s="9"/>
      <c r="KEA644" s="9"/>
      <c r="KEB644" s="9"/>
      <c r="KEC644" s="9"/>
      <c r="KED644" s="9"/>
      <c r="KEE644" s="9"/>
      <c r="KEF644" s="9"/>
      <c r="KEG644" s="9"/>
      <c r="KEH644" s="9"/>
      <c r="KEI644" s="9"/>
      <c r="KEJ644" s="9"/>
      <c r="KEK644" s="9"/>
      <c r="KEL644" s="9"/>
      <c r="KEM644" s="9"/>
      <c r="KEN644" s="9"/>
      <c r="KEO644" s="9"/>
      <c r="KEP644" s="9"/>
      <c r="KEQ644" s="9"/>
      <c r="KER644" s="9"/>
      <c r="KES644" s="9"/>
      <c r="KET644" s="9"/>
      <c r="KEU644" s="9"/>
      <c r="KEV644" s="9"/>
      <c r="KEW644" s="9"/>
      <c r="KEX644" s="9"/>
      <c r="KEY644" s="9"/>
      <c r="KEZ644" s="9"/>
      <c r="KFA644" s="9"/>
      <c r="KFB644" s="9"/>
      <c r="KFC644" s="9"/>
      <c r="KFD644" s="9"/>
      <c r="KFE644" s="9"/>
      <c r="KFF644" s="9"/>
      <c r="KFG644" s="9"/>
      <c r="KFH644" s="9"/>
      <c r="KFI644" s="9"/>
      <c r="KFJ644" s="9"/>
      <c r="KFK644" s="9"/>
      <c r="KFL644" s="9"/>
      <c r="KFM644" s="9"/>
      <c r="KFN644" s="9"/>
      <c r="KFO644" s="9"/>
      <c r="KFP644" s="9"/>
      <c r="KFQ644" s="9"/>
      <c r="KFR644" s="9"/>
      <c r="KFS644" s="9"/>
      <c r="KFT644" s="9"/>
      <c r="KFU644" s="9"/>
      <c r="KFV644" s="9"/>
      <c r="KFW644" s="9"/>
      <c r="KFX644" s="9"/>
      <c r="KFY644" s="9"/>
      <c r="KFZ644" s="9"/>
      <c r="KGA644" s="9"/>
      <c r="KGB644" s="9"/>
      <c r="KGC644" s="9"/>
      <c r="KGD644" s="9"/>
      <c r="KGE644" s="9"/>
      <c r="KGF644" s="9"/>
      <c r="KGG644" s="9"/>
      <c r="KGH644" s="9"/>
      <c r="KGI644" s="9"/>
      <c r="KGJ644" s="9"/>
      <c r="KGK644" s="9"/>
      <c r="KGL644" s="9"/>
      <c r="KGM644" s="9"/>
      <c r="KGN644" s="9"/>
      <c r="KGO644" s="9"/>
      <c r="KGP644" s="9"/>
      <c r="KGQ644" s="9"/>
      <c r="KGR644" s="9"/>
      <c r="KGS644" s="9"/>
      <c r="KGT644" s="9"/>
      <c r="KGU644" s="9"/>
      <c r="KGV644" s="9"/>
      <c r="KGW644" s="9"/>
      <c r="KGX644" s="9"/>
      <c r="KGY644" s="9"/>
      <c r="KGZ644" s="9"/>
      <c r="KHA644" s="9"/>
      <c r="KHB644" s="9"/>
      <c r="KHC644" s="9"/>
      <c r="KHD644" s="9"/>
      <c r="KHE644" s="9"/>
      <c r="KHF644" s="9"/>
      <c r="KHG644" s="9"/>
      <c r="KHH644" s="9"/>
      <c r="KHI644" s="9"/>
      <c r="KHJ644" s="9"/>
      <c r="KHK644" s="9"/>
      <c r="KHL644" s="9"/>
      <c r="KHM644" s="9"/>
      <c r="KHN644" s="9"/>
      <c r="KHO644" s="9"/>
      <c r="KHP644" s="9"/>
      <c r="KHQ644" s="9"/>
      <c r="KHR644" s="9"/>
      <c r="KHS644" s="9"/>
      <c r="KHT644" s="9"/>
      <c r="KHU644" s="9"/>
      <c r="KHV644" s="9"/>
      <c r="KHW644" s="9"/>
      <c r="KHX644" s="9"/>
      <c r="KHY644" s="9"/>
      <c r="KHZ644" s="9"/>
      <c r="KIA644" s="9"/>
      <c r="KIB644" s="9"/>
      <c r="KIC644" s="9"/>
      <c r="KID644" s="9"/>
      <c r="KIE644" s="9"/>
      <c r="KIF644" s="9"/>
      <c r="KIG644" s="9"/>
      <c r="KIH644" s="9"/>
      <c r="KII644" s="9"/>
      <c r="KIJ644" s="9"/>
      <c r="KIK644" s="9"/>
      <c r="KIL644" s="9"/>
      <c r="KIM644" s="9"/>
      <c r="KIN644" s="9"/>
      <c r="KIO644" s="9"/>
      <c r="KIP644" s="9"/>
      <c r="KIQ644" s="9"/>
      <c r="KIR644" s="9"/>
      <c r="KIS644" s="9"/>
      <c r="KIT644" s="9"/>
      <c r="KIU644" s="9"/>
      <c r="KIV644" s="9"/>
      <c r="KIW644" s="9"/>
      <c r="KIX644" s="9"/>
      <c r="KIY644" s="9"/>
      <c r="KIZ644" s="9"/>
      <c r="KJA644" s="9"/>
      <c r="KJB644" s="9"/>
      <c r="KJC644" s="9"/>
      <c r="KJD644" s="9"/>
      <c r="KJE644" s="9"/>
      <c r="KJF644" s="9"/>
      <c r="KJG644" s="9"/>
      <c r="KJH644" s="9"/>
      <c r="KJI644" s="9"/>
      <c r="KJJ644" s="9"/>
      <c r="KJK644" s="9"/>
      <c r="KJL644" s="9"/>
      <c r="KJM644" s="9"/>
      <c r="KJN644" s="9"/>
      <c r="KJO644" s="9"/>
      <c r="KJP644" s="9"/>
      <c r="KJQ644" s="9"/>
      <c r="KJR644" s="9"/>
      <c r="KJS644" s="9"/>
      <c r="KJT644" s="9"/>
      <c r="KJU644" s="9"/>
      <c r="KJV644" s="9"/>
      <c r="KJW644" s="9"/>
      <c r="KJX644" s="9"/>
      <c r="KJY644" s="9"/>
      <c r="KJZ644" s="9"/>
      <c r="KKA644" s="9"/>
      <c r="KKB644" s="9"/>
      <c r="KKC644" s="9"/>
      <c r="KKD644" s="9"/>
      <c r="KKE644" s="9"/>
      <c r="KKF644" s="9"/>
      <c r="KKG644" s="9"/>
      <c r="KKH644" s="9"/>
      <c r="KKI644" s="9"/>
      <c r="KKJ644" s="9"/>
      <c r="KKK644" s="9"/>
      <c r="KKL644" s="9"/>
      <c r="KKM644" s="9"/>
      <c r="KKN644" s="9"/>
      <c r="KKO644" s="9"/>
      <c r="KKP644" s="9"/>
      <c r="KKQ644" s="9"/>
      <c r="KKR644" s="9"/>
      <c r="KKS644" s="9"/>
      <c r="KKT644" s="9"/>
      <c r="KKU644" s="9"/>
      <c r="KKV644" s="9"/>
      <c r="KKW644" s="9"/>
      <c r="KKX644" s="9"/>
      <c r="KKY644" s="9"/>
      <c r="KKZ644" s="9"/>
      <c r="KLA644" s="9"/>
      <c r="KLB644" s="9"/>
      <c r="KLC644" s="9"/>
      <c r="KLD644" s="9"/>
      <c r="KLE644" s="9"/>
      <c r="KLF644" s="9"/>
      <c r="KLG644" s="9"/>
      <c r="KLH644" s="9"/>
      <c r="KLI644" s="9"/>
      <c r="KLJ644" s="9"/>
      <c r="KLK644" s="9"/>
      <c r="KLL644" s="9"/>
      <c r="KLM644" s="9"/>
      <c r="KLN644" s="9"/>
      <c r="KLO644" s="9"/>
      <c r="KLP644" s="9"/>
      <c r="KLQ644" s="9"/>
      <c r="KLR644" s="9"/>
      <c r="KLS644" s="9"/>
      <c r="KLT644" s="9"/>
      <c r="KLU644" s="9"/>
      <c r="KLV644" s="9"/>
      <c r="KLW644" s="9"/>
      <c r="KLX644" s="9"/>
      <c r="KLY644" s="9"/>
      <c r="KLZ644" s="9"/>
      <c r="KMA644" s="9"/>
      <c r="KMB644" s="9"/>
      <c r="KMC644" s="9"/>
      <c r="KMD644" s="9"/>
      <c r="KME644" s="9"/>
      <c r="KMF644" s="9"/>
      <c r="KMG644" s="9"/>
      <c r="KMH644" s="9"/>
      <c r="KMI644" s="9"/>
      <c r="KMJ644" s="9"/>
      <c r="KMK644" s="9"/>
      <c r="KML644" s="9"/>
      <c r="KMM644" s="9"/>
      <c r="KMN644" s="9"/>
      <c r="KMO644" s="9"/>
      <c r="KMP644" s="9"/>
      <c r="KMQ644" s="9"/>
      <c r="KMR644" s="9"/>
      <c r="KMS644" s="9"/>
      <c r="KMT644" s="9"/>
      <c r="KMU644" s="9"/>
      <c r="KMV644" s="9"/>
      <c r="KMW644" s="9"/>
      <c r="KMX644" s="9"/>
      <c r="KMY644" s="9"/>
      <c r="KMZ644" s="9"/>
      <c r="KNA644" s="9"/>
      <c r="KNB644" s="9"/>
      <c r="KNC644" s="9"/>
      <c r="KND644" s="9"/>
      <c r="KNE644" s="9"/>
      <c r="KNF644" s="9"/>
      <c r="KNG644" s="9"/>
      <c r="KNH644" s="9"/>
      <c r="KNI644" s="9"/>
      <c r="KNJ644" s="9"/>
      <c r="KNK644" s="9"/>
      <c r="KNL644" s="9"/>
      <c r="KNM644" s="9"/>
      <c r="KNN644" s="9"/>
      <c r="KNO644" s="9"/>
      <c r="KNP644" s="9"/>
      <c r="KNQ644" s="9"/>
      <c r="KNR644" s="9"/>
      <c r="KNS644" s="9"/>
      <c r="KNT644" s="9"/>
      <c r="KNU644" s="9"/>
      <c r="KNV644" s="9"/>
      <c r="KNW644" s="9"/>
      <c r="KNX644" s="9"/>
      <c r="KNY644" s="9"/>
      <c r="KNZ644" s="9"/>
      <c r="KOA644" s="9"/>
      <c r="KOB644" s="9"/>
      <c r="KOC644" s="9"/>
      <c r="KOD644" s="9"/>
      <c r="KOE644" s="9"/>
      <c r="KOF644" s="9"/>
      <c r="KOG644" s="9"/>
      <c r="KOH644" s="9"/>
      <c r="KOI644" s="9"/>
      <c r="KOJ644" s="9"/>
      <c r="KOK644" s="9"/>
      <c r="KOL644" s="9"/>
      <c r="KOM644" s="9"/>
      <c r="KON644" s="9"/>
      <c r="KOO644" s="9"/>
      <c r="KOP644" s="9"/>
      <c r="KOQ644" s="9"/>
      <c r="KOR644" s="9"/>
      <c r="KOS644" s="9"/>
      <c r="KOT644" s="9"/>
      <c r="KOU644" s="9"/>
      <c r="KOV644" s="9"/>
      <c r="KOW644" s="9"/>
      <c r="KOX644" s="9"/>
      <c r="KOY644" s="9"/>
      <c r="KOZ644" s="9"/>
      <c r="KPA644" s="9"/>
      <c r="KPB644" s="9"/>
      <c r="KPC644" s="9"/>
      <c r="KPD644" s="9"/>
      <c r="KPE644" s="9"/>
      <c r="KPF644" s="9"/>
      <c r="KPG644" s="9"/>
      <c r="KPH644" s="9"/>
      <c r="KPI644" s="9"/>
      <c r="KPJ644" s="9"/>
      <c r="KPK644" s="9"/>
      <c r="KPL644" s="9"/>
      <c r="KPM644" s="9"/>
      <c r="KPN644" s="9"/>
      <c r="KPO644" s="9"/>
      <c r="KPP644" s="9"/>
      <c r="KPQ644" s="9"/>
      <c r="KPR644" s="9"/>
      <c r="KPS644" s="9"/>
      <c r="KPT644" s="9"/>
      <c r="KPU644" s="9"/>
      <c r="KPV644" s="9"/>
      <c r="KPW644" s="9"/>
      <c r="KPX644" s="9"/>
      <c r="KPY644" s="9"/>
      <c r="KPZ644" s="9"/>
      <c r="KQA644" s="9"/>
      <c r="KQB644" s="9"/>
      <c r="KQC644" s="9"/>
      <c r="KQD644" s="9"/>
      <c r="KQE644" s="9"/>
      <c r="KQF644" s="9"/>
      <c r="KQG644" s="9"/>
      <c r="KQH644" s="9"/>
      <c r="KQI644" s="9"/>
      <c r="KQJ644" s="9"/>
      <c r="KQK644" s="9"/>
      <c r="KQL644" s="9"/>
      <c r="KQM644" s="9"/>
      <c r="KQN644" s="9"/>
      <c r="KQO644" s="9"/>
      <c r="KQP644" s="9"/>
      <c r="KQQ644" s="9"/>
      <c r="KQR644" s="9"/>
      <c r="KQS644" s="9"/>
      <c r="KQT644" s="9"/>
      <c r="KQU644" s="9"/>
      <c r="KQV644" s="9"/>
      <c r="KQW644" s="9"/>
      <c r="KQX644" s="9"/>
      <c r="KQY644" s="9"/>
      <c r="KQZ644" s="9"/>
      <c r="KRA644" s="9"/>
      <c r="KRB644" s="9"/>
      <c r="KRC644" s="9"/>
      <c r="KRD644" s="9"/>
      <c r="KRE644" s="9"/>
      <c r="KRF644" s="9"/>
      <c r="KRG644" s="9"/>
      <c r="KRH644" s="9"/>
      <c r="KRI644" s="9"/>
      <c r="KRJ644" s="9"/>
      <c r="KRK644" s="9"/>
      <c r="KRL644" s="9"/>
      <c r="KRM644" s="9"/>
      <c r="KRN644" s="9"/>
      <c r="KRO644" s="9"/>
      <c r="KRP644" s="9"/>
      <c r="KRQ644" s="9"/>
      <c r="KRR644" s="9"/>
      <c r="KRS644" s="9"/>
      <c r="KRT644" s="9"/>
      <c r="KRU644" s="9"/>
      <c r="KRV644" s="9"/>
      <c r="KRW644" s="9"/>
      <c r="KRX644" s="9"/>
      <c r="KRY644" s="9"/>
      <c r="KRZ644" s="9"/>
      <c r="KSA644" s="9"/>
      <c r="KSB644" s="9"/>
      <c r="KSC644" s="9"/>
      <c r="KSD644" s="9"/>
      <c r="KSE644" s="9"/>
      <c r="KSF644" s="9"/>
      <c r="KSG644" s="9"/>
      <c r="KSH644" s="9"/>
      <c r="KSI644" s="9"/>
      <c r="KSJ644" s="9"/>
      <c r="KSK644" s="9"/>
      <c r="KSL644" s="9"/>
      <c r="KSM644" s="9"/>
      <c r="KSN644" s="9"/>
      <c r="KSO644" s="9"/>
      <c r="KSP644" s="9"/>
      <c r="KSQ644" s="9"/>
      <c r="KSR644" s="9"/>
      <c r="KSS644" s="9"/>
      <c r="KST644" s="9"/>
      <c r="KSU644" s="9"/>
      <c r="KSV644" s="9"/>
      <c r="KSW644" s="9"/>
      <c r="KSX644" s="9"/>
      <c r="KSY644" s="9"/>
      <c r="KSZ644" s="9"/>
      <c r="KTA644" s="9"/>
      <c r="KTB644" s="9"/>
      <c r="KTC644" s="9"/>
      <c r="KTD644" s="9"/>
      <c r="KTE644" s="9"/>
      <c r="KTF644" s="9"/>
      <c r="KTG644" s="9"/>
      <c r="KTH644" s="9"/>
      <c r="KTI644" s="9"/>
      <c r="KTJ644" s="9"/>
      <c r="KTK644" s="9"/>
      <c r="KTL644" s="9"/>
      <c r="KTM644" s="9"/>
      <c r="KTN644" s="9"/>
      <c r="KTO644" s="9"/>
      <c r="KTP644" s="9"/>
      <c r="KTQ644" s="9"/>
      <c r="KTR644" s="9"/>
      <c r="KTS644" s="9"/>
      <c r="KTT644" s="9"/>
      <c r="KTU644" s="9"/>
      <c r="KTV644" s="9"/>
      <c r="KTW644" s="9"/>
      <c r="KTX644" s="9"/>
      <c r="KTY644" s="9"/>
      <c r="KTZ644" s="9"/>
      <c r="KUA644" s="9"/>
      <c r="KUB644" s="9"/>
      <c r="KUC644" s="9"/>
      <c r="KUD644" s="9"/>
      <c r="KUE644" s="9"/>
      <c r="KUF644" s="9"/>
      <c r="KUG644" s="9"/>
      <c r="KUH644" s="9"/>
      <c r="KUI644" s="9"/>
      <c r="KUJ644" s="9"/>
      <c r="KUK644" s="9"/>
      <c r="KUL644" s="9"/>
      <c r="KUM644" s="9"/>
      <c r="KUN644" s="9"/>
      <c r="KUO644" s="9"/>
      <c r="KUP644" s="9"/>
      <c r="KUQ644" s="9"/>
      <c r="KUR644" s="9"/>
      <c r="KUS644" s="9"/>
      <c r="KUT644" s="9"/>
      <c r="KUU644" s="9"/>
      <c r="KUV644" s="9"/>
      <c r="KUW644" s="9"/>
      <c r="KUX644" s="9"/>
      <c r="KUY644" s="9"/>
      <c r="KUZ644" s="9"/>
      <c r="KVA644" s="9"/>
      <c r="KVB644" s="9"/>
      <c r="KVC644" s="9"/>
      <c r="KVD644" s="9"/>
      <c r="KVE644" s="9"/>
      <c r="KVF644" s="9"/>
      <c r="KVG644" s="9"/>
      <c r="KVH644" s="9"/>
      <c r="KVI644" s="9"/>
      <c r="KVJ644" s="9"/>
      <c r="KVK644" s="9"/>
      <c r="KVL644" s="9"/>
      <c r="KVM644" s="9"/>
      <c r="KVN644" s="9"/>
      <c r="KVO644" s="9"/>
      <c r="KVP644" s="9"/>
      <c r="KVQ644" s="9"/>
      <c r="KVR644" s="9"/>
      <c r="KVS644" s="9"/>
      <c r="KVT644" s="9"/>
      <c r="KVU644" s="9"/>
      <c r="KVV644" s="9"/>
      <c r="KVW644" s="9"/>
      <c r="KVX644" s="9"/>
      <c r="KVY644" s="9"/>
      <c r="KVZ644" s="9"/>
      <c r="KWA644" s="9"/>
      <c r="KWB644" s="9"/>
      <c r="KWC644" s="9"/>
      <c r="KWD644" s="9"/>
      <c r="KWE644" s="9"/>
      <c r="KWF644" s="9"/>
      <c r="KWG644" s="9"/>
      <c r="KWH644" s="9"/>
      <c r="KWI644" s="9"/>
      <c r="KWJ644" s="9"/>
      <c r="KWK644" s="9"/>
      <c r="KWL644" s="9"/>
      <c r="KWM644" s="9"/>
      <c r="KWN644" s="9"/>
      <c r="KWO644" s="9"/>
      <c r="KWP644" s="9"/>
      <c r="KWQ644" s="9"/>
      <c r="KWR644" s="9"/>
      <c r="KWS644" s="9"/>
      <c r="KWT644" s="9"/>
      <c r="KWU644" s="9"/>
      <c r="KWV644" s="9"/>
      <c r="KWW644" s="9"/>
      <c r="KWX644" s="9"/>
      <c r="KWY644" s="9"/>
      <c r="KWZ644" s="9"/>
      <c r="KXA644" s="9"/>
      <c r="KXB644" s="9"/>
      <c r="KXC644" s="9"/>
      <c r="KXD644" s="9"/>
      <c r="KXE644" s="9"/>
      <c r="KXF644" s="9"/>
      <c r="KXG644" s="9"/>
      <c r="KXH644" s="9"/>
      <c r="KXI644" s="9"/>
      <c r="KXJ644" s="9"/>
      <c r="KXK644" s="9"/>
      <c r="KXL644" s="9"/>
      <c r="KXM644" s="9"/>
      <c r="KXN644" s="9"/>
      <c r="KXO644" s="9"/>
      <c r="KXP644" s="9"/>
      <c r="KXQ644" s="9"/>
      <c r="KXR644" s="9"/>
      <c r="KXS644" s="9"/>
      <c r="KXT644" s="9"/>
      <c r="KXU644" s="9"/>
      <c r="KXV644" s="9"/>
      <c r="KXW644" s="9"/>
      <c r="KXX644" s="9"/>
      <c r="KXY644" s="9"/>
      <c r="KXZ644" s="9"/>
      <c r="KYA644" s="9"/>
      <c r="KYB644" s="9"/>
      <c r="KYC644" s="9"/>
      <c r="KYD644" s="9"/>
      <c r="KYE644" s="9"/>
      <c r="KYF644" s="9"/>
      <c r="KYG644" s="9"/>
      <c r="KYH644" s="9"/>
      <c r="KYI644" s="9"/>
      <c r="KYJ644" s="9"/>
      <c r="KYK644" s="9"/>
      <c r="KYL644" s="9"/>
      <c r="KYM644" s="9"/>
      <c r="KYN644" s="9"/>
      <c r="KYO644" s="9"/>
      <c r="KYP644" s="9"/>
      <c r="KYQ644" s="9"/>
      <c r="KYR644" s="9"/>
      <c r="KYS644" s="9"/>
      <c r="KYT644" s="9"/>
      <c r="KYU644" s="9"/>
      <c r="KYV644" s="9"/>
      <c r="KYW644" s="9"/>
      <c r="KYX644" s="9"/>
      <c r="KYY644" s="9"/>
      <c r="KYZ644" s="9"/>
      <c r="KZA644" s="9"/>
      <c r="KZB644" s="9"/>
      <c r="KZC644" s="9"/>
      <c r="KZD644" s="9"/>
      <c r="KZE644" s="9"/>
      <c r="KZF644" s="9"/>
      <c r="KZG644" s="9"/>
      <c r="KZH644" s="9"/>
      <c r="KZI644" s="9"/>
      <c r="KZJ644" s="9"/>
      <c r="KZK644" s="9"/>
      <c r="KZL644" s="9"/>
      <c r="KZM644" s="9"/>
      <c r="KZN644" s="9"/>
      <c r="KZO644" s="9"/>
      <c r="KZP644" s="9"/>
      <c r="KZQ644" s="9"/>
      <c r="KZR644" s="9"/>
      <c r="KZS644" s="9"/>
      <c r="KZT644" s="9"/>
      <c r="KZU644" s="9"/>
      <c r="KZV644" s="9"/>
      <c r="KZW644" s="9"/>
      <c r="KZX644" s="9"/>
      <c r="KZY644" s="9"/>
      <c r="KZZ644" s="9"/>
      <c r="LAA644" s="9"/>
      <c r="LAB644" s="9"/>
      <c r="LAC644" s="9"/>
      <c r="LAD644" s="9"/>
      <c r="LAE644" s="9"/>
      <c r="LAF644" s="9"/>
      <c r="LAG644" s="9"/>
      <c r="LAH644" s="9"/>
      <c r="LAI644" s="9"/>
      <c r="LAJ644" s="9"/>
      <c r="LAK644" s="9"/>
      <c r="LAL644" s="9"/>
      <c r="LAM644" s="9"/>
      <c r="LAN644" s="9"/>
      <c r="LAO644" s="9"/>
      <c r="LAP644" s="9"/>
      <c r="LAQ644" s="9"/>
      <c r="LAR644" s="9"/>
      <c r="LAS644" s="9"/>
      <c r="LAT644" s="9"/>
      <c r="LAU644" s="9"/>
      <c r="LAV644" s="9"/>
      <c r="LAW644" s="9"/>
      <c r="LAX644" s="9"/>
      <c r="LAY644" s="9"/>
      <c r="LAZ644" s="9"/>
      <c r="LBA644" s="9"/>
      <c r="LBB644" s="9"/>
      <c r="LBC644" s="9"/>
      <c r="LBD644" s="9"/>
      <c r="LBE644" s="9"/>
      <c r="LBF644" s="9"/>
      <c r="LBG644" s="9"/>
      <c r="LBH644" s="9"/>
      <c r="LBI644" s="9"/>
      <c r="LBJ644" s="9"/>
      <c r="LBK644" s="9"/>
      <c r="LBL644" s="9"/>
      <c r="LBM644" s="9"/>
      <c r="LBN644" s="9"/>
      <c r="LBO644" s="9"/>
      <c r="LBP644" s="9"/>
      <c r="LBQ644" s="9"/>
      <c r="LBR644" s="9"/>
      <c r="LBS644" s="9"/>
      <c r="LBT644" s="9"/>
      <c r="LBU644" s="9"/>
      <c r="LBV644" s="9"/>
      <c r="LBW644" s="9"/>
      <c r="LBX644" s="9"/>
      <c r="LBY644" s="9"/>
      <c r="LBZ644" s="9"/>
      <c r="LCA644" s="9"/>
      <c r="LCB644" s="9"/>
      <c r="LCC644" s="9"/>
      <c r="LCD644" s="9"/>
      <c r="LCE644" s="9"/>
      <c r="LCF644" s="9"/>
      <c r="LCG644" s="9"/>
      <c r="LCH644" s="9"/>
      <c r="LCI644" s="9"/>
      <c r="LCJ644" s="9"/>
      <c r="LCK644" s="9"/>
      <c r="LCL644" s="9"/>
      <c r="LCM644" s="9"/>
      <c r="LCN644" s="9"/>
      <c r="LCO644" s="9"/>
      <c r="LCP644" s="9"/>
      <c r="LCQ644" s="9"/>
      <c r="LCR644" s="9"/>
      <c r="LCS644" s="9"/>
      <c r="LCT644" s="9"/>
      <c r="LCU644" s="9"/>
      <c r="LCV644" s="9"/>
      <c r="LCW644" s="9"/>
      <c r="LCX644" s="9"/>
      <c r="LCY644" s="9"/>
      <c r="LCZ644" s="9"/>
      <c r="LDA644" s="9"/>
      <c r="LDB644" s="9"/>
      <c r="LDC644" s="9"/>
      <c r="LDD644" s="9"/>
      <c r="LDE644" s="9"/>
      <c r="LDF644" s="9"/>
      <c r="LDG644" s="9"/>
      <c r="LDH644" s="9"/>
      <c r="LDI644" s="9"/>
      <c r="LDJ644" s="9"/>
      <c r="LDK644" s="9"/>
      <c r="LDL644" s="9"/>
      <c r="LDM644" s="9"/>
      <c r="LDN644" s="9"/>
      <c r="LDO644" s="9"/>
      <c r="LDP644" s="9"/>
      <c r="LDQ644" s="9"/>
      <c r="LDR644" s="9"/>
      <c r="LDS644" s="9"/>
      <c r="LDT644" s="9"/>
      <c r="LDU644" s="9"/>
      <c r="LDV644" s="9"/>
      <c r="LDW644" s="9"/>
      <c r="LDX644" s="9"/>
      <c r="LDY644" s="9"/>
      <c r="LDZ644" s="9"/>
      <c r="LEA644" s="9"/>
      <c r="LEB644" s="9"/>
      <c r="LEC644" s="9"/>
      <c r="LED644" s="9"/>
      <c r="LEE644" s="9"/>
      <c r="LEF644" s="9"/>
      <c r="LEG644" s="9"/>
      <c r="LEH644" s="9"/>
      <c r="LEI644" s="9"/>
      <c r="LEJ644" s="9"/>
      <c r="LEK644" s="9"/>
      <c r="LEL644" s="9"/>
      <c r="LEM644" s="9"/>
      <c r="LEN644" s="9"/>
      <c r="LEO644" s="9"/>
      <c r="LEP644" s="9"/>
      <c r="LEQ644" s="9"/>
      <c r="LER644" s="9"/>
      <c r="LES644" s="9"/>
      <c r="LET644" s="9"/>
      <c r="LEU644" s="9"/>
      <c r="LEV644" s="9"/>
      <c r="LEW644" s="9"/>
      <c r="LEX644" s="9"/>
      <c r="LEY644" s="9"/>
      <c r="LEZ644" s="9"/>
      <c r="LFA644" s="9"/>
      <c r="LFB644" s="9"/>
      <c r="LFC644" s="9"/>
      <c r="LFD644" s="9"/>
      <c r="LFE644" s="9"/>
      <c r="LFF644" s="9"/>
      <c r="LFG644" s="9"/>
      <c r="LFH644" s="9"/>
      <c r="LFI644" s="9"/>
      <c r="LFJ644" s="9"/>
      <c r="LFK644" s="9"/>
      <c r="LFL644" s="9"/>
      <c r="LFM644" s="9"/>
      <c r="LFN644" s="9"/>
      <c r="LFO644" s="9"/>
      <c r="LFP644" s="9"/>
      <c r="LFQ644" s="9"/>
      <c r="LFR644" s="9"/>
      <c r="LFS644" s="9"/>
      <c r="LFT644" s="9"/>
      <c r="LFU644" s="9"/>
      <c r="LFV644" s="9"/>
      <c r="LFW644" s="9"/>
      <c r="LFX644" s="9"/>
      <c r="LFY644" s="9"/>
      <c r="LFZ644" s="9"/>
      <c r="LGA644" s="9"/>
      <c r="LGB644" s="9"/>
      <c r="LGC644" s="9"/>
      <c r="LGD644" s="9"/>
      <c r="LGE644" s="9"/>
      <c r="LGF644" s="9"/>
      <c r="LGG644" s="9"/>
      <c r="LGH644" s="9"/>
      <c r="LGI644" s="9"/>
      <c r="LGJ644" s="9"/>
      <c r="LGK644" s="9"/>
      <c r="LGL644" s="9"/>
      <c r="LGM644" s="9"/>
      <c r="LGN644" s="9"/>
      <c r="LGO644" s="9"/>
      <c r="LGP644" s="9"/>
      <c r="LGQ644" s="9"/>
      <c r="LGR644" s="9"/>
      <c r="LGS644" s="9"/>
      <c r="LGT644" s="9"/>
      <c r="LGU644" s="9"/>
      <c r="LGV644" s="9"/>
      <c r="LGW644" s="9"/>
      <c r="LGX644" s="9"/>
      <c r="LGY644" s="9"/>
      <c r="LGZ644" s="9"/>
      <c r="LHA644" s="9"/>
      <c r="LHB644" s="9"/>
      <c r="LHC644" s="9"/>
      <c r="LHD644" s="9"/>
      <c r="LHE644" s="9"/>
      <c r="LHF644" s="9"/>
      <c r="LHG644" s="9"/>
      <c r="LHH644" s="9"/>
      <c r="LHI644" s="9"/>
      <c r="LHJ644" s="9"/>
      <c r="LHK644" s="9"/>
      <c r="LHL644" s="9"/>
      <c r="LHM644" s="9"/>
      <c r="LHN644" s="9"/>
      <c r="LHO644" s="9"/>
      <c r="LHP644" s="9"/>
      <c r="LHQ644" s="9"/>
      <c r="LHR644" s="9"/>
      <c r="LHS644" s="9"/>
      <c r="LHT644" s="9"/>
      <c r="LHU644" s="9"/>
      <c r="LHV644" s="9"/>
      <c r="LHW644" s="9"/>
      <c r="LHX644" s="9"/>
      <c r="LHY644" s="9"/>
      <c r="LHZ644" s="9"/>
      <c r="LIA644" s="9"/>
      <c r="LIB644" s="9"/>
      <c r="LIC644" s="9"/>
      <c r="LID644" s="9"/>
      <c r="LIE644" s="9"/>
      <c r="LIF644" s="9"/>
      <c r="LIG644" s="9"/>
      <c r="LIH644" s="9"/>
      <c r="LII644" s="9"/>
      <c r="LIJ644" s="9"/>
      <c r="LIK644" s="9"/>
      <c r="LIL644" s="9"/>
      <c r="LIM644" s="9"/>
      <c r="LIN644" s="9"/>
      <c r="LIO644" s="9"/>
      <c r="LIP644" s="9"/>
      <c r="LIQ644" s="9"/>
      <c r="LIR644" s="9"/>
      <c r="LIS644" s="9"/>
      <c r="LIT644" s="9"/>
      <c r="LIU644" s="9"/>
      <c r="LIV644" s="9"/>
      <c r="LIW644" s="9"/>
      <c r="LIX644" s="9"/>
      <c r="LIY644" s="9"/>
      <c r="LIZ644" s="9"/>
      <c r="LJA644" s="9"/>
      <c r="LJB644" s="9"/>
      <c r="LJC644" s="9"/>
      <c r="LJD644" s="9"/>
      <c r="LJE644" s="9"/>
      <c r="LJF644" s="9"/>
      <c r="LJG644" s="9"/>
      <c r="LJH644" s="9"/>
      <c r="LJI644" s="9"/>
      <c r="LJJ644" s="9"/>
      <c r="LJK644" s="9"/>
      <c r="LJL644" s="9"/>
      <c r="LJM644" s="9"/>
      <c r="LJN644" s="9"/>
      <c r="LJO644" s="9"/>
      <c r="LJP644" s="9"/>
      <c r="LJQ644" s="9"/>
      <c r="LJR644" s="9"/>
      <c r="LJS644" s="9"/>
      <c r="LJT644" s="9"/>
      <c r="LJU644" s="9"/>
      <c r="LJV644" s="9"/>
      <c r="LJW644" s="9"/>
      <c r="LJX644" s="9"/>
      <c r="LJY644" s="9"/>
      <c r="LJZ644" s="9"/>
      <c r="LKA644" s="9"/>
      <c r="LKB644" s="9"/>
      <c r="LKC644" s="9"/>
      <c r="LKD644" s="9"/>
      <c r="LKE644" s="9"/>
      <c r="LKF644" s="9"/>
      <c r="LKG644" s="9"/>
      <c r="LKH644" s="9"/>
      <c r="LKI644" s="9"/>
      <c r="LKJ644" s="9"/>
      <c r="LKK644" s="9"/>
      <c r="LKL644" s="9"/>
      <c r="LKM644" s="9"/>
      <c r="LKN644" s="9"/>
      <c r="LKO644" s="9"/>
      <c r="LKP644" s="9"/>
      <c r="LKQ644" s="9"/>
      <c r="LKR644" s="9"/>
      <c r="LKS644" s="9"/>
      <c r="LKT644" s="9"/>
      <c r="LKU644" s="9"/>
      <c r="LKV644" s="9"/>
      <c r="LKW644" s="9"/>
      <c r="LKX644" s="9"/>
      <c r="LKY644" s="9"/>
      <c r="LKZ644" s="9"/>
      <c r="LLA644" s="9"/>
      <c r="LLB644" s="9"/>
      <c r="LLC644" s="9"/>
      <c r="LLD644" s="9"/>
      <c r="LLE644" s="9"/>
      <c r="LLF644" s="9"/>
      <c r="LLG644" s="9"/>
      <c r="LLH644" s="9"/>
      <c r="LLI644" s="9"/>
      <c r="LLJ644" s="9"/>
      <c r="LLK644" s="9"/>
      <c r="LLL644" s="9"/>
      <c r="LLM644" s="9"/>
      <c r="LLN644" s="9"/>
      <c r="LLO644" s="9"/>
      <c r="LLP644" s="9"/>
      <c r="LLQ644" s="9"/>
      <c r="LLR644" s="9"/>
      <c r="LLS644" s="9"/>
      <c r="LLT644" s="9"/>
      <c r="LLU644" s="9"/>
      <c r="LLV644" s="9"/>
      <c r="LLW644" s="9"/>
      <c r="LLX644" s="9"/>
      <c r="LLY644" s="9"/>
      <c r="LLZ644" s="9"/>
      <c r="LMA644" s="9"/>
      <c r="LMB644" s="9"/>
      <c r="LMC644" s="9"/>
      <c r="LMD644" s="9"/>
      <c r="LME644" s="9"/>
      <c r="LMF644" s="9"/>
      <c r="LMG644" s="9"/>
      <c r="LMH644" s="9"/>
      <c r="LMI644" s="9"/>
      <c r="LMJ644" s="9"/>
      <c r="LMK644" s="9"/>
      <c r="LML644" s="9"/>
      <c r="LMM644" s="9"/>
      <c r="LMN644" s="9"/>
      <c r="LMO644" s="9"/>
      <c r="LMP644" s="9"/>
      <c r="LMQ644" s="9"/>
      <c r="LMR644" s="9"/>
      <c r="LMS644" s="9"/>
      <c r="LMT644" s="9"/>
      <c r="LMU644" s="9"/>
      <c r="LMV644" s="9"/>
      <c r="LMW644" s="9"/>
      <c r="LMX644" s="9"/>
      <c r="LMY644" s="9"/>
      <c r="LMZ644" s="9"/>
      <c r="LNA644" s="9"/>
      <c r="LNB644" s="9"/>
      <c r="LNC644" s="9"/>
      <c r="LND644" s="9"/>
      <c r="LNE644" s="9"/>
      <c r="LNF644" s="9"/>
      <c r="LNG644" s="9"/>
      <c r="LNH644" s="9"/>
      <c r="LNI644" s="9"/>
      <c r="LNJ644" s="9"/>
      <c r="LNK644" s="9"/>
      <c r="LNL644" s="9"/>
      <c r="LNM644" s="9"/>
      <c r="LNN644" s="9"/>
      <c r="LNO644" s="9"/>
      <c r="LNP644" s="9"/>
      <c r="LNQ644" s="9"/>
      <c r="LNR644" s="9"/>
      <c r="LNS644" s="9"/>
      <c r="LNT644" s="9"/>
      <c r="LNU644" s="9"/>
      <c r="LNV644" s="9"/>
      <c r="LNW644" s="9"/>
      <c r="LNX644" s="9"/>
      <c r="LNY644" s="9"/>
      <c r="LNZ644" s="9"/>
      <c r="LOA644" s="9"/>
      <c r="LOB644" s="9"/>
      <c r="LOC644" s="9"/>
      <c r="LOD644" s="9"/>
      <c r="LOE644" s="9"/>
      <c r="LOF644" s="9"/>
      <c r="LOG644" s="9"/>
      <c r="LOH644" s="9"/>
      <c r="LOI644" s="9"/>
      <c r="LOJ644" s="9"/>
      <c r="LOK644" s="9"/>
      <c r="LOL644" s="9"/>
      <c r="LOM644" s="9"/>
      <c r="LON644" s="9"/>
      <c r="LOO644" s="9"/>
      <c r="LOP644" s="9"/>
      <c r="LOQ644" s="9"/>
      <c r="LOR644" s="9"/>
      <c r="LOS644" s="9"/>
      <c r="LOT644" s="9"/>
      <c r="LOU644" s="9"/>
      <c r="LOV644" s="9"/>
      <c r="LOW644" s="9"/>
      <c r="LOX644" s="9"/>
      <c r="LOY644" s="9"/>
      <c r="LOZ644" s="9"/>
      <c r="LPA644" s="9"/>
      <c r="LPB644" s="9"/>
      <c r="LPC644" s="9"/>
      <c r="LPD644" s="9"/>
      <c r="LPE644" s="9"/>
      <c r="LPF644" s="9"/>
      <c r="LPG644" s="9"/>
      <c r="LPH644" s="9"/>
      <c r="LPI644" s="9"/>
      <c r="LPJ644" s="9"/>
      <c r="LPK644" s="9"/>
      <c r="LPL644" s="9"/>
      <c r="LPM644" s="9"/>
      <c r="LPN644" s="9"/>
      <c r="LPO644" s="9"/>
      <c r="LPP644" s="9"/>
      <c r="LPQ644" s="9"/>
      <c r="LPR644" s="9"/>
      <c r="LPS644" s="9"/>
      <c r="LPT644" s="9"/>
      <c r="LPU644" s="9"/>
      <c r="LPV644" s="9"/>
      <c r="LPW644" s="9"/>
      <c r="LPX644" s="9"/>
      <c r="LPY644" s="9"/>
      <c r="LPZ644" s="9"/>
      <c r="LQA644" s="9"/>
      <c r="LQB644" s="9"/>
      <c r="LQC644" s="9"/>
      <c r="LQD644" s="9"/>
      <c r="LQE644" s="9"/>
      <c r="LQF644" s="9"/>
      <c r="LQG644" s="9"/>
      <c r="LQH644" s="9"/>
      <c r="LQI644" s="9"/>
      <c r="LQJ644" s="9"/>
      <c r="LQK644" s="9"/>
      <c r="LQL644" s="9"/>
      <c r="LQM644" s="9"/>
      <c r="LQN644" s="9"/>
      <c r="LQO644" s="9"/>
      <c r="LQP644" s="9"/>
      <c r="LQQ644" s="9"/>
      <c r="LQR644" s="9"/>
      <c r="LQS644" s="9"/>
      <c r="LQT644" s="9"/>
      <c r="LQU644" s="9"/>
      <c r="LQV644" s="9"/>
      <c r="LQW644" s="9"/>
      <c r="LQX644" s="9"/>
      <c r="LQY644" s="9"/>
      <c r="LQZ644" s="9"/>
      <c r="LRA644" s="9"/>
      <c r="LRB644" s="9"/>
      <c r="LRC644" s="9"/>
      <c r="LRD644" s="9"/>
      <c r="LRE644" s="9"/>
      <c r="LRF644" s="9"/>
      <c r="LRG644" s="9"/>
      <c r="LRH644" s="9"/>
      <c r="LRI644" s="9"/>
      <c r="LRJ644" s="9"/>
      <c r="LRK644" s="9"/>
      <c r="LRL644" s="9"/>
      <c r="LRM644" s="9"/>
      <c r="LRN644" s="9"/>
      <c r="LRO644" s="9"/>
      <c r="LRP644" s="9"/>
      <c r="LRQ644" s="9"/>
      <c r="LRR644" s="9"/>
      <c r="LRS644" s="9"/>
      <c r="LRT644" s="9"/>
      <c r="LRU644" s="9"/>
      <c r="LRV644" s="9"/>
      <c r="LRW644" s="9"/>
      <c r="LRX644" s="9"/>
      <c r="LRY644" s="9"/>
      <c r="LRZ644" s="9"/>
      <c r="LSA644" s="9"/>
      <c r="LSB644" s="9"/>
      <c r="LSC644" s="9"/>
      <c r="LSD644" s="9"/>
      <c r="LSE644" s="9"/>
      <c r="LSF644" s="9"/>
      <c r="LSG644" s="9"/>
      <c r="LSH644" s="9"/>
      <c r="LSI644" s="9"/>
      <c r="LSJ644" s="9"/>
      <c r="LSK644" s="9"/>
      <c r="LSL644" s="9"/>
      <c r="LSM644" s="9"/>
      <c r="LSN644" s="9"/>
      <c r="LSO644" s="9"/>
      <c r="LSP644" s="9"/>
      <c r="LSQ644" s="9"/>
      <c r="LSR644" s="9"/>
      <c r="LSS644" s="9"/>
      <c r="LST644" s="9"/>
      <c r="LSU644" s="9"/>
      <c r="LSV644" s="9"/>
      <c r="LSW644" s="9"/>
      <c r="LSX644" s="9"/>
      <c r="LSY644" s="9"/>
      <c r="LSZ644" s="9"/>
      <c r="LTA644" s="9"/>
      <c r="LTB644" s="9"/>
      <c r="LTC644" s="9"/>
      <c r="LTD644" s="9"/>
      <c r="LTE644" s="9"/>
      <c r="LTF644" s="9"/>
      <c r="LTG644" s="9"/>
      <c r="LTH644" s="9"/>
      <c r="LTI644" s="9"/>
      <c r="LTJ644" s="9"/>
      <c r="LTK644" s="9"/>
      <c r="LTL644" s="9"/>
      <c r="LTM644" s="9"/>
      <c r="LTN644" s="9"/>
      <c r="LTO644" s="9"/>
      <c r="LTP644" s="9"/>
      <c r="LTQ644" s="9"/>
      <c r="LTR644" s="9"/>
      <c r="LTS644" s="9"/>
      <c r="LTT644" s="9"/>
      <c r="LTU644" s="9"/>
      <c r="LTV644" s="9"/>
      <c r="LTW644" s="9"/>
      <c r="LTX644" s="9"/>
      <c r="LTY644" s="9"/>
      <c r="LTZ644" s="9"/>
      <c r="LUA644" s="9"/>
      <c r="LUB644" s="9"/>
      <c r="LUC644" s="9"/>
      <c r="LUD644" s="9"/>
      <c r="LUE644" s="9"/>
      <c r="LUF644" s="9"/>
      <c r="LUG644" s="9"/>
      <c r="LUH644" s="9"/>
      <c r="LUI644" s="9"/>
      <c r="LUJ644" s="9"/>
      <c r="LUK644" s="9"/>
      <c r="LUL644" s="9"/>
      <c r="LUM644" s="9"/>
      <c r="LUN644" s="9"/>
      <c r="LUO644" s="9"/>
      <c r="LUP644" s="9"/>
      <c r="LUQ644" s="9"/>
      <c r="LUR644" s="9"/>
      <c r="LUS644" s="9"/>
      <c r="LUT644" s="9"/>
      <c r="LUU644" s="9"/>
      <c r="LUV644" s="9"/>
      <c r="LUW644" s="9"/>
      <c r="LUX644" s="9"/>
      <c r="LUY644" s="9"/>
      <c r="LUZ644" s="9"/>
      <c r="LVA644" s="9"/>
      <c r="LVB644" s="9"/>
      <c r="LVC644" s="9"/>
      <c r="LVD644" s="9"/>
      <c r="LVE644" s="9"/>
      <c r="LVF644" s="9"/>
      <c r="LVG644" s="9"/>
      <c r="LVH644" s="9"/>
      <c r="LVI644" s="9"/>
      <c r="LVJ644" s="9"/>
      <c r="LVK644" s="9"/>
      <c r="LVL644" s="9"/>
      <c r="LVM644" s="9"/>
      <c r="LVN644" s="9"/>
      <c r="LVO644" s="9"/>
      <c r="LVP644" s="9"/>
      <c r="LVQ644" s="9"/>
      <c r="LVR644" s="9"/>
      <c r="LVS644" s="9"/>
      <c r="LVT644" s="9"/>
      <c r="LVU644" s="9"/>
      <c r="LVV644" s="9"/>
      <c r="LVW644" s="9"/>
      <c r="LVX644" s="9"/>
      <c r="LVY644" s="9"/>
      <c r="LVZ644" s="9"/>
      <c r="LWA644" s="9"/>
      <c r="LWB644" s="9"/>
      <c r="LWC644" s="9"/>
      <c r="LWD644" s="9"/>
      <c r="LWE644" s="9"/>
      <c r="LWF644" s="9"/>
      <c r="LWG644" s="9"/>
      <c r="LWH644" s="9"/>
      <c r="LWI644" s="9"/>
      <c r="LWJ644" s="9"/>
      <c r="LWK644" s="9"/>
      <c r="LWL644" s="9"/>
      <c r="LWM644" s="9"/>
      <c r="LWN644" s="9"/>
      <c r="LWO644" s="9"/>
      <c r="LWP644" s="9"/>
      <c r="LWQ644" s="9"/>
      <c r="LWR644" s="9"/>
      <c r="LWS644" s="9"/>
      <c r="LWT644" s="9"/>
      <c r="LWU644" s="9"/>
      <c r="LWV644" s="9"/>
      <c r="LWW644" s="9"/>
      <c r="LWX644" s="9"/>
      <c r="LWY644" s="9"/>
      <c r="LWZ644" s="9"/>
      <c r="LXA644" s="9"/>
      <c r="LXB644" s="9"/>
      <c r="LXC644" s="9"/>
      <c r="LXD644" s="9"/>
      <c r="LXE644" s="9"/>
      <c r="LXF644" s="9"/>
      <c r="LXG644" s="9"/>
      <c r="LXH644" s="9"/>
      <c r="LXI644" s="9"/>
      <c r="LXJ644" s="9"/>
      <c r="LXK644" s="9"/>
      <c r="LXL644" s="9"/>
      <c r="LXM644" s="9"/>
      <c r="LXN644" s="9"/>
      <c r="LXO644" s="9"/>
      <c r="LXP644" s="9"/>
      <c r="LXQ644" s="9"/>
      <c r="LXR644" s="9"/>
      <c r="LXS644" s="9"/>
      <c r="LXT644" s="9"/>
      <c r="LXU644" s="9"/>
      <c r="LXV644" s="9"/>
      <c r="LXW644" s="9"/>
      <c r="LXX644" s="9"/>
      <c r="LXY644" s="9"/>
      <c r="LXZ644" s="9"/>
      <c r="LYA644" s="9"/>
      <c r="LYB644" s="9"/>
      <c r="LYC644" s="9"/>
      <c r="LYD644" s="9"/>
      <c r="LYE644" s="9"/>
      <c r="LYF644" s="9"/>
      <c r="LYG644" s="9"/>
      <c r="LYH644" s="9"/>
      <c r="LYI644" s="9"/>
      <c r="LYJ644" s="9"/>
      <c r="LYK644" s="9"/>
      <c r="LYL644" s="9"/>
      <c r="LYM644" s="9"/>
      <c r="LYN644" s="9"/>
      <c r="LYO644" s="9"/>
      <c r="LYP644" s="9"/>
      <c r="LYQ644" s="9"/>
      <c r="LYR644" s="9"/>
      <c r="LYS644" s="9"/>
      <c r="LYT644" s="9"/>
      <c r="LYU644" s="9"/>
      <c r="LYV644" s="9"/>
      <c r="LYW644" s="9"/>
      <c r="LYX644" s="9"/>
      <c r="LYY644" s="9"/>
      <c r="LYZ644" s="9"/>
      <c r="LZA644" s="9"/>
      <c r="LZB644" s="9"/>
      <c r="LZC644" s="9"/>
      <c r="LZD644" s="9"/>
      <c r="LZE644" s="9"/>
      <c r="LZF644" s="9"/>
      <c r="LZG644" s="9"/>
      <c r="LZH644" s="9"/>
      <c r="LZI644" s="9"/>
      <c r="LZJ644" s="9"/>
      <c r="LZK644" s="9"/>
      <c r="LZL644" s="9"/>
      <c r="LZM644" s="9"/>
      <c r="LZN644" s="9"/>
      <c r="LZO644" s="9"/>
      <c r="LZP644" s="9"/>
      <c r="LZQ644" s="9"/>
      <c r="LZR644" s="9"/>
      <c r="LZS644" s="9"/>
      <c r="LZT644" s="9"/>
      <c r="LZU644" s="9"/>
      <c r="LZV644" s="9"/>
      <c r="LZW644" s="9"/>
      <c r="LZX644" s="9"/>
      <c r="LZY644" s="9"/>
      <c r="LZZ644" s="9"/>
      <c r="MAA644" s="9"/>
      <c r="MAB644" s="9"/>
      <c r="MAC644" s="9"/>
      <c r="MAD644" s="9"/>
      <c r="MAE644" s="9"/>
      <c r="MAF644" s="9"/>
      <c r="MAG644" s="9"/>
      <c r="MAH644" s="9"/>
      <c r="MAI644" s="9"/>
      <c r="MAJ644" s="9"/>
      <c r="MAK644" s="9"/>
      <c r="MAL644" s="9"/>
      <c r="MAM644" s="9"/>
      <c r="MAN644" s="9"/>
      <c r="MAO644" s="9"/>
      <c r="MAP644" s="9"/>
      <c r="MAQ644" s="9"/>
      <c r="MAR644" s="9"/>
      <c r="MAS644" s="9"/>
      <c r="MAT644" s="9"/>
      <c r="MAU644" s="9"/>
      <c r="MAV644" s="9"/>
      <c r="MAW644" s="9"/>
      <c r="MAX644" s="9"/>
      <c r="MAY644" s="9"/>
      <c r="MAZ644" s="9"/>
      <c r="MBA644" s="9"/>
      <c r="MBB644" s="9"/>
      <c r="MBC644" s="9"/>
      <c r="MBD644" s="9"/>
      <c r="MBE644" s="9"/>
      <c r="MBF644" s="9"/>
      <c r="MBG644" s="9"/>
      <c r="MBH644" s="9"/>
      <c r="MBI644" s="9"/>
      <c r="MBJ644" s="9"/>
      <c r="MBK644" s="9"/>
      <c r="MBL644" s="9"/>
      <c r="MBM644" s="9"/>
      <c r="MBN644" s="9"/>
      <c r="MBO644" s="9"/>
      <c r="MBP644" s="9"/>
      <c r="MBQ644" s="9"/>
      <c r="MBR644" s="9"/>
      <c r="MBS644" s="9"/>
      <c r="MBT644" s="9"/>
      <c r="MBU644" s="9"/>
      <c r="MBV644" s="9"/>
      <c r="MBW644" s="9"/>
      <c r="MBX644" s="9"/>
      <c r="MBY644" s="9"/>
      <c r="MBZ644" s="9"/>
      <c r="MCA644" s="9"/>
      <c r="MCB644" s="9"/>
      <c r="MCC644" s="9"/>
      <c r="MCD644" s="9"/>
      <c r="MCE644" s="9"/>
      <c r="MCF644" s="9"/>
      <c r="MCG644" s="9"/>
      <c r="MCH644" s="9"/>
      <c r="MCI644" s="9"/>
      <c r="MCJ644" s="9"/>
      <c r="MCK644" s="9"/>
      <c r="MCL644" s="9"/>
      <c r="MCM644" s="9"/>
      <c r="MCN644" s="9"/>
      <c r="MCO644" s="9"/>
      <c r="MCP644" s="9"/>
      <c r="MCQ644" s="9"/>
      <c r="MCR644" s="9"/>
      <c r="MCS644" s="9"/>
      <c r="MCT644" s="9"/>
      <c r="MCU644" s="9"/>
      <c r="MCV644" s="9"/>
      <c r="MCW644" s="9"/>
      <c r="MCX644" s="9"/>
      <c r="MCY644" s="9"/>
      <c r="MCZ644" s="9"/>
      <c r="MDA644" s="9"/>
      <c r="MDB644" s="9"/>
      <c r="MDC644" s="9"/>
      <c r="MDD644" s="9"/>
      <c r="MDE644" s="9"/>
      <c r="MDF644" s="9"/>
      <c r="MDG644" s="9"/>
      <c r="MDH644" s="9"/>
      <c r="MDI644" s="9"/>
      <c r="MDJ644" s="9"/>
      <c r="MDK644" s="9"/>
      <c r="MDL644" s="9"/>
      <c r="MDM644" s="9"/>
      <c r="MDN644" s="9"/>
      <c r="MDO644" s="9"/>
      <c r="MDP644" s="9"/>
      <c r="MDQ644" s="9"/>
      <c r="MDR644" s="9"/>
      <c r="MDS644" s="9"/>
      <c r="MDT644" s="9"/>
      <c r="MDU644" s="9"/>
      <c r="MDV644" s="9"/>
      <c r="MDW644" s="9"/>
      <c r="MDX644" s="9"/>
      <c r="MDY644" s="9"/>
      <c r="MDZ644" s="9"/>
      <c r="MEA644" s="9"/>
      <c r="MEB644" s="9"/>
      <c r="MEC644" s="9"/>
      <c r="MED644" s="9"/>
      <c r="MEE644" s="9"/>
      <c r="MEF644" s="9"/>
      <c r="MEG644" s="9"/>
      <c r="MEH644" s="9"/>
      <c r="MEI644" s="9"/>
      <c r="MEJ644" s="9"/>
      <c r="MEK644" s="9"/>
      <c r="MEL644" s="9"/>
      <c r="MEM644" s="9"/>
      <c r="MEN644" s="9"/>
      <c r="MEO644" s="9"/>
      <c r="MEP644" s="9"/>
      <c r="MEQ644" s="9"/>
      <c r="MER644" s="9"/>
      <c r="MES644" s="9"/>
      <c r="MET644" s="9"/>
      <c r="MEU644" s="9"/>
      <c r="MEV644" s="9"/>
      <c r="MEW644" s="9"/>
      <c r="MEX644" s="9"/>
      <c r="MEY644" s="9"/>
      <c r="MEZ644" s="9"/>
      <c r="MFA644" s="9"/>
      <c r="MFB644" s="9"/>
      <c r="MFC644" s="9"/>
      <c r="MFD644" s="9"/>
      <c r="MFE644" s="9"/>
      <c r="MFF644" s="9"/>
      <c r="MFG644" s="9"/>
      <c r="MFH644" s="9"/>
      <c r="MFI644" s="9"/>
      <c r="MFJ644" s="9"/>
      <c r="MFK644" s="9"/>
      <c r="MFL644" s="9"/>
      <c r="MFM644" s="9"/>
      <c r="MFN644" s="9"/>
      <c r="MFO644" s="9"/>
      <c r="MFP644" s="9"/>
      <c r="MFQ644" s="9"/>
      <c r="MFR644" s="9"/>
      <c r="MFS644" s="9"/>
      <c r="MFT644" s="9"/>
      <c r="MFU644" s="9"/>
      <c r="MFV644" s="9"/>
      <c r="MFW644" s="9"/>
      <c r="MFX644" s="9"/>
      <c r="MFY644" s="9"/>
      <c r="MFZ644" s="9"/>
      <c r="MGA644" s="9"/>
      <c r="MGB644" s="9"/>
      <c r="MGC644" s="9"/>
      <c r="MGD644" s="9"/>
      <c r="MGE644" s="9"/>
      <c r="MGF644" s="9"/>
      <c r="MGG644" s="9"/>
      <c r="MGH644" s="9"/>
      <c r="MGI644" s="9"/>
      <c r="MGJ644" s="9"/>
      <c r="MGK644" s="9"/>
      <c r="MGL644" s="9"/>
      <c r="MGM644" s="9"/>
      <c r="MGN644" s="9"/>
      <c r="MGO644" s="9"/>
      <c r="MGP644" s="9"/>
      <c r="MGQ644" s="9"/>
      <c r="MGR644" s="9"/>
      <c r="MGS644" s="9"/>
      <c r="MGT644" s="9"/>
      <c r="MGU644" s="9"/>
      <c r="MGV644" s="9"/>
      <c r="MGW644" s="9"/>
      <c r="MGX644" s="9"/>
      <c r="MGY644" s="9"/>
      <c r="MGZ644" s="9"/>
      <c r="MHA644" s="9"/>
      <c r="MHB644" s="9"/>
      <c r="MHC644" s="9"/>
      <c r="MHD644" s="9"/>
      <c r="MHE644" s="9"/>
      <c r="MHF644" s="9"/>
      <c r="MHG644" s="9"/>
      <c r="MHH644" s="9"/>
      <c r="MHI644" s="9"/>
      <c r="MHJ644" s="9"/>
      <c r="MHK644" s="9"/>
      <c r="MHL644" s="9"/>
      <c r="MHM644" s="9"/>
      <c r="MHN644" s="9"/>
      <c r="MHO644" s="9"/>
      <c r="MHP644" s="9"/>
      <c r="MHQ644" s="9"/>
      <c r="MHR644" s="9"/>
      <c r="MHS644" s="9"/>
      <c r="MHT644" s="9"/>
      <c r="MHU644" s="9"/>
      <c r="MHV644" s="9"/>
      <c r="MHW644" s="9"/>
      <c r="MHX644" s="9"/>
      <c r="MHY644" s="9"/>
      <c r="MHZ644" s="9"/>
      <c r="MIA644" s="9"/>
      <c r="MIB644" s="9"/>
      <c r="MIC644" s="9"/>
      <c r="MID644" s="9"/>
      <c r="MIE644" s="9"/>
      <c r="MIF644" s="9"/>
      <c r="MIG644" s="9"/>
      <c r="MIH644" s="9"/>
      <c r="MII644" s="9"/>
      <c r="MIJ644" s="9"/>
      <c r="MIK644" s="9"/>
      <c r="MIL644" s="9"/>
      <c r="MIM644" s="9"/>
      <c r="MIN644" s="9"/>
      <c r="MIO644" s="9"/>
      <c r="MIP644" s="9"/>
      <c r="MIQ644" s="9"/>
      <c r="MIR644" s="9"/>
      <c r="MIS644" s="9"/>
      <c r="MIT644" s="9"/>
      <c r="MIU644" s="9"/>
      <c r="MIV644" s="9"/>
      <c r="MIW644" s="9"/>
      <c r="MIX644" s="9"/>
      <c r="MIY644" s="9"/>
      <c r="MIZ644" s="9"/>
      <c r="MJA644" s="9"/>
      <c r="MJB644" s="9"/>
      <c r="MJC644" s="9"/>
      <c r="MJD644" s="9"/>
      <c r="MJE644" s="9"/>
      <c r="MJF644" s="9"/>
      <c r="MJG644" s="9"/>
      <c r="MJH644" s="9"/>
      <c r="MJI644" s="9"/>
      <c r="MJJ644" s="9"/>
      <c r="MJK644" s="9"/>
      <c r="MJL644" s="9"/>
      <c r="MJM644" s="9"/>
      <c r="MJN644" s="9"/>
      <c r="MJO644" s="9"/>
      <c r="MJP644" s="9"/>
      <c r="MJQ644" s="9"/>
      <c r="MJR644" s="9"/>
      <c r="MJS644" s="9"/>
      <c r="MJT644" s="9"/>
      <c r="MJU644" s="9"/>
      <c r="MJV644" s="9"/>
      <c r="MJW644" s="9"/>
      <c r="MJX644" s="9"/>
      <c r="MJY644" s="9"/>
      <c r="MJZ644" s="9"/>
      <c r="MKA644" s="9"/>
      <c r="MKB644" s="9"/>
      <c r="MKC644" s="9"/>
      <c r="MKD644" s="9"/>
      <c r="MKE644" s="9"/>
      <c r="MKF644" s="9"/>
      <c r="MKG644" s="9"/>
      <c r="MKH644" s="9"/>
      <c r="MKI644" s="9"/>
      <c r="MKJ644" s="9"/>
      <c r="MKK644" s="9"/>
      <c r="MKL644" s="9"/>
      <c r="MKM644" s="9"/>
      <c r="MKN644" s="9"/>
      <c r="MKO644" s="9"/>
      <c r="MKP644" s="9"/>
      <c r="MKQ644" s="9"/>
      <c r="MKR644" s="9"/>
      <c r="MKS644" s="9"/>
      <c r="MKT644" s="9"/>
      <c r="MKU644" s="9"/>
      <c r="MKV644" s="9"/>
      <c r="MKW644" s="9"/>
      <c r="MKX644" s="9"/>
      <c r="MKY644" s="9"/>
      <c r="MKZ644" s="9"/>
      <c r="MLA644" s="9"/>
      <c r="MLB644" s="9"/>
      <c r="MLC644" s="9"/>
      <c r="MLD644" s="9"/>
      <c r="MLE644" s="9"/>
      <c r="MLF644" s="9"/>
      <c r="MLG644" s="9"/>
      <c r="MLH644" s="9"/>
      <c r="MLI644" s="9"/>
      <c r="MLJ644" s="9"/>
      <c r="MLK644" s="9"/>
      <c r="MLL644" s="9"/>
      <c r="MLM644" s="9"/>
      <c r="MLN644" s="9"/>
      <c r="MLO644" s="9"/>
      <c r="MLP644" s="9"/>
      <c r="MLQ644" s="9"/>
      <c r="MLR644" s="9"/>
      <c r="MLS644" s="9"/>
      <c r="MLT644" s="9"/>
      <c r="MLU644" s="9"/>
      <c r="MLV644" s="9"/>
      <c r="MLW644" s="9"/>
      <c r="MLX644" s="9"/>
      <c r="MLY644" s="9"/>
      <c r="MLZ644" s="9"/>
      <c r="MMA644" s="9"/>
      <c r="MMB644" s="9"/>
      <c r="MMC644" s="9"/>
      <c r="MMD644" s="9"/>
      <c r="MME644" s="9"/>
      <c r="MMF644" s="9"/>
      <c r="MMG644" s="9"/>
      <c r="MMH644" s="9"/>
      <c r="MMI644" s="9"/>
      <c r="MMJ644" s="9"/>
      <c r="MMK644" s="9"/>
      <c r="MML644" s="9"/>
      <c r="MMM644" s="9"/>
      <c r="MMN644" s="9"/>
      <c r="MMO644" s="9"/>
      <c r="MMP644" s="9"/>
      <c r="MMQ644" s="9"/>
      <c r="MMR644" s="9"/>
      <c r="MMS644" s="9"/>
      <c r="MMT644" s="9"/>
      <c r="MMU644" s="9"/>
      <c r="MMV644" s="9"/>
      <c r="MMW644" s="9"/>
      <c r="MMX644" s="9"/>
      <c r="MMY644" s="9"/>
      <c r="MMZ644" s="9"/>
      <c r="MNA644" s="9"/>
      <c r="MNB644" s="9"/>
      <c r="MNC644" s="9"/>
      <c r="MND644" s="9"/>
      <c r="MNE644" s="9"/>
      <c r="MNF644" s="9"/>
      <c r="MNG644" s="9"/>
      <c r="MNH644" s="9"/>
      <c r="MNI644" s="9"/>
      <c r="MNJ644" s="9"/>
      <c r="MNK644" s="9"/>
      <c r="MNL644" s="9"/>
      <c r="MNM644" s="9"/>
      <c r="MNN644" s="9"/>
      <c r="MNO644" s="9"/>
      <c r="MNP644" s="9"/>
      <c r="MNQ644" s="9"/>
      <c r="MNR644" s="9"/>
      <c r="MNS644" s="9"/>
      <c r="MNT644" s="9"/>
      <c r="MNU644" s="9"/>
      <c r="MNV644" s="9"/>
      <c r="MNW644" s="9"/>
      <c r="MNX644" s="9"/>
      <c r="MNY644" s="9"/>
      <c r="MNZ644" s="9"/>
      <c r="MOA644" s="9"/>
      <c r="MOB644" s="9"/>
      <c r="MOC644" s="9"/>
      <c r="MOD644" s="9"/>
      <c r="MOE644" s="9"/>
      <c r="MOF644" s="9"/>
      <c r="MOG644" s="9"/>
      <c r="MOH644" s="9"/>
      <c r="MOI644" s="9"/>
      <c r="MOJ644" s="9"/>
      <c r="MOK644" s="9"/>
      <c r="MOL644" s="9"/>
      <c r="MOM644" s="9"/>
      <c r="MON644" s="9"/>
      <c r="MOO644" s="9"/>
      <c r="MOP644" s="9"/>
      <c r="MOQ644" s="9"/>
      <c r="MOR644" s="9"/>
      <c r="MOS644" s="9"/>
      <c r="MOT644" s="9"/>
      <c r="MOU644" s="9"/>
      <c r="MOV644" s="9"/>
      <c r="MOW644" s="9"/>
      <c r="MOX644" s="9"/>
      <c r="MOY644" s="9"/>
      <c r="MOZ644" s="9"/>
      <c r="MPA644" s="9"/>
      <c r="MPB644" s="9"/>
      <c r="MPC644" s="9"/>
      <c r="MPD644" s="9"/>
      <c r="MPE644" s="9"/>
      <c r="MPF644" s="9"/>
      <c r="MPG644" s="9"/>
      <c r="MPH644" s="9"/>
      <c r="MPI644" s="9"/>
      <c r="MPJ644" s="9"/>
      <c r="MPK644" s="9"/>
      <c r="MPL644" s="9"/>
      <c r="MPM644" s="9"/>
      <c r="MPN644" s="9"/>
      <c r="MPO644" s="9"/>
      <c r="MPP644" s="9"/>
      <c r="MPQ644" s="9"/>
      <c r="MPR644" s="9"/>
      <c r="MPS644" s="9"/>
      <c r="MPT644" s="9"/>
      <c r="MPU644" s="9"/>
      <c r="MPV644" s="9"/>
      <c r="MPW644" s="9"/>
      <c r="MPX644" s="9"/>
      <c r="MPY644" s="9"/>
      <c r="MPZ644" s="9"/>
      <c r="MQA644" s="9"/>
      <c r="MQB644" s="9"/>
      <c r="MQC644" s="9"/>
      <c r="MQD644" s="9"/>
      <c r="MQE644" s="9"/>
      <c r="MQF644" s="9"/>
      <c r="MQG644" s="9"/>
      <c r="MQH644" s="9"/>
      <c r="MQI644" s="9"/>
      <c r="MQJ644" s="9"/>
      <c r="MQK644" s="9"/>
      <c r="MQL644" s="9"/>
      <c r="MQM644" s="9"/>
      <c r="MQN644" s="9"/>
      <c r="MQO644" s="9"/>
      <c r="MQP644" s="9"/>
      <c r="MQQ644" s="9"/>
      <c r="MQR644" s="9"/>
      <c r="MQS644" s="9"/>
      <c r="MQT644" s="9"/>
      <c r="MQU644" s="9"/>
      <c r="MQV644" s="9"/>
      <c r="MQW644" s="9"/>
      <c r="MQX644" s="9"/>
      <c r="MQY644" s="9"/>
      <c r="MQZ644" s="9"/>
      <c r="MRA644" s="9"/>
      <c r="MRB644" s="9"/>
      <c r="MRC644" s="9"/>
      <c r="MRD644" s="9"/>
      <c r="MRE644" s="9"/>
      <c r="MRF644" s="9"/>
      <c r="MRG644" s="9"/>
      <c r="MRH644" s="9"/>
      <c r="MRI644" s="9"/>
      <c r="MRJ644" s="9"/>
      <c r="MRK644" s="9"/>
      <c r="MRL644" s="9"/>
      <c r="MRM644" s="9"/>
      <c r="MRN644" s="9"/>
      <c r="MRO644" s="9"/>
      <c r="MRP644" s="9"/>
      <c r="MRQ644" s="9"/>
      <c r="MRR644" s="9"/>
      <c r="MRS644" s="9"/>
      <c r="MRT644" s="9"/>
      <c r="MRU644" s="9"/>
      <c r="MRV644" s="9"/>
      <c r="MRW644" s="9"/>
      <c r="MRX644" s="9"/>
      <c r="MRY644" s="9"/>
      <c r="MRZ644" s="9"/>
      <c r="MSA644" s="9"/>
      <c r="MSB644" s="9"/>
      <c r="MSC644" s="9"/>
      <c r="MSD644" s="9"/>
      <c r="MSE644" s="9"/>
      <c r="MSF644" s="9"/>
      <c r="MSG644" s="9"/>
      <c r="MSH644" s="9"/>
      <c r="MSI644" s="9"/>
      <c r="MSJ644" s="9"/>
      <c r="MSK644" s="9"/>
      <c r="MSL644" s="9"/>
      <c r="MSM644" s="9"/>
      <c r="MSN644" s="9"/>
      <c r="MSO644" s="9"/>
      <c r="MSP644" s="9"/>
      <c r="MSQ644" s="9"/>
      <c r="MSR644" s="9"/>
      <c r="MSS644" s="9"/>
      <c r="MST644" s="9"/>
      <c r="MSU644" s="9"/>
      <c r="MSV644" s="9"/>
      <c r="MSW644" s="9"/>
      <c r="MSX644" s="9"/>
      <c r="MSY644" s="9"/>
      <c r="MSZ644" s="9"/>
      <c r="MTA644" s="9"/>
      <c r="MTB644" s="9"/>
      <c r="MTC644" s="9"/>
      <c r="MTD644" s="9"/>
      <c r="MTE644" s="9"/>
      <c r="MTF644" s="9"/>
      <c r="MTG644" s="9"/>
      <c r="MTH644" s="9"/>
      <c r="MTI644" s="9"/>
      <c r="MTJ644" s="9"/>
      <c r="MTK644" s="9"/>
      <c r="MTL644" s="9"/>
      <c r="MTM644" s="9"/>
      <c r="MTN644" s="9"/>
      <c r="MTO644" s="9"/>
      <c r="MTP644" s="9"/>
      <c r="MTQ644" s="9"/>
      <c r="MTR644" s="9"/>
      <c r="MTS644" s="9"/>
      <c r="MTT644" s="9"/>
      <c r="MTU644" s="9"/>
      <c r="MTV644" s="9"/>
      <c r="MTW644" s="9"/>
      <c r="MTX644" s="9"/>
      <c r="MTY644" s="9"/>
      <c r="MTZ644" s="9"/>
      <c r="MUA644" s="9"/>
      <c r="MUB644" s="9"/>
      <c r="MUC644" s="9"/>
      <c r="MUD644" s="9"/>
      <c r="MUE644" s="9"/>
      <c r="MUF644" s="9"/>
      <c r="MUG644" s="9"/>
      <c r="MUH644" s="9"/>
      <c r="MUI644" s="9"/>
      <c r="MUJ644" s="9"/>
      <c r="MUK644" s="9"/>
      <c r="MUL644" s="9"/>
      <c r="MUM644" s="9"/>
      <c r="MUN644" s="9"/>
      <c r="MUO644" s="9"/>
      <c r="MUP644" s="9"/>
      <c r="MUQ644" s="9"/>
      <c r="MUR644" s="9"/>
      <c r="MUS644" s="9"/>
      <c r="MUT644" s="9"/>
      <c r="MUU644" s="9"/>
      <c r="MUV644" s="9"/>
      <c r="MUW644" s="9"/>
      <c r="MUX644" s="9"/>
      <c r="MUY644" s="9"/>
      <c r="MUZ644" s="9"/>
      <c r="MVA644" s="9"/>
      <c r="MVB644" s="9"/>
      <c r="MVC644" s="9"/>
      <c r="MVD644" s="9"/>
      <c r="MVE644" s="9"/>
      <c r="MVF644" s="9"/>
      <c r="MVG644" s="9"/>
      <c r="MVH644" s="9"/>
      <c r="MVI644" s="9"/>
      <c r="MVJ644" s="9"/>
      <c r="MVK644" s="9"/>
      <c r="MVL644" s="9"/>
      <c r="MVM644" s="9"/>
      <c r="MVN644" s="9"/>
      <c r="MVO644" s="9"/>
      <c r="MVP644" s="9"/>
      <c r="MVQ644" s="9"/>
      <c r="MVR644" s="9"/>
      <c r="MVS644" s="9"/>
      <c r="MVT644" s="9"/>
      <c r="MVU644" s="9"/>
      <c r="MVV644" s="9"/>
      <c r="MVW644" s="9"/>
      <c r="MVX644" s="9"/>
      <c r="MVY644" s="9"/>
      <c r="MVZ644" s="9"/>
      <c r="MWA644" s="9"/>
      <c r="MWB644" s="9"/>
      <c r="MWC644" s="9"/>
      <c r="MWD644" s="9"/>
      <c r="MWE644" s="9"/>
      <c r="MWF644" s="9"/>
      <c r="MWG644" s="9"/>
      <c r="MWH644" s="9"/>
      <c r="MWI644" s="9"/>
      <c r="MWJ644" s="9"/>
      <c r="MWK644" s="9"/>
      <c r="MWL644" s="9"/>
      <c r="MWM644" s="9"/>
      <c r="MWN644" s="9"/>
      <c r="MWO644" s="9"/>
      <c r="MWP644" s="9"/>
      <c r="MWQ644" s="9"/>
      <c r="MWR644" s="9"/>
      <c r="MWS644" s="9"/>
      <c r="MWT644" s="9"/>
      <c r="MWU644" s="9"/>
      <c r="MWV644" s="9"/>
      <c r="MWW644" s="9"/>
      <c r="MWX644" s="9"/>
      <c r="MWY644" s="9"/>
      <c r="MWZ644" s="9"/>
      <c r="MXA644" s="9"/>
      <c r="MXB644" s="9"/>
      <c r="MXC644" s="9"/>
      <c r="MXD644" s="9"/>
      <c r="MXE644" s="9"/>
      <c r="MXF644" s="9"/>
      <c r="MXG644" s="9"/>
      <c r="MXH644" s="9"/>
      <c r="MXI644" s="9"/>
      <c r="MXJ644" s="9"/>
      <c r="MXK644" s="9"/>
      <c r="MXL644" s="9"/>
      <c r="MXM644" s="9"/>
      <c r="MXN644" s="9"/>
      <c r="MXO644" s="9"/>
      <c r="MXP644" s="9"/>
      <c r="MXQ644" s="9"/>
      <c r="MXR644" s="9"/>
      <c r="MXS644" s="9"/>
      <c r="MXT644" s="9"/>
      <c r="MXU644" s="9"/>
      <c r="MXV644" s="9"/>
      <c r="MXW644" s="9"/>
      <c r="MXX644" s="9"/>
      <c r="MXY644" s="9"/>
      <c r="MXZ644" s="9"/>
      <c r="MYA644" s="9"/>
      <c r="MYB644" s="9"/>
      <c r="MYC644" s="9"/>
      <c r="MYD644" s="9"/>
      <c r="MYE644" s="9"/>
      <c r="MYF644" s="9"/>
      <c r="MYG644" s="9"/>
      <c r="MYH644" s="9"/>
      <c r="MYI644" s="9"/>
      <c r="MYJ644" s="9"/>
      <c r="MYK644" s="9"/>
      <c r="MYL644" s="9"/>
      <c r="MYM644" s="9"/>
      <c r="MYN644" s="9"/>
      <c r="MYO644" s="9"/>
      <c r="MYP644" s="9"/>
      <c r="MYQ644" s="9"/>
      <c r="MYR644" s="9"/>
      <c r="MYS644" s="9"/>
      <c r="MYT644" s="9"/>
      <c r="MYU644" s="9"/>
      <c r="MYV644" s="9"/>
      <c r="MYW644" s="9"/>
      <c r="MYX644" s="9"/>
      <c r="MYY644" s="9"/>
      <c r="MYZ644" s="9"/>
      <c r="MZA644" s="9"/>
      <c r="MZB644" s="9"/>
      <c r="MZC644" s="9"/>
      <c r="MZD644" s="9"/>
      <c r="MZE644" s="9"/>
      <c r="MZF644" s="9"/>
      <c r="MZG644" s="9"/>
      <c r="MZH644" s="9"/>
      <c r="MZI644" s="9"/>
      <c r="MZJ644" s="9"/>
      <c r="MZK644" s="9"/>
      <c r="MZL644" s="9"/>
      <c r="MZM644" s="9"/>
      <c r="MZN644" s="9"/>
      <c r="MZO644" s="9"/>
      <c r="MZP644" s="9"/>
      <c r="MZQ644" s="9"/>
      <c r="MZR644" s="9"/>
      <c r="MZS644" s="9"/>
      <c r="MZT644" s="9"/>
      <c r="MZU644" s="9"/>
      <c r="MZV644" s="9"/>
      <c r="MZW644" s="9"/>
      <c r="MZX644" s="9"/>
      <c r="MZY644" s="9"/>
      <c r="MZZ644" s="9"/>
      <c r="NAA644" s="9"/>
      <c r="NAB644" s="9"/>
      <c r="NAC644" s="9"/>
      <c r="NAD644" s="9"/>
      <c r="NAE644" s="9"/>
      <c r="NAF644" s="9"/>
      <c r="NAG644" s="9"/>
      <c r="NAH644" s="9"/>
      <c r="NAI644" s="9"/>
      <c r="NAJ644" s="9"/>
      <c r="NAK644" s="9"/>
      <c r="NAL644" s="9"/>
      <c r="NAM644" s="9"/>
      <c r="NAN644" s="9"/>
      <c r="NAO644" s="9"/>
      <c r="NAP644" s="9"/>
      <c r="NAQ644" s="9"/>
      <c r="NAR644" s="9"/>
      <c r="NAS644" s="9"/>
      <c r="NAT644" s="9"/>
      <c r="NAU644" s="9"/>
      <c r="NAV644" s="9"/>
      <c r="NAW644" s="9"/>
      <c r="NAX644" s="9"/>
      <c r="NAY644" s="9"/>
      <c r="NAZ644" s="9"/>
      <c r="NBA644" s="9"/>
      <c r="NBB644" s="9"/>
      <c r="NBC644" s="9"/>
      <c r="NBD644" s="9"/>
      <c r="NBE644" s="9"/>
      <c r="NBF644" s="9"/>
      <c r="NBG644" s="9"/>
      <c r="NBH644" s="9"/>
      <c r="NBI644" s="9"/>
      <c r="NBJ644" s="9"/>
      <c r="NBK644" s="9"/>
      <c r="NBL644" s="9"/>
      <c r="NBM644" s="9"/>
      <c r="NBN644" s="9"/>
      <c r="NBO644" s="9"/>
      <c r="NBP644" s="9"/>
      <c r="NBQ644" s="9"/>
      <c r="NBR644" s="9"/>
      <c r="NBS644" s="9"/>
      <c r="NBT644" s="9"/>
      <c r="NBU644" s="9"/>
      <c r="NBV644" s="9"/>
      <c r="NBW644" s="9"/>
      <c r="NBX644" s="9"/>
      <c r="NBY644" s="9"/>
      <c r="NBZ644" s="9"/>
      <c r="NCA644" s="9"/>
      <c r="NCB644" s="9"/>
      <c r="NCC644" s="9"/>
      <c r="NCD644" s="9"/>
      <c r="NCE644" s="9"/>
      <c r="NCF644" s="9"/>
      <c r="NCG644" s="9"/>
      <c r="NCH644" s="9"/>
      <c r="NCI644" s="9"/>
      <c r="NCJ644" s="9"/>
      <c r="NCK644" s="9"/>
      <c r="NCL644" s="9"/>
      <c r="NCM644" s="9"/>
      <c r="NCN644" s="9"/>
      <c r="NCO644" s="9"/>
      <c r="NCP644" s="9"/>
      <c r="NCQ644" s="9"/>
      <c r="NCR644" s="9"/>
      <c r="NCS644" s="9"/>
      <c r="NCT644" s="9"/>
      <c r="NCU644" s="9"/>
      <c r="NCV644" s="9"/>
      <c r="NCW644" s="9"/>
      <c r="NCX644" s="9"/>
      <c r="NCY644" s="9"/>
      <c r="NCZ644" s="9"/>
      <c r="NDA644" s="9"/>
      <c r="NDB644" s="9"/>
      <c r="NDC644" s="9"/>
      <c r="NDD644" s="9"/>
      <c r="NDE644" s="9"/>
      <c r="NDF644" s="9"/>
      <c r="NDG644" s="9"/>
      <c r="NDH644" s="9"/>
      <c r="NDI644" s="9"/>
      <c r="NDJ644" s="9"/>
      <c r="NDK644" s="9"/>
      <c r="NDL644" s="9"/>
      <c r="NDM644" s="9"/>
      <c r="NDN644" s="9"/>
      <c r="NDO644" s="9"/>
      <c r="NDP644" s="9"/>
      <c r="NDQ644" s="9"/>
      <c r="NDR644" s="9"/>
      <c r="NDS644" s="9"/>
      <c r="NDT644" s="9"/>
      <c r="NDU644" s="9"/>
      <c r="NDV644" s="9"/>
      <c r="NDW644" s="9"/>
      <c r="NDX644" s="9"/>
      <c r="NDY644" s="9"/>
      <c r="NDZ644" s="9"/>
      <c r="NEA644" s="9"/>
      <c r="NEB644" s="9"/>
      <c r="NEC644" s="9"/>
      <c r="NED644" s="9"/>
      <c r="NEE644" s="9"/>
      <c r="NEF644" s="9"/>
      <c r="NEG644" s="9"/>
      <c r="NEH644" s="9"/>
      <c r="NEI644" s="9"/>
      <c r="NEJ644" s="9"/>
      <c r="NEK644" s="9"/>
      <c r="NEL644" s="9"/>
      <c r="NEM644" s="9"/>
      <c r="NEN644" s="9"/>
      <c r="NEO644" s="9"/>
      <c r="NEP644" s="9"/>
      <c r="NEQ644" s="9"/>
      <c r="NER644" s="9"/>
      <c r="NES644" s="9"/>
      <c r="NET644" s="9"/>
      <c r="NEU644" s="9"/>
      <c r="NEV644" s="9"/>
      <c r="NEW644" s="9"/>
      <c r="NEX644" s="9"/>
      <c r="NEY644" s="9"/>
      <c r="NEZ644" s="9"/>
      <c r="NFA644" s="9"/>
      <c r="NFB644" s="9"/>
      <c r="NFC644" s="9"/>
      <c r="NFD644" s="9"/>
      <c r="NFE644" s="9"/>
      <c r="NFF644" s="9"/>
      <c r="NFG644" s="9"/>
      <c r="NFH644" s="9"/>
      <c r="NFI644" s="9"/>
      <c r="NFJ644" s="9"/>
      <c r="NFK644" s="9"/>
      <c r="NFL644" s="9"/>
      <c r="NFM644" s="9"/>
      <c r="NFN644" s="9"/>
      <c r="NFO644" s="9"/>
      <c r="NFP644" s="9"/>
      <c r="NFQ644" s="9"/>
      <c r="NFR644" s="9"/>
      <c r="NFS644" s="9"/>
      <c r="NFT644" s="9"/>
      <c r="NFU644" s="9"/>
      <c r="NFV644" s="9"/>
      <c r="NFW644" s="9"/>
      <c r="NFX644" s="9"/>
      <c r="NFY644" s="9"/>
      <c r="NFZ644" s="9"/>
      <c r="NGA644" s="9"/>
      <c r="NGB644" s="9"/>
      <c r="NGC644" s="9"/>
      <c r="NGD644" s="9"/>
      <c r="NGE644" s="9"/>
      <c r="NGF644" s="9"/>
      <c r="NGG644" s="9"/>
      <c r="NGH644" s="9"/>
      <c r="NGI644" s="9"/>
      <c r="NGJ644" s="9"/>
      <c r="NGK644" s="9"/>
      <c r="NGL644" s="9"/>
      <c r="NGM644" s="9"/>
      <c r="NGN644" s="9"/>
      <c r="NGO644" s="9"/>
      <c r="NGP644" s="9"/>
      <c r="NGQ644" s="9"/>
      <c r="NGR644" s="9"/>
      <c r="NGS644" s="9"/>
      <c r="NGT644" s="9"/>
      <c r="NGU644" s="9"/>
      <c r="NGV644" s="9"/>
      <c r="NGW644" s="9"/>
      <c r="NGX644" s="9"/>
      <c r="NGY644" s="9"/>
      <c r="NGZ644" s="9"/>
      <c r="NHA644" s="9"/>
      <c r="NHB644" s="9"/>
      <c r="NHC644" s="9"/>
      <c r="NHD644" s="9"/>
      <c r="NHE644" s="9"/>
      <c r="NHF644" s="9"/>
      <c r="NHG644" s="9"/>
      <c r="NHH644" s="9"/>
      <c r="NHI644" s="9"/>
      <c r="NHJ644" s="9"/>
      <c r="NHK644" s="9"/>
      <c r="NHL644" s="9"/>
      <c r="NHM644" s="9"/>
      <c r="NHN644" s="9"/>
      <c r="NHO644" s="9"/>
      <c r="NHP644" s="9"/>
      <c r="NHQ644" s="9"/>
      <c r="NHR644" s="9"/>
      <c r="NHS644" s="9"/>
      <c r="NHT644" s="9"/>
      <c r="NHU644" s="9"/>
      <c r="NHV644" s="9"/>
      <c r="NHW644" s="9"/>
      <c r="NHX644" s="9"/>
      <c r="NHY644" s="9"/>
      <c r="NHZ644" s="9"/>
      <c r="NIA644" s="9"/>
      <c r="NIB644" s="9"/>
      <c r="NIC644" s="9"/>
      <c r="NID644" s="9"/>
      <c r="NIE644" s="9"/>
      <c r="NIF644" s="9"/>
      <c r="NIG644" s="9"/>
      <c r="NIH644" s="9"/>
      <c r="NII644" s="9"/>
      <c r="NIJ644" s="9"/>
      <c r="NIK644" s="9"/>
      <c r="NIL644" s="9"/>
      <c r="NIM644" s="9"/>
      <c r="NIN644" s="9"/>
      <c r="NIO644" s="9"/>
      <c r="NIP644" s="9"/>
      <c r="NIQ644" s="9"/>
      <c r="NIR644" s="9"/>
      <c r="NIS644" s="9"/>
      <c r="NIT644" s="9"/>
      <c r="NIU644" s="9"/>
      <c r="NIV644" s="9"/>
      <c r="NIW644" s="9"/>
      <c r="NIX644" s="9"/>
      <c r="NIY644" s="9"/>
      <c r="NIZ644" s="9"/>
      <c r="NJA644" s="9"/>
      <c r="NJB644" s="9"/>
      <c r="NJC644" s="9"/>
      <c r="NJD644" s="9"/>
      <c r="NJE644" s="9"/>
      <c r="NJF644" s="9"/>
      <c r="NJG644" s="9"/>
      <c r="NJH644" s="9"/>
      <c r="NJI644" s="9"/>
      <c r="NJJ644" s="9"/>
      <c r="NJK644" s="9"/>
      <c r="NJL644" s="9"/>
      <c r="NJM644" s="9"/>
      <c r="NJN644" s="9"/>
      <c r="NJO644" s="9"/>
      <c r="NJP644" s="9"/>
      <c r="NJQ644" s="9"/>
      <c r="NJR644" s="9"/>
      <c r="NJS644" s="9"/>
      <c r="NJT644" s="9"/>
      <c r="NJU644" s="9"/>
      <c r="NJV644" s="9"/>
      <c r="NJW644" s="9"/>
      <c r="NJX644" s="9"/>
      <c r="NJY644" s="9"/>
      <c r="NJZ644" s="9"/>
      <c r="NKA644" s="9"/>
      <c r="NKB644" s="9"/>
      <c r="NKC644" s="9"/>
      <c r="NKD644" s="9"/>
      <c r="NKE644" s="9"/>
      <c r="NKF644" s="9"/>
      <c r="NKG644" s="9"/>
      <c r="NKH644" s="9"/>
      <c r="NKI644" s="9"/>
      <c r="NKJ644" s="9"/>
      <c r="NKK644" s="9"/>
      <c r="NKL644" s="9"/>
      <c r="NKM644" s="9"/>
      <c r="NKN644" s="9"/>
      <c r="NKO644" s="9"/>
      <c r="NKP644" s="9"/>
      <c r="NKQ644" s="9"/>
      <c r="NKR644" s="9"/>
      <c r="NKS644" s="9"/>
      <c r="NKT644" s="9"/>
      <c r="NKU644" s="9"/>
      <c r="NKV644" s="9"/>
      <c r="NKW644" s="9"/>
      <c r="NKX644" s="9"/>
      <c r="NKY644" s="9"/>
      <c r="NKZ644" s="9"/>
      <c r="NLA644" s="9"/>
      <c r="NLB644" s="9"/>
      <c r="NLC644" s="9"/>
      <c r="NLD644" s="9"/>
      <c r="NLE644" s="9"/>
      <c r="NLF644" s="9"/>
      <c r="NLG644" s="9"/>
      <c r="NLH644" s="9"/>
      <c r="NLI644" s="9"/>
      <c r="NLJ644" s="9"/>
      <c r="NLK644" s="9"/>
      <c r="NLL644" s="9"/>
      <c r="NLM644" s="9"/>
      <c r="NLN644" s="9"/>
      <c r="NLO644" s="9"/>
      <c r="NLP644" s="9"/>
      <c r="NLQ644" s="9"/>
      <c r="NLR644" s="9"/>
      <c r="NLS644" s="9"/>
      <c r="NLT644" s="9"/>
      <c r="NLU644" s="9"/>
      <c r="NLV644" s="9"/>
      <c r="NLW644" s="9"/>
      <c r="NLX644" s="9"/>
      <c r="NLY644" s="9"/>
      <c r="NLZ644" s="9"/>
      <c r="NMA644" s="9"/>
      <c r="NMB644" s="9"/>
      <c r="NMC644" s="9"/>
      <c r="NMD644" s="9"/>
      <c r="NME644" s="9"/>
      <c r="NMF644" s="9"/>
      <c r="NMG644" s="9"/>
      <c r="NMH644" s="9"/>
      <c r="NMI644" s="9"/>
      <c r="NMJ644" s="9"/>
      <c r="NMK644" s="9"/>
      <c r="NML644" s="9"/>
      <c r="NMM644" s="9"/>
      <c r="NMN644" s="9"/>
      <c r="NMO644" s="9"/>
      <c r="NMP644" s="9"/>
      <c r="NMQ644" s="9"/>
      <c r="NMR644" s="9"/>
      <c r="NMS644" s="9"/>
      <c r="NMT644" s="9"/>
      <c r="NMU644" s="9"/>
      <c r="NMV644" s="9"/>
      <c r="NMW644" s="9"/>
      <c r="NMX644" s="9"/>
      <c r="NMY644" s="9"/>
      <c r="NMZ644" s="9"/>
      <c r="NNA644" s="9"/>
      <c r="NNB644" s="9"/>
      <c r="NNC644" s="9"/>
      <c r="NND644" s="9"/>
      <c r="NNE644" s="9"/>
      <c r="NNF644" s="9"/>
      <c r="NNG644" s="9"/>
      <c r="NNH644" s="9"/>
      <c r="NNI644" s="9"/>
      <c r="NNJ644" s="9"/>
      <c r="NNK644" s="9"/>
      <c r="NNL644" s="9"/>
      <c r="NNM644" s="9"/>
      <c r="NNN644" s="9"/>
      <c r="NNO644" s="9"/>
      <c r="NNP644" s="9"/>
      <c r="NNQ644" s="9"/>
      <c r="NNR644" s="9"/>
      <c r="NNS644" s="9"/>
      <c r="NNT644" s="9"/>
      <c r="NNU644" s="9"/>
      <c r="NNV644" s="9"/>
      <c r="NNW644" s="9"/>
      <c r="NNX644" s="9"/>
      <c r="NNY644" s="9"/>
      <c r="NNZ644" s="9"/>
      <c r="NOA644" s="9"/>
      <c r="NOB644" s="9"/>
      <c r="NOC644" s="9"/>
      <c r="NOD644" s="9"/>
      <c r="NOE644" s="9"/>
      <c r="NOF644" s="9"/>
      <c r="NOG644" s="9"/>
      <c r="NOH644" s="9"/>
      <c r="NOI644" s="9"/>
      <c r="NOJ644" s="9"/>
      <c r="NOK644" s="9"/>
      <c r="NOL644" s="9"/>
      <c r="NOM644" s="9"/>
      <c r="NON644" s="9"/>
      <c r="NOO644" s="9"/>
      <c r="NOP644" s="9"/>
      <c r="NOQ644" s="9"/>
      <c r="NOR644" s="9"/>
      <c r="NOS644" s="9"/>
      <c r="NOT644" s="9"/>
      <c r="NOU644" s="9"/>
      <c r="NOV644" s="9"/>
      <c r="NOW644" s="9"/>
      <c r="NOX644" s="9"/>
      <c r="NOY644" s="9"/>
      <c r="NOZ644" s="9"/>
      <c r="NPA644" s="9"/>
      <c r="NPB644" s="9"/>
      <c r="NPC644" s="9"/>
      <c r="NPD644" s="9"/>
      <c r="NPE644" s="9"/>
      <c r="NPF644" s="9"/>
      <c r="NPG644" s="9"/>
      <c r="NPH644" s="9"/>
      <c r="NPI644" s="9"/>
      <c r="NPJ644" s="9"/>
      <c r="NPK644" s="9"/>
      <c r="NPL644" s="9"/>
      <c r="NPM644" s="9"/>
      <c r="NPN644" s="9"/>
      <c r="NPO644" s="9"/>
      <c r="NPP644" s="9"/>
      <c r="NPQ644" s="9"/>
      <c r="NPR644" s="9"/>
      <c r="NPS644" s="9"/>
      <c r="NPT644" s="9"/>
      <c r="NPU644" s="9"/>
      <c r="NPV644" s="9"/>
      <c r="NPW644" s="9"/>
      <c r="NPX644" s="9"/>
      <c r="NPY644" s="9"/>
      <c r="NPZ644" s="9"/>
      <c r="NQA644" s="9"/>
      <c r="NQB644" s="9"/>
      <c r="NQC644" s="9"/>
      <c r="NQD644" s="9"/>
      <c r="NQE644" s="9"/>
      <c r="NQF644" s="9"/>
      <c r="NQG644" s="9"/>
      <c r="NQH644" s="9"/>
      <c r="NQI644" s="9"/>
      <c r="NQJ644" s="9"/>
      <c r="NQK644" s="9"/>
      <c r="NQL644" s="9"/>
      <c r="NQM644" s="9"/>
      <c r="NQN644" s="9"/>
      <c r="NQO644" s="9"/>
      <c r="NQP644" s="9"/>
      <c r="NQQ644" s="9"/>
      <c r="NQR644" s="9"/>
      <c r="NQS644" s="9"/>
      <c r="NQT644" s="9"/>
      <c r="NQU644" s="9"/>
      <c r="NQV644" s="9"/>
      <c r="NQW644" s="9"/>
      <c r="NQX644" s="9"/>
      <c r="NQY644" s="9"/>
      <c r="NQZ644" s="9"/>
      <c r="NRA644" s="9"/>
      <c r="NRB644" s="9"/>
      <c r="NRC644" s="9"/>
      <c r="NRD644" s="9"/>
      <c r="NRE644" s="9"/>
      <c r="NRF644" s="9"/>
      <c r="NRG644" s="9"/>
      <c r="NRH644" s="9"/>
      <c r="NRI644" s="9"/>
      <c r="NRJ644" s="9"/>
      <c r="NRK644" s="9"/>
      <c r="NRL644" s="9"/>
      <c r="NRM644" s="9"/>
      <c r="NRN644" s="9"/>
      <c r="NRO644" s="9"/>
      <c r="NRP644" s="9"/>
      <c r="NRQ644" s="9"/>
      <c r="NRR644" s="9"/>
      <c r="NRS644" s="9"/>
      <c r="NRT644" s="9"/>
      <c r="NRU644" s="9"/>
      <c r="NRV644" s="9"/>
      <c r="NRW644" s="9"/>
      <c r="NRX644" s="9"/>
      <c r="NRY644" s="9"/>
      <c r="NRZ644" s="9"/>
      <c r="NSA644" s="9"/>
      <c r="NSB644" s="9"/>
      <c r="NSC644" s="9"/>
      <c r="NSD644" s="9"/>
      <c r="NSE644" s="9"/>
      <c r="NSF644" s="9"/>
      <c r="NSG644" s="9"/>
      <c r="NSH644" s="9"/>
      <c r="NSI644" s="9"/>
      <c r="NSJ644" s="9"/>
      <c r="NSK644" s="9"/>
      <c r="NSL644" s="9"/>
      <c r="NSM644" s="9"/>
      <c r="NSN644" s="9"/>
      <c r="NSO644" s="9"/>
      <c r="NSP644" s="9"/>
      <c r="NSQ644" s="9"/>
      <c r="NSR644" s="9"/>
      <c r="NSS644" s="9"/>
      <c r="NST644" s="9"/>
      <c r="NSU644" s="9"/>
      <c r="NSV644" s="9"/>
      <c r="NSW644" s="9"/>
      <c r="NSX644" s="9"/>
      <c r="NSY644" s="9"/>
      <c r="NSZ644" s="9"/>
      <c r="NTA644" s="9"/>
      <c r="NTB644" s="9"/>
      <c r="NTC644" s="9"/>
      <c r="NTD644" s="9"/>
      <c r="NTE644" s="9"/>
      <c r="NTF644" s="9"/>
      <c r="NTG644" s="9"/>
      <c r="NTH644" s="9"/>
      <c r="NTI644" s="9"/>
      <c r="NTJ644" s="9"/>
      <c r="NTK644" s="9"/>
      <c r="NTL644" s="9"/>
      <c r="NTM644" s="9"/>
      <c r="NTN644" s="9"/>
      <c r="NTO644" s="9"/>
      <c r="NTP644" s="9"/>
      <c r="NTQ644" s="9"/>
      <c r="NTR644" s="9"/>
      <c r="NTS644" s="9"/>
      <c r="NTT644" s="9"/>
      <c r="NTU644" s="9"/>
      <c r="NTV644" s="9"/>
      <c r="NTW644" s="9"/>
      <c r="NTX644" s="9"/>
      <c r="NTY644" s="9"/>
      <c r="NTZ644" s="9"/>
      <c r="NUA644" s="9"/>
      <c r="NUB644" s="9"/>
      <c r="NUC644" s="9"/>
      <c r="NUD644" s="9"/>
      <c r="NUE644" s="9"/>
      <c r="NUF644" s="9"/>
      <c r="NUG644" s="9"/>
      <c r="NUH644" s="9"/>
      <c r="NUI644" s="9"/>
      <c r="NUJ644" s="9"/>
      <c r="NUK644" s="9"/>
      <c r="NUL644" s="9"/>
      <c r="NUM644" s="9"/>
      <c r="NUN644" s="9"/>
      <c r="NUO644" s="9"/>
      <c r="NUP644" s="9"/>
      <c r="NUQ644" s="9"/>
      <c r="NUR644" s="9"/>
      <c r="NUS644" s="9"/>
      <c r="NUT644" s="9"/>
      <c r="NUU644" s="9"/>
      <c r="NUV644" s="9"/>
      <c r="NUW644" s="9"/>
      <c r="NUX644" s="9"/>
      <c r="NUY644" s="9"/>
      <c r="NUZ644" s="9"/>
      <c r="NVA644" s="9"/>
      <c r="NVB644" s="9"/>
      <c r="NVC644" s="9"/>
      <c r="NVD644" s="9"/>
      <c r="NVE644" s="9"/>
      <c r="NVF644" s="9"/>
      <c r="NVG644" s="9"/>
      <c r="NVH644" s="9"/>
      <c r="NVI644" s="9"/>
      <c r="NVJ644" s="9"/>
      <c r="NVK644" s="9"/>
      <c r="NVL644" s="9"/>
      <c r="NVM644" s="9"/>
      <c r="NVN644" s="9"/>
      <c r="NVO644" s="9"/>
      <c r="NVP644" s="9"/>
      <c r="NVQ644" s="9"/>
      <c r="NVR644" s="9"/>
      <c r="NVS644" s="9"/>
      <c r="NVT644" s="9"/>
      <c r="NVU644" s="9"/>
      <c r="NVV644" s="9"/>
      <c r="NVW644" s="9"/>
      <c r="NVX644" s="9"/>
      <c r="NVY644" s="9"/>
      <c r="NVZ644" s="9"/>
      <c r="NWA644" s="9"/>
      <c r="NWB644" s="9"/>
      <c r="NWC644" s="9"/>
      <c r="NWD644" s="9"/>
      <c r="NWE644" s="9"/>
      <c r="NWF644" s="9"/>
      <c r="NWG644" s="9"/>
      <c r="NWH644" s="9"/>
      <c r="NWI644" s="9"/>
      <c r="NWJ644" s="9"/>
      <c r="NWK644" s="9"/>
      <c r="NWL644" s="9"/>
      <c r="NWM644" s="9"/>
      <c r="NWN644" s="9"/>
      <c r="NWO644" s="9"/>
      <c r="NWP644" s="9"/>
      <c r="NWQ644" s="9"/>
      <c r="NWR644" s="9"/>
      <c r="NWS644" s="9"/>
      <c r="NWT644" s="9"/>
      <c r="NWU644" s="9"/>
      <c r="NWV644" s="9"/>
      <c r="NWW644" s="9"/>
      <c r="NWX644" s="9"/>
      <c r="NWY644" s="9"/>
      <c r="NWZ644" s="9"/>
      <c r="NXA644" s="9"/>
      <c r="NXB644" s="9"/>
      <c r="NXC644" s="9"/>
      <c r="NXD644" s="9"/>
      <c r="NXE644" s="9"/>
      <c r="NXF644" s="9"/>
      <c r="NXG644" s="9"/>
      <c r="NXH644" s="9"/>
      <c r="NXI644" s="9"/>
      <c r="NXJ644" s="9"/>
      <c r="NXK644" s="9"/>
      <c r="NXL644" s="9"/>
      <c r="NXM644" s="9"/>
      <c r="NXN644" s="9"/>
      <c r="NXO644" s="9"/>
      <c r="NXP644" s="9"/>
      <c r="NXQ644" s="9"/>
      <c r="NXR644" s="9"/>
      <c r="NXS644" s="9"/>
      <c r="NXT644" s="9"/>
      <c r="NXU644" s="9"/>
      <c r="NXV644" s="9"/>
      <c r="NXW644" s="9"/>
      <c r="NXX644" s="9"/>
      <c r="NXY644" s="9"/>
      <c r="NXZ644" s="9"/>
      <c r="NYA644" s="9"/>
      <c r="NYB644" s="9"/>
      <c r="NYC644" s="9"/>
      <c r="NYD644" s="9"/>
      <c r="NYE644" s="9"/>
      <c r="NYF644" s="9"/>
      <c r="NYG644" s="9"/>
      <c r="NYH644" s="9"/>
      <c r="NYI644" s="9"/>
      <c r="NYJ644" s="9"/>
      <c r="NYK644" s="9"/>
      <c r="NYL644" s="9"/>
      <c r="NYM644" s="9"/>
      <c r="NYN644" s="9"/>
      <c r="NYO644" s="9"/>
      <c r="NYP644" s="9"/>
      <c r="NYQ644" s="9"/>
      <c r="NYR644" s="9"/>
      <c r="NYS644" s="9"/>
      <c r="NYT644" s="9"/>
      <c r="NYU644" s="9"/>
      <c r="NYV644" s="9"/>
      <c r="NYW644" s="9"/>
      <c r="NYX644" s="9"/>
      <c r="NYY644" s="9"/>
      <c r="NYZ644" s="9"/>
      <c r="NZA644" s="9"/>
      <c r="NZB644" s="9"/>
      <c r="NZC644" s="9"/>
      <c r="NZD644" s="9"/>
      <c r="NZE644" s="9"/>
      <c r="NZF644" s="9"/>
      <c r="NZG644" s="9"/>
      <c r="NZH644" s="9"/>
      <c r="NZI644" s="9"/>
      <c r="NZJ644" s="9"/>
      <c r="NZK644" s="9"/>
      <c r="NZL644" s="9"/>
      <c r="NZM644" s="9"/>
      <c r="NZN644" s="9"/>
      <c r="NZO644" s="9"/>
      <c r="NZP644" s="9"/>
      <c r="NZQ644" s="9"/>
      <c r="NZR644" s="9"/>
      <c r="NZS644" s="9"/>
      <c r="NZT644" s="9"/>
      <c r="NZU644" s="9"/>
      <c r="NZV644" s="9"/>
      <c r="NZW644" s="9"/>
      <c r="NZX644" s="9"/>
      <c r="NZY644" s="9"/>
      <c r="NZZ644" s="9"/>
      <c r="OAA644" s="9"/>
      <c r="OAB644" s="9"/>
      <c r="OAC644" s="9"/>
      <c r="OAD644" s="9"/>
      <c r="OAE644" s="9"/>
      <c r="OAF644" s="9"/>
      <c r="OAG644" s="9"/>
      <c r="OAH644" s="9"/>
      <c r="OAI644" s="9"/>
      <c r="OAJ644" s="9"/>
      <c r="OAK644" s="9"/>
      <c r="OAL644" s="9"/>
      <c r="OAM644" s="9"/>
      <c r="OAN644" s="9"/>
      <c r="OAO644" s="9"/>
      <c r="OAP644" s="9"/>
      <c r="OAQ644" s="9"/>
      <c r="OAR644" s="9"/>
      <c r="OAS644" s="9"/>
      <c r="OAT644" s="9"/>
      <c r="OAU644" s="9"/>
      <c r="OAV644" s="9"/>
      <c r="OAW644" s="9"/>
      <c r="OAX644" s="9"/>
      <c r="OAY644" s="9"/>
      <c r="OAZ644" s="9"/>
      <c r="OBA644" s="9"/>
      <c r="OBB644" s="9"/>
      <c r="OBC644" s="9"/>
      <c r="OBD644" s="9"/>
      <c r="OBE644" s="9"/>
      <c r="OBF644" s="9"/>
      <c r="OBG644" s="9"/>
      <c r="OBH644" s="9"/>
      <c r="OBI644" s="9"/>
      <c r="OBJ644" s="9"/>
      <c r="OBK644" s="9"/>
      <c r="OBL644" s="9"/>
      <c r="OBM644" s="9"/>
      <c r="OBN644" s="9"/>
      <c r="OBO644" s="9"/>
      <c r="OBP644" s="9"/>
      <c r="OBQ644" s="9"/>
      <c r="OBR644" s="9"/>
      <c r="OBS644" s="9"/>
      <c r="OBT644" s="9"/>
      <c r="OBU644" s="9"/>
      <c r="OBV644" s="9"/>
      <c r="OBW644" s="9"/>
      <c r="OBX644" s="9"/>
      <c r="OBY644" s="9"/>
      <c r="OBZ644" s="9"/>
      <c r="OCA644" s="9"/>
      <c r="OCB644" s="9"/>
      <c r="OCC644" s="9"/>
      <c r="OCD644" s="9"/>
      <c r="OCE644" s="9"/>
      <c r="OCF644" s="9"/>
      <c r="OCG644" s="9"/>
      <c r="OCH644" s="9"/>
      <c r="OCI644" s="9"/>
      <c r="OCJ644" s="9"/>
      <c r="OCK644" s="9"/>
      <c r="OCL644" s="9"/>
      <c r="OCM644" s="9"/>
      <c r="OCN644" s="9"/>
      <c r="OCO644" s="9"/>
      <c r="OCP644" s="9"/>
      <c r="OCQ644" s="9"/>
      <c r="OCR644" s="9"/>
      <c r="OCS644" s="9"/>
      <c r="OCT644" s="9"/>
      <c r="OCU644" s="9"/>
      <c r="OCV644" s="9"/>
      <c r="OCW644" s="9"/>
      <c r="OCX644" s="9"/>
      <c r="OCY644" s="9"/>
      <c r="OCZ644" s="9"/>
      <c r="ODA644" s="9"/>
      <c r="ODB644" s="9"/>
      <c r="ODC644" s="9"/>
      <c r="ODD644" s="9"/>
      <c r="ODE644" s="9"/>
      <c r="ODF644" s="9"/>
      <c r="ODG644" s="9"/>
      <c r="ODH644" s="9"/>
      <c r="ODI644" s="9"/>
      <c r="ODJ644" s="9"/>
      <c r="ODK644" s="9"/>
      <c r="ODL644" s="9"/>
      <c r="ODM644" s="9"/>
      <c r="ODN644" s="9"/>
      <c r="ODO644" s="9"/>
      <c r="ODP644" s="9"/>
      <c r="ODQ644" s="9"/>
      <c r="ODR644" s="9"/>
      <c r="ODS644" s="9"/>
      <c r="ODT644" s="9"/>
      <c r="ODU644" s="9"/>
      <c r="ODV644" s="9"/>
      <c r="ODW644" s="9"/>
      <c r="ODX644" s="9"/>
      <c r="ODY644" s="9"/>
      <c r="ODZ644" s="9"/>
      <c r="OEA644" s="9"/>
      <c r="OEB644" s="9"/>
      <c r="OEC644" s="9"/>
      <c r="OED644" s="9"/>
      <c r="OEE644" s="9"/>
      <c r="OEF644" s="9"/>
      <c r="OEG644" s="9"/>
      <c r="OEH644" s="9"/>
      <c r="OEI644" s="9"/>
      <c r="OEJ644" s="9"/>
      <c r="OEK644" s="9"/>
      <c r="OEL644" s="9"/>
      <c r="OEM644" s="9"/>
      <c r="OEN644" s="9"/>
      <c r="OEO644" s="9"/>
      <c r="OEP644" s="9"/>
      <c r="OEQ644" s="9"/>
      <c r="OER644" s="9"/>
      <c r="OES644" s="9"/>
      <c r="OET644" s="9"/>
      <c r="OEU644" s="9"/>
      <c r="OEV644" s="9"/>
      <c r="OEW644" s="9"/>
      <c r="OEX644" s="9"/>
      <c r="OEY644" s="9"/>
      <c r="OEZ644" s="9"/>
      <c r="OFA644" s="9"/>
      <c r="OFB644" s="9"/>
      <c r="OFC644" s="9"/>
      <c r="OFD644" s="9"/>
      <c r="OFE644" s="9"/>
      <c r="OFF644" s="9"/>
      <c r="OFG644" s="9"/>
      <c r="OFH644" s="9"/>
      <c r="OFI644" s="9"/>
      <c r="OFJ644" s="9"/>
      <c r="OFK644" s="9"/>
      <c r="OFL644" s="9"/>
      <c r="OFM644" s="9"/>
      <c r="OFN644" s="9"/>
      <c r="OFO644" s="9"/>
      <c r="OFP644" s="9"/>
      <c r="OFQ644" s="9"/>
      <c r="OFR644" s="9"/>
      <c r="OFS644" s="9"/>
      <c r="OFT644" s="9"/>
      <c r="OFU644" s="9"/>
      <c r="OFV644" s="9"/>
      <c r="OFW644" s="9"/>
      <c r="OFX644" s="9"/>
      <c r="OFY644" s="9"/>
      <c r="OFZ644" s="9"/>
      <c r="OGA644" s="9"/>
      <c r="OGB644" s="9"/>
      <c r="OGC644" s="9"/>
      <c r="OGD644" s="9"/>
      <c r="OGE644" s="9"/>
      <c r="OGF644" s="9"/>
      <c r="OGG644" s="9"/>
      <c r="OGH644" s="9"/>
      <c r="OGI644" s="9"/>
      <c r="OGJ644" s="9"/>
      <c r="OGK644" s="9"/>
      <c r="OGL644" s="9"/>
      <c r="OGM644" s="9"/>
      <c r="OGN644" s="9"/>
      <c r="OGO644" s="9"/>
      <c r="OGP644" s="9"/>
      <c r="OGQ644" s="9"/>
      <c r="OGR644" s="9"/>
      <c r="OGS644" s="9"/>
      <c r="OGT644" s="9"/>
      <c r="OGU644" s="9"/>
      <c r="OGV644" s="9"/>
      <c r="OGW644" s="9"/>
      <c r="OGX644" s="9"/>
      <c r="OGY644" s="9"/>
      <c r="OGZ644" s="9"/>
      <c r="OHA644" s="9"/>
      <c r="OHB644" s="9"/>
      <c r="OHC644" s="9"/>
      <c r="OHD644" s="9"/>
      <c r="OHE644" s="9"/>
      <c r="OHF644" s="9"/>
      <c r="OHG644" s="9"/>
      <c r="OHH644" s="9"/>
      <c r="OHI644" s="9"/>
      <c r="OHJ644" s="9"/>
      <c r="OHK644" s="9"/>
      <c r="OHL644" s="9"/>
      <c r="OHM644" s="9"/>
      <c r="OHN644" s="9"/>
      <c r="OHO644" s="9"/>
      <c r="OHP644" s="9"/>
      <c r="OHQ644" s="9"/>
      <c r="OHR644" s="9"/>
      <c r="OHS644" s="9"/>
      <c r="OHT644" s="9"/>
      <c r="OHU644" s="9"/>
      <c r="OHV644" s="9"/>
      <c r="OHW644" s="9"/>
      <c r="OHX644" s="9"/>
      <c r="OHY644" s="9"/>
      <c r="OHZ644" s="9"/>
      <c r="OIA644" s="9"/>
      <c r="OIB644" s="9"/>
      <c r="OIC644" s="9"/>
      <c r="OID644" s="9"/>
      <c r="OIE644" s="9"/>
      <c r="OIF644" s="9"/>
      <c r="OIG644" s="9"/>
      <c r="OIH644" s="9"/>
      <c r="OII644" s="9"/>
      <c r="OIJ644" s="9"/>
      <c r="OIK644" s="9"/>
      <c r="OIL644" s="9"/>
      <c r="OIM644" s="9"/>
      <c r="OIN644" s="9"/>
      <c r="OIO644" s="9"/>
      <c r="OIP644" s="9"/>
      <c r="OIQ644" s="9"/>
      <c r="OIR644" s="9"/>
      <c r="OIS644" s="9"/>
      <c r="OIT644" s="9"/>
      <c r="OIU644" s="9"/>
      <c r="OIV644" s="9"/>
      <c r="OIW644" s="9"/>
      <c r="OIX644" s="9"/>
      <c r="OIY644" s="9"/>
      <c r="OIZ644" s="9"/>
      <c r="OJA644" s="9"/>
      <c r="OJB644" s="9"/>
      <c r="OJC644" s="9"/>
      <c r="OJD644" s="9"/>
      <c r="OJE644" s="9"/>
      <c r="OJF644" s="9"/>
      <c r="OJG644" s="9"/>
      <c r="OJH644" s="9"/>
      <c r="OJI644" s="9"/>
      <c r="OJJ644" s="9"/>
      <c r="OJK644" s="9"/>
      <c r="OJL644" s="9"/>
      <c r="OJM644" s="9"/>
      <c r="OJN644" s="9"/>
      <c r="OJO644" s="9"/>
      <c r="OJP644" s="9"/>
      <c r="OJQ644" s="9"/>
      <c r="OJR644" s="9"/>
      <c r="OJS644" s="9"/>
      <c r="OJT644" s="9"/>
      <c r="OJU644" s="9"/>
      <c r="OJV644" s="9"/>
      <c r="OJW644" s="9"/>
      <c r="OJX644" s="9"/>
      <c r="OJY644" s="9"/>
      <c r="OJZ644" s="9"/>
      <c r="OKA644" s="9"/>
      <c r="OKB644" s="9"/>
      <c r="OKC644" s="9"/>
      <c r="OKD644" s="9"/>
      <c r="OKE644" s="9"/>
      <c r="OKF644" s="9"/>
      <c r="OKG644" s="9"/>
      <c r="OKH644" s="9"/>
      <c r="OKI644" s="9"/>
      <c r="OKJ644" s="9"/>
      <c r="OKK644" s="9"/>
      <c r="OKL644" s="9"/>
      <c r="OKM644" s="9"/>
      <c r="OKN644" s="9"/>
      <c r="OKO644" s="9"/>
      <c r="OKP644" s="9"/>
      <c r="OKQ644" s="9"/>
      <c r="OKR644" s="9"/>
      <c r="OKS644" s="9"/>
      <c r="OKT644" s="9"/>
      <c r="OKU644" s="9"/>
      <c r="OKV644" s="9"/>
      <c r="OKW644" s="9"/>
      <c r="OKX644" s="9"/>
      <c r="OKY644" s="9"/>
      <c r="OKZ644" s="9"/>
      <c r="OLA644" s="9"/>
      <c r="OLB644" s="9"/>
      <c r="OLC644" s="9"/>
      <c r="OLD644" s="9"/>
      <c r="OLE644" s="9"/>
      <c r="OLF644" s="9"/>
      <c r="OLG644" s="9"/>
      <c r="OLH644" s="9"/>
      <c r="OLI644" s="9"/>
      <c r="OLJ644" s="9"/>
      <c r="OLK644" s="9"/>
      <c r="OLL644" s="9"/>
      <c r="OLM644" s="9"/>
      <c r="OLN644" s="9"/>
      <c r="OLO644" s="9"/>
      <c r="OLP644" s="9"/>
      <c r="OLQ644" s="9"/>
      <c r="OLR644" s="9"/>
      <c r="OLS644" s="9"/>
      <c r="OLT644" s="9"/>
      <c r="OLU644" s="9"/>
      <c r="OLV644" s="9"/>
      <c r="OLW644" s="9"/>
      <c r="OLX644" s="9"/>
      <c r="OLY644" s="9"/>
      <c r="OLZ644" s="9"/>
      <c r="OMA644" s="9"/>
      <c r="OMB644" s="9"/>
      <c r="OMC644" s="9"/>
      <c r="OMD644" s="9"/>
      <c r="OME644" s="9"/>
      <c r="OMF644" s="9"/>
      <c r="OMG644" s="9"/>
      <c r="OMH644" s="9"/>
      <c r="OMI644" s="9"/>
      <c r="OMJ644" s="9"/>
      <c r="OMK644" s="9"/>
      <c r="OML644" s="9"/>
      <c r="OMM644" s="9"/>
      <c r="OMN644" s="9"/>
      <c r="OMO644" s="9"/>
      <c r="OMP644" s="9"/>
      <c r="OMQ644" s="9"/>
      <c r="OMR644" s="9"/>
      <c r="OMS644" s="9"/>
      <c r="OMT644" s="9"/>
      <c r="OMU644" s="9"/>
      <c r="OMV644" s="9"/>
      <c r="OMW644" s="9"/>
      <c r="OMX644" s="9"/>
      <c r="OMY644" s="9"/>
      <c r="OMZ644" s="9"/>
      <c r="ONA644" s="9"/>
      <c r="ONB644" s="9"/>
      <c r="ONC644" s="9"/>
      <c r="OND644" s="9"/>
      <c r="ONE644" s="9"/>
      <c r="ONF644" s="9"/>
      <c r="ONG644" s="9"/>
      <c r="ONH644" s="9"/>
      <c r="ONI644" s="9"/>
      <c r="ONJ644" s="9"/>
      <c r="ONK644" s="9"/>
      <c r="ONL644" s="9"/>
      <c r="ONM644" s="9"/>
      <c r="ONN644" s="9"/>
      <c r="ONO644" s="9"/>
      <c r="ONP644" s="9"/>
      <c r="ONQ644" s="9"/>
      <c r="ONR644" s="9"/>
      <c r="ONS644" s="9"/>
      <c r="ONT644" s="9"/>
      <c r="ONU644" s="9"/>
      <c r="ONV644" s="9"/>
      <c r="ONW644" s="9"/>
      <c r="ONX644" s="9"/>
      <c r="ONY644" s="9"/>
      <c r="ONZ644" s="9"/>
      <c r="OOA644" s="9"/>
      <c r="OOB644" s="9"/>
      <c r="OOC644" s="9"/>
      <c r="OOD644" s="9"/>
      <c r="OOE644" s="9"/>
      <c r="OOF644" s="9"/>
      <c r="OOG644" s="9"/>
      <c r="OOH644" s="9"/>
      <c r="OOI644" s="9"/>
      <c r="OOJ644" s="9"/>
      <c r="OOK644" s="9"/>
      <c r="OOL644" s="9"/>
      <c r="OOM644" s="9"/>
      <c r="OON644" s="9"/>
      <c r="OOO644" s="9"/>
      <c r="OOP644" s="9"/>
      <c r="OOQ644" s="9"/>
      <c r="OOR644" s="9"/>
      <c r="OOS644" s="9"/>
      <c r="OOT644" s="9"/>
      <c r="OOU644" s="9"/>
      <c r="OOV644" s="9"/>
      <c r="OOW644" s="9"/>
      <c r="OOX644" s="9"/>
      <c r="OOY644" s="9"/>
      <c r="OOZ644" s="9"/>
      <c r="OPA644" s="9"/>
      <c r="OPB644" s="9"/>
      <c r="OPC644" s="9"/>
      <c r="OPD644" s="9"/>
      <c r="OPE644" s="9"/>
      <c r="OPF644" s="9"/>
      <c r="OPG644" s="9"/>
      <c r="OPH644" s="9"/>
      <c r="OPI644" s="9"/>
      <c r="OPJ644" s="9"/>
      <c r="OPK644" s="9"/>
      <c r="OPL644" s="9"/>
      <c r="OPM644" s="9"/>
      <c r="OPN644" s="9"/>
      <c r="OPO644" s="9"/>
      <c r="OPP644" s="9"/>
      <c r="OPQ644" s="9"/>
      <c r="OPR644" s="9"/>
      <c r="OPS644" s="9"/>
      <c r="OPT644" s="9"/>
      <c r="OPU644" s="9"/>
      <c r="OPV644" s="9"/>
      <c r="OPW644" s="9"/>
      <c r="OPX644" s="9"/>
      <c r="OPY644" s="9"/>
      <c r="OPZ644" s="9"/>
      <c r="OQA644" s="9"/>
      <c r="OQB644" s="9"/>
      <c r="OQC644" s="9"/>
      <c r="OQD644" s="9"/>
      <c r="OQE644" s="9"/>
      <c r="OQF644" s="9"/>
      <c r="OQG644" s="9"/>
      <c r="OQH644" s="9"/>
      <c r="OQI644" s="9"/>
      <c r="OQJ644" s="9"/>
      <c r="OQK644" s="9"/>
      <c r="OQL644" s="9"/>
      <c r="OQM644" s="9"/>
      <c r="OQN644" s="9"/>
      <c r="OQO644" s="9"/>
      <c r="OQP644" s="9"/>
      <c r="OQQ644" s="9"/>
      <c r="OQR644" s="9"/>
      <c r="OQS644" s="9"/>
      <c r="OQT644" s="9"/>
      <c r="OQU644" s="9"/>
      <c r="OQV644" s="9"/>
      <c r="OQW644" s="9"/>
      <c r="OQX644" s="9"/>
      <c r="OQY644" s="9"/>
      <c r="OQZ644" s="9"/>
      <c r="ORA644" s="9"/>
      <c r="ORB644" s="9"/>
      <c r="ORC644" s="9"/>
      <c r="ORD644" s="9"/>
      <c r="ORE644" s="9"/>
      <c r="ORF644" s="9"/>
      <c r="ORG644" s="9"/>
      <c r="ORH644" s="9"/>
      <c r="ORI644" s="9"/>
      <c r="ORJ644" s="9"/>
      <c r="ORK644" s="9"/>
      <c r="ORL644" s="9"/>
      <c r="ORM644" s="9"/>
      <c r="ORN644" s="9"/>
      <c r="ORO644" s="9"/>
      <c r="ORP644" s="9"/>
      <c r="ORQ644" s="9"/>
      <c r="ORR644" s="9"/>
      <c r="ORS644" s="9"/>
      <c r="ORT644" s="9"/>
      <c r="ORU644" s="9"/>
      <c r="ORV644" s="9"/>
      <c r="ORW644" s="9"/>
      <c r="ORX644" s="9"/>
      <c r="ORY644" s="9"/>
      <c r="ORZ644" s="9"/>
      <c r="OSA644" s="9"/>
      <c r="OSB644" s="9"/>
      <c r="OSC644" s="9"/>
      <c r="OSD644" s="9"/>
      <c r="OSE644" s="9"/>
      <c r="OSF644" s="9"/>
      <c r="OSG644" s="9"/>
      <c r="OSH644" s="9"/>
      <c r="OSI644" s="9"/>
      <c r="OSJ644" s="9"/>
      <c r="OSK644" s="9"/>
      <c r="OSL644" s="9"/>
      <c r="OSM644" s="9"/>
      <c r="OSN644" s="9"/>
      <c r="OSO644" s="9"/>
      <c r="OSP644" s="9"/>
      <c r="OSQ644" s="9"/>
      <c r="OSR644" s="9"/>
      <c r="OSS644" s="9"/>
      <c r="OST644" s="9"/>
      <c r="OSU644" s="9"/>
      <c r="OSV644" s="9"/>
      <c r="OSW644" s="9"/>
      <c r="OSX644" s="9"/>
      <c r="OSY644" s="9"/>
      <c r="OSZ644" s="9"/>
      <c r="OTA644" s="9"/>
      <c r="OTB644" s="9"/>
      <c r="OTC644" s="9"/>
      <c r="OTD644" s="9"/>
      <c r="OTE644" s="9"/>
      <c r="OTF644" s="9"/>
      <c r="OTG644" s="9"/>
      <c r="OTH644" s="9"/>
      <c r="OTI644" s="9"/>
      <c r="OTJ644" s="9"/>
      <c r="OTK644" s="9"/>
      <c r="OTL644" s="9"/>
      <c r="OTM644" s="9"/>
      <c r="OTN644" s="9"/>
      <c r="OTO644" s="9"/>
      <c r="OTP644" s="9"/>
      <c r="OTQ644" s="9"/>
      <c r="OTR644" s="9"/>
      <c r="OTS644" s="9"/>
      <c r="OTT644" s="9"/>
      <c r="OTU644" s="9"/>
      <c r="OTV644" s="9"/>
      <c r="OTW644" s="9"/>
      <c r="OTX644" s="9"/>
      <c r="OTY644" s="9"/>
      <c r="OTZ644" s="9"/>
      <c r="OUA644" s="9"/>
      <c r="OUB644" s="9"/>
      <c r="OUC644" s="9"/>
      <c r="OUD644" s="9"/>
      <c r="OUE644" s="9"/>
      <c r="OUF644" s="9"/>
      <c r="OUG644" s="9"/>
      <c r="OUH644" s="9"/>
      <c r="OUI644" s="9"/>
      <c r="OUJ644" s="9"/>
      <c r="OUK644" s="9"/>
      <c r="OUL644" s="9"/>
      <c r="OUM644" s="9"/>
      <c r="OUN644" s="9"/>
      <c r="OUO644" s="9"/>
      <c r="OUP644" s="9"/>
      <c r="OUQ644" s="9"/>
      <c r="OUR644" s="9"/>
      <c r="OUS644" s="9"/>
      <c r="OUT644" s="9"/>
      <c r="OUU644" s="9"/>
      <c r="OUV644" s="9"/>
      <c r="OUW644" s="9"/>
      <c r="OUX644" s="9"/>
      <c r="OUY644" s="9"/>
      <c r="OUZ644" s="9"/>
      <c r="OVA644" s="9"/>
      <c r="OVB644" s="9"/>
      <c r="OVC644" s="9"/>
      <c r="OVD644" s="9"/>
      <c r="OVE644" s="9"/>
      <c r="OVF644" s="9"/>
      <c r="OVG644" s="9"/>
      <c r="OVH644" s="9"/>
      <c r="OVI644" s="9"/>
      <c r="OVJ644" s="9"/>
      <c r="OVK644" s="9"/>
      <c r="OVL644" s="9"/>
      <c r="OVM644" s="9"/>
      <c r="OVN644" s="9"/>
      <c r="OVO644" s="9"/>
      <c r="OVP644" s="9"/>
      <c r="OVQ644" s="9"/>
      <c r="OVR644" s="9"/>
      <c r="OVS644" s="9"/>
      <c r="OVT644" s="9"/>
      <c r="OVU644" s="9"/>
      <c r="OVV644" s="9"/>
      <c r="OVW644" s="9"/>
      <c r="OVX644" s="9"/>
      <c r="OVY644" s="9"/>
      <c r="OVZ644" s="9"/>
      <c r="OWA644" s="9"/>
      <c r="OWB644" s="9"/>
      <c r="OWC644" s="9"/>
      <c r="OWD644" s="9"/>
      <c r="OWE644" s="9"/>
      <c r="OWF644" s="9"/>
      <c r="OWG644" s="9"/>
      <c r="OWH644" s="9"/>
      <c r="OWI644" s="9"/>
      <c r="OWJ644" s="9"/>
      <c r="OWK644" s="9"/>
      <c r="OWL644" s="9"/>
      <c r="OWM644" s="9"/>
      <c r="OWN644" s="9"/>
      <c r="OWO644" s="9"/>
      <c r="OWP644" s="9"/>
      <c r="OWQ644" s="9"/>
      <c r="OWR644" s="9"/>
      <c r="OWS644" s="9"/>
      <c r="OWT644" s="9"/>
      <c r="OWU644" s="9"/>
      <c r="OWV644" s="9"/>
      <c r="OWW644" s="9"/>
      <c r="OWX644" s="9"/>
      <c r="OWY644" s="9"/>
      <c r="OWZ644" s="9"/>
      <c r="OXA644" s="9"/>
      <c r="OXB644" s="9"/>
      <c r="OXC644" s="9"/>
      <c r="OXD644" s="9"/>
      <c r="OXE644" s="9"/>
      <c r="OXF644" s="9"/>
      <c r="OXG644" s="9"/>
      <c r="OXH644" s="9"/>
      <c r="OXI644" s="9"/>
      <c r="OXJ644" s="9"/>
      <c r="OXK644" s="9"/>
      <c r="OXL644" s="9"/>
      <c r="OXM644" s="9"/>
      <c r="OXN644" s="9"/>
      <c r="OXO644" s="9"/>
      <c r="OXP644" s="9"/>
      <c r="OXQ644" s="9"/>
      <c r="OXR644" s="9"/>
      <c r="OXS644" s="9"/>
      <c r="OXT644" s="9"/>
      <c r="OXU644" s="9"/>
      <c r="OXV644" s="9"/>
      <c r="OXW644" s="9"/>
      <c r="OXX644" s="9"/>
      <c r="OXY644" s="9"/>
      <c r="OXZ644" s="9"/>
      <c r="OYA644" s="9"/>
      <c r="OYB644" s="9"/>
      <c r="OYC644" s="9"/>
      <c r="OYD644" s="9"/>
      <c r="OYE644" s="9"/>
      <c r="OYF644" s="9"/>
      <c r="OYG644" s="9"/>
      <c r="OYH644" s="9"/>
      <c r="OYI644" s="9"/>
      <c r="OYJ644" s="9"/>
      <c r="OYK644" s="9"/>
      <c r="OYL644" s="9"/>
      <c r="OYM644" s="9"/>
      <c r="OYN644" s="9"/>
      <c r="OYO644" s="9"/>
      <c r="OYP644" s="9"/>
      <c r="OYQ644" s="9"/>
      <c r="OYR644" s="9"/>
      <c r="OYS644" s="9"/>
      <c r="OYT644" s="9"/>
      <c r="OYU644" s="9"/>
      <c r="OYV644" s="9"/>
      <c r="OYW644" s="9"/>
      <c r="OYX644" s="9"/>
      <c r="OYY644" s="9"/>
      <c r="OYZ644" s="9"/>
      <c r="OZA644" s="9"/>
      <c r="OZB644" s="9"/>
      <c r="OZC644" s="9"/>
      <c r="OZD644" s="9"/>
      <c r="OZE644" s="9"/>
      <c r="OZF644" s="9"/>
      <c r="OZG644" s="9"/>
      <c r="OZH644" s="9"/>
      <c r="OZI644" s="9"/>
      <c r="OZJ644" s="9"/>
      <c r="OZK644" s="9"/>
      <c r="OZL644" s="9"/>
      <c r="OZM644" s="9"/>
      <c r="OZN644" s="9"/>
      <c r="OZO644" s="9"/>
      <c r="OZP644" s="9"/>
      <c r="OZQ644" s="9"/>
      <c r="OZR644" s="9"/>
      <c r="OZS644" s="9"/>
      <c r="OZT644" s="9"/>
      <c r="OZU644" s="9"/>
      <c r="OZV644" s="9"/>
      <c r="OZW644" s="9"/>
      <c r="OZX644" s="9"/>
      <c r="OZY644" s="9"/>
      <c r="OZZ644" s="9"/>
      <c r="PAA644" s="9"/>
      <c r="PAB644" s="9"/>
      <c r="PAC644" s="9"/>
      <c r="PAD644" s="9"/>
      <c r="PAE644" s="9"/>
      <c r="PAF644" s="9"/>
      <c r="PAG644" s="9"/>
      <c r="PAH644" s="9"/>
      <c r="PAI644" s="9"/>
      <c r="PAJ644" s="9"/>
      <c r="PAK644" s="9"/>
      <c r="PAL644" s="9"/>
      <c r="PAM644" s="9"/>
      <c r="PAN644" s="9"/>
      <c r="PAO644" s="9"/>
      <c r="PAP644" s="9"/>
      <c r="PAQ644" s="9"/>
      <c r="PAR644" s="9"/>
      <c r="PAS644" s="9"/>
      <c r="PAT644" s="9"/>
      <c r="PAU644" s="9"/>
      <c r="PAV644" s="9"/>
      <c r="PAW644" s="9"/>
      <c r="PAX644" s="9"/>
      <c r="PAY644" s="9"/>
      <c r="PAZ644" s="9"/>
      <c r="PBA644" s="9"/>
      <c r="PBB644" s="9"/>
      <c r="PBC644" s="9"/>
      <c r="PBD644" s="9"/>
      <c r="PBE644" s="9"/>
      <c r="PBF644" s="9"/>
      <c r="PBG644" s="9"/>
      <c r="PBH644" s="9"/>
      <c r="PBI644" s="9"/>
      <c r="PBJ644" s="9"/>
      <c r="PBK644" s="9"/>
      <c r="PBL644" s="9"/>
      <c r="PBM644" s="9"/>
      <c r="PBN644" s="9"/>
      <c r="PBO644" s="9"/>
      <c r="PBP644" s="9"/>
      <c r="PBQ644" s="9"/>
      <c r="PBR644" s="9"/>
      <c r="PBS644" s="9"/>
      <c r="PBT644" s="9"/>
      <c r="PBU644" s="9"/>
      <c r="PBV644" s="9"/>
      <c r="PBW644" s="9"/>
      <c r="PBX644" s="9"/>
      <c r="PBY644" s="9"/>
      <c r="PBZ644" s="9"/>
      <c r="PCA644" s="9"/>
      <c r="PCB644" s="9"/>
      <c r="PCC644" s="9"/>
      <c r="PCD644" s="9"/>
      <c r="PCE644" s="9"/>
      <c r="PCF644" s="9"/>
      <c r="PCG644" s="9"/>
      <c r="PCH644" s="9"/>
      <c r="PCI644" s="9"/>
      <c r="PCJ644" s="9"/>
      <c r="PCK644" s="9"/>
      <c r="PCL644" s="9"/>
      <c r="PCM644" s="9"/>
      <c r="PCN644" s="9"/>
      <c r="PCO644" s="9"/>
      <c r="PCP644" s="9"/>
      <c r="PCQ644" s="9"/>
      <c r="PCR644" s="9"/>
      <c r="PCS644" s="9"/>
      <c r="PCT644" s="9"/>
      <c r="PCU644" s="9"/>
      <c r="PCV644" s="9"/>
      <c r="PCW644" s="9"/>
      <c r="PCX644" s="9"/>
      <c r="PCY644" s="9"/>
      <c r="PCZ644" s="9"/>
      <c r="PDA644" s="9"/>
      <c r="PDB644" s="9"/>
      <c r="PDC644" s="9"/>
      <c r="PDD644" s="9"/>
      <c r="PDE644" s="9"/>
      <c r="PDF644" s="9"/>
      <c r="PDG644" s="9"/>
      <c r="PDH644" s="9"/>
      <c r="PDI644" s="9"/>
      <c r="PDJ644" s="9"/>
      <c r="PDK644" s="9"/>
      <c r="PDL644" s="9"/>
      <c r="PDM644" s="9"/>
      <c r="PDN644" s="9"/>
      <c r="PDO644" s="9"/>
      <c r="PDP644" s="9"/>
      <c r="PDQ644" s="9"/>
      <c r="PDR644" s="9"/>
      <c r="PDS644" s="9"/>
      <c r="PDT644" s="9"/>
      <c r="PDU644" s="9"/>
      <c r="PDV644" s="9"/>
      <c r="PDW644" s="9"/>
      <c r="PDX644" s="9"/>
      <c r="PDY644" s="9"/>
      <c r="PDZ644" s="9"/>
      <c r="PEA644" s="9"/>
      <c r="PEB644" s="9"/>
      <c r="PEC644" s="9"/>
      <c r="PED644" s="9"/>
      <c r="PEE644" s="9"/>
      <c r="PEF644" s="9"/>
      <c r="PEG644" s="9"/>
      <c r="PEH644" s="9"/>
      <c r="PEI644" s="9"/>
      <c r="PEJ644" s="9"/>
      <c r="PEK644" s="9"/>
      <c r="PEL644" s="9"/>
      <c r="PEM644" s="9"/>
      <c r="PEN644" s="9"/>
      <c r="PEO644" s="9"/>
      <c r="PEP644" s="9"/>
      <c r="PEQ644" s="9"/>
      <c r="PER644" s="9"/>
      <c r="PES644" s="9"/>
      <c r="PET644" s="9"/>
      <c r="PEU644" s="9"/>
      <c r="PEV644" s="9"/>
      <c r="PEW644" s="9"/>
      <c r="PEX644" s="9"/>
      <c r="PEY644" s="9"/>
      <c r="PEZ644" s="9"/>
      <c r="PFA644" s="9"/>
      <c r="PFB644" s="9"/>
      <c r="PFC644" s="9"/>
      <c r="PFD644" s="9"/>
      <c r="PFE644" s="9"/>
      <c r="PFF644" s="9"/>
      <c r="PFG644" s="9"/>
      <c r="PFH644" s="9"/>
      <c r="PFI644" s="9"/>
      <c r="PFJ644" s="9"/>
      <c r="PFK644" s="9"/>
      <c r="PFL644" s="9"/>
      <c r="PFM644" s="9"/>
      <c r="PFN644" s="9"/>
      <c r="PFO644" s="9"/>
      <c r="PFP644" s="9"/>
      <c r="PFQ644" s="9"/>
      <c r="PFR644" s="9"/>
      <c r="PFS644" s="9"/>
      <c r="PFT644" s="9"/>
      <c r="PFU644" s="9"/>
      <c r="PFV644" s="9"/>
      <c r="PFW644" s="9"/>
      <c r="PFX644" s="9"/>
      <c r="PFY644" s="9"/>
      <c r="PFZ644" s="9"/>
      <c r="PGA644" s="9"/>
      <c r="PGB644" s="9"/>
      <c r="PGC644" s="9"/>
      <c r="PGD644" s="9"/>
      <c r="PGE644" s="9"/>
      <c r="PGF644" s="9"/>
      <c r="PGG644" s="9"/>
      <c r="PGH644" s="9"/>
      <c r="PGI644" s="9"/>
      <c r="PGJ644" s="9"/>
      <c r="PGK644" s="9"/>
      <c r="PGL644" s="9"/>
      <c r="PGM644" s="9"/>
      <c r="PGN644" s="9"/>
      <c r="PGO644" s="9"/>
      <c r="PGP644" s="9"/>
      <c r="PGQ644" s="9"/>
      <c r="PGR644" s="9"/>
      <c r="PGS644" s="9"/>
      <c r="PGT644" s="9"/>
      <c r="PGU644" s="9"/>
      <c r="PGV644" s="9"/>
      <c r="PGW644" s="9"/>
      <c r="PGX644" s="9"/>
      <c r="PGY644" s="9"/>
      <c r="PGZ644" s="9"/>
      <c r="PHA644" s="9"/>
      <c r="PHB644" s="9"/>
      <c r="PHC644" s="9"/>
      <c r="PHD644" s="9"/>
      <c r="PHE644" s="9"/>
      <c r="PHF644" s="9"/>
      <c r="PHG644" s="9"/>
      <c r="PHH644" s="9"/>
      <c r="PHI644" s="9"/>
      <c r="PHJ644" s="9"/>
      <c r="PHK644" s="9"/>
      <c r="PHL644" s="9"/>
      <c r="PHM644" s="9"/>
      <c r="PHN644" s="9"/>
      <c r="PHO644" s="9"/>
      <c r="PHP644" s="9"/>
      <c r="PHQ644" s="9"/>
      <c r="PHR644" s="9"/>
      <c r="PHS644" s="9"/>
      <c r="PHT644" s="9"/>
      <c r="PHU644" s="9"/>
      <c r="PHV644" s="9"/>
      <c r="PHW644" s="9"/>
      <c r="PHX644" s="9"/>
      <c r="PHY644" s="9"/>
      <c r="PHZ644" s="9"/>
      <c r="PIA644" s="9"/>
      <c r="PIB644" s="9"/>
      <c r="PIC644" s="9"/>
      <c r="PID644" s="9"/>
      <c r="PIE644" s="9"/>
      <c r="PIF644" s="9"/>
      <c r="PIG644" s="9"/>
      <c r="PIH644" s="9"/>
      <c r="PII644" s="9"/>
      <c r="PIJ644" s="9"/>
      <c r="PIK644" s="9"/>
      <c r="PIL644" s="9"/>
      <c r="PIM644" s="9"/>
      <c r="PIN644" s="9"/>
      <c r="PIO644" s="9"/>
      <c r="PIP644" s="9"/>
      <c r="PIQ644" s="9"/>
      <c r="PIR644" s="9"/>
      <c r="PIS644" s="9"/>
      <c r="PIT644" s="9"/>
      <c r="PIU644" s="9"/>
      <c r="PIV644" s="9"/>
      <c r="PIW644" s="9"/>
      <c r="PIX644" s="9"/>
      <c r="PIY644" s="9"/>
      <c r="PIZ644" s="9"/>
      <c r="PJA644" s="9"/>
      <c r="PJB644" s="9"/>
      <c r="PJC644" s="9"/>
      <c r="PJD644" s="9"/>
      <c r="PJE644" s="9"/>
      <c r="PJF644" s="9"/>
      <c r="PJG644" s="9"/>
      <c r="PJH644" s="9"/>
      <c r="PJI644" s="9"/>
      <c r="PJJ644" s="9"/>
      <c r="PJK644" s="9"/>
      <c r="PJL644" s="9"/>
      <c r="PJM644" s="9"/>
      <c r="PJN644" s="9"/>
      <c r="PJO644" s="9"/>
      <c r="PJP644" s="9"/>
      <c r="PJQ644" s="9"/>
      <c r="PJR644" s="9"/>
      <c r="PJS644" s="9"/>
      <c r="PJT644" s="9"/>
      <c r="PJU644" s="9"/>
      <c r="PJV644" s="9"/>
      <c r="PJW644" s="9"/>
      <c r="PJX644" s="9"/>
      <c r="PJY644" s="9"/>
      <c r="PJZ644" s="9"/>
      <c r="PKA644" s="9"/>
      <c r="PKB644" s="9"/>
      <c r="PKC644" s="9"/>
      <c r="PKD644" s="9"/>
      <c r="PKE644" s="9"/>
      <c r="PKF644" s="9"/>
      <c r="PKG644" s="9"/>
      <c r="PKH644" s="9"/>
      <c r="PKI644" s="9"/>
      <c r="PKJ644" s="9"/>
      <c r="PKK644" s="9"/>
      <c r="PKL644" s="9"/>
      <c r="PKM644" s="9"/>
      <c r="PKN644" s="9"/>
      <c r="PKO644" s="9"/>
      <c r="PKP644" s="9"/>
      <c r="PKQ644" s="9"/>
      <c r="PKR644" s="9"/>
      <c r="PKS644" s="9"/>
      <c r="PKT644" s="9"/>
      <c r="PKU644" s="9"/>
      <c r="PKV644" s="9"/>
      <c r="PKW644" s="9"/>
      <c r="PKX644" s="9"/>
      <c r="PKY644" s="9"/>
      <c r="PKZ644" s="9"/>
      <c r="PLA644" s="9"/>
      <c r="PLB644" s="9"/>
      <c r="PLC644" s="9"/>
      <c r="PLD644" s="9"/>
      <c r="PLE644" s="9"/>
      <c r="PLF644" s="9"/>
      <c r="PLG644" s="9"/>
      <c r="PLH644" s="9"/>
      <c r="PLI644" s="9"/>
      <c r="PLJ644" s="9"/>
      <c r="PLK644" s="9"/>
      <c r="PLL644" s="9"/>
      <c r="PLM644" s="9"/>
      <c r="PLN644" s="9"/>
      <c r="PLO644" s="9"/>
      <c r="PLP644" s="9"/>
      <c r="PLQ644" s="9"/>
      <c r="PLR644" s="9"/>
      <c r="PLS644" s="9"/>
      <c r="PLT644" s="9"/>
      <c r="PLU644" s="9"/>
      <c r="PLV644" s="9"/>
      <c r="PLW644" s="9"/>
      <c r="PLX644" s="9"/>
      <c r="PLY644" s="9"/>
      <c r="PLZ644" s="9"/>
      <c r="PMA644" s="9"/>
      <c r="PMB644" s="9"/>
      <c r="PMC644" s="9"/>
      <c r="PMD644" s="9"/>
      <c r="PME644" s="9"/>
      <c r="PMF644" s="9"/>
      <c r="PMG644" s="9"/>
      <c r="PMH644" s="9"/>
      <c r="PMI644" s="9"/>
      <c r="PMJ644" s="9"/>
      <c r="PMK644" s="9"/>
      <c r="PML644" s="9"/>
      <c r="PMM644" s="9"/>
      <c r="PMN644" s="9"/>
      <c r="PMO644" s="9"/>
      <c r="PMP644" s="9"/>
      <c r="PMQ644" s="9"/>
      <c r="PMR644" s="9"/>
      <c r="PMS644" s="9"/>
      <c r="PMT644" s="9"/>
      <c r="PMU644" s="9"/>
      <c r="PMV644" s="9"/>
      <c r="PMW644" s="9"/>
      <c r="PMX644" s="9"/>
      <c r="PMY644" s="9"/>
      <c r="PMZ644" s="9"/>
      <c r="PNA644" s="9"/>
      <c r="PNB644" s="9"/>
      <c r="PNC644" s="9"/>
      <c r="PND644" s="9"/>
      <c r="PNE644" s="9"/>
      <c r="PNF644" s="9"/>
      <c r="PNG644" s="9"/>
      <c r="PNH644" s="9"/>
      <c r="PNI644" s="9"/>
      <c r="PNJ644" s="9"/>
      <c r="PNK644" s="9"/>
      <c r="PNL644" s="9"/>
      <c r="PNM644" s="9"/>
      <c r="PNN644" s="9"/>
      <c r="PNO644" s="9"/>
      <c r="PNP644" s="9"/>
      <c r="PNQ644" s="9"/>
      <c r="PNR644" s="9"/>
      <c r="PNS644" s="9"/>
      <c r="PNT644" s="9"/>
      <c r="PNU644" s="9"/>
      <c r="PNV644" s="9"/>
      <c r="PNW644" s="9"/>
      <c r="PNX644" s="9"/>
      <c r="PNY644" s="9"/>
      <c r="PNZ644" s="9"/>
      <c r="POA644" s="9"/>
      <c r="POB644" s="9"/>
      <c r="POC644" s="9"/>
      <c r="POD644" s="9"/>
      <c r="POE644" s="9"/>
      <c r="POF644" s="9"/>
      <c r="POG644" s="9"/>
      <c r="POH644" s="9"/>
      <c r="POI644" s="9"/>
      <c r="POJ644" s="9"/>
      <c r="POK644" s="9"/>
      <c r="POL644" s="9"/>
      <c r="POM644" s="9"/>
      <c r="PON644" s="9"/>
      <c r="POO644" s="9"/>
      <c r="POP644" s="9"/>
      <c r="POQ644" s="9"/>
      <c r="POR644" s="9"/>
      <c r="POS644" s="9"/>
      <c r="POT644" s="9"/>
      <c r="POU644" s="9"/>
      <c r="POV644" s="9"/>
      <c r="POW644" s="9"/>
      <c r="POX644" s="9"/>
      <c r="POY644" s="9"/>
      <c r="POZ644" s="9"/>
      <c r="PPA644" s="9"/>
      <c r="PPB644" s="9"/>
      <c r="PPC644" s="9"/>
      <c r="PPD644" s="9"/>
      <c r="PPE644" s="9"/>
      <c r="PPF644" s="9"/>
      <c r="PPG644" s="9"/>
      <c r="PPH644" s="9"/>
      <c r="PPI644" s="9"/>
      <c r="PPJ644" s="9"/>
      <c r="PPK644" s="9"/>
      <c r="PPL644" s="9"/>
      <c r="PPM644" s="9"/>
      <c r="PPN644" s="9"/>
      <c r="PPO644" s="9"/>
      <c r="PPP644" s="9"/>
      <c r="PPQ644" s="9"/>
      <c r="PPR644" s="9"/>
      <c r="PPS644" s="9"/>
      <c r="PPT644" s="9"/>
      <c r="PPU644" s="9"/>
      <c r="PPV644" s="9"/>
      <c r="PPW644" s="9"/>
      <c r="PPX644" s="9"/>
      <c r="PPY644" s="9"/>
      <c r="PPZ644" s="9"/>
      <c r="PQA644" s="9"/>
      <c r="PQB644" s="9"/>
      <c r="PQC644" s="9"/>
      <c r="PQD644" s="9"/>
      <c r="PQE644" s="9"/>
      <c r="PQF644" s="9"/>
      <c r="PQG644" s="9"/>
      <c r="PQH644" s="9"/>
      <c r="PQI644" s="9"/>
      <c r="PQJ644" s="9"/>
      <c r="PQK644" s="9"/>
      <c r="PQL644" s="9"/>
      <c r="PQM644" s="9"/>
      <c r="PQN644" s="9"/>
      <c r="PQO644" s="9"/>
      <c r="PQP644" s="9"/>
      <c r="PQQ644" s="9"/>
      <c r="PQR644" s="9"/>
      <c r="PQS644" s="9"/>
      <c r="PQT644" s="9"/>
      <c r="PQU644" s="9"/>
      <c r="PQV644" s="9"/>
      <c r="PQW644" s="9"/>
      <c r="PQX644" s="9"/>
      <c r="PQY644" s="9"/>
      <c r="PQZ644" s="9"/>
      <c r="PRA644" s="9"/>
      <c r="PRB644" s="9"/>
      <c r="PRC644" s="9"/>
      <c r="PRD644" s="9"/>
      <c r="PRE644" s="9"/>
      <c r="PRF644" s="9"/>
      <c r="PRG644" s="9"/>
      <c r="PRH644" s="9"/>
      <c r="PRI644" s="9"/>
      <c r="PRJ644" s="9"/>
      <c r="PRK644" s="9"/>
      <c r="PRL644" s="9"/>
      <c r="PRM644" s="9"/>
      <c r="PRN644" s="9"/>
      <c r="PRO644" s="9"/>
      <c r="PRP644" s="9"/>
      <c r="PRQ644" s="9"/>
      <c r="PRR644" s="9"/>
      <c r="PRS644" s="9"/>
      <c r="PRT644" s="9"/>
      <c r="PRU644" s="9"/>
      <c r="PRV644" s="9"/>
      <c r="PRW644" s="9"/>
      <c r="PRX644" s="9"/>
      <c r="PRY644" s="9"/>
      <c r="PRZ644" s="9"/>
      <c r="PSA644" s="9"/>
      <c r="PSB644" s="9"/>
      <c r="PSC644" s="9"/>
      <c r="PSD644" s="9"/>
      <c r="PSE644" s="9"/>
      <c r="PSF644" s="9"/>
      <c r="PSG644" s="9"/>
      <c r="PSH644" s="9"/>
      <c r="PSI644" s="9"/>
      <c r="PSJ644" s="9"/>
      <c r="PSK644" s="9"/>
      <c r="PSL644" s="9"/>
      <c r="PSM644" s="9"/>
      <c r="PSN644" s="9"/>
      <c r="PSO644" s="9"/>
      <c r="PSP644" s="9"/>
      <c r="PSQ644" s="9"/>
      <c r="PSR644" s="9"/>
      <c r="PSS644" s="9"/>
      <c r="PST644" s="9"/>
      <c r="PSU644" s="9"/>
      <c r="PSV644" s="9"/>
      <c r="PSW644" s="9"/>
      <c r="PSX644" s="9"/>
      <c r="PSY644" s="9"/>
      <c r="PSZ644" s="9"/>
      <c r="PTA644" s="9"/>
      <c r="PTB644" s="9"/>
      <c r="PTC644" s="9"/>
      <c r="PTD644" s="9"/>
      <c r="PTE644" s="9"/>
      <c r="PTF644" s="9"/>
      <c r="PTG644" s="9"/>
      <c r="PTH644" s="9"/>
      <c r="PTI644" s="9"/>
      <c r="PTJ644" s="9"/>
      <c r="PTK644" s="9"/>
      <c r="PTL644" s="9"/>
      <c r="PTM644" s="9"/>
      <c r="PTN644" s="9"/>
      <c r="PTO644" s="9"/>
      <c r="PTP644" s="9"/>
      <c r="PTQ644" s="9"/>
      <c r="PTR644" s="9"/>
      <c r="PTS644" s="9"/>
      <c r="PTT644" s="9"/>
      <c r="PTU644" s="9"/>
      <c r="PTV644" s="9"/>
      <c r="PTW644" s="9"/>
      <c r="PTX644" s="9"/>
      <c r="PTY644" s="9"/>
      <c r="PTZ644" s="9"/>
      <c r="PUA644" s="9"/>
      <c r="PUB644" s="9"/>
      <c r="PUC644" s="9"/>
      <c r="PUD644" s="9"/>
      <c r="PUE644" s="9"/>
      <c r="PUF644" s="9"/>
      <c r="PUG644" s="9"/>
      <c r="PUH644" s="9"/>
      <c r="PUI644" s="9"/>
      <c r="PUJ644" s="9"/>
      <c r="PUK644" s="9"/>
      <c r="PUL644" s="9"/>
      <c r="PUM644" s="9"/>
      <c r="PUN644" s="9"/>
      <c r="PUO644" s="9"/>
      <c r="PUP644" s="9"/>
      <c r="PUQ644" s="9"/>
      <c r="PUR644" s="9"/>
      <c r="PUS644" s="9"/>
      <c r="PUT644" s="9"/>
      <c r="PUU644" s="9"/>
      <c r="PUV644" s="9"/>
      <c r="PUW644" s="9"/>
      <c r="PUX644" s="9"/>
      <c r="PUY644" s="9"/>
      <c r="PUZ644" s="9"/>
      <c r="PVA644" s="9"/>
      <c r="PVB644" s="9"/>
      <c r="PVC644" s="9"/>
      <c r="PVD644" s="9"/>
      <c r="PVE644" s="9"/>
      <c r="PVF644" s="9"/>
      <c r="PVG644" s="9"/>
      <c r="PVH644" s="9"/>
      <c r="PVI644" s="9"/>
      <c r="PVJ644" s="9"/>
      <c r="PVK644" s="9"/>
      <c r="PVL644" s="9"/>
      <c r="PVM644" s="9"/>
      <c r="PVN644" s="9"/>
      <c r="PVO644" s="9"/>
      <c r="PVP644" s="9"/>
      <c r="PVQ644" s="9"/>
      <c r="PVR644" s="9"/>
      <c r="PVS644" s="9"/>
      <c r="PVT644" s="9"/>
      <c r="PVU644" s="9"/>
      <c r="PVV644" s="9"/>
      <c r="PVW644" s="9"/>
      <c r="PVX644" s="9"/>
      <c r="PVY644" s="9"/>
      <c r="PVZ644" s="9"/>
      <c r="PWA644" s="9"/>
      <c r="PWB644" s="9"/>
      <c r="PWC644" s="9"/>
      <c r="PWD644" s="9"/>
      <c r="PWE644" s="9"/>
      <c r="PWF644" s="9"/>
      <c r="PWG644" s="9"/>
      <c r="PWH644" s="9"/>
      <c r="PWI644" s="9"/>
      <c r="PWJ644" s="9"/>
      <c r="PWK644" s="9"/>
      <c r="PWL644" s="9"/>
      <c r="PWM644" s="9"/>
      <c r="PWN644" s="9"/>
      <c r="PWO644" s="9"/>
      <c r="PWP644" s="9"/>
      <c r="PWQ644" s="9"/>
      <c r="PWR644" s="9"/>
      <c r="PWS644" s="9"/>
      <c r="PWT644" s="9"/>
      <c r="PWU644" s="9"/>
      <c r="PWV644" s="9"/>
      <c r="PWW644" s="9"/>
      <c r="PWX644" s="9"/>
      <c r="PWY644" s="9"/>
      <c r="PWZ644" s="9"/>
      <c r="PXA644" s="9"/>
      <c r="PXB644" s="9"/>
      <c r="PXC644" s="9"/>
      <c r="PXD644" s="9"/>
      <c r="PXE644" s="9"/>
      <c r="PXF644" s="9"/>
      <c r="PXG644" s="9"/>
      <c r="PXH644" s="9"/>
      <c r="PXI644" s="9"/>
      <c r="PXJ644" s="9"/>
      <c r="PXK644" s="9"/>
      <c r="PXL644" s="9"/>
      <c r="PXM644" s="9"/>
      <c r="PXN644" s="9"/>
      <c r="PXO644" s="9"/>
      <c r="PXP644" s="9"/>
      <c r="PXQ644" s="9"/>
      <c r="PXR644" s="9"/>
      <c r="PXS644" s="9"/>
      <c r="PXT644" s="9"/>
      <c r="PXU644" s="9"/>
      <c r="PXV644" s="9"/>
      <c r="PXW644" s="9"/>
      <c r="PXX644" s="9"/>
      <c r="PXY644" s="9"/>
      <c r="PXZ644" s="9"/>
      <c r="PYA644" s="9"/>
      <c r="PYB644" s="9"/>
      <c r="PYC644" s="9"/>
      <c r="PYD644" s="9"/>
      <c r="PYE644" s="9"/>
      <c r="PYF644" s="9"/>
      <c r="PYG644" s="9"/>
      <c r="PYH644" s="9"/>
      <c r="PYI644" s="9"/>
      <c r="PYJ644" s="9"/>
      <c r="PYK644" s="9"/>
      <c r="PYL644" s="9"/>
      <c r="PYM644" s="9"/>
      <c r="PYN644" s="9"/>
      <c r="PYO644" s="9"/>
      <c r="PYP644" s="9"/>
      <c r="PYQ644" s="9"/>
      <c r="PYR644" s="9"/>
      <c r="PYS644" s="9"/>
      <c r="PYT644" s="9"/>
      <c r="PYU644" s="9"/>
      <c r="PYV644" s="9"/>
      <c r="PYW644" s="9"/>
      <c r="PYX644" s="9"/>
      <c r="PYY644" s="9"/>
      <c r="PYZ644" s="9"/>
      <c r="PZA644" s="9"/>
      <c r="PZB644" s="9"/>
      <c r="PZC644" s="9"/>
      <c r="PZD644" s="9"/>
      <c r="PZE644" s="9"/>
      <c r="PZF644" s="9"/>
      <c r="PZG644" s="9"/>
      <c r="PZH644" s="9"/>
      <c r="PZI644" s="9"/>
      <c r="PZJ644" s="9"/>
      <c r="PZK644" s="9"/>
      <c r="PZL644" s="9"/>
      <c r="PZM644" s="9"/>
      <c r="PZN644" s="9"/>
      <c r="PZO644" s="9"/>
      <c r="PZP644" s="9"/>
      <c r="PZQ644" s="9"/>
      <c r="PZR644" s="9"/>
      <c r="PZS644" s="9"/>
      <c r="PZT644" s="9"/>
      <c r="PZU644" s="9"/>
      <c r="PZV644" s="9"/>
      <c r="PZW644" s="9"/>
      <c r="PZX644" s="9"/>
      <c r="PZY644" s="9"/>
      <c r="PZZ644" s="9"/>
      <c r="QAA644" s="9"/>
      <c r="QAB644" s="9"/>
      <c r="QAC644" s="9"/>
      <c r="QAD644" s="9"/>
      <c r="QAE644" s="9"/>
      <c r="QAF644" s="9"/>
      <c r="QAG644" s="9"/>
      <c r="QAH644" s="9"/>
      <c r="QAI644" s="9"/>
      <c r="QAJ644" s="9"/>
      <c r="QAK644" s="9"/>
      <c r="QAL644" s="9"/>
      <c r="QAM644" s="9"/>
      <c r="QAN644" s="9"/>
      <c r="QAO644" s="9"/>
      <c r="QAP644" s="9"/>
      <c r="QAQ644" s="9"/>
      <c r="QAR644" s="9"/>
      <c r="QAS644" s="9"/>
      <c r="QAT644" s="9"/>
      <c r="QAU644" s="9"/>
      <c r="QAV644" s="9"/>
      <c r="QAW644" s="9"/>
      <c r="QAX644" s="9"/>
      <c r="QAY644" s="9"/>
      <c r="QAZ644" s="9"/>
      <c r="QBA644" s="9"/>
      <c r="QBB644" s="9"/>
      <c r="QBC644" s="9"/>
      <c r="QBD644" s="9"/>
      <c r="QBE644" s="9"/>
      <c r="QBF644" s="9"/>
      <c r="QBG644" s="9"/>
      <c r="QBH644" s="9"/>
      <c r="QBI644" s="9"/>
      <c r="QBJ644" s="9"/>
      <c r="QBK644" s="9"/>
      <c r="QBL644" s="9"/>
      <c r="QBM644" s="9"/>
      <c r="QBN644" s="9"/>
      <c r="QBO644" s="9"/>
      <c r="QBP644" s="9"/>
      <c r="QBQ644" s="9"/>
      <c r="QBR644" s="9"/>
      <c r="QBS644" s="9"/>
      <c r="QBT644" s="9"/>
      <c r="QBU644" s="9"/>
      <c r="QBV644" s="9"/>
      <c r="QBW644" s="9"/>
      <c r="QBX644" s="9"/>
      <c r="QBY644" s="9"/>
      <c r="QBZ644" s="9"/>
      <c r="QCA644" s="9"/>
      <c r="QCB644" s="9"/>
      <c r="QCC644" s="9"/>
      <c r="QCD644" s="9"/>
      <c r="QCE644" s="9"/>
      <c r="QCF644" s="9"/>
      <c r="QCG644" s="9"/>
      <c r="QCH644" s="9"/>
      <c r="QCI644" s="9"/>
      <c r="QCJ644" s="9"/>
      <c r="QCK644" s="9"/>
      <c r="QCL644" s="9"/>
      <c r="QCM644" s="9"/>
      <c r="QCN644" s="9"/>
      <c r="QCO644" s="9"/>
      <c r="QCP644" s="9"/>
      <c r="QCQ644" s="9"/>
      <c r="QCR644" s="9"/>
      <c r="QCS644" s="9"/>
      <c r="QCT644" s="9"/>
      <c r="QCU644" s="9"/>
      <c r="QCV644" s="9"/>
      <c r="QCW644" s="9"/>
      <c r="QCX644" s="9"/>
      <c r="QCY644" s="9"/>
      <c r="QCZ644" s="9"/>
      <c r="QDA644" s="9"/>
      <c r="QDB644" s="9"/>
      <c r="QDC644" s="9"/>
      <c r="QDD644" s="9"/>
      <c r="QDE644" s="9"/>
      <c r="QDF644" s="9"/>
      <c r="QDG644" s="9"/>
      <c r="QDH644" s="9"/>
      <c r="QDI644" s="9"/>
      <c r="QDJ644" s="9"/>
      <c r="QDK644" s="9"/>
      <c r="QDL644" s="9"/>
      <c r="QDM644" s="9"/>
      <c r="QDN644" s="9"/>
      <c r="QDO644" s="9"/>
      <c r="QDP644" s="9"/>
      <c r="QDQ644" s="9"/>
      <c r="QDR644" s="9"/>
      <c r="QDS644" s="9"/>
      <c r="QDT644" s="9"/>
      <c r="QDU644" s="9"/>
      <c r="QDV644" s="9"/>
      <c r="QDW644" s="9"/>
      <c r="QDX644" s="9"/>
      <c r="QDY644" s="9"/>
      <c r="QDZ644" s="9"/>
      <c r="QEA644" s="9"/>
      <c r="QEB644" s="9"/>
      <c r="QEC644" s="9"/>
      <c r="QED644" s="9"/>
      <c r="QEE644" s="9"/>
      <c r="QEF644" s="9"/>
      <c r="QEG644" s="9"/>
      <c r="QEH644" s="9"/>
      <c r="QEI644" s="9"/>
      <c r="QEJ644" s="9"/>
      <c r="QEK644" s="9"/>
      <c r="QEL644" s="9"/>
      <c r="QEM644" s="9"/>
      <c r="QEN644" s="9"/>
      <c r="QEO644" s="9"/>
      <c r="QEP644" s="9"/>
      <c r="QEQ644" s="9"/>
      <c r="QER644" s="9"/>
      <c r="QES644" s="9"/>
      <c r="QET644" s="9"/>
      <c r="QEU644" s="9"/>
      <c r="QEV644" s="9"/>
      <c r="QEW644" s="9"/>
      <c r="QEX644" s="9"/>
      <c r="QEY644" s="9"/>
      <c r="QEZ644" s="9"/>
      <c r="QFA644" s="9"/>
      <c r="QFB644" s="9"/>
      <c r="QFC644" s="9"/>
      <c r="QFD644" s="9"/>
      <c r="QFE644" s="9"/>
      <c r="QFF644" s="9"/>
      <c r="QFG644" s="9"/>
      <c r="QFH644" s="9"/>
      <c r="QFI644" s="9"/>
      <c r="QFJ644" s="9"/>
      <c r="QFK644" s="9"/>
      <c r="QFL644" s="9"/>
      <c r="QFM644" s="9"/>
      <c r="QFN644" s="9"/>
      <c r="QFO644" s="9"/>
      <c r="QFP644" s="9"/>
      <c r="QFQ644" s="9"/>
      <c r="QFR644" s="9"/>
      <c r="QFS644" s="9"/>
      <c r="QFT644" s="9"/>
      <c r="QFU644" s="9"/>
      <c r="QFV644" s="9"/>
      <c r="QFW644" s="9"/>
      <c r="QFX644" s="9"/>
      <c r="QFY644" s="9"/>
      <c r="QFZ644" s="9"/>
      <c r="QGA644" s="9"/>
      <c r="QGB644" s="9"/>
      <c r="QGC644" s="9"/>
      <c r="QGD644" s="9"/>
      <c r="QGE644" s="9"/>
      <c r="QGF644" s="9"/>
      <c r="QGG644" s="9"/>
      <c r="QGH644" s="9"/>
      <c r="QGI644" s="9"/>
      <c r="QGJ644" s="9"/>
      <c r="QGK644" s="9"/>
      <c r="QGL644" s="9"/>
      <c r="QGM644" s="9"/>
      <c r="QGN644" s="9"/>
      <c r="QGO644" s="9"/>
      <c r="QGP644" s="9"/>
      <c r="QGQ644" s="9"/>
      <c r="QGR644" s="9"/>
      <c r="QGS644" s="9"/>
      <c r="QGT644" s="9"/>
      <c r="QGU644" s="9"/>
      <c r="QGV644" s="9"/>
      <c r="QGW644" s="9"/>
      <c r="QGX644" s="9"/>
      <c r="QGY644" s="9"/>
      <c r="QGZ644" s="9"/>
      <c r="QHA644" s="9"/>
      <c r="QHB644" s="9"/>
      <c r="QHC644" s="9"/>
      <c r="QHD644" s="9"/>
      <c r="QHE644" s="9"/>
      <c r="QHF644" s="9"/>
      <c r="QHG644" s="9"/>
      <c r="QHH644" s="9"/>
      <c r="QHI644" s="9"/>
      <c r="QHJ644" s="9"/>
      <c r="QHK644" s="9"/>
      <c r="QHL644" s="9"/>
      <c r="QHM644" s="9"/>
      <c r="QHN644" s="9"/>
      <c r="QHO644" s="9"/>
      <c r="QHP644" s="9"/>
      <c r="QHQ644" s="9"/>
      <c r="QHR644" s="9"/>
      <c r="QHS644" s="9"/>
      <c r="QHT644" s="9"/>
      <c r="QHU644" s="9"/>
      <c r="QHV644" s="9"/>
      <c r="QHW644" s="9"/>
      <c r="QHX644" s="9"/>
      <c r="QHY644" s="9"/>
      <c r="QHZ644" s="9"/>
      <c r="QIA644" s="9"/>
      <c r="QIB644" s="9"/>
      <c r="QIC644" s="9"/>
      <c r="QID644" s="9"/>
      <c r="QIE644" s="9"/>
      <c r="QIF644" s="9"/>
      <c r="QIG644" s="9"/>
      <c r="QIH644" s="9"/>
      <c r="QII644" s="9"/>
      <c r="QIJ644" s="9"/>
      <c r="QIK644" s="9"/>
      <c r="QIL644" s="9"/>
      <c r="QIM644" s="9"/>
      <c r="QIN644" s="9"/>
      <c r="QIO644" s="9"/>
      <c r="QIP644" s="9"/>
      <c r="QIQ644" s="9"/>
      <c r="QIR644" s="9"/>
      <c r="QIS644" s="9"/>
      <c r="QIT644" s="9"/>
      <c r="QIU644" s="9"/>
      <c r="QIV644" s="9"/>
      <c r="QIW644" s="9"/>
      <c r="QIX644" s="9"/>
      <c r="QIY644" s="9"/>
      <c r="QIZ644" s="9"/>
      <c r="QJA644" s="9"/>
      <c r="QJB644" s="9"/>
      <c r="QJC644" s="9"/>
      <c r="QJD644" s="9"/>
      <c r="QJE644" s="9"/>
      <c r="QJF644" s="9"/>
      <c r="QJG644" s="9"/>
      <c r="QJH644" s="9"/>
      <c r="QJI644" s="9"/>
      <c r="QJJ644" s="9"/>
      <c r="QJK644" s="9"/>
      <c r="QJL644" s="9"/>
      <c r="QJM644" s="9"/>
      <c r="QJN644" s="9"/>
      <c r="QJO644" s="9"/>
      <c r="QJP644" s="9"/>
      <c r="QJQ644" s="9"/>
      <c r="QJR644" s="9"/>
      <c r="QJS644" s="9"/>
      <c r="QJT644" s="9"/>
      <c r="QJU644" s="9"/>
      <c r="QJV644" s="9"/>
      <c r="QJW644" s="9"/>
      <c r="QJX644" s="9"/>
      <c r="QJY644" s="9"/>
      <c r="QJZ644" s="9"/>
      <c r="QKA644" s="9"/>
      <c r="QKB644" s="9"/>
      <c r="QKC644" s="9"/>
      <c r="QKD644" s="9"/>
      <c r="QKE644" s="9"/>
      <c r="QKF644" s="9"/>
      <c r="QKG644" s="9"/>
      <c r="QKH644" s="9"/>
      <c r="QKI644" s="9"/>
      <c r="QKJ644" s="9"/>
      <c r="QKK644" s="9"/>
      <c r="QKL644" s="9"/>
      <c r="QKM644" s="9"/>
      <c r="QKN644" s="9"/>
      <c r="QKO644" s="9"/>
      <c r="QKP644" s="9"/>
      <c r="QKQ644" s="9"/>
      <c r="QKR644" s="9"/>
      <c r="QKS644" s="9"/>
      <c r="QKT644" s="9"/>
      <c r="QKU644" s="9"/>
      <c r="QKV644" s="9"/>
      <c r="QKW644" s="9"/>
      <c r="QKX644" s="9"/>
      <c r="QKY644" s="9"/>
      <c r="QKZ644" s="9"/>
      <c r="QLA644" s="9"/>
      <c r="QLB644" s="9"/>
      <c r="QLC644" s="9"/>
      <c r="QLD644" s="9"/>
      <c r="QLE644" s="9"/>
      <c r="QLF644" s="9"/>
      <c r="QLG644" s="9"/>
      <c r="QLH644" s="9"/>
      <c r="QLI644" s="9"/>
      <c r="QLJ644" s="9"/>
      <c r="QLK644" s="9"/>
      <c r="QLL644" s="9"/>
      <c r="QLM644" s="9"/>
      <c r="QLN644" s="9"/>
      <c r="QLO644" s="9"/>
      <c r="QLP644" s="9"/>
      <c r="QLQ644" s="9"/>
      <c r="QLR644" s="9"/>
      <c r="QLS644" s="9"/>
      <c r="QLT644" s="9"/>
      <c r="QLU644" s="9"/>
      <c r="QLV644" s="9"/>
      <c r="QLW644" s="9"/>
      <c r="QLX644" s="9"/>
      <c r="QLY644" s="9"/>
      <c r="QLZ644" s="9"/>
      <c r="QMA644" s="9"/>
      <c r="QMB644" s="9"/>
      <c r="QMC644" s="9"/>
      <c r="QMD644" s="9"/>
      <c r="QME644" s="9"/>
      <c r="QMF644" s="9"/>
      <c r="QMG644" s="9"/>
      <c r="QMH644" s="9"/>
      <c r="QMI644" s="9"/>
      <c r="QMJ644" s="9"/>
      <c r="QMK644" s="9"/>
      <c r="QML644" s="9"/>
      <c r="QMM644" s="9"/>
      <c r="QMN644" s="9"/>
      <c r="QMO644" s="9"/>
      <c r="QMP644" s="9"/>
      <c r="QMQ644" s="9"/>
      <c r="QMR644" s="9"/>
      <c r="QMS644" s="9"/>
      <c r="QMT644" s="9"/>
      <c r="QMU644" s="9"/>
      <c r="QMV644" s="9"/>
      <c r="QMW644" s="9"/>
      <c r="QMX644" s="9"/>
      <c r="QMY644" s="9"/>
      <c r="QMZ644" s="9"/>
      <c r="QNA644" s="9"/>
      <c r="QNB644" s="9"/>
      <c r="QNC644" s="9"/>
      <c r="QND644" s="9"/>
      <c r="QNE644" s="9"/>
      <c r="QNF644" s="9"/>
      <c r="QNG644" s="9"/>
      <c r="QNH644" s="9"/>
      <c r="QNI644" s="9"/>
      <c r="QNJ644" s="9"/>
      <c r="QNK644" s="9"/>
      <c r="QNL644" s="9"/>
      <c r="QNM644" s="9"/>
      <c r="QNN644" s="9"/>
      <c r="QNO644" s="9"/>
      <c r="QNP644" s="9"/>
      <c r="QNQ644" s="9"/>
      <c r="QNR644" s="9"/>
      <c r="QNS644" s="9"/>
      <c r="QNT644" s="9"/>
      <c r="QNU644" s="9"/>
      <c r="QNV644" s="9"/>
      <c r="QNW644" s="9"/>
      <c r="QNX644" s="9"/>
      <c r="QNY644" s="9"/>
      <c r="QNZ644" s="9"/>
      <c r="QOA644" s="9"/>
      <c r="QOB644" s="9"/>
      <c r="QOC644" s="9"/>
      <c r="QOD644" s="9"/>
      <c r="QOE644" s="9"/>
      <c r="QOF644" s="9"/>
      <c r="QOG644" s="9"/>
      <c r="QOH644" s="9"/>
      <c r="QOI644" s="9"/>
      <c r="QOJ644" s="9"/>
      <c r="QOK644" s="9"/>
      <c r="QOL644" s="9"/>
      <c r="QOM644" s="9"/>
      <c r="QON644" s="9"/>
      <c r="QOO644" s="9"/>
      <c r="QOP644" s="9"/>
      <c r="QOQ644" s="9"/>
      <c r="QOR644" s="9"/>
      <c r="QOS644" s="9"/>
      <c r="QOT644" s="9"/>
      <c r="QOU644" s="9"/>
      <c r="QOV644" s="9"/>
      <c r="QOW644" s="9"/>
      <c r="QOX644" s="9"/>
      <c r="QOY644" s="9"/>
      <c r="QOZ644" s="9"/>
      <c r="QPA644" s="9"/>
      <c r="QPB644" s="9"/>
      <c r="QPC644" s="9"/>
      <c r="QPD644" s="9"/>
      <c r="QPE644" s="9"/>
      <c r="QPF644" s="9"/>
      <c r="QPG644" s="9"/>
      <c r="QPH644" s="9"/>
      <c r="QPI644" s="9"/>
      <c r="QPJ644" s="9"/>
      <c r="QPK644" s="9"/>
      <c r="QPL644" s="9"/>
      <c r="QPM644" s="9"/>
      <c r="QPN644" s="9"/>
      <c r="QPO644" s="9"/>
      <c r="QPP644" s="9"/>
      <c r="QPQ644" s="9"/>
      <c r="QPR644" s="9"/>
      <c r="QPS644" s="9"/>
      <c r="QPT644" s="9"/>
      <c r="QPU644" s="9"/>
      <c r="QPV644" s="9"/>
      <c r="QPW644" s="9"/>
      <c r="QPX644" s="9"/>
      <c r="QPY644" s="9"/>
      <c r="QPZ644" s="9"/>
      <c r="QQA644" s="9"/>
      <c r="QQB644" s="9"/>
      <c r="QQC644" s="9"/>
      <c r="QQD644" s="9"/>
      <c r="QQE644" s="9"/>
      <c r="QQF644" s="9"/>
      <c r="QQG644" s="9"/>
      <c r="QQH644" s="9"/>
      <c r="QQI644" s="9"/>
      <c r="QQJ644" s="9"/>
      <c r="QQK644" s="9"/>
      <c r="QQL644" s="9"/>
      <c r="QQM644" s="9"/>
      <c r="QQN644" s="9"/>
      <c r="QQO644" s="9"/>
      <c r="QQP644" s="9"/>
      <c r="QQQ644" s="9"/>
      <c r="QQR644" s="9"/>
      <c r="QQS644" s="9"/>
      <c r="QQT644" s="9"/>
      <c r="QQU644" s="9"/>
      <c r="QQV644" s="9"/>
      <c r="QQW644" s="9"/>
      <c r="QQX644" s="9"/>
      <c r="QQY644" s="9"/>
      <c r="QQZ644" s="9"/>
      <c r="QRA644" s="9"/>
      <c r="QRB644" s="9"/>
      <c r="QRC644" s="9"/>
      <c r="QRD644" s="9"/>
      <c r="QRE644" s="9"/>
      <c r="QRF644" s="9"/>
      <c r="QRG644" s="9"/>
      <c r="QRH644" s="9"/>
      <c r="QRI644" s="9"/>
      <c r="QRJ644" s="9"/>
      <c r="QRK644" s="9"/>
      <c r="QRL644" s="9"/>
      <c r="QRM644" s="9"/>
      <c r="QRN644" s="9"/>
      <c r="QRO644" s="9"/>
      <c r="QRP644" s="9"/>
      <c r="QRQ644" s="9"/>
      <c r="QRR644" s="9"/>
      <c r="QRS644" s="9"/>
      <c r="QRT644" s="9"/>
      <c r="QRU644" s="9"/>
      <c r="QRV644" s="9"/>
      <c r="QRW644" s="9"/>
      <c r="QRX644" s="9"/>
      <c r="QRY644" s="9"/>
      <c r="QRZ644" s="9"/>
      <c r="QSA644" s="9"/>
      <c r="QSB644" s="9"/>
      <c r="QSC644" s="9"/>
      <c r="QSD644" s="9"/>
      <c r="QSE644" s="9"/>
      <c r="QSF644" s="9"/>
      <c r="QSG644" s="9"/>
      <c r="QSH644" s="9"/>
      <c r="QSI644" s="9"/>
      <c r="QSJ644" s="9"/>
      <c r="QSK644" s="9"/>
      <c r="QSL644" s="9"/>
      <c r="QSM644" s="9"/>
      <c r="QSN644" s="9"/>
      <c r="QSO644" s="9"/>
      <c r="QSP644" s="9"/>
      <c r="QSQ644" s="9"/>
      <c r="QSR644" s="9"/>
      <c r="QSS644" s="9"/>
      <c r="QST644" s="9"/>
      <c r="QSU644" s="9"/>
      <c r="QSV644" s="9"/>
      <c r="QSW644" s="9"/>
      <c r="QSX644" s="9"/>
      <c r="QSY644" s="9"/>
      <c r="QSZ644" s="9"/>
      <c r="QTA644" s="9"/>
      <c r="QTB644" s="9"/>
      <c r="QTC644" s="9"/>
      <c r="QTD644" s="9"/>
      <c r="QTE644" s="9"/>
      <c r="QTF644" s="9"/>
      <c r="QTG644" s="9"/>
      <c r="QTH644" s="9"/>
      <c r="QTI644" s="9"/>
      <c r="QTJ644" s="9"/>
      <c r="QTK644" s="9"/>
      <c r="QTL644" s="9"/>
      <c r="QTM644" s="9"/>
      <c r="QTN644" s="9"/>
      <c r="QTO644" s="9"/>
      <c r="QTP644" s="9"/>
      <c r="QTQ644" s="9"/>
      <c r="QTR644" s="9"/>
      <c r="QTS644" s="9"/>
      <c r="QTT644" s="9"/>
      <c r="QTU644" s="9"/>
      <c r="QTV644" s="9"/>
      <c r="QTW644" s="9"/>
      <c r="QTX644" s="9"/>
      <c r="QTY644" s="9"/>
      <c r="QTZ644" s="9"/>
      <c r="QUA644" s="9"/>
      <c r="QUB644" s="9"/>
      <c r="QUC644" s="9"/>
      <c r="QUD644" s="9"/>
      <c r="QUE644" s="9"/>
      <c r="QUF644" s="9"/>
      <c r="QUG644" s="9"/>
      <c r="QUH644" s="9"/>
      <c r="QUI644" s="9"/>
      <c r="QUJ644" s="9"/>
      <c r="QUK644" s="9"/>
      <c r="QUL644" s="9"/>
      <c r="QUM644" s="9"/>
      <c r="QUN644" s="9"/>
      <c r="QUO644" s="9"/>
      <c r="QUP644" s="9"/>
      <c r="QUQ644" s="9"/>
      <c r="QUR644" s="9"/>
      <c r="QUS644" s="9"/>
      <c r="QUT644" s="9"/>
      <c r="QUU644" s="9"/>
      <c r="QUV644" s="9"/>
      <c r="QUW644" s="9"/>
      <c r="QUX644" s="9"/>
      <c r="QUY644" s="9"/>
      <c r="QUZ644" s="9"/>
      <c r="QVA644" s="9"/>
      <c r="QVB644" s="9"/>
      <c r="QVC644" s="9"/>
      <c r="QVD644" s="9"/>
      <c r="QVE644" s="9"/>
      <c r="QVF644" s="9"/>
      <c r="QVG644" s="9"/>
      <c r="QVH644" s="9"/>
      <c r="QVI644" s="9"/>
      <c r="QVJ644" s="9"/>
      <c r="QVK644" s="9"/>
      <c r="QVL644" s="9"/>
      <c r="QVM644" s="9"/>
      <c r="QVN644" s="9"/>
      <c r="QVO644" s="9"/>
      <c r="QVP644" s="9"/>
      <c r="QVQ644" s="9"/>
      <c r="QVR644" s="9"/>
      <c r="QVS644" s="9"/>
      <c r="QVT644" s="9"/>
      <c r="QVU644" s="9"/>
      <c r="QVV644" s="9"/>
      <c r="QVW644" s="9"/>
      <c r="QVX644" s="9"/>
      <c r="QVY644" s="9"/>
      <c r="QVZ644" s="9"/>
      <c r="QWA644" s="9"/>
      <c r="QWB644" s="9"/>
      <c r="QWC644" s="9"/>
      <c r="QWD644" s="9"/>
      <c r="QWE644" s="9"/>
      <c r="QWF644" s="9"/>
      <c r="QWG644" s="9"/>
      <c r="QWH644" s="9"/>
      <c r="QWI644" s="9"/>
      <c r="QWJ644" s="9"/>
      <c r="QWK644" s="9"/>
      <c r="QWL644" s="9"/>
      <c r="QWM644" s="9"/>
      <c r="QWN644" s="9"/>
      <c r="QWO644" s="9"/>
      <c r="QWP644" s="9"/>
      <c r="QWQ644" s="9"/>
      <c r="QWR644" s="9"/>
      <c r="QWS644" s="9"/>
      <c r="QWT644" s="9"/>
      <c r="QWU644" s="9"/>
      <c r="QWV644" s="9"/>
      <c r="QWW644" s="9"/>
      <c r="QWX644" s="9"/>
      <c r="QWY644" s="9"/>
      <c r="QWZ644" s="9"/>
      <c r="QXA644" s="9"/>
      <c r="QXB644" s="9"/>
      <c r="QXC644" s="9"/>
      <c r="QXD644" s="9"/>
      <c r="QXE644" s="9"/>
      <c r="QXF644" s="9"/>
      <c r="QXG644" s="9"/>
      <c r="QXH644" s="9"/>
      <c r="QXI644" s="9"/>
      <c r="QXJ644" s="9"/>
      <c r="QXK644" s="9"/>
      <c r="QXL644" s="9"/>
      <c r="QXM644" s="9"/>
      <c r="QXN644" s="9"/>
      <c r="QXO644" s="9"/>
      <c r="QXP644" s="9"/>
      <c r="QXQ644" s="9"/>
      <c r="QXR644" s="9"/>
      <c r="QXS644" s="9"/>
      <c r="QXT644" s="9"/>
      <c r="QXU644" s="9"/>
      <c r="QXV644" s="9"/>
      <c r="QXW644" s="9"/>
      <c r="QXX644" s="9"/>
      <c r="QXY644" s="9"/>
      <c r="QXZ644" s="9"/>
      <c r="QYA644" s="9"/>
      <c r="QYB644" s="9"/>
      <c r="QYC644" s="9"/>
      <c r="QYD644" s="9"/>
      <c r="QYE644" s="9"/>
      <c r="QYF644" s="9"/>
      <c r="QYG644" s="9"/>
      <c r="QYH644" s="9"/>
      <c r="QYI644" s="9"/>
      <c r="QYJ644" s="9"/>
      <c r="QYK644" s="9"/>
      <c r="QYL644" s="9"/>
      <c r="QYM644" s="9"/>
      <c r="QYN644" s="9"/>
      <c r="QYO644" s="9"/>
      <c r="QYP644" s="9"/>
      <c r="QYQ644" s="9"/>
      <c r="QYR644" s="9"/>
      <c r="QYS644" s="9"/>
      <c r="QYT644" s="9"/>
      <c r="QYU644" s="9"/>
      <c r="QYV644" s="9"/>
      <c r="QYW644" s="9"/>
      <c r="QYX644" s="9"/>
      <c r="QYY644" s="9"/>
      <c r="QYZ644" s="9"/>
      <c r="QZA644" s="9"/>
      <c r="QZB644" s="9"/>
      <c r="QZC644" s="9"/>
      <c r="QZD644" s="9"/>
      <c r="QZE644" s="9"/>
      <c r="QZF644" s="9"/>
      <c r="QZG644" s="9"/>
      <c r="QZH644" s="9"/>
      <c r="QZI644" s="9"/>
      <c r="QZJ644" s="9"/>
      <c r="QZK644" s="9"/>
      <c r="QZL644" s="9"/>
      <c r="QZM644" s="9"/>
      <c r="QZN644" s="9"/>
      <c r="QZO644" s="9"/>
      <c r="QZP644" s="9"/>
      <c r="QZQ644" s="9"/>
      <c r="QZR644" s="9"/>
      <c r="QZS644" s="9"/>
      <c r="QZT644" s="9"/>
      <c r="QZU644" s="9"/>
      <c r="QZV644" s="9"/>
      <c r="QZW644" s="9"/>
      <c r="QZX644" s="9"/>
      <c r="QZY644" s="9"/>
      <c r="QZZ644" s="9"/>
      <c r="RAA644" s="9"/>
      <c r="RAB644" s="9"/>
      <c r="RAC644" s="9"/>
      <c r="RAD644" s="9"/>
      <c r="RAE644" s="9"/>
      <c r="RAF644" s="9"/>
      <c r="RAG644" s="9"/>
      <c r="RAH644" s="9"/>
      <c r="RAI644" s="9"/>
      <c r="RAJ644" s="9"/>
      <c r="RAK644" s="9"/>
      <c r="RAL644" s="9"/>
      <c r="RAM644" s="9"/>
      <c r="RAN644" s="9"/>
      <c r="RAO644" s="9"/>
      <c r="RAP644" s="9"/>
      <c r="RAQ644" s="9"/>
      <c r="RAR644" s="9"/>
      <c r="RAS644" s="9"/>
      <c r="RAT644" s="9"/>
      <c r="RAU644" s="9"/>
      <c r="RAV644" s="9"/>
      <c r="RAW644" s="9"/>
      <c r="RAX644" s="9"/>
      <c r="RAY644" s="9"/>
      <c r="RAZ644" s="9"/>
      <c r="RBA644" s="9"/>
      <c r="RBB644" s="9"/>
      <c r="RBC644" s="9"/>
      <c r="RBD644" s="9"/>
      <c r="RBE644" s="9"/>
      <c r="RBF644" s="9"/>
      <c r="RBG644" s="9"/>
      <c r="RBH644" s="9"/>
      <c r="RBI644" s="9"/>
      <c r="RBJ644" s="9"/>
      <c r="RBK644" s="9"/>
      <c r="RBL644" s="9"/>
      <c r="RBM644" s="9"/>
      <c r="RBN644" s="9"/>
      <c r="RBO644" s="9"/>
      <c r="RBP644" s="9"/>
      <c r="RBQ644" s="9"/>
      <c r="RBR644" s="9"/>
      <c r="RBS644" s="9"/>
      <c r="RBT644" s="9"/>
      <c r="RBU644" s="9"/>
      <c r="RBV644" s="9"/>
      <c r="RBW644" s="9"/>
      <c r="RBX644" s="9"/>
      <c r="RBY644" s="9"/>
      <c r="RBZ644" s="9"/>
      <c r="RCA644" s="9"/>
      <c r="RCB644" s="9"/>
      <c r="RCC644" s="9"/>
      <c r="RCD644" s="9"/>
      <c r="RCE644" s="9"/>
      <c r="RCF644" s="9"/>
      <c r="RCG644" s="9"/>
      <c r="RCH644" s="9"/>
      <c r="RCI644" s="9"/>
      <c r="RCJ644" s="9"/>
      <c r="RCK644" s="9"/>
      <c r="RCL644" s="9"/>
      <c r="RCM644" s="9"/>
      <c r="RCN644" s="9"/>
      <c r="RCO644" s="9"/>
      <c r="RCP644" s="9"/>
      <c r="RCQ644" s="9"/>
      <c r="RCR644" s="9"/>
      <c r="RCS644" s="9"/>
      <c r="RCT644" s="9"/>
      <c r="RCU644" s="9"/>
      <c r="RCV644" s="9"/>
      <c r="RCW644" s="9"/>
      <c r="RCX644" s="9"/>
      <c r="RCY644" s="9"/>
      <c r="RCZ644" s="9"/>
      <c r="RDA644" s="9"/>
      <c r="RDB644" s="9"/>
      <c r="RDC644" s="9"/>
      <c r="RDD644" s="9"/>
      <c r="RDE644" s="9"/>
      <c r="RDF644" s="9"/>
      <c r="RDG644" s="9"/>
      <c r="RDH644" s="9"/>
      <c r="RDI644" s="9"/>
      <c r="RDJ644" s="9"/>
      <c r="RDK644" s="9"/>
      <c r="RDL644" s="9"/>
      <c r="RDM644" s="9"/>
      <c r="RDN644" s="9"/>
      <c r="RDO644" s="9"/>
      <c r="RDP644" s="9"/>
      <c r="RDQ644" s="9"/>
      <c r="RDR644" s="9"/>
      <c r="RDS644" s="9"/>
      <c r="RDT644" s="9"/>
      <c r="RDU644" s="9"/>
      <c r="RDV644" s="9"/>
      <c r="RDW644" s="9"/>
      <c r="RDX644" s="9"/>
      <c r="RDY644" s="9"/>
      <c r="RDZ644" s="9"/>
      <c r="REA644" s="9"/>
      <c r="REB644" s="9"/>
      <c r="REC644" s="9"/>
      <c r="RED644" s="9"/>
      <c r="REE644" s="9"/>
      <c r="REF644" s="9"/>
      <c r="REG644" s="9"/>
      <c r="REH644" s="9"/>
      <c r="REI644" s="9"/>
      <c r="REJ644" s="9"/>
      <c r="REK644" s="9"/>
      <c r="REL644" s="9"/>
      <c r="REM644" s="9"/>
      <c r="REN644" s="9"/>
      <c r="REO644" s="9"/>
      <c r="REP644" s="9"/>
      <c r="REQ644" s="9"/>
      <c r="RER644" s="9"/>
      <c r="RES644" s="9"/>
      <c r="RET644" s="9"/>
      <c r="REU644" s="9"/>
      <c r="REV644" s="9"/>
      <c r="REW644" s="9"/>
      <c r="REX644" s="9"/>
      <c r="REY644" s="9"/>
      <c r="REZ644" s="9"/>
      <c r="RFA644" s="9"/>
      <c r="RFB644" s="9"/>
      <c r="RFC644" s="9"/>
      <c r="RFD644" s="9"/>
      <c r="RFE644" s="9"/>
      <c r="RFF644" s="9"/>
      <c r="RFG644" s="9"/>
      <c r="RFH644" s="9"/>
      <c r="RFI644" s="9"/>
      <c r="RFJ644" s="9"/>
      <c r="RFK644" s="9"/>
      <c r="RFL644" s="9"/>
      <c r="RFM644" s="9"/>
      <c r="RFN644" s="9"/>
      <c r="RFO644" s="9"/>
      <c r="RFP644" s="9"/>
      <c r="RFQ644" s="9"/>
      <c r="RFR644" s="9"/>
      <c r="RFS644" s="9"/>
      <c r="RFT644" s="9"/>
      <c r="RFU644" s="9"/>
      <c r="RFV644" s="9"/>
      <c r="RFW644" s="9"/>
      <c r="RFX644" s="9"/>
      <c r="RFY644" s="9"/>
      <c r="RFZ644" s="9"/>
      <c r="RGA644" s="9"/>
      <c r="RGB644" s="9"/>
      <c r="RGC644" s="9"/>
      <c r="RGD644" s="9"/>
      <c r="RGE644" s="9"/>
      <c r="RGF644" s="9"/>
      <c r="RGG644" s="9"/>
      <c r="RGH644" s="9"/>
      <c r="RGI644" s="9"/>
      <c r="RGJ644" s="9"/>
      <c r="RGK644" s="9"/>
      <c r="RGL644" s="9"/>
      <c r="RGM644" s="9"/>
      <c r="RGN644" s="9"/>
      <c r="RGO644" s="9"/>
      <c r="RGP644" s="9"/>
      <c r="RGQ644" s="9"/>
      <c r="RGR644" s="9"/>
      <c r="RGS644" s="9"/>
      <c r="RGT644" s="9"/>
      <c r="RGU644" s="9"/>
      <c r="RGV644" s="9"/>
      <c r="RGW644" s="9"/>
      <c r="RGX644" s="9"/>
      <c r="RGY644" s="9"/>
      <c r="RGZ644" s="9"/>
      <c r="RHA644" s="9"/>
      <c r="RHB644" s="9"/>
      <c r="RHC644" s="9"/>
      <c r="RHD644" s="9"/>
      <c r="RHE644" s="9"/>
      <c r="RHF644" s="9"/>
      <c r="RHG644" s="9"/>
      <c r="RHH644" s="9"/>
      <c r="RHI644" s="9"/>
      <c r="RHJ644" s="9"/>
      <c r="RHK644" s="9"/>
      <c r="RHL644" s="9"/>
      <c r="RHM644" s="9"/>
      <c r="RHN644" s="9"/>
      <c r="RHO644" s="9"/>
      <c r="RHP644" s="9"/>
      <c r="RHQ644" s="9"/>
      <c r="RHR644" s="9"/>
      <c r="RHS644" s="9"/>
      <c r="RHT644" s="9"/>
      <c r="RHU644" s="9"/>
      <c r="RHV644" s="9"/>
      <c r="RHW644" s="9"/>
      <c r="RHX644" s="9"/>
      <c r="RHY644" s="9"/>
      <c r="RHZ644" s="9"/>
      <c r="RIA644" s="9"/>
      <c r="RIB644" s="9"/>
      <c r="RIC644" s="9"/>
      <c r="RID644" s="9"/>
      <c r="RIE644" s="9"/>
      <c r="RIF644" s="9"/>
      <c r="RIG644" s="9"/>
      <c r="RIH644" s="9"/>
      <c r="RII644" s="9"/>
      <c r="RIJ644" s="9"/>
      <c r="RIK644" s="9"/>
      <c r="RIL644" s="9"/>
      <c r="RIM644" s="9"/>
      <c r="RIN644" s="9"/>
      <c r="RIO644" s="9"/>
      <c r="RIP644" s="9"/>
      <c r="RIQ644" s="9"/>
      <c r="RIR644" s="9"/>
      <c r="RIS644" s="9"/>
      <c r="RIT644" s="9"/>
      <c r="RIU644" s="9"/>
      <c r="RIV644" s="9"/>
      <c r="RIW644" s="9"/>
      <c r="RIX644" s="9"/>
      <c r="RIY644" s="9"/>
      <c r="RIZ644" s="9"/>
      <c r="RJA644" s="9"/>
      <c r="RJB644" s="9"/>
      <c r="RJC644" s="9"/>
      <c r="RJD644" s="9"/>
      <c r="RJE644" s="9"/>
      <c r="RJF644" s="9"/>
      <c r="RJG644" s="9"/>
      <c r="RJH644" s="9"/>
      <c r="RJI644" s="9"/>
      <c r="RJJ644" s="9"/>
      <c r="RJK644" s="9"/>
      <c r="RJL644" s="9"/>
      <c r="RJM644" s="9"/>
      <c r="RJN644" s="9"/>
      <c r="RJO644" s="9"/>
      <c r="RJP644" s="9"/>
      <c r="RJQ644" s="9"/>
      <c r="RJR644" s="9"/>
      <c r="RJS644" s="9"/>
      <c r="RJT644" s="9"/>
      <c r="RJU644" s="9"/>
      <c r="RJV644" s="9"/>
      <c r="RJW644" s="9"/>
      <c r="RJX644" s="9"/>
      <c r="RJY644" s="9"/>
      <c r="RJZ644" s="9"/>
      <c r="RKA644" s="9"/>
      <c r="RKB644" s="9"/>
      <c r="RKC644" s="9"/>
      <c r="RKD644" s="9"/>
      <c r="RKE644" s="9"/>
      <c r="RKF644" s="9"/>
      <c r="RKG644" s="9"/>
      <c r="RKH644" s="9"/>
      <c r="RKI644" s="9"/>
      <c r="RKJ644" s="9"/>
      <c r="RKK644" s="9"/>
      <c r="RKL644" s="9"/>
      <c r="RKM644" s="9"/>
      <c r="RKN644" s="9"/>
      <c r="RKO644" s="9"/>
      <c r="RKP644" s="9"/>
      <c r="RKQ644" s="9"/>
      <c r="RKR644" s="9"/>
      <c r="RKS644" s="9"/>
      <c r="RKT644" s="9"/>
      <c r="RKU644" s="9"/>
      <c r="RKV644" s="9"/>
      <c r="RKW644" s="9"/>
      <c r="RKX644" s="9"/>
      <c r="RKY644" s="9"/>
      <c r="RKZ644" s="9"/>
      <c r="RLA644" s="9"/>
      <c r="RLB644" s="9"/>
      <c r="RLC644" s="9"/>
      <c r="RLD644" s="9"/>
      <c r="RLE644" s="9"/>
      <c r="RLF644" s="9"/>
      <c r="RLG644" s="9"/>
      <c r="RLH644" s="9"/>
      <c r="RLI644" s="9"/>
      <c r="RLJ644" s="9"/>
      <c r="RLK644" s="9"/>
      <c r="RLL644" s="9"/>
      <c r="RLM644" s="9"/>
      <c r="RLN644" s="9"/>
      <c r="RLO644" s="9"/>
      <c r="RLP644" s="9"/>
      <c r="RLQ644" s="9"/>
      <c r="RLR644" s="9"/>
      <c r="RLS644" s="9"/>
      <c r="RLT644" s="9"/>
      <c r="RLU644" s="9"/>
      <c r="RLV644" s="9"/>
      <c r="RLW644" s="9"/>
      <c r="RLX644" s="9"/>
      <c r="RLY644" s="9"/>
      <c r="RLZ644" s="9"/>
      <c r="RMA644" s="9"/>
      <c r="RMB644" s="9"/>
      <c r="RMC644" s="9"/>
      <c r="RMD644" s="9"/>
      <c r="RME644" s="9"/>
      <c r="RMF644" s="9"/>
      <c r="RMG644" s="9"/>
      <c r="RMH644" s="9"/>
      <c r="RMI644" s="9"/>
      <c r="RMJ644" s="9"/>
      <c r="RMK644" s="9"/>
      <c r="RML644" s="9"/>
      <c r="RMM644" s="9"/>
      <c r="RMN644" s="9"/>
      <c r="RMO644" s="9"/>
      <c r="RMP644" s="9"/>
      <c r="RMQ644" s="9"/>
      <c r="RMR644" s="9"/>
      <c r="RMS644" s="9"/>
      <c r="RMT644" s="9"/>
      <c r="RMU644" s="9"/>
      <c r="RMV644" s="9"/>
      <c r="RMW644" s="9"/>
      <c r="RMX644" s="9"/>
      <c r="RMY644" s="9"/>
      <c r="RMZ644" s="9"/>
      <c r="RNA644" s="9"/>
      <c r="RNB644" s="9"/>
      <c r="RNC644" s="9"/>
      <c r="RND644" s="9"/>
      <c r="RNE644" s="9"/>
      <c r="RNF644" s="9"/>
      <c r="RNG644" s="9"/>
      <c r="RNH644" s="9"/>
      <c r="RNI644" s="9"/>
      <c r="RNJ644" s="9"/>
      <c r="RNK644" s="9"/>
      <c r="RNL644" s="9"/>
      <c r="RNM644" s="9"/>
      <c r="RNN644" s="9"/>
      <c r="RNO644" s="9"/>
      <c r="RNP644" s="9"/>
      <c r="RNQ644" s="9"/>
      <c r="RNR644" s="9"/>
      <c r="RNS644" s="9"/>
      <c r="RNT644" s="9"/>
      <c r="RNU644" s="9"/>
      <c r="RNV644" s="9"/>
      <c r="RNW644" s="9"/>
      <c r="RNX644" s="9"/>
      <c r="RNY644" s="9"/>
      <c r="RNZ644" s="9"/>
      <c r="ROA644" s="9"/>
      <c r="ROB644" s="9"/>
      <c r="ROC644" s="9"/>
      <c r="ROD644" s="9"/>
      <c r="ROE644" s="9"/>
      <c r="ROF644" s="9"/>
      <c r="ROG644" s="9"/>
      <c r="ROH644" s="9"/>
      <c r="ROI644" s="9"/>
      <c r="ROJ644" s="9"/>
      <c r="ROK644" s="9"/>
      <c r="ROL644" s="9"/>
      <c r="ROM644" s="9"/>
      <c r="RON644" s="9"/>
      <c r="ROO644" s="9"/>
      <c r="ROP644" s="9"/>
      <c r="ROQ644" s="9"/>
      <c r="ROR644" s="9"/>
      <c r="ROS644" s="9"/>
      <c r="ROT644" s="9"/>
      <c r="ROU644" s="9"/>
      <c r="ROV644" s="9"/>
      <c r="ROW644" s="9"/>
      <c r="ROX644" s="9"/>
      <c r="ROY644" s="9"/>
      <c r="ROZ644" s="9"/>
      <c r="RPA644" s="9"/>
      <c r="RPB644" s="9"/>
      <c r="RPC644" s="9"/>
      <c r="RPD644" s="9"/>
      <c r="RPE644" s="9"/>
      <c r="RPF644" s="9"/>
      <c r="RPG644" s="9"/>
      <c r="RPH644" s="9"/>
      <c r="RPI644" s="9"/>
      <c r="RPJ644" s="9"/>
      <c r="RPK644" s="9"/>
      <c r="RPL644" s="9"/>
      <c r="RPM644" s="9"/>
      <c r="RPN644" s="9"/>
      <c r="RPO644" s="9"/>
      <c r="RPP644" s="9"/>
      <c r="RPQ644" s="9"/>
      <c r="RPR644" s="9"/>
      <c r="RPS644" s="9"/>
      <c r="RPT644" s="9"/>
      <c r="RPU644" s="9"/>
      <c r="RPV644" s="9"/>
      <c r="RPW644" s="9"/>
      <c r="RPX644" s="9"/>
      <c r="RPY644" s="9"/>
      <c r="RPZ644" s="9"/>
      <c r="RQA644" s="9"/>
      <c r="RQB644" s="9"/>
      <c r="RQC644" s="9"/>
      <c r="RQD644" s="9"/>
      <c r="RQE644" s="9"/>
      <c r="RQF644" s="9"/>
      <c r="RQG644" s="9"/>
      <c r="RQH644" s="9"/>
      <c r="RQI644" s="9"/>
      <c r="RQJ644" s="9"/>
      <c r="RQK644" s="9"/>
      <c r="RQL644" s="9"/>
      <c r="RQM644" s="9"/>
      <c r="RQN644" s="9"/>
      <c r="RQO644" s="9"/>
      <c r="RQP644" s="9"/>
      <c r="RQQ644" s="9"/>
      <c r="RQR644" s="9"/>
      <c r="RQS644" s="9"/>
      <c r="RQT644" s="9"/>
      <c r="RQU644" s="9"/>
      <c r="RQV644" s="9"/>
      <c r="RQW644" s="9"/>
      <c r="RQX644" s="9"/>
      <c r="RQY644" s="9"/>
      <c r="RQZ644" s="9"/>
      <c r="RRA644" s="9"/>
      <c r="RRB644" s="9"/>
      <c r="RRC644" s="9"/>
      <c r="RRD644" s="9"/>
      <c r="RRE644" s="9"/>
      <c r="RRF644" s="9"/>
      <c r="RRG644" s="9"/>
      <c r="RRH644" s="9"/>
      <c r="RRI644" s="9"/>
      <c r="RRJ644" s="9"/>
      <c r="RRK644" s="9"/>
      <c r="RRL644" s="9"/>
      <c r="RRM644" s="9"/>
      <c r="RRN644" s="9"/>
      <c r="RRO644" s="9"/>
      <c r="RRP644" s="9"/>
      <c r="RRQ644" s="9"/>
      <c r="RRR644" s="9"/>
      <c r="RRS644" s="9"/>
      <c r="RRT644" s="9"/>
      <c r="RRU644" s="9"/>
      <c r="RRV644" s="9"/>
      <c r="RRW644" s="9"/>
      <c r="RRX644" s="9"/>
      <c r="RRY644" s="9"/>
      <c r="RRZ644" s="9"/>
      <c r="RSA644" s="9"/>
      <c r="RSB644" s="9"/>
      <c r="RSC644" s="9"/>
      <c r="RSD644" s="9"/>
      <c r="RSE644" s="9"/>
      <c r="RSF644" s="9"/>
      <c r="RSG644" s="9"/>
      <c r="RSH644" s="9"/>
      <c r="RSI644" s="9"/>
      <c r="RSJ644" s="9"/>
      <c r="RSK644" s="9"/>
      <c r="RSL644" s="9"/>
      <c r="RSM644" s="9"/>
      <c r="RSN644" s="9"/>
      <c r="RSO644" s="9"/>
      <c r="RSP644" s="9"/>
      <c r="RSQ644" s="9"/>
      <c r="RSR644" s="9"/>
      <c r="RSS644" s="9"/>
      <c r="RST644" s="9"/>
      <c r="RSU644" s="9"/>
      <c r="RSV644" s="9"/>
      <c r="RSW644" s="9"/>
      <c r="RSX644" s="9"/>
      <c r="RSY644" s="9"/>
      <c r="RSZ644" s="9"/>
      <c r="RTA644" s="9"/>
      <c r="RTB644" s="9"/>
      <c r="RTC644" s="9"/>
      <c r="RTD644" s="9"/>
      <c r="RTE644" s="9"/>
      <c r="RTF644" s="9"/>
      <c r="RTG644" s="9"/>
      <c r="RTH644" s="9"/>
      <c r="RTI644" s="9"/>
      <c r="RTJ644" s="9"/>
      <c r="RTK644" s="9"/>
      <c r="RTL644" s="9"/>
      <c r="RTM644" s="9"/>
      <c r="RTN644" s="9"/>
      <c r="RTO644" s="9"/>
      <c r="RTP644" s="9"/>
      <c r="RTQ644" s="9"/>
      <c r="RTR644" s="9"/>
      <c r="RTS644" s="9"/>
      <c r="RTT644" s="9"/>
      <c r="RTU644" s="9"/>
      <c r="RTV644" s="9"/>
      <c r="RTW644" s="9"/>
      <c r="RTX644" s="9"/>
      <c r="RTY644" s="9"/>
      <c r="RTZ644" s="9"/>
      <c r="RUA644" s="9"/>
      <c r="RUB644" s="9"/>
      <c r="RUC644" s="9"/>
      <c r="RUD644" s="9"/>
      <c r="RUE644" s="9"/>
      <c r="RUF644" s="9"/>
      <c r="RUG644" s="9"/>
      <c r="RUH644" s="9"/>
      <c r="RUI644" s="9"/>
      <c r="RUJ644" s="9"/>
      <c r="RUK644" s="9"/>
      <c r="RUL644" s="9"/>
      <c r="RUM644" s="9"/>
      <c r="RUN644" s="9"/>
      <c r="RUO644" s="9"/>
      <c r="RUP644" s="9"/>
      <c r="RUQ644" s="9"/>
      <c r="RUR644" s="9"/>
      <c r="RUS644" s="9"/>
      <c r="RUT644" s="9"/>
      <c r="RUU644" s="9"/>
      <c r="RUV644" s="9"/>
      <c r="RUW644" s="9"/>
      <c r="RUX644" s="9"/>
      <c r="RUY644" s="9"/>
      <c r="RUZ644" s="9"/>
      <c r="RVA644" s="9"/>
      <c r="RVB644" s="9"/>
      <c r="RVC644" s="9"/>
      <c r="RVD644" s="9"/>
      <c r="RVE644" s="9"/>
      <c r="RVF644" s="9"/>
      <c r="RVG644" s="9"/>
      <c r="RVH644" s="9"/>
      <c r="RVI644" s="9"/>
      <c r="RVJ644" s="9"/>
      <c r="RVK644" s="9"/>
      <c r="RVL644" s="9"/>
      <c r="RVM644" s="9"/>
      <c r="RVN644" s="9"/>
      <c r="RVO644" s="9"/>
      <c r="RVP644" s="9"/>
      <c r="RVQ644" s="9"/>
      <c r="RVR644" s="9"/>
      <c r="RVS644" s="9"/>
      <c r="RVT644" s="9"/>
      <c r="RVU644" s="9"/>
      <c r="RVV644" s="9"/>
      <c r="RVW644" s="9"/>
      <c r="RVX644" s="9"/>
      <c r="RVY644" s="9"/>
      <c r="RVZ644" s="9"/>
      <c r="RWA644" s="9"/>
      <c r="RWB644" s="9"/>
      <c r="RWC644" s="9"/>
      <c r="RWD644" s="9"/>
      <c r="RWE644" s="9"/>
      <c r="RWF644" s="9"/>
      <c r="RWG644" s="9"/>
      <c r="RWH644" s="9"/>
      <c r="RWI644" s="9"/>
      <c r="RWJ644" s="9"/>
      <c r="RWK644" s="9"/>
      <c r="RWL644" s="9"/>
      <c r="RWM644" s="9"/>
      <c r="RWN644" s="9"/>
      <c r="RWO644" s="9"/>
      <c r="RWP644" s="9"/>
      <c r="RWQ644" s="9"/>
      <c r="RWR644" s="9"/>
      <c r="RWS644" s="9"/>
      <c r="RWT644" s="9"/>
      <c r="RWU644" s="9"/>
      <c r="RWV644" s="9"/>
      <c r="RWW644" s="9"/>
      <c r="RWX644" s="9"/>
      <c r="RWY644" s="9"/>
      <c r="RWZ644" s="9"/>
      <c r="RXA644" s="9"/>
      <c r="RXB644" s="9"/>
      <c r="RXC644" s="9"/>
      <c r="RXD644" s="9"/>
      <c r="RXE644" s="9"/>
      <c r="RXF644" s="9"/>
      <c r="RXG644" s="9"/>
      <c r="RXH644" s="9"/>
      <c r="RXI644" s="9"/>
      <c r="RXJ644" s="9"/>
      <c r="RXK644" s="9"/>
      <c r="RXL644" s="9"/>
      <c r="RXM644" s="9"/>
      <c r="RXN644" s="9"/>
      <c r="RXO644" s="9"/>
      <c r="RXP644" s="9"/>
      <c r="RXQ644" s="9"/>
      <c r="RXR644" s="9"/>
      <c r="RXS644" s="9"/>
      <c r="RXT644" s="9"/>
      <c r="RXU644" s="9"/>
      <c r="RXV644" s="9"/>
      <c r="RXW644" s="9"/>
      <c r="RXX644" s="9"/>
      <c r="RXY644" s="9"/>
      <c r="RXZ644" s="9"/>
      <c r="RYA644" s="9"/>
      <c r="RYB644" s="9"/>
      <c r="RYC644" s="9"/>
      <c r="RYD644" s="9"/>
      <c r="RYE644" s="9"/>
      <c r="RYF644" s="9"/>
      <c r="RYG644" s="9"/>
      <c r="RYH644" s="9"/>
      <c r="RYI644" s="9"/>
      <c r="RYJ644" s="9"/>
      <c r="RYK644" s="9"/>
      <c r="RYL644" s="9"/>
      <c r="RYM644" s="9"/>
      <c r="RYN644" s="9"/>
      <c r="RYO644" s="9"/>
      <c r="RYP644" s="9"/>
      <c r="RYQ644" s="9"/>
      <c r="RYR644" s="9"/>
      <c r="RYS644" s="9"/>
      <c r="RYT644" s="9"/>
      <c r="RYU644" s="9"/>
      <c r="RYV644" s="9"/>
      <c r="RYW644" s="9"/>
      <c r="RYX644" s="9"/>
      <c r="RYY644" s="9"/>
      <c r="RYZ644" s="9"/>
      <c r="RZA644" s="9"/>
      <c r="RZB644" s="9"/>
      <c r="RZC644" s="9"/>
      <c r="RZD644" s="9"/>
      <c r="RZE644" s="9"/>
      <c r="RZF644" s="9"/>
      <c r="RZG644" s="9"/>
      <c r="RZH644" s="9"/>
      <c r="RZI644" s="9"/>
      <c r="RZJ644" s="9"/>
      <c r="RZK644" s="9"/>
      <c r="RZL644" s="9"/>
      <c r="RZM644" s="9"/>
      <c r="RZN644" s="9"/>
      <c r="RZO644" s="9"/>
      <c r="RZP644" s="9"/>
      <c r="RZQ644" s="9"/>
      <c r="RZR644" s="9"/>
      <c r="RZS644" s="9"/>
      <c r="RZT644" s="9"/>
      <c r="RZU644" s="9"/>
      <c r="RZV644" s="9"/>
      <c r="RZW644" s="9"/>
      <c r="RZX644" s="9"/>
      <c r="RZY644" s="9"/>
      <c r="RZZ644" s="9"/>
      <c r="SAA644" s="9"/>
      <c r="SAB644" s="9"/>
      <c r="SAC644" s="9"/>
      <c r="SAD644" s="9"/>
      <c r="SAE644" s="9"/>
      <c r="SAF644" s="9"/>
      <c r="SAG644" s="9"/>
      <c r="SAH644" s="9"/>
      <c r="SAI644" s="9"/>
      <c r="SAJ644" s="9"/>
      <c r="SAK644" s="9"/>
      <c r="SAL644" s="9"/>
      <c r="SAM644" s="9"/>
      <c r="SAN644" s="9"/>
      <c r="SAO644" s="9"/>
      <c r="SAP644" s="9"/>
      <c r="SAQ644" s="9"/>
      <c r="SAR644" s="9"/>
      <c r="SAS644" s="9"/>
      <c r="SAT644" s="9"/>
      <c r="SAU644" s="9"/>
      <c r="SAV644" s="9"/>
      <c r="SAW644" s="9"/>
      <c r="SAX644" s="9"/>
      <c r="SAY644" s="9"/>
      <c r="SAZ644" s="9"/>
      <c r="SBA644" s="9"/>
      <c r="SBB644" s="9"/>
      <c r="SBC644" s="9"/>
      <c r="SBD644" s="9"/>
      <c r="SBE644" s="9"/>
      <c r="SBF644" s="9"/>
      <c r="SBG644" s="9"/>
      <c r="SBH644" s="9"/>
      <c r="SBI644" s="9"/>
      <c r="SBJ644" s="9"/>
      <c r="SBK644" s="9"/>
      <c r="SBL644" s="9"/>
      <c r="SBM644" s="9"/>
      <c r="SBN644" s="9"/>
      <c r="SBO644" s="9"/>
      <c r="SBP644" s="9"/>
      <c r="SBQ644" s="9"/>
      <c r="SBR644" s="9"/>
      <c r="SBS644" s="9"/>
      <c r="SBT644" s="9"/>
      <c r="SBU644" s="9"/>
      <c r="SBV644" s="9"/>
      <c r="SBW644" s="9"/>
      <c r="SBX644" s="9"/>
      <c r="SBY644" s="9"/>
      <c r="SBZ644" s="9"/>
      <c r="SCA644" s="9"/>
      <c r="SCB644" s="9"/>
      <c r="SCC644" s="9"/>
      <c r="SCD644" s="9"/>
      <c r="SCE644" s="9"/>
      <c r="SCF644" s="9"/>
      <c r="SCG644" s="9"/>
      <c r="SCH644" s="9"/>
      <c r="SCI644" s="9"/>
      <c r="SCJ644" s="9"/>
      <c r="SCK644" s="9"/>
      <c r="SCL644" s="9"/>
      <c r="SCM644" s="9"/>
      <c r="SCN644" s="9"/>
      <c r="SCO644" s="9"/>
      <c r="SCP644" s="9"/>
      <c r="SCQ644" s="9"/>
      <c r="SCR644" s="9"/>
      <c r="SCS644" s="9"/>
      <c r="SCT644" s="9"/>
      <c r="SCU644" s="9"/>
      <c r="SCV644" s="9"/>
      <c r="SCW644" s="9"/>
      <c r="SCX644" s="9"/>
      <c r="SCY644" s="9"/>
      <c r="SCZ644" s="9"/>
      <c r="SDA644" s="9"/>
      <c r="SDB644" s="9"/>
      <c r="SDC644" s="9"/>
      <c r="SDD644" s="9"/>
      <c r="SDE644" s="9"/>
      <c r="SDF644" s="9"/>
      <c r="SDG644" s="9"/>
      <c r="SDH644" s="9"/>
      <c r="SDI644" s="9"/>
      <c r="SDJ644" s="9"/>
      <c r="SDK644" s="9"/>
      <c r="SDL644" s="9"/>
      <c r="SDM644" s="9"/>
      <c r="SDN644" s="9"/>
      <c r="SDO644" s="9"/>
      <c r="SDP644" s="9"/>
      <c r="SDQ644" s="9"/>
      <c r="SDR644" s="9"/>
      <c r="SDS644" s="9"/>
      <c r="SDT644" s="9"/>
      <c r="SDU644" s="9"/>
      <c r="SDV644" s="9"/>
      <c r="SDW644" s="9"/>
      <c r="SDX644" s="9"/>
      <c r="SDY644" s="9"/>
      <c r="SDZ644" s="9"/>
      <c r="SEA644" s="9"/>
      <c r="SEB644" s="9"/>
      <c r="SEC644" s="9"/>
      <c r="SED644" s="9"/>
      <c r="SEE644" s="9"/>
      <c r="SEF644" s="9"/>
      <c r="SEG644" s="9"/>
      <c r="SEH644" s="9"/>
      <c r="SEI644" s="9"/>
      <c r="SEJ644" s="9"/>
      <c r="SEK644" s="9"/>
      <c r="SEL644" s="9"/>
      <c r="SEM644" s="9"/>
      <c r="SEN644" s="9"/>
      <c r="SEO644" s="9"/>
      <c r="SEP644" s="9"/>
      <c r="SEQ644" s="9"/>
      <c r="SER644" s="9"/>
      <c r="SES644" s="9"/>
      <c r="SET644" s="9"/>
      <c r="SEU644" s="9"/>
      <c r="SEV644" s="9"/>
      <c r="SEW644" s="9"/>
      <c r="SEX644" s="9"/>
      <c r="SEY644" s="9"/>
      <c r="SEZ644" s="9"/>
      <c r="SFA644" s="9"/>
      <c r="SFB644" s="9"/>
      <c r="SFC644" s="9"/>
      <c r="SFD644" s="9"/>
      <c r="SFE644" s="9"/>
      <c r="SFF644" s="9"/>
      <c r="SFG644" s="9"/>
      <c r="SFH644" s="9"/>
      <c r="SFI644" s="9"/>
      <c r="SFJ644" s="9"/>
      <c r="SFK644" s="9"/>
      <c r="SFL644" s="9"/>
      <c r="SFM644" s="9"/>
      <c r="SFN644" s="9"/>
      <c r="SFO644" s="9"/>
      <c r="SFP644" s="9"/>
      <c r="SFQ644" s="9"/>
      <c r="SFR644" s="9"/>
      <c r="SFS644" s="9"/>
      <c r="SFT644" s="9"/>
      <c r="SFU644" s="9"/>
      <c r="SFV644" s="9"/>
      <c r="SFW644" s="9"/>
      <c r="SFX644" s="9"/>
      <c r="SFY644" s="9"/>
      <c r="SFZ644" s="9"/>
      <c r="SGA644" s="9"/>
      <c r="SGB644" s="9"/>
      <c r="SGC644" s="9"/>
      <c r="SGD644" s="9"/>
      <c r="SGE644" s="9"/>
      <c r="SGF644" s="9"/>
      <c r="SGG644" s="9"/>
      <c r="SGH644" s="9"/>
      <c r="SGI644" s="9"/>
      <c r="SGJ644" s="9"/>
      <c r="SGK644" s="9"/>
      <c r="SGL644" s="9"/>
      <c r="SGM644" s="9"/>
      <c r="SGN644" s="9"/>
      <c r="SGO644" s="9"/>
      <c r="SGP644" s="9"/>
      <c r="SGQ644" s="9"/>
      <c r="SGR644" s="9"/>
      <c r="SGS644" s="9"/>
      <c r="SGT644" s="9"/>
      <c r="SGU644" s="9"/>
      <c r="SGV644" s="9"/>
      <c r="SGW644" s="9"/>
      <c r="SGX644" s="9"/>
      <c r="SGY644" s="9"/>
      <c r="SGZ644" s="9"/>
      <c r="SHA644" s="9"/>
      <c r="SHB644" s="9"/>
      <c r="SHC644" s="9"/>
      <c r="SHD644" s="9"/>
      <c r="SHE644" s="9"/>
      <c r="SHF644" s="9"/>
      <c r="SHG644" s="9"/>
      <c r="SHH644" s="9"/>
      <c r="SHI644" s="9"/>
      <c r="SHJ644" s="9"/>
      <c r="SHK644" s="9"/>
      <c r="SHL644" s="9"/>
      <c r="SHM644" s="9"/>
      <c r="SHN644" s="9"/>
      <c r="SHO644" s="9"/>
      <c r="SHP644" s="9"/>
      <c r="SHQ644" s="9"/>
      <c r="SHR644" s="9"/>
      <c r="SHS644" s="9"/>
      <c r="SHT644" s="9"/>
      <c r="SHU644" s="9"/>
      <c r="SHV644" s="9"/>
      <c r="SHW644" s="9"/>
      <c r="SHX644" s="9"/>
      <c r="SHY644" s="9"/>
      <c r="SHZ644" s="9"/>
      <c r="SIA644" s="9"/>
      <c r="SIB644" s="9"/>
      <c r="SIC644" s="9"/>
      <c r="SID644" s="9"/>
      <c r="SIE644" s="9"/>
      <c r="SIF644" s="9"/>
      <c r="SIG644" s="9"/>
      <c r="SIH644" s="9"/>
      <c r="SII644" s="9"/>
      <c r="SIJ644" s="9"/>
      <c r="SIK644" s="9"/>
      <c r="SIL644" s="9"/>
      <c r="SIM644" s="9"/>
      <c r="SIN644" s="9"/>
      <c r="SIO644" s="9"/>
      <c r="SIP644" s="9"/>
      <c r="SIQ644" s="9"/>
      <c r="SIR644" s="9"/>
      <c r="SIS644" s="9"/>
      <c r="SIT644" s="9"/>
      <c r="SIU644" s="9"/>
      <c r="SIV644" s="9"/>
      <c r="SIW644" s="9"/>
      <c r="SIX644" s="9"/>
      <c r="SIY644" s="9"/>
      <c r="SIZ644" s="9"/>
      <c r="SJA644" s="9"/>
      <c r="SJB644" s="9"/>
      <c r="SJC644" s="9"/>
      <c r="SJD644" s="9"/>
      <c r="SJE644" s="9"/>
      <c r="SJF644" s="9"/>
      <c r="SJG644" s="9"/>
      <c r="SJH644" s="9"/>
      <c r="SJI644" s="9"/>
      <c r="SJJ644" s="9"/>
      <c r="SJK644" s="9"/>
      <c r="SJL644" s="9"/>
      <c r="SJM644" s="9"/>
      <c r="SJN644" s="9"/>
      <c r="SJO644" s="9"/>
      <c r="SJP644" s="9"/>
      <c r="SJQ644" s="9"/>
      <c r="SJR644" s="9"/>
      <c r="SJS644" s="9"/>
      <c r="SJT644" s="9"/>
      <c r="SJU644" s="9"/>
      <c r="SJV644" s="9"/>
      <c r="SJW644" s="9"/>
      <c r="SJX644" s="9"/>
      <c r="SJY644" s="9"/>
      <c r="SJZ644" s="9"/>
      <c r="SKA644" s="9"/>
      <c r="SKB644" s="9"/>
      <c r="SKC644" s="9"/>
      <c r="SKD644" s="9"/>
      <c r="SKE644" s="9"/>
      <c r="SKF644" s="9"/>
      <c r="SKG644" s="9"/>
      <c r="SKH644" s="9"/>
      <c r="SKI644" s="9"/>
      <c r="SKJ644" s="9"/>
      <c r="SKK644" s="9"/>
      <c r="SKL644" s="9"/>
      <c r="SKM644" s="9"/>
      <c r="SKN644" s="9"/>
      <c r="SKO644" s="9"/>
      <c r="SKP644" s="9"/>
      <c r="SKQ644" s="9"/>
      <c r="SKR644" s="9"/>
      <c r="SKS644" s="9"/>
      <c r="SKT644" s="9"/>
      <c r="SKU644" s="9"/>
      <c r="SKV644" s="9"/>
      <c r="SKW644" s="9"/>
      <c r="SKX644" s="9"/>
      <c r="SKY644" s="9"/>
      <c r="SKZ644" s="9"/>
      <c r="SLA644" s="9"/>
      <c r="SLB644" s="9"/>
      <c r="SLC644" s="9"/>
      <c r="SLD644" s="9"/>
      <c r="SLE644" s="9"/>
      <c r="SLF644" s="9"/>
      <c r="SLG644" s="9"/>
      <c r="SLH644" s="9"/>
      <c r="SLI644" s="9"/>
      <c r="SLJ644" s="9"/>
      <c r="SLK644" s="9"/>
      <c r="SLL644" s="9"/>
      <c r="SLM644" s="9"/>
      <c r="SLN644" s="9"/>
      <c r="SLO644" s="9"/>
      <c r="SLP644" s="9"/>
      <c r="SLQ644" s="9"/>
      <c r="SLR644" s="9"/>
      <c r="SLS644" s="9"/>
      <c r="SLT644" s="9"/>
      <c r="SLU644" s="9"/>
      <c r="SLV644" s="9"/>
      <c r="SLW644" s="9"/>
      <c r="SLX644" s="9"/>
      <c r="SLY644" s="9"/>
      <c r="SLZ644" s="9"/>
      <c r="SMA644" s="9"/>
      <c r="SMB644" s="9"/>
      <c r="SMC644" s="9"/>
      <c r="SMD644" s="9"/>
      <c r="SME644" s="9"/>
      <c r="SMF644" s="9"/>
      <c r="SMG644" s="9"/>
      <c r="SMH644" s="9"/>
      <c r="SMI644" s="9"/>
      <c r="SMJ644" s="9"/>
      <c r="SMK644" s="9"/>
      <c r="SML644" s="9"/>
      <c r="SMM644" s="9"/>
      <c r="SMN644" s="9"/>
      <c r="SMO644" s="9"/>
      <c r="SMP644" s="9"/>
      <c r="SMQ644" s="9"/>
      <c r="SMR644" s="9"/>
      <c r="SMS644" s="9"/>
      <c r="SMT644" s="9"/>
      <c r="SMU644" s="9"/>
      <c r="SMV644" s="9"/>
      <c r="SMW644" s="9"/>
      <c r="SMX644" s="9"/>
      <c r="SMY644" s="9"/>
      <c r="SMZ644" s="9"/>
      <c r="SNA644" s="9"/>
      <c r="SNB644" s="9"/>
      <c r="SNC644" s="9"/>
      <c r="SND644" s="9"/>
      <c r="SNE644" s="9"/>
      <c r="SNF644" s="9"/>
      <c r="SNG644" s="9"/>
      <c r="SNH644" s="9"/>
      <c r="SNI644" s="9"/>
      <c r="SNJ644" s="9"/>
      <c r="SNK644" s="9"/>
      <c r="SNL644" s="9"/>
      <c r="SNM644" s="9"/>
      <c r="SNN644" s="9"/>
      <c r="SNO644" s="9"/>
      <c r="SNP644" s="9"/>
      <c r="SNQ644" s="9"/>
      <c r="SNR644" s="9"/>
      <c r="SNS644" s="9"/>
      <c r="SNT644" s="9"/>
      <c r="SNU644" s="9"/>
      <c r="SNV644" s="9"/>
      <c r="SNW644" s="9"/>
      <c r="SNX644" s="9"/>
      <c r="SNY644" s="9"/>
      <c r="SNZ644" s="9"/>
      <c r="SOA644" s="9"/>
      <c r="SOB644" s="9"/>
      <c r="SOC644" s="9"/>
      <c r="SOD644" s="9"/>
      <c r="SOE644" s="9"/>
      <c r="SOF644" s="9"/>
      <c r="SOG644" s="9"/>
      <c r="SOH644" s="9"/>
      <c r="SOI644" s="9"/>
      <c r="SOJ644" s="9"/>
      <c r="SOK644" s="9"/>
      <c r="SOL644" s="9"/>
      <c r="SOM644" s="9"/>
      <c r="SON644" s="9"/>
      <c r="SOO644" s="9"/>
      <c r="SOP644" s="9"/>
      <c r="SOQ644" s="9"/>
      <c r="SOR644" s="9"/>
      <c r="SOS644" s="9"/>
      <c r="SOT644" s="9"/>
      <c r="SOU644" s="9"/>
      <c r="SOV644" s="9"/>
      <c r="SOW644" s="9"/>
      <c r="SOX644" s="9"/>
      <c r="SOY644" s="9"/>
      <c r="SOZ644" s="9"/>
      <c r="SPA644" s="9"/>
      <c r="SPB644" s="9"/>
      <c r="SPC644" s="9"/>
      <c r="SPD644" s="9"/>
      <c r="SPE644" s="9"/>
      <c r="SPF644" s="9"/>
      <c r="SPG644" s="9"/>
      <c r="SPH644" s="9"/>
      <c r="SPI644" s="9"/>
      <c r="SPJ644" s="9"/>
      <c r="SPK644" s="9"/>
      <c r="SPL644" s="9"/>
      <c r="SPM644" s="9"/>
      <c r="SPN644" s="9"/>
      <c r="SPO644" s="9"/>
      <c r="SPP644" s="9"/>
      <c r="SPQ644" s="9"/>
      <c r="SPR644" s="9"/>
      <c r="SPS644" s="9"/>
      <c r="SPT644" s="9"/>
      <c r="SPU644" s="9"/>
      <c r="SPV644" s="9"/>
      <c r="SPW644" s="9"/>
      <c r="SPX644" s="9"/>
      <c r="SPY644" s="9"/>
      <c r="SPZ644" s="9"/>
      <c r="SQA644" s="9"/>
      <c r="SQB644" s="9"/>
      <c r="SQC644" s="9"/>
      <c r="SQD644" s="9"/>
      <c r="SQE644" s="9"/>
      <c r="SQF644" s="9"/>
      <c r="SQG644" s="9"/>
      <c r="SQH644" s="9"/>
      <c r="SQI644" s="9"/>
      <c r="SQJ644" s="9"/>
      <c r="SQK644" s="9"/>
      <c r="SQL644" s="9"/>
      <c r="SQM644" s="9"/>
      <c r="SQN644" s="9"/>
      <c r="SQO644" s="9"/>
      <c r="SQP644" s="9"/>
      <c r="SQQ644" s="9"/>
      <c r="SQR644" s="9"/>
      <c r="SQS644" s="9"/>
      <c r="SQT644" s="9"/>
      <c r="SQU644" s="9"/>
      <c r="SQV644" s="9"/>
      <c r="SQW644" s="9"/>
      <c r="SQX644" s="9"/>
      <c r="SQY644" s="9"/>
      <c r="SQZ644" s="9"/>
      <c r="SRA644" s="9"/>
      <c r="SRB644" s="9"/>
      <c r="SRC644" s="9"/>
      <c r="SRD644" s="9"/>
      <c r="SRE644" s="9"/>
      <c r="SRF644" s="9"/>
      <c r="SRG644" s="9"/>
      <c r="SRH644" s="9"/>
      <c r="SRI644" s="9"/>
      <c r="SRJ644" s="9"/>
      <c r="SRK644" s="9"/>
      <c r="SRL644" s="9"/>
      <c r="SRM644" s="9"/>
      <c r="SRN644" s="9"/>
      <c r="SRO644" s="9"/>
      <c r="SRP644" s="9"/>
      <c r="SRQ644" s="9"/>
      <c r="SRR644" s="9"/>
      <c r="SRS644" s="9"/>
      <c r="SRT644" s="9"/>
      <c r="SRU644" s="9"/>
      <c r="SRV644" s="9"/>
      <c r="SRW644" s="9"/>
      <c r="SRX644" s="9"/>
      <c r="SRY644" s="9"/>
      <c r="SRZ644" s="9"/>
      <c r="SSA644" s="9"/>
      <c r="SSB644" s="9"/>
      <c r="SSC644" s="9"/>
      <c r="SSD644" s="9"/>
      <c r="SSE644" s="9"/>
      <c r="SSF644" s="9"/>
      <c r="SSG644" s="9"/>
      <c r="SSH644" s="9"/>
      <c r="SSI644" s="9"/>
      <c r="SSJ644" s="9"/>
      <c r="SSK644" s="9"/>
      <c r="SSL644" s="9"/>
      <c r="SSM644" s="9"/>
      <c r="SSN644" s="9"/>
      <c r="SSO644" s="9"/>
      <c r="SSP644" s="9"/>
      <c r="SSQ644" s="9"/>
      <c r="SSR644" s="9"/>
      <c r="SSS644" s="9"/>
      <c r="SST644" s="9"/>
      <c r="SSU644" s="9"/>
      <c r="SSV644" s="9"/>
      <c r="SSW644" s="9"/>
      <c r="SSX644" s="9"/>
      <c r="SSY644" s="9"/>
      <c r="SSZ644" s="9"/>
      <c r="STA644" s="9"/>
      <c r="STB644" s="9"/>
      <c r="STC644" s="9"/>
      <c r="STD644" s="9"/>
      <c r="STE644" s="9"/>
      <c r="STF644" s="9"/>
      <c r="STG644" s="9"/>
      <c r="STH644" s="9"/>
      <c r="STI644" s="9"/>
      <c r="STJ644" s="9"/>
      <c r="STK644" s="9"/>
      <c r="STL644" s="9"/>
      <c r="STM644" s="9"/>
      <c r="STN644" s="9"/>
      <c r="STO644" s="9"/>
      <c r="STP644" s="9"/>
      <c r="STQ644" s="9"/>
      <c r="STR644" s="9"/>
      <c r="STS644" s="9"/>
      <c r="STT644" s="9"/>
      <c r="STU644" s="9"/>
      <c r="STV644" s="9"/>
      <c r="STW644" s="9"/>
      <c r="STX644" s="9"/>
      <c r="STY644" s="9"/>
      <c r="STZ644" s="9"/>
      <c r="SUA644" s="9"/>
      <c r="SUB644" s="9"/>
      <c r="SUC644" s="9"/>
      <c r="SUD644" s="9"/>
      <c r="SUE644" s="9"/>
      <c r="SUF644" s="9"/>
      <c r="SUG644" s="9"/>
      <c r="SUH644" s="9"/>
      <c r="SUI644" s="9"/>
      <c r="SUJ644" s="9"/>
      <c r="SUK644" s="9"/>
      <c r="SUL644" s="9"/>
      <c r="SUM644" s="9"/>
      <c r="SUN644" s="9"/>
      <c r="SUO644" s="9"/>
      <c r="SUP644" s="9"/>
      <c r="SUQ644" s="9"/>
      <c r="SUR644" s="9"/>
      <c r="SUS644" s="9"/>
      <c r="SUT644" s="9"/>
      <c r="SUU644" s="9"/>
      <c r="SUV644" s="9"/>
      <c r="SUW644" s="9"/>
      <c r="SUX644" s="9"/>
      <c r="SUY644" s="9"/>
      <c r="SUZ644" s="9"/>
      <c r="SVA644" s="9"/>
      <c r="SVB644" s="9"/>
      <c r="SVC644" s="9"/>
      <c r="SVD644" s="9"/>
      <c r="SVE644" s="9"/>
      <c r="SVF644" s="9"/>
      <c r="SVG644" s="9"/>
      <c r="SVH644" s="9"/>
      <c r="SVI644" s="9"/>
      <c r="SVJ644" s="9"/>
      <c r="SVK644" s="9"/>
      <c r="SVL644" s="9"/>
      <c r="SVM644" s="9"/>
      <c r="SVN644" s="9"/>
      <c r="SVO644" s="9"/>
      <c r="SVP644" s="9"/>
      <c r="SVQ644" s="9"/>
      <c r="SVR644" s="9"/>
      <c r="SVS644" s="9"/>
      <c r="SVT644" s="9"/>
      <c r="SVU644" s="9"/>
      <c r="SVV644" s="9"/>
      <c r="SVW644" s="9"/>
      <c r="SVX644" s="9"/>
      <c r="SVY644" s="9"/>
      <c r="SVZ644" s="9"/>
      <c r="SWA644" s="9"/>
      <c r="SWB644" s="9"/>
      <c r="SWC644" s="9"/>
      <c r="SWD644" s="9"/>
      <c r="SWE644" s="9"/>
      <c r="SWF644" s="9"/>
      <c r="SWG644" s="9"/>
      <c r="SWH644" s="9"/>
      <c r="SWI644" s="9"/>
      <c r="SWJ644" s="9"/>
      <c r="SWK644" s="9"/>
      <c r="SWL644" s="9"/>
      <c r="SWM644" s="9"/>
      <c r="SWN644" s="9"/>
      <c r="SWO644" s="9"/>
      <c r="SWP644" s="9"/>
      <c r="SWQ644" s="9"/>
      <c r="SWR644" s="9"/>
      <c r="SWS644" s="9"/>
      <c r="SWT644" s="9"/>
      <c r="SWU644" s="9"/>
      <c r="SWV644" s="9"/>
      <c r="SWW644" s="9"/>
      <c r="SWX644" s="9"/>
      <c r="SWY644" s="9"/>
      <c r="SWZ644" s="9"/>
      <c r="SXA644" s="9"/>
      <c r="SXB644" s="9"/>
      <c r="SXC644" s="9"/>
      <c r="SXD644" s="9"/>
      <c r="SXE644" s="9"/>
      <c r="SXF644" s="9"/>
      <c r="SXG644" s="9"/>
      <c r="SXH644" s="9"/>
      <c r="SXI644" s="9"/>
      <c r="SXJ644" s="9"/>
      <c r="SXK644" s="9"/>
      <c r="SXL644" s="9"/>
      <c r="SXM644" s="9"/>
      <c r="SXN644" s="9"/>
      <c r="SXO644" s="9"/>
      <c r="SXP644" s="9"/>
      <c r="SXQ644" s="9"/>
      <c r="SXR644" s="9"/>
      <c r="SXS644" s="9"/>
      <c r="SXT644" s="9"/>
      <c r="SXU644" s="9"/>
      <c r="SXV644" s="9"/>
      <c r="SXW644" s="9"/>
      <c r="SXX644" s="9"/>
      <c r="SXY644" s="9"/>
      <c r="SXZ644" s="9"/>
      <c r="SYA644" s="9"/>
      <c r="SYB644" s="9"/>
      <c r="SYC644" s="9"/>
      <c r="SYD644" s="9"/>
      <c r="SYE644" s="9"/>
      <c r="SYF644" s="9"/>
      <c r="SYG644" s="9"/>
      <c r="SYH644" s="9"/>
      <c r="SYI644" s="9"/>
      <c r="SYJ644" s="9"/>
      <c r="SYK644" s="9"/>
      <c r="SYL644" s="9"/>
      <c r="SYM644" s="9"/>
      <c r="SYN644" s="9"/>
      <c r="SYO644" s="9"/>
      <c r="SYP644" s="9"/>
      <c r="SYQ644" s="9"/>
      <c r="SYR644" s="9"/>
      <c r="SYS644" s="9"/>
      <c r="SYT644" s="9"/>
      <c r="SYU644" s="9"/>
      <c r="SYV644" s="9"/>
      <c r="SYW644" s="9"/>
      <c r="SYX644" s="9"/>
      <c r="SYY644" s="9"/>
      <c r="SYZ644" s="9"/>
      <c r="SZA644" s="9"/>
      <c r="SZB644" s="9"/>
      <c r="SZC644" s="9"/>
      <c r="SZD644" s="9"/>
      <c r="SZE644" s="9"/>
      <c r="SZF644" s="9"/>
      <c r="SZG644" s="9"/>
      <c r="SZH644" s="9"/>
      <c r="SZI644" s="9"/>
      <c r="SZJ644" s="9"/>
      <c r="SZK644" s="9"/>
      <c r="SZL644" s="9"/>
      <c r="SZM644" s="9"/>
      <c r="SZN644" s="9"/>
      <c r="SZO644" s="9"/>
      <c r="SZP644" s="9"/>
      <c r="SZQ644" s="9"/>
      <c r="SZR644" s="9"/>
      <c r="SZS644" s="9"/>
      <c r="SZT644" s="9"/>
      <c r="SZU644" s="9"/>
      <c r="SZV644" s="9"/>
      <c r="SZW644" s="9"/>
      <c r="SZX644" s="9"/>
      <c r="SZY644" s="9"/>
      <c r="SZZ644" s="9"/>
      <c r="TAA644" s="9"/>
      <c r="TAB644" s="9"/>
      <c r="TAC644" s="9"/>
      <c r="TAD644" s="9"/>
      <c r="TAE644" s="9"/>
      <c r="TAF644" s="9"/>
      <c r="TAG644" s="9"/>
      <c r="TAH644" s="9"/>
      <c r="TAI644" s="9"/>
      <c r="TAJ644" s="9"/>
      <c r="TAK644" s="9"/>
      <c r="TAL644" s="9"/>
      <c r="TAM644" s="9"/>
      <c r="TAN644" s="9"/>
      <c r="TAO644" s="9"/>
      <c r="TAP644" s="9"/>
      <c r="TAQ644" s="9"/>
      <c r="TAR644" s="9"/>
      <c r="TAS644" s="9"/>
      <c r="TAT644" s="9"/>
      <c r="TAU644" s="9"/>
      <c r="TAV644" s="9"/>
      <c r="TAW644" s="9"/>
      <c r="TAX644" s="9"/>
      <c r="TAY644" s="9"/>
      <c r="TAZ644" s="9"/>
      <c r="TBA644" s="9"/>
      <c r="TBB644" s="9"/>
      <c r="TBC644" s="9"/>
      <c r="TBD644" s="9"/>
      <c r="TBE644" s="9"/>
      <c r="TBF644" s="9"/>
      <c r="TBG644" s="9"/>
      <c r="TBH644" s="9"/>
      <c r="TBI644" s="9"/>
      <c r="TBJ644" s="9"/>
      <c r="TBK644" s="9"/>
      <c r="TBL644" s="9"/>
      <c r="TBM644" s="9"/>
      <c r="TBN644" s="9"/>
      <c r="TBO644" s="9"/>
      <c r="TBP644" s="9"/>
      <c r="TBQ644" s="9"/>
      <c r="TBR644" s="9"/>
      <c r="TBS644" s="9"/>
      <c r="TBT644" s="9"/>
      <c r="TBU644" s="9"/>
      <c r="TBV644" s="9"/>
      <c r="TBW644" s="9"/>
      <c r="TBX644" s="9"/>
      <c r="TBY644" s="9"/>
      <c r="TBZ644" s="9"/>
      <c r="TCA644" s="9"/>
      <c r="TCB644" s="9"/>
      <c r="TCC644" s="9"/>
      <c r="TCD644" s="9"/>
      <c r="TCE644" s="9"/>
      <c r="TCF644" s="9"/>
      <c r="TCG644" s="9"/>
      <c r="TCH644" s="9"/>
      <c r="TCI644" s="9"/>
      <c r="TCJ644" s="9"/>
      <c r="TCK644" s="9"/>
      <c r="TCL644" s="9"/>
      <c r="TCM644" s="9"/>
      <c r="TCN644" s="9"/>
      <c r="TCO644" s="9"/>
      <c r="TCP644" s="9"/>
      <c r="TCQ644" s="9"/>
      <c r="TCR644" s="9"/>
      <c r="TCS644" s="9"/>
      <c r="TCT644" s="9"/>
      <c r="TCU644" s="9"/>
      <c r="TCV644" s="9"/>
      <c r="TCW644" s="9"/>
      <c r="TCX644" s="9"/>
      <c r="TCY644" s="9"/>
      <c r="TCZ644" s="9"/>
      <c r="TDA644" s="9"/>
      <c r="TDB644" s="9"/>
      <c r="TDC644" s="9"/>
      <c r="TDD644" s="9"/>
      <c r="TDE644" s="9"/>
      <c r="TDF644" s="9"/>
      <c r="TDG644" s="9"/>
      <c r="TDH644" s="9"/>
      <c r="TDI644" s="9"/>
      <c r="TDJ644" s="9"/>
      <c r="TDK644" s="9"/>
      <c r="TDL644" s="9"/>
      <c r="TDM644" s="9"/>
      <c r="TDN644" s="9"/>
      <c r="TDO644" s="9"/>
      <c r="TDP644" s="9"/>
      <c r="TDQ644" s="9"/>
      <c r="TDR644" s="9"/>
      <c r="TDS644" s="9"/>
      <c r="TDT644" s="9"/>
      <c r="TDU644" s="9"/>
      <c r="TDV644" s="9"/>
      <c r="TDW644" s="9"/>
      <c r="TDX644" s="9"/>
      <c r="TDY644" s="9"/>
      <c r="TDZ644" s="9"/>
      <c r="TEA644" s="9"/>
      <c r="TEB644" s="9"/>
      <c r="TEC644" s="9"/>
      <c r="TED644" s="9"/>
      <c r="TEE644" s="9"/>
      <c r="TEF644" s="9"/>
      <c r="TEG644" s="9"/>
      <c r="TEH644" s="9"/>
      <c r="TEI644" s="9"/>
      <c r="TEJ644" s="9"/>
      <c r="TEK644" s="9"/>
      <c r="TEL644" s="9"/>
      <c r="TEM644" s="9"/>
      <c r="TEN644" s="9"/>
      <c r="TEO644" s="9"/>
      <c r="TEP644" s="9"/>
      <c r="TEQ644" s="9"/>
      <c r="TER644" s="9"/>
      <c r="TES644" s="9"/>
      <c r="TET644" s="9"/>
      <c r="TEU644" s="9"/>
      <c r="TEV644" s="9"/>
      <c r="TEW644" s="9"/>
      <c r="TEX644" s="9"/>
      <c r="TEY644" s="9"/>
      <c r="TEZ644" s="9"/>
      <c r="TFA644" s="9"/>
      <c r="TFB644" s="9"/>
      <c r="TFC644" s="9"/>
      <c r="TFD644" s="9"/>
      <c r="TFE644" s="9"/>
      <c r="TFF644" s="9"/>
      <c r="TFG644" s="9"/>
      <c r="TFH644" s="9"/>
      <c r="TFI644" s="9"/>
      <c r="TFJ644" s="9"/>
      <c r="TFK644" s="9"/>
      <c r="TFL644" s="9"/>
      <c r="TFM644" s="9"/>
      <c r="TFN644" s="9"/>
      <c r="TFO644" s="9"/>
      <c r="TFP644" s="9"/>
      <c r="TFQ644" s="9"/>
      <c r="TFR644" s="9"/>
      <c r="TFS644" s="9"/>
      <c r="TFT644" s="9"/>
      <c r="TFU644" s="9"/>
      <c r="TFV644" s="9"/>
      <c r="TFW644" s="9"/>
      <c r="TFX644" s="9"/>
      <c r="TFY644" s="9"/>
      <c r="TFZ644" s="9"/>
      <c r="TGA644" s="9"/>
      <c r="TGB644" s="9"/>
      <c r="TGC644" s="9"/>
      <c r="TGD644" s="9"/>
      <c r="TGE644" s="9"/>
      <c r="TGF644" s="9"/>
      <c r="TGG644" s="9"/>
      <c r="TGH644" s="9"/>
      <c r="TGI644" s="9"/>
      <c r="TGJ644" s="9"/>
      <c r="TGK644" s="9"/>
      <c r="TGL644" s="9"/>
      <c r="TGM644" s="9"/>
      <c r="TGN644" s="9"/>
      <c r="TGO644" s="9"/>
      <c r="TGP644" s="9"/>
      <c r="TGQ644" s="9"/>
      <c r="TGR644" s="9"/>
      <c r="TGS644" s="9"/>
      <c r="TGT644" s="9"/>
      <c r="TGU644" s="9"/>
      <c r="TGV644" s="9"/>
      <c r="TGW644" s="9"/>
      <c r="TGX644" s="9"/>
      <c r="TGY644" s="9"/>
      <c r="TGZ644" s="9"/>
      <c r="THA644" s="9"/>
      <c r="THB644" s="9"/>
      <c r="THC644" s="9"/>
      <c r="THD644" s="9"/>
      <c r="THE644" s="9"/>
      <c r="THF644" s="9"/>
      <c r="THG644" s="9"/>
      <c r="THH644" s="9"/>
      <c r="THI644" s="9"/>
      <c r="THJ644" s="9"/>
      <c r="THK644" s="9"/>
      <c r="THL644" s="9"/>
      <c r="THM644" s="9"/>
      <c r="THN644" s="9"/>
      <c r="THO644" s="9"/>
      <c r="THP644" s="9"/>
      <c r="THQ644" s="9"/>
      <c r="THR644" s="9"/>
      <c r="THS644" s="9"/>
      <c r="THT644" s="9"/>
      <c r="THU644" s="9"/>
      <c r="THV644" s="9"/>
      <c r="THW644" s="9"/>
      <c r="THX644" s="9"/>
      <c r="THY644" s="9"/>
      <c r="THZ644" s="9"/>
      <c r="TIA644" s="9"/>
      <c r="TIB644" s="9"/>
      <c r="TIC644" s="9"/>
      <c r="TID644" s="9"/>
      <c r="TIE644" s="9"/>
      <c r="TIF644" s="9"/>
      <c r="TIG644" s="9"/>
      <c r="TIH644" s="9"/>
      <c r="TII644" s="9"/>
      <c r="TIJ644" s="9"/>
      <c r="TIK644" s="9"/>
      <c r="TIL644" s="9"/>
      <c r="TIM644" s="9"/>
      <c r="TIN644" s="9"/>
      <c r="TIO644" s="9"/>
      <c r="TIP644" s="9"/>
      <c r="TIQ644" s="9"/>
      <c r="TIR644" s="9"/>
      <c r="TIS644" s="9"/>
      <c r="TIT644" s="9"/>
      <c r="TIU644" s="9"/>
      <c r="TIV644" s="9"/>
      <c r="TIW644" s="9"/>
      <c r="TIX644" s="9"/>
      <c r="TIY644" s="9"/>
      <c r="TIZ644" s="9"/>
      <c r="TJA644" s="9"/>
      <c r="TJB644" s="9"/>
      <c r="TJC644" s="9"/>
      <c r="TJD644" s="9"/>
      <c r="TJE644" s="9"/>
      <c r="TJF644" s="9"/>
      <c r="TJG644" s="9"/>
      <c r="TJH644" s="9"/>
      <c r="TJI644" s="9"/>
      <c r="TJJ644" s="9"/>
      <c r="TJK644" s="9"/>
      <c r="TJL644" s="9"/>
      <c r="TJM644" s="9"/>
      <c r="TJN644" s="9"/>
      <c r="TJO644" s="9"/>
      <c r="TJP644" s="9"/>
      <c r="TJQ644" s="9"/>
      <c r="TJR644" s="9"/>
      <c r="TJS644" s="9"/>
      <c r="TJT644" s="9"/>
      <c r="TJU644" s="9"/>
      <c r="TJV644" s="9"/>
      <c r="TJW644" s="9"/>
      <c r="TJX644" s="9"/>
      <c r="TJY644" s="9"/>
      <c r="TJZ644" s="9"/>
      <c r="TKA644" s="9"/>
      <c r="TKB644" s="9"/>
      <c r="TKC644" s="9"/>
      <c r="TKD644" s="9"/>
      <c r="TKE644" s="9"/>
      <c r="TKF644" s="9"/>
      <c r="TKG644" s="9"/>
      <c r="TKH644" s="9"/>
      <c r="TKI644" s="9"/>
      <c r="TKJ644" s="9"/>
      <c r="TKK644" s="9"/>
      <c r="TKL644" s="9"/>
      <c r="TKM644" s="9"/>
      <c r="TKN644" s="9"/>
      <c r="TKO644" s="9"/>
      <c r="TKP644" s="9"/>
      <c r="TKQ644" s="9"/>
      <c r="TKR644" s="9"/>
      <c r="TKS644" s="9"/>
      <c r="TKT644" s="9"/>
      <c r="TKU644" s="9"/>
      <c r="TKV644" s="9"/>
      <c r="TKW644" s="9"/>
      <c r="TKX644" s="9"/>
      <c r="TKY644" s="9"/>
      <c r="TKZ644" s="9"/>
      <c r="TLA644" s="9"/>
      <c r="TLB644" s="9"/>
      <c r="TLC644" s="9"/>
      <c r="TLD644" s="9"/>
      <c r="TLE644" s="9"/>
      <c r="TLF644" s="9"/>
      <c r="TLG644" s="9"/>
      <c r="TLH644" s="9"/>
      <c r="TLI644" s="9"/>
      <c r="TLJ644" s="9"/>
      <c r="TLK644" s="9"/>
      <c r="TLL644" s="9"/>
      <c r="TLM644" s="9"/>
      <c r="TLN644" s="9"/>
      <c r="TLO644" s="9"/>
      <c r="TLP644" s="9"/>
      <c r="TLQ644" s="9"/>
      <c r="TLR644" s="9"/>
      <c r="TLS644" s="9"/>
      <c r="TLT644" s="9"/>
      <c r="TLU644" s="9"/>
      <c r="TLV644" s="9"/>
      <c r="TLW644" s="9"/>
      <c r="TLX644" s="9"/>
      <c r="TLY644" s="9"/>
      <c r="TLZ644" s="9"/>
      <c r="TMA644" s="9"/>
      <c r="TMB644" s="9"/>
      <c r="TMC644" s="9"/>
      <c r="TMD644" s="9"/>
      <c r="TME644" s="9"/>
      <c r="TMF644" s="9"/>
      <c r="TMG644" s="9"/>
      <c r="TMH644" s="9"/>
      <c r="TMI644" s="9"/>
      <c r="TMJ644" s="9"/>
      <c r="TMK644" s="9"/>
      <c r="TML644" s="9"/>
      <c r="TMM644" s="9"/>
      <c r="TMN644" s="9"/>
      <c r="TMO644" s="9"/>
      <c r="TMP644" s="9"/>
      <c r="TMQ644" s="9"/>
      <c r="TMR644" s="9"/>
      <c r="TMS644" s="9"/>
      <c r="TMT644" s="9"/>
      <c r="TMU644" s="9"/>
      <c r="TMV644" s="9"/>
      <c r="TMW644" s="9"/>
      <c r="TMX644" s="9"/>
      <c r="TMY644" s="9"/>
      <c r="TMZ644" s="9"/>
      <c r="TNA644" s="9"/>
      <c r="TNB644" s="9"/>
      <c r="TNC644" s="9"/>
      <c r="TND644" s="9"/>
      <c r="TNE644" s="9"/>
      <c r="TNF644" s="9"/>
      <c r="TNG644" s="9"/>
      <c r="TNH644" s="9"/>
      <c r="TNI644" s="9"/>
      <c r="TNJ644" s="9"/>
      <c r="TNK644" s="9"/>
      <c r="TNL644" s="9"/>
      <c r="TNM644" s="9"/>
      <c r="TNN644" s="9"/>
      <c r="TNO644" s="9"/>
      <c r="TNP644" s="9"/>
      <c r="TNQ644" s="9"/>
      <c r="TNR644" s="9"/>
      <c r="TNS644" s="9"/>
      <c r="TNT644" s="9"/>
      <c r="TNU644" s="9"/>
      <c r="TNV644" s="9"/>
      <c r="TNW644" s="9"/>
      <c r="TNX644" s="9"/>
      <c r="TNY644" s="9"/>
      <c r="TNZ644" s="9"/>
      <c r="TOA644" s="9"/>
      <c r="TOB644" s="9"/>
      <c r="TOC644" s="9"/>
      <c r="TOD644" s="9"/>
      <c r="TOE644" s="9"/>
      <c r="TOF644" s="9"/>
      <c r="TOG644" s="9"/>
      <c r="TOH644" s="9"/>
      <c r="TOI644" s="9"/>
      <c r="TOJ644" s="9"/>
      <c r="TOK644" s="9"/>
      <c r="TOL644" s="9"/>
      <c r="TOM644" s="9"/>
      <c r="TON644" s="9"/>
      <c r="TOO644" s="9"/>
      <c r="TOP644" s="9"/>
      <c r="TOQ644" s="9"/>
      <c r="TOR644" s="9"/>
      <c r="TOS644" s="9"/>
      <c r="TOT644" s="9"/>
      <c r="TOU644" s="9"/>
      <c r="TOV644" s="9"/>
      <c r="TOW644" s="9"/>
      <c r="TOX644" s="9"/>
      <c r="TOY644" s="9"/>
      <c r="TOZ644" s="9"/>
      <c r="TPA644" s="9"/>
      <c r="TPB644" s="9"/>
      <c r="TPC644" s="9"/>
      <c r="TPD644" s="9"/>
      <c r="TPE644" s="9"/>
      <c r="TPF644" s="9"/>
      <c r="TPG644" s="9"/>
      <c r="TPH644" s="9"/>
      <c r="TPI644" s="9"/>
      <c r="TPJ644" s="9"/>
      <c r="TPK644" s="9"/>
      <c r="TPL644" s="9"/>
      <c r="TPM644" s="9"/>
      <c r="TPN644" s="9"/>
      <c r="TPO644" s="9"/>
      <c r="TPP644" s="9"/>
      <c r="TPQ644" s="9"/>
      <c r="TPR644" s="9"/>
      <c r="TPS644" s="9"/>
      <c r="TPT644" s="9"/>
      <c r="TPU644" s="9"/>
      <c r="TPV644" s="9"/>
      <c r="TPW644" s="9"/>
      <c r="TPX644" s="9"/>
      <c r="TPY644" s="9"/>
      <c r="TPZ644" s="9"/>
      <c r="TQA644" s="9"/>
      <c r="TQB644" s="9"/>
      <c r="TQC644" s="9"/>
      <c r="TQD644" s="9"/>
      <c r="TQE644" s="9"/>
      <c r="TQF644" s="9"/>
      <c r="TQG644" s="9"/>
      <c r="TQH644" s="9"/>
      <c r="TQI644" s="9"/>
      <c r="TQJ644" s="9"/>
      <c r="TQK644" s="9"/>
      <c r="TQL644" s="9"/>
      <c r="TQM644" s="9"/>
      <c r="TQN644" s="9"/>
      <c r="TQO644" s="9"/>
      <c r="TQP644" s="9"/>
      <c r="TQQ644" s="9"/>
      <c r="TQR644" s="9"/>
      <c r="TQS644" s="9"/>
      <c r="TQT644" s="9"/>
      <c r="TQU644" s="9"/>
      <c r="TQV644" s="9"/>
      <c r="TQW644" s="9"/>
      <c r="TQX644" s="9"/>
      <c r="TQY644" s="9"/>
      <c r="TQZ644" s="9"/>
      <c r="TRA644" s="9"/>
      <c r="TRB644" s="9"/>
      <c r="TRC644" s="9"/>
      <c r="TRD644" s="9"/>
      <c r="TRE644" s="9"/>
      <c r="TRF644" s="9"/>
      <c r="TRG644" s="9"/>
      <c r="TRH644" s="9"/>
      <c r="TRI644" s="9"/>
      <c r="TRJ644" s="9"/>
      <c r="TRK644" s="9"/>
      <c r="TRL644" s="9"/>
      <c r="TRM644" s="9"/>
      <c r="TRN644" s="9"/>
      <c r="TRO644" s="9"/>
      <c r="TRP644" s="9"/>
      <c r="TRQ644" s="9"/>
      <c r="TRR644" s="9"/>
      <c r="TRS644" s="9"/>
      <c r="TRT644" s="9"/>
      <c r="TRU644" s="9"/>
      <c r="TRV644" s="9"/>
      <c r="TRW644" s="9"/>
      <c r="TRX644" s="9"/>
      <c r="TRY644" s="9"/>
      <c r="TRZ644" s="9"/>
      <c r="TSA644" s="9"/>
      <c r="TSB644" s="9"/>
      <c r="TSC644" s="9"/>
      <c r="TSD644" s="9"/>
      <c r="TSE644" s="9"/>
      <c r="TSF644" s="9"/>
      <c r="TSG644" s="9"/>
      <c r="TSH644" s="9"/>
      <c r="TSI644" s="9"/>
      <c r="TSJ644" s="9"/>
      <c r="TSK644" s="9"/>
      <c r="TSL644" s="9"/>
      <c r="TSM644" s="9"/>
      <c r="TSN644" s="9"/>
      <c r="TSO644" s="9"/>
      <c r="TSP644" s="9"/>
      <c r="TSQ644" s="9"/>
      <c r="TSR644" s="9"/>
      <c r="TSS644" s="9"/>
      <c r="TST644" s="9"/>
      <c r="TSU644" s="9"/>
      <c r="TSV644" s="9"/>
      <c r="TSW644" s="9"/>
      <c r="TSX644" s="9"/>
      <c r="TSY644" s="9"/>
      <c r="TSZ644" s="9"/>
      <c r="TTA644" s="9"/>
      <c r="TTB644" s="9"/>
      <c r="TTC644" s="9"/>
      <c r="TTD644" s="9"/>
      <c r="TTE644" s="9"/>
      <c r="TTF644" s="9"/>
      <c r="TTG644" s="9"/>
      <c r="TTH644" s="9"/>
      <c r="TTI644" s="9"/>
      <c r="TTJ644" s="9"/>
      <c r="TTK644" s="9"/>
      <c r="TTL644" s="9"/>
      <c r="TTM644" s="9"/>
      <c r="TTN644" s="9"/>
      <c r="TTO644" s="9"/>
      <c r="TTP644" s="9"/>
      <c r="TTQ644" s="9"/>
      <c r="TTR644" s="9"/>
      <c r="TTS644" s="9"/>
      <c r="TTT644" s="9"/>
      <c r="TTU644" s="9"/>
      <c r="TTV644" s="9"/>
      <c r="TTW644" s="9"/>
      <c r="TTX644" s="9"/>
      <c r="TTY644" s="9"/>
      <c r="TTZ644" s="9"/>
      <c r="TUA644" s="9"/>
      <c r="TUB644" s="9"/>
      <c r="TUC644" s="9"/>
      <c r="TUD644" s="9"/>
      <c r="TUE644" s="9"/>
      <c r="TUF644" s="9"/>
      <c r="TUG644" s="9"/>
      <c r="TUH644" s="9"/>
      <c r="TUI644" s="9"/>
      <c r="TUJ644" s="9"/>
      <c r="TUK644" s="9"/>
      <c r="TUL644" s="9"/>
      <c r="TUM644" s="9"/>
      <c r="TUN644" s="9"/>
      <c r="TUO644" s="9"/>
      <c r="TUP644" s="9"/>
      <c r="TUQ644" s="9"/>
      <c r="TUR644" s="9"/>
      <c r="TUS644" s="9"/>
      <c r="TUT644" s="9"/>
      <c r="TUU644" s="9"/>
      <c r="TUV644" s="9"/>
      <c r="TUW644" s="9"/>
      <c r="TUX644" s="9"/>
      <c r="TUY644" s="9"/>
      <c r="TUZ644" s="9"/>
      <c r="TVA644" s="9"/>
      <c r="TVB644" s="9"/>
      <c r="TVC644" s="9"/>
      <c r="TVD644" s="9"/>
      <c r="TVE644" s="9"/>
      <c r="TVF644" s="9"/>
      <c r="TVG644" s="9"/>
      <c r="TVH644" s="9"/>
      <c r="TVI644" s="9"/>
      <c r="TVJ644" s="9"/>
      <c r="TVK644" s="9"/>
      <c r="TVL644" s="9"/>
      <c r="TVM644" s="9"/>
      <c r="TVN644" s="9"/>
      <c r="TVO644" s="9"/>
      <c r="TVP644" s="9"/>
      <c r="TVQ644" s="9"/>
      <c r="TVR644" s="9"/>
      <c r="TVS644" s="9"/>
      <c r="TVT644" s="9"/>
      <c r="TVU644" s="9"/>
      <c r="TVV644" s="9"/>
      <c r="TVW644" s="9"/>
      <c r="TVX644" s="9"/>
      <c r="TVY644" s="9"/>
      <c r="TVZ644" s="9"/>
      <c r="TWA644" s="9"/>
      <c r="TWB644" s="9"/>
      <c r="TWC644" s="9"/>
      <c r="TWD644" s="9"/>
      <c r="TWE644" s="9"/>
      <c r="TWF644" s="9"/>
      <c r="TWG644" s="9"/>
      <c r="TWH644" s="9"/>
      <c r="TWI644" s="9"/>
      <c r="TWJ644" s="9"/>
      <c r="TWK644" s="9"/>
      <c r="TWL644" s="9"/>
      <c r="TWM644" s="9"/>
      <c r="TWN644" s="9"/>
      <c r="TWO644" s="9"/>
      <c r="TWP644" s="9"/>
      <c r="TWQ644" s="9"/>
      <c r="TWR644" s="9"/>
      <c r="TWS644" s="9"/>
      <c r="TWT644" s="9"/>
      <c r="TWU644" s="9"/>
      <c r="TWV644" s="9"/>
      <c r="TWW644" s="9"/>
      <c r="TWX644" s="9"/>
      <c r="TWY644" s="9"/>
      <c r="TWZ644" s="9"/>
      <c r="TXA644" s="9"/>
      <c r="TXB644" s="9"/>
      <c r="TXC644" s="9"/>
      <c r="TXD644" s="9"/>
      <c r="TXE644" s="9"/>
      <c r="TXF644" s="9"/>
      <c r="TXG644" s="9"/>
      <c r="TXH644" s="9"/>
      <c r="TXI644" s="9"/>
      <c r="TXJ644" s="9"/>
      <c r="TXK644" s="9"/>
      <c r="TXL644" s="9"/>
      <c r="TXM644" s="9"/>
      <c r="TXN644" s="9"/>
      <c r="TXO644" s="9"/>
      <c r="TXP644" s="9"/>
      <c r="TXQ644" s="9"/>
      <c r="TXR644" s="9"/>
      <c r="TXS644" s="9"/>
      <c r="TXT644" s="9"/>
      <c r="TXU644" s="9"/>
      <c r="TXV644" s="9"/>
      <c r="TXW644" s="9"/>
      <c r="TXX644" s="9"/>
      <c r="TXY644" s="9"/>
      <c r="TXZ644" s="9"/>
      <c r="TYA644" s="9"/>
      <c r="TYB644" s="9"/>
      <c r="TYC644" s="9"/>
      <c r="TYD644" s="9"/>
      <c r="TYE644" s="9"/>
      <c r="TYF644" s="9"/>
      <c r="TYG644" s="9"/>
      <c r="TYH644" s="9"/>
      <c r="TYI644" s="9"/>
      <c r="TYJ644" s="9"/>
      <c r="TYK644" s="9"/>
      <c r="TYL644" s="9"/>
      <c r="TYM644" s="9"/>
      <c r="TYN644" s="9"/>
      <c r="TYO644" s="9"/>
      <c r="TYP644" s="9"/>
      <c r="TYQ644" s="9"/>
      <c r="TYR644" s="9"/>
      <c r="TYS644" s="9"/>
      <c r="TYT644" s="9"/>
      <c r="TYU644" s="9"/>
      <c r="TYV644" s="9"/>
      <c r="TYW644" s="9"/>
      <c r="TYX644" s="9"/>
      <c r="TYY644" s="9"/>
      <c r="TYZ644" s="9"/>
      <c r="TZA644" s="9"/>
      <c r="TZB644" s="9"/>
      <c r="TZC644" s="9"/>
      <c r="TZD644" s="9"/>
      <c r="TZE644" s="9"/>
      <c r="TZF644" s="9"/>
      <c r="TZG644" s="9"/>
      <c r="TZH644" s="9"/>
      <c r="TZI644" s="9"/>
      <c r="TZJ644" s="9"/>
      <c r="TZK644" s="9"/>
      <c r="TZL644" s="9"/>
      <c r="TZM644" s="9"/>
      <c r="TZN644" s="9"/>
      <c r="TZO644" s="9"/>
      <c r="TZP644" s="9"/>
      <c r="TZQ644" s="9"/>
      <c r="TZR644" s="9"/>
      <c r="TZS644" s="9"/>
      <c r="TZT644" s="9"/>
      <c r="TZU644" s="9"/>
      <c r="TZV644" s="9"/>
      <c r="TZW644" s="9"/>
      <c r="TZX644" s="9"/>
      <c r="TZY644" s="9"/>
      <c r="TZZ644" s="9"/>
      <c r="UAA644" s="9"/>
      <c r="UAB644" s="9"/>
      <c r="UAC644" s="9"/>
      <c r="UAD644" s="9"/>
      <c r="UAE644" s="9"/>
      <c r="UAF644" s="9"/>
      <c r="UAG644" s="9"/>
      <c r="UAH644" s="9"/>
      <c r="UAI644" s="9"/>
      <c r="UAJ644" s="9"/>
      <c r="UAK644" s="9"/>
      <c r="UAL644" s="9"/>
      <c r="UAM644" s="9"/>
      <c r="UAN644" s="9"/>
      <c r="UAO644" s="9"/>
      <c r="UAP644" s="9"/>
      <c r="UAQ644" s="9"/>
      <c r="UAR644" s="9"/>
      <c r="UAS644" s="9"/>
      <c r="UAT644" s="9"/>
      <c r="UAU644" s="9"/>
      <c r="UAV644" s="9"/>
      <c r="UAW644" s="9"/>
      <c r="UAX644" s="9"/>
      <c r="UAY644" s="9"/>
      <c r="UAZ644" s="9"/>
      <c r="UBA644" s="9"/>
      <c r="UBB644" s="9"/>
      <c r="UBC644" s="9"/>
      <c r="UBD644" s="9"/>
      <c r="UBE644" s="9"/>
      <c r="UBF644" s="9"/>
      <c r="UBG644" s="9"/>
      <c r="UBH644" s="9"/>
      <c r="UBI644" s="9"/>
      <c r="UBJ644" s="9"/>
      <c r="UBK644" s="9"/>
      <c r="UBL644" s="9"/>
      <c r="UBM644" s="9"/>
      <c r="UBN644" s="9"/>
      <c r="UBO644" s="9"/>
      <c r="UBP644" s="9"/>
      <c r="UBQ644" s="9"/>
      <c r="UBR644" s="9"/>
      <c r="UBS644" s="9"/>
      <c r="UBT644" s="9"/>
      <c r="UBU644" s="9"/>
      <c r="UBV644" s="9"/>
      <c r="UBW644" s="9"/>
      <c r="UBX644" s="9"/>
      <c r="UBY644" s="9"/>
      <c r="UBZ644" s="9"/>
      <c r="UCA644" s="9"/>
      <c r="UCB644" s="9"/>
      <c r="UCC644" s="9"/>
      <c r="UCD644" s="9"/>
      <c r="UCE644" s="9"/>
      <c r="UCF644" s="9"/>
      <c r="UCG644" s="9"/>
      <c r="UCH644" s="9"/>
      <c r="UCI644" s="9"/>
      <c r="UCJ644" s="9"/>
      <c r="UCK644" s="9"/>
      <c r="UCL644" s="9"/>
      <c r="UCM644" s="9"/>
      <c r="UCN644" s="9"/>
      <c r="UCO644" s="9"/>
      <c r="UCP644" s="9"/>
      <c r="UCQ644" s="9"/>
      <c r="UCR644" s="9"/>
      <c r="UCS644" s="9"/>
      <c r="UCT644" s="9"/>
      <c r="UCU644" s="9"/>
      <c r="UCV644" s="9"/>
      <c r="UCW644" s="9"/>
      <c r="UCX644" s="9"/>
      <c r="UCY644" s="9"/>
      <c r="UCZ644" s="9"/>
      <c r="UDA644" s="9"/>
      <c r="UDB644" s="9"/>
      <c r="UDC644" s="9"/>
      <c r="UDD644" s="9"/>
      <c r="UDE644" s="9"/>
      <c r="UDF644" s="9"/>
      <c r="UDG644" s="9"/>
      <c r="UDH644" s="9"/>
      <c r="UDI644" s="9"/>
      <c r="UDJ644" s="9"/>
      <c r="UDK644" s="9"/>
      <c r="UDL644" s="9"/>
      <c r="UDM644" s="9"/>
      <c r="UDN644" s="9"/>
      <c r="UDO644" s="9"/>
      <c r="UDP644" s="9"/>
      <c r="UDQ644" s="9"/>
      <c r="UDR644" s="9"/>
      <c r="UDS644" s="9"/>
      <c r="UDT644" s="9"/>
      <c r="UDU644" s="9"/>
      <c r="UDV644" s="9"/>
      <c r="UDW644" s="9"/>
      <c r="UDX644" s="9"/>
      <c r="UDY644" s="9"/>
      <c r="UDZ644" s="9"/>
      <c r="UEA644" s="9"/>
      <c r="UEB644" s="9"/>
      <c r="UEC644" s="9"/>
      <c r="UED644" s="9"/>
      <c r="UEE644" s="9"/>
      <c r="UEF644" s="9"/>
      <c r="UEG644" s="9"/>
      <c r="UEH644" s="9"/>
      <c r="UEI644" s="9"/>
      <c r="UEJ644" s="9"/>
      <c r="UEK644" s="9"/>
      <c r="UEL644" s="9"/>
      <c r="UEM644" s="9"/>
      <c r="UEN644" s="9"/>
      <c r="UEO644" s="9"/>
      <c r="UEP644" s="9"/>
      <c r="UEQ644" s="9"/>
      <c r="UER644" s="9"/>
      <c r="UES644" s="9"/>
      <c r="UET644" s="9"/>
      <c r="UEU644" s="9"/>
      <c r="UEV644" s="9"/>
      <c r="UEW644" s="9"/>
      <c r="UEX644" s="9"/>
      <c r="UEY644" s="9"/>
      <c r="UEZ644" s="9"/>
      <c r="UFA644" s="9"/>
      <c r="UFB644" s="9"/>
      <c r="UFC644" s="9"/>
      <c r="UFD644" s="9"/>
      <c r="UFE644" s="9"/>
      <c r="UFF644" s="9"/>
      <c r="UFG644" s="9"/>
      <c r="UFH644" s="9"/>
      <c r="UFI644" s="9"/>
      <c r="UFJ644" s="9"/>
      <c r="UFK644" s="9"/>
      <c r="UFL644" s="9"/>
      <c r="UFM644" s="9"/>
      <c r="UFN644" s="9"/>
      <c r="UFO644" s="9"/>
      <c r="UFP644" s="9"/>
      <c r="UFQ644" s="9"/>
      <c r="UFR644" s="9"/>
      <c r="UFS644" s="9"/>
      <c r="UFT644" s="9"/>
      <c r="UFU644" s="9"/>
      <c r="UFV644" s="9"/>
      <c r="UFW644" s="9"/>
      <c r="UFX644" s="9"/>
      <c r="UFY644" s="9"/>
      <c r="UFZ644" s="9"/>
      <c r="UGA644" s="9"/>
      <c r="UGB644" s="9"/>
      <c r="UGC644" s="9"/>
      <c r="UGD644" s="9"/>
      <c r="UGE644" s="9"/>
      <c r="UGF644" s="9"/>
      <c r="UGG644" s="9"/>
      <c r="UGH644" s="9"/>
      <c r="UGI644" s="9"/>
      <c r="UGJ644" s="9"/>
      <c r="UGK644" s="9"/>
      <c r="UGL644" s="9"/>
      <c r="UGM644" s="9"/>
      <c r="UGN644" s="9"/>
      <c r="UGO644" s="9"/>
      <c r="UGP644" s="9"/>
      <c r="UGQ644" s="9"/>
      <c r="UGR644" s="9"/>
      <c r="UGS644" s="9"/>
      <c r="UGT644" s="9"/>
      <c r="UGU644" s="9"/>
      <c r="UGV644" s="9"/>
      <c r="UGW644" s="9"/>
      <c r="UGX644" s="9"/>
      <c r="UGY644" s="9"/>
      <c r="UGZ644" s="9"/>
      <c r="UHA644" s="9"/>
      <c r="UHB644" s="9"/>
      <c r="UHC644" s="9"/>
      <c r="UHD644" s="9"/>
      <c r="UHE644" s="9"/>
      <c r="UHF644" s="9"/>
      <c r="UHG644" s="9"/>
      <c r="UHH644" s="9"/>
      <c r="UHI644" s="9"/>
      <c r="UHJ644" s="9"/>
      <c r="UHK644" s="9"/>
      <c r="UHL644" s="9"/>
      <c r="UHM644" s="9"/>
      <c r="UHN644" s="9"/>
      <c r="UHO644" s="9"/>
      <c r="UHP644" s="9"/>
      <c r="UHQ644" s="9"/>
      <c r="UHR644" s="9"/>
      <c r="UHS644" s="9"/>
      <c r="UHT644" s="9"/>
      <c r="UHU644" s="9"/>
      <c r="UHV644" s="9"/>
      <c r="UHW644" s="9"/>
      <c r="UHX644" s="9"/>
      <c r="UHY644" s="9"/>
      <c r="UHZ644" s="9"/>
      <c r="UIA644" s="9"/>
      <c r="UIB644" s="9"/>
      <c r="UIC644" s="9"/>
      <c r="UID644" s="9"/>
      <c r="UIE644" s="9"/>
      <c r="UIF644" s="9"/>
      <c r="UIG644" s="9"/>
      <c r="UIH644" s="9"/>
      <c r="UII644" s="9"/>
      <c r="UIJ644" s="9"/>
      <c r="UIK644" s="9"/>
      <c r="UIL644" s="9"/>
      <c r="UIM644" s="9"/>
      <c r="UIN644" s="9"/>
      <c r="UIO644" s="9"/>
      <c r="UIP644" s="9"/>
      <c r="UIQ644" s="9"/>
      <c r="UIR644" s="9"/>
      <c r="UIS644" s="9"/>
      <c r="UIT644" s="9"/>
      <c r="UIU644" s="9"/>
      <c r="UIV644" s="9"/>
      <c r="UIW644" s="9"/>
      <c r="UIX644" s="9"/>
      <c r="UIY644" s="9"/>
      <c r="UIZ644" s="9"/>
      <c r="UJA644" s="9"/>
      <c r="UJB644" s="9"/>
      <c r="UJC644" s="9"/>
      <c r="UJD644" s="9"/>
      <c r="UJE644" s="9"/>
      <c r="UJF644" s="9"/>
      <c r="UJG644" s="9"/>
      <c r="UJH644" s="9"/>
      <c r="UJI644" s="9"/>
      <c r="UJJ644" s="9"/>
      <c r="UJK644" s="9"/>
      <c r="UJL644" s="9"/>
      <c r="UJM644" s="9"/>
      <c r="UJN644" s="9"/>
      <c r="UJO644" s="9"/>
      <c r="UJP644" s="9"/>
      <c r="UJQ644" s="9"/>
      <c r="UJR644" s="9"/>
      <c r="UJS644" s="9"/>
      <c r="UJT644" s="9"/>
      <c r="UJU644" s="9"/>
      <c r="UJV644" s="9"/>
      <c r="UJW644" s="9"/>
      <c r="UJX644" s="9"/>
      <c r="UJY644" s="9"/>
      <c r="UJZ644" s="9"/>
      <c r="UKA644" s="9"/>
      <c r="UKB644" s="9"/>
      <c r="UKC644" s="9"/>
      <c r="UKD644" s="9"/>
      <c r="UKE644" s="9"/>
      <c r="UKF644" s="9"/>
      <c r="UKG644" s="9"/>
      <c r="UKH644" s="9"/>
      <c r="UKI644" s="9"/>
      <c r="UKJ644" s="9"/>
      <c r="UKK644" s="9"/>
      <c r="UKL644" s="9"/>
      <c r="UKM644" s="9"/>
      <c r="UKN644" s="9"/>
      <c r="UKO644" s="9"/>
      <c r="UKP644" s="9"/>
      <c r="UKQ644" s="9"/>
      <c r="UKR644" s="9"/>
      <c r="UKS644" s="9"/>
      <c r="UKT644" s="9"/>
      <c r="UKU644" s="9"/>
      <c r="UKV644" s="9"/>
      <c r="UKW644" s="9"/>
      <c r="UKX644" s="9"/>
      <c r="UKY644" s="9"/>
      <c r="UKZ644" s="9"/>
      <c r="ULA644" s="9"/>
      <c r="ULB644" s="9"/>
      <c r="ULC644" s="9"/>
      <c r="ULD644" s="9"/>
      <c r="ULE644" s="9"/>
      <c r="ULF644" s="9"/>
      <c r="ULG644" s="9"/>
      <c r="ULH644" s="9"/>
      <c r="ULI644" s="9"/>
      <c r="ULJ644" s="9"/>
      <c r="ULK644" s="9"/>
      <c r="ULL644" s="9"/>
      <c r="ULM644" s="9"/>
      <c r="ULN644" s="9"/>
      <c r="ULO644" s="9"/>
      <c r="ULP644" s="9"/>
      <c r="ULQ644" s="9"/>
      <c r="ULR644" s="9"/>
      <c r="ULS644" s="9"/>
      <c r="ULT644" s="9"/>
      <c r="ULU644" s="9"/>
      <c r="ULV644" s="9"/>
      <c r="ULW644" s="9"/>
      <c r="ULX644" s="9"/>
      <c r="ULY644" s="9"/>
      <c r="ULZ644" s="9"/>
      <c r="UMA644" s="9"/>
      <c r="UMB644" s="9"/>
      <c r="UMC644" s="9"/>
      <c r="UMD644" s="9"/>
      <c r="UME644" s="9"/>
      <c r="UMF644" s="9"/>
      <c r="UMG644" s="9"/>
      <c r="UMH644" s="9"/>
      <c r="UMI644" s="9"/>
      <c r="UMJ644" s="9"/>
      <c r="UMK644" s="9"/>
      <c r="UML644" s="9"/>
      <c r="UMM644" s="9"/>
      <c r="UMN644" s="9"/>
      <c r="UMO644" s="9"/>
      <c r="UMP644" s="9"/>
      <c r="UMQ644" s="9"/>
      <c r="UMR644" s="9"/>
      <c r="UMS644" s="9"/>
      <c r="UMT644" s="9"/>
      <c r="UMU644" s="9"/>
      <c r="UMV644" s="9"/>
      <c r="UMW644" s="9"/>
      <c r="UMX644" s="9"/>
      <c r="UMY644" s="9"/>
      <c r="UMZ644" s="9"/>
      <c r="UNA644" s="9"/>
      <c r="UNB644" s="9"/>
      <c r="UNC644" s="9"/>
      <c r="UND644" s="9"/>
      <c r="UNE644" s="9"/>
      <c r="UNF644" s="9"/>
      <c r="UNG644" s="9"/>
      <c r="UNH644" s="9"/>
      <c r="UNI644" s="9"/>
      <c r="UNJ644" s="9"/>
      <c r="UNK644" s="9"/>
      <c r="UNL644" s="9"/>
      <c r="UNM644" s="9"/>
      <c r="UNN644" s="9"/>
      <c r="UNO644" s="9"/>
      <c r="UNP644" s="9"/>
      <c r="UNQ644" s="9"/>
      <c r="UNR644" s="9"/>
      <c r="UNS644" s="9"/>
      <c r="UNT644" s="9"/>
      <c r="UNU644" s="9"/>
      <c r="UNV644" s="9"/>
      <c r="UNW644" s="9"/>
      <c r="UNX644" s="9"/>
      <c r="UNY644" s="9"/>
      <c r="UNZ644" s="9"/>
      <c r="UOA644" s="9"/>
      <c r="UOB644" s="9"/>
      <c r="UOC644" s="9"/>
      <c r="UOD644" s="9"/>
      <c r="UOE644" s="9"/>
      <c r="UOF644" s="9"/>
      <c r="UOG644" s="9"/>
      <c r="UOH644" s="9"/>
      <c r="UOI644" s="9"/>
      <c r="UOJ644" s="9"/>
      <c r="UOK644" s="9"/>
      <c r="UOL644" s="9"/>
      <c r="UOM644" s="9"/>
      <c r="UON644" s="9"/>
      <c r="UOO644" s="9"/>
      <c r="UOP644" s="9"/>
      <c r="UOQ644" s="9"/>
      <c r="UOR644" s="9"/>
      <c r="UOS644" s="9"/>
      <c r="UOT644" s="9"/>
      <c r="UOU644" s="9"/>
      <c r="UOV644" s="9"/>
      <c r="UOW644" s="9"/>
      <c r="UOX644" s="9"/>
      <c r="UOY644" s="9"/>
      <c r="UOZ644" s="9"/>
      <c r="UPA644" s="9"/>
      <c r="UPB644" s="9"/>
      <c r="UPC644" s="9"/>
      <c r="UPD644" s="9"/>
      <c r="UPE644" s="9"/>
      <c r="UPF644" s="9"/>
      <c r="UPG644" s="9"/>
      <c r="UPH644" s="9"/>
      <c r="UPI644" s="9"/>
      <c r="UPJ644" s="9"/>
      <c r="UPK644" s="9"/>
      <c r="UPL644" s="9"/>
      <c r="UPM644" s="9"/>
      <c r="UPN644" s="9"/>
      <c r="UPO644" s="9"/>
      <c r="UPP644" s="9"/>
      <c r="UPQ644" s="9"/>
      <c r="UPR644" s="9"/>
      <c r="UPS644" s="9"/>
      <c r="UPT644" s="9"/>
      <c r="UPU644" s="9"/>
      <c r="UPV644" s="9"/>
      <c r="UPW644" s="9"/>
      <c r="UPX644" s="9"/>
      <c r="UPY644" s="9"/>
      <c r="UPZ644" s="9"/>
      <c r="UQA644" s="9"/>
      <c r="UQB644" s="9"/>
      <c r="UQC644" s="9"/>
      <c r="UQD644" s="9"/>
      <c r="UQE644" s="9"/>
      <c r="UQF644" s="9"/>
      <c r="UQG644" s="9"/>
      <c r="UQH644" s="9"/>
      <c r="UQI644" s="9"/>
      <c r="UQJ644" s="9"/>
      <c r="UQK644" s="9"/>
      <c r="UQL644" s="9"/>
      <c r="UQM644" s="9"/>
      <c r="UQN644" s="9"/>
      <c r="UQO644" s="9"/>
      <c r="UQP644" s="9"/>
      <c r="UQQ644" s="9"/>
      <c r="UQR644" s="9"/>
      <c r="UQS644" s="9"/>
      <c r="UQT644" s="9"/>
      <c r="UQU644" s="9"/>
      <c r="UQV644" s="9"/>
      <c r="UQW644" s="9"/>
      <c r="UQX644" s="9"/>
      <c r="UQY644" s="9"/>
      <c r="UQZ644" s="9"/>
      <c r="URA644" s="9"/>
      <c r="URB644" s="9"/>
      <c r="URC644" s="9"/>
      <c r="URD644" s="9"/>
      <c r="URE644" s="9"/>
      <c r="URF644" s="9"/>
      <c r="URG644" s="9"/>
      <c r="URH644" s="9"/>
      <c r="URI644" s="9"/>
      <c r="URJ644" s="9"/>
      <c r="URK644" s="9"/>
      <c r="URL644" s="9"/>
      <c r="URM644" s="9"/>
      <c r="URN644" s="9"/>
      <c r="URO644" s="9"/>
      <c r="URP644" s="9"/>
      <c r="URQ644" s="9"/>
      <c r="URR644" s="9"/>
      <c r="URS644" s="9"/>
      <c r="URT644" s="9"/>
      <c r="URU644" s="9"/>
      <c r="URV644" s="9"/>
      <c r="URW644" s="9"/>
      <c r="URX644" s="9"/>
      <c r="URY644" s="9"/>
      <c r="URZ644" s="9"/>
      <c r="USA644" s="9"/>
      <c r="USB644" s="9"/>
      <c r="USC644" s="9"/>
      <c r="USD644" s="9"/>
      <c r="USE644" s="9"/>
      <c r="USF644" s="9"/>
      <c r="USG644" s="9"/>
      <c r="USH644" s="9"/>
      <c r="USI644" s="9"/>
      <c r="USJ644" s="9"/>
      <c r="USK644" s="9"/>
      <c r="USL644" s="9"/>
      <c r="USM644" s="9"/>
      <c r="USN644" s="9"/>
      <c r="USO644" s="9"/>
      <c r="USP644" s="9"/>
      <c r="USQ644" s="9"/>
      <c r="USR644" s="9"/>
      <c r="USS644" s="9"/>
      <c r="UST644" s="9"/>
      <c r="USU644" s="9"/>
      <c r="USV644" s="9"/>
      <c r="USW644" s="9"/>
      <c r="USX644" s="9"/>
      <c r="USY644" s="9"/>
      <c r="USZ644" s="9"/>
      <c r="UTA644" s="9"/>
      <c r="UTB644" s="9"/>
      <c r="UTC644" s="9"/>
      <c r="UTD644" s="9"/>
      <c r="UTE644" s="9"/>
      <c r="UTF644" s="9"/>
      <c r="UTG644" s="9"/>
      <c r="UTH644" s="9"/>
      <c r="UTI644" s="9"/>
      <c r="UTJ644" s="9"/>
      <c r="UTK644" s="9"/>
      <c r="UTL644" s="9"/>
      <c r="UTM644" s="9"/>
      <c r="UTN644" s="9"/>
      <c r="UTO644" s="9"/>
      <c r="UTP644" s="9"/>
      <c r="UTQ644" s="9"/>
      <c r="UTR644" s="9"/>
      <c r="UTS644" s="9"/>
      <c r="UTT644" s="9"/>
      <c r="UTU644" s="9"/>
      <c r="UTV644" s="9"/>
      <c r="UTW644" s="9"/>
      <c r="UTX644" s="9"/>
      <c r="UTY644" s="9"/>
      <c r="UTZ644" s="9"/>
      <c r="UUA644" s="9"/>
      <c r="UUB644" s="9"/>
      <c r="UUC644" s="9"/>
      <c r="UUD644" s="9"/>
      <c r="UUE644" s="9"/>
      <c r="UUF644" s="9"/>
      <c r="UUG644" s="9"/>
      <c r="UUH644" s="9"/>
      <c r="UUI644" s="9"/>
      <c r="UUJ644" s="9"/>
      <c r="UUK644" s="9"/>
      <c r="UUL644" s="9"/>
      <c r="UUM644" s="9"/>
      <c r="UUN644" s="9"/>
      <c r="UUO644" s="9"/>
      <c r="UUP644" s="9"/>
      <c r="UUQ644" s="9"/>
      <c r="UUR644" s="9"/>
      <c r="UUS644" s="9"/>
      <c r="UUT644" s="9"/>
      <c r="UUU644" s="9"/>
      <c r="UUV644" s="9"/>
      <c r="UUW644" s="9"/>
      <c r="UUX644" s="9"/>
      <c r="UUY644" s="9"/>
      <c r="UUZ644" s="9"/>
      <c r="UVA644" s="9"/>
      <c r="UVB644" s="9"/>
      <c r="UVC644" s="9"/>
      <c r="UVD644" s="9"/>
      <c r="UVE644" s="9"/>
      <c r="UVF644" s="9"/>
      <c r="UVG644" s="9"/>
      <c r="UVH644" s="9"/>
      <c r="UVI644" s="9"/>
      <c r="UVJ644" s="9"/>
      <c r="UVK644" s="9"/>
      <c r="UVL644" s="9"/>
      <c r="UVM644" s="9"/>
      <c r="UVN644" s="9"/>
      <c r="UVO644" s="9"/>
      <c r="UVP644" s="9"/>
      <c r="UVQ644" s="9"/>
      <c r="UVR644" s="9"/>
      <c r="UVS644" s="9"/>
      <c r="UVT644" s="9"/>
      <c r="UVU644" s="9"/>
      <c r="UVV644" s="9"/>
      <c r="UVW644" s="9"/>
      <c r="UVX644" s="9"/>
      <c r="UVY644" s="9"/>
      <c r="UVZ644" s="9"/>
      <c r="UWA644" s="9"/>
      <c r="UWB644" s="9"/>
      <c r="UWC644" s="9"/>
      <c r="UWD644" s="9"/>
      <c r="UWE644" s="9"/>
      <c r="UWF644" s="9"/>
      <c r="UWG644" s="9"/>
      <c r="UWH644" s="9"/>
      <c r="UWI644" s="9"/>
      <c r="UWJ644" s="9"/>
      <c r="UWK644" s="9"/>
      <c r="UWL644" s="9"/>
      <c r="UWM644" s="9"/>
      <c r="UWN644" s="9"/>
      <c r="UWO644" s="9"/>
      <c r="UWP644" s="9"/>
      <c r="UWQ644" s="9"/>
      <c r="UWR644" s="9"/>
      <c r="UWS644" s="9"/>
      <c r="UWT644" s="9"/>
      <c r="UWU644" s="9"/>
      <c r="UWV644" s="9"/>
      <c r="UWW644" s="9"/>
      <c r="UWX644" s="9"/>
      <c r="UWY644" s="9"/>
      <c r="UWZ644" s="9"/>
      <c r="UXA644" s="9"/>
      <c r="UXB644" s="9"/>
      <c r="UXC644" s="9"/>
      <c r="UXD644" s="9"/>
      <c r="UXE644" s="9"/>
      <c r="UXF644" s="9"/>
      <c r="UXG644" s="9"/>
      <c r="UXH644" s="9"/>
      <c r="UXI644" s="9"/>
      <c r="UXJ644" s="9"/>
      <c r="UXK644" s="9"/>
      <c r="UXL644" s="9"/>
      <c r="UXM644" s="9"/>
      <c r="UXN644" s="9"/>
      <c r="UXO644" s="9"/>
      <c r="UXP644" s="9"/>
      <c r="UXQ644" s="9"/>
      <c r="UXR644" s="9"/>
      <c r="UXS644" s="9"/>
      <c r="UXT644" s="9"/>
      <c r="UXU644" s="9"/>
      <c r="UXV644" s="9"/>
      <c r="UXW644" s="9"/>
      <c r="UXX644" s="9"/>
      <c r="UXY644" s="9"/>
      <c r="UXZ644" s="9"/>
      <c r="UYA644" s="9"/>
      <c r="UYB644" s="9"/>
      <c r="UYC644" s="9"/>
      <c r="UYD644" s="9"/>
      <c r="UYE644" s="9"/>
      <c r="UYF644" s="9"/>
      <c r="UYG644" s="9"/>
      <c r="UYH644" s="9"/>
      <c r="UYI644" s="9"/>
      <c r="UYJ644" s="9"/>
      <c r="UYK644" s="9"/>
      <c r="UYL644" s="9"/>
      <c r="UYM644" s="9"/>
      <c r="UYN644" s="9"/>
      <c r="UYO644" s="9"/>
      <c r="UYP644" s="9"/>
      <c r="UYQ644" s="9"/>
      <c r="UYR644" s="9"/>
      <c r="UYS644" s="9"/>
      <c r="UYT644" s="9"/>
      <c r="UYU644" s="9"/>
      <c r="UYV644" s="9"/>
      <c r="UYW644" s="9"/>
      <c r="UYX644" s="9"/>
      <c r="UYY644" s="9"/>
      <c r="UYZ644" s="9"/>
      <c r="UZA644" s="9"/>
      <c r="UZB644" s="9"/>
      <c r="UZC644" s="9"/>
      <c r="UZD644" s="9"/>
      <c r="UZE644" s="9"/>
      <c r="UZF644" s="9"/>
      <c r="UZG644" s="9"/>
      <c r="UZH644" s="9"/>
      <c r="UZI644" s="9"/>
      <c r="UZJ644" s="9"/>
      <c r="UZK644" s="9"/>
      <c r="UZL644" s="9"/>
      <c r="UZM644" s="9"/>
      <c r="UZN644" s="9"/>
      <c r="UZO644" s="9"/>
      <c r="UZP644" s="9"/>
      <c r="UZQ644" s="9"/>
      <c r="UZR644" s="9"/>
      <c r="UZS644" s="9"/>
      <c r="UZT644" s="9"/>
      <c r="UZU644" s="9"/>
      <c r="UZV644" s="9"/>
      <c r="UZW644" s="9"/>
      <c r="UZX644" s="9"/>
      <c r="UZY644" s="9"/>
      <c r="UZZ644" s="9"/>
      <c r="VAA644" s="9"/>
      <c r="VAB644" s="9"/>
      <c r="VAC644" s="9"/>
      <c r="VAD644" s="9"/>
      <c r="VAE644" s="9"/>
      <c r="VAF644" s="9"/>
      <c r="VAG644" s="9"/>
      <c r="VAH644" s="9"/>
      <c r="VAI644" s="9"/>
      <c r="VAJ644" s="9"/>
      <c r="VAK644" s="9"/>
      <c r="VAL644" s="9"/>
      <c r="VAM644" s="9"/>
      <c r="VAN644" s="9"/>
      <c r="VAO644" s="9"/>
      <c r="VAP644" s="9"/>
      <c r="VAQ644" s="9"/>
      <c r="VAR644" s="9"/>
      <c r="VAS644" s="9"/>
      <c r="VAT644" s="9"/>
      <c r="VAU644" s="9"/>
      <c r="VAV644" s="9"/>
      <c r="VAW644" s="9"/>
      <c r="VAX644" s="9"/>
      <c r="VAY644" s="9"/>
      <c r="VAZ644" s="9"/>
      <c r="VBA644" s="9"/>
      <c r="VBB644" s="9"/>
      <c r="VBC644" s="9"/>
      <c r="VBD644" s="9"/>
      <c r="VBE644" s="9"/>
      <c r="VBF644" s="9"/>
      <c r="VBG644" s="9"/>
      <c r="VBH644" s="9"/>
      <c r="VBI644" s="9"/>
      <c r="VBJ644" s="9"/>
      <c r="VBK644" s="9"/>
      <c r="VBL644" s="9"/>
      <c r="VBM644" s="9"/>
      <c r="VBN644" s="9"/>
      <c r="VBO644" s="9"/>
      <c r="VBP644" s="9"/>
      <c r="VBQ644" s="9"/>
      <c r="VBR644" s="9"/>
      <c r="VBS644" s="9"/>
      <c r="VBT644" s="9"/>
      <c r="VBU644" s="9"/>
      <c r="VBV644" s="9"/>
      <c r="VBW644" s="9"/>
      <c r="VBX644" s="9"/>
      <c r="VBY644" s="9"/>
      <c r="VBZ644" s="9"/>
      <c r="VCA644" s="9"/>
      <c r="VCB644" s="9"/>
      <c r="VCC644" s="9"/>
      <c r="VCD644" s="9"/>
      <c r="VCE644" s="9"/>
      <c r="VCF644" s="9"/>
      <c r="VCG644" s="9"/>
      <c r="VCH644" s="9"/>
      <c r="VCI644" s="9"/>
      <c r="VCJ644" s="9"/>
      <c r="VCK644" s="9"/>
      <c r="VCL644" s="9"/>
      <c r="VCM644" s="9"/>
      <c r="VCN644" s="9"/>
      <c r="VCO644" s="9"/>
      <c r="VCP644" s="9"/>
      <c r="VCQ644" s="9"/>
      <c r="VCR644" s="9"/>
      <c r="VCS644" s="9"/>
      <c r="VCT644" s="9"/>
      <c r="VCU644" s="9"/>
      <c r="VCV644" s="9"/>
      <c r="VCW644" s="9"/>
      <c r="VCX644" s="9"/>
      <c r="VCY644" s="9"/>
      <c r="VCZ644" s="9"/>
      <c r="VDA644" s="9"/>
      <c r="VDB644" s="9"/>
      <c r="VDC644" s="9"/>
      <c r="VDD644" s="9"/>
      <c r="VDE644" s="9"/>
      <c r="VDF644" s="9"/>
      <c r="VDG644" s="9"/>
      <c r="VDH644" s="9"/>
      <c r="VDI644" s="9"/>
      <c r="VDJ644" s="9"/>
      <c r="VDK644" s="9"/>
      <c r="VDL644" s="9"/>
      <c r="VDM644" s="9"/>
      <c r="VDN644" s="9"/>
      <c r="VDO644" s="9"/>
      <c r="VDP644" s="9"/>
      <c r="VDQ644" s="9"/>
      <c r="VDR644" s="9"/>
      <c r="VDS644" s="9"/>
      <c r="VDT644" s="9"/>
      <c r="VDU644" s="9"/>
      <c r="VDV644" s="9"/>
      <c r="VDW644" s="9"/>
      <c r="VDX644" s="9"/>
      <c r="VDY644" s="9"/>
      <c r="VDZ644" s="9"/>
      <c r="VEA644" s="9"/>
      <c r="VEB644" s="9"/>
      <c r="VEC644" s="9"/>
      <c r="VED644" s="9"/>
      <c r="VEE644" s="9"/>
      <c r="VEF644" s="9"/>
      <c r="VEG644" s="9"/>
      <c r="VEH644" s="9"/>
      <c r="VEI644" s="9"/>
      <c r="VEJ644" s="9"/>
      <c r="VEK644" s="9"/>
      <c r="VEL644" s="9"/>
      <c r="VEM644" s="9"/>
      <c r="VEN644" s="9"/>
      <c r="VEO644" s="9"/>
      <c r="VEP644" s="9"/>
      <c r="VEQ644" s="9"/>
      <c r="VER644" s="9"/>
      <c r="VES644" s="9"/>
      <c r="VET644" s="9"/>
      <c r="VEU644" s="9"/>
      <c r="VEV644" s="9"/>
      <c r="VEW644" s="9"/>
      <c r="VEX644" s="9"/>
      <c r="VEY644" s="9"/>
      <c r="VEZ644" s="9"/>
      <c r="VFA644" s="9"/>
      <c r="VFB644" s="9"/>
      <c r="VFC644" s="9"/>
      <c r="VFD644" s="9"/>
      <c r="VFE644" s="9"/>
      <c r="VFF644" s="9"/>
      <c r="VFG644" s="9"/>
      <c r="VFH644" s="9"/>
      <c r="VFI644" s="9"/>
      <c r="VFJ644" s="9"/>
      <c r="VFK644" s="9"/>
      <c r="VFL644" s="9"/>
      <c r="VFM644" s="9"/>
      <c r="VFN644" s="9"/>
      <c r="VFO644" s="9"/>
      <c r="VFP644" s="9"/>
      <c r="VFQ644" s="9"/>
      <c r="VFR644" s="9"/>
      <c r="VFS644" s="9"/>
      <c r="VFT644" s="9"/>
      <c r="VFU644" s="9"/>
      <c r="VFV644" s="9"/>
      <c r="VFW644" s="9"/>
      <c r="VFX644" s="9"/>
      <c r="VFY644" s="9"/>
      <c r="VFZ644" s="9"/>
      <c r="VGA644" s="9"/>
      <c r="VGB644" s="9"/>
      <c r="VGC644" s="9"/>
      <c r="VGD644" s="9"/>
      <c r="VGE644" s="9"/>
      <c r="VGF644" s="9"/>
      <c r="VGG644" s="9"/>
      <c r="VGH644" s="9"/>
      <c r="VGI644" s="9"/>
      <c r="VGJ644" s="9"/>
      <c r="VGK644" s="9"/>
      <c r="VGL644" s="9"/>
      <c r="VGM644" s="9"/>
      <c r="VGN644" s="9"/>
      <c r="VGO644" s="9"/>
      <c r="VGP644" s="9"/>
      <c r="VGQ644" s="9"/>
      <c r="VGR644" s="9"/>
      <c r="VGS644" s="9"/>
      <c r="VGT644" s="9"/>
      <c r="VGU644" s="9"/>
      <c r="VGV644" s="9"/>
      <c r="VGW644" s="9"/>
      <c r="VGX644" s="9"/>
      <c r="VGY644" s="9"/>
      <c r="VGZ644" s="9"/>
      <c r="VHA644" s="9"/>
      <c r="VHB644" s="9"/>
      <c r="VHC644" s="9"/>
      <c r="VHD644" s="9"/>
      <c r="VHE644" s="9"/>
      <c r="VHF644" s="9"/>
      <c r="VHG644" s="9"/>
      <c r="VHH644" s="9"/>
      <c r="VHI644" s="9"/>
      <c r="VHJ644" s="9"/>
      <c r="VHK644" s="9"/>
      <c r="VHL644" s="9"/>
      <c r="VHM644" s="9"/>
      <c r="VHN644" s="9"/>
      <c r="VHO644" s="9"/>
      <c r="VHP644" s="9"/>
      <c r="VHQ644" s="9"/>
      <c r="VHR644" s="9"/>
      <c r="VHS644" s="9"/>
      <c r="VHT644" s="9"/>
      <c r="VHU644" s="9"/>
      <c r="VHV644" s="9"/>
      <c r="VHW644" s="9"/>
      <c r="VHX644" s="9"/>
      <c r="VHY644" s="9"/>
      <c r="VHZ644" s="9"/>
      <c r="VIA644" s="9"/>
      <c r="VIB644" s="9"/>
      <c r="VIC644" s="9"/>
      <c r="VID644" s="9"/>
      <c r="VIE644" s="9"/>
      <c r="VIF644" s="9"/>
      <c r="VIG644" s="9"/>
      <c r="VIH644" s="9"/>
      <c r="VII644" s="9"/>
      <c r="VIJ644" s="9"/>
      <c r="VIK644" s="9"/>
      <c r="VIL644" s="9"/>
      <c r="VIM644" s="9"/>
      <c r="VIN644" s="9"/>
      <c r="VIO644" s="9"/>
      <c r="VIP644" s="9"/>
      <c r="VIQ644" s="9"/>
      <c r="VIR644" s="9"/>
      <c r="VIS644" s="9"/>
      <c r="VIT644" s="9"/>
      <c r="VIU644" s="9"/>
      <c r="VIV644" s="9"/>
      <c r="VIW644" s="9"/>
      <c r="VIX644" s="9"/>
      <c r="VIY644" s="9"/>
      <c r="VIZ644" s="9"/>
      <c r="VJA644" s="9"/>
      <c r="VJB644" s="9"/>
      <c r="VJC644" s="9"/>
      <c r="VJD644" s="9"/>
      <c r="VJE644" s="9"/>
      <c r="VJF644" s="9"/>
      <c r="VJG644" s="9"/>
      <c r="VJH644" s="9"/>
      <c r="VJI644" s="9"/>
      <c r="VJJ644" s="9"/>
      <c r="VJK644" s="9"/>
      <c r="VJL644" s="9"/>
      <c r="VJM644" s="9"/>
      <c r="VJN644" s="9"/>
      <c r="VJO644" s="9"/>
      <c r="VJP644" s="9"/>
      <c r="VJQ644" s="9"/>
      <c r="VJR644" s="9"/>
      <c r="VJS644" s="9"/>
      <c r="VJT644" s="9"/>
      <c r="VJU644" s="9"/>
      <c r="VJV644" s="9"/>
      <c r="VJW644" s="9"/>
      <c r="VJX644" s="9"/>
      <c r="VJY644" s="9"/>
      <c r="VJZ644" s="9"/>
      <c r="VKA644" s="9"/>
      <c r="VKB644" s="9"/>
      <c r="VKC644" s="9"/>
      <c r="VKD644" s="9"/>
      <c r="VKE644" s="9"/>
      <c r="VKF644" s="9"/>
      <c r="VKG644" s="9"/>
      <c r="VKH644" s="9"/>
      <c r="VKI644" s="9"/>
      <c r="VKJ644" s="9"/>
      <c r="VKK644" s="9"/>
      <c r="VKL644" s="9"/>
      <c r="VKM644" s="9"/>
      <c r="VKN644" s="9"/>
      <c r="VKO644" s="9"/>
      <c r="VKP644" s="9"/>
      <c r="VKQ644" s="9"/>
      <c r="VKR644" s="9"/>
      <c r="VKS644" s="9"/>
      <c r="VKT644" s="9"/>
      <c r="VKU644" s="9"/>
      <c r="VKV644" s="9"/>
      <c r="VKW644" s="9"/>
      <c r="VKX644" s="9"/>
      <c r="VKY644" s="9"/>
      <c r="VKZ644" s="9"/>
      <c r="VLA644" s="9"/>
      <c r="VLB644" s="9"/>
      <c r="VLC644" s="9"/>
      <c r="VLD644" s="9"/>
      <c r="VLE644" s="9"/>
      <c r="VLF644" s="9"/>
      <c r="VLG644" s="9"/>
      <c r="VLH644" s="9"/>
      <c r="VLI644" s="9"/>
      <c r="VLJ644" s="9"/>
      <c r="VLK644" s="9"/>
      <c r="VLL644" s="9"/>
      <c r="VLM644" s="9"/>
      <c r="VLN644" s="9"/>
      <c r="VLO644" s="9"/>
      <c r="VLP644" s="9"/>
      <c r="VLQ644" s="9"/>
      <c r="VLR644" s="9"/>
      <c r="VLS644" s="9"/>
      <c r="VLT644" s="9"/>
      <c r="VLU644" s="9"/>
      <c r="VLV644" s="9"/>
      <c r="VLW644" s="9"/>
      <c r="VLX644" s="9"/>
      <c r="VLY644" s="9"/>
      <c r="VLZ644" s="9"/>
      <c r="VMA644" s="9"/>
      <c r="VMB644" s="9"/>
      <c r="VMC644" s="9"/>
      <c r="VMD644" s="9"/>
      <c r="VME644" s="9"/>
      <c r="VMF644" s="9"/>
      <c r="VMG644" s="9"/>
      <c r="VMH644" s="9"/>
      <c r="VMI644" s="9"/>
      <c r="VMJ644" s="9"/>
      <c r="VMK644" s="9"/>
      <c r="VML644" s="9"/>
      <c r="VMM644" s="9"/>
      <c r="VMN644" s="9"/>
      <c r="VMO644" s="9"/>
      <c r="VMP644" s="9"/>
      <c r="VMQ644" s="9"/>
      <c r="VMR644" s="9"/>
      <c r="VMS644" s="9"/>
      <c r="VMT644" s="9"/>
      <c r="VMU644" s="9"/>
      <c r="VMV644" s="9"/>
      <c r="VMW644" s="9"/>
      <c r="VMX644" s="9"/>
      <c r="VMY644" s="9"/>
      <c r="VMZ644" s="9"/>
      <c r="VNA644" s="9"/>
      <c r="VNB644" s="9"/>
      <c r="VNC644" s="9"/>
      <c r="VND644" s="9"/>
      <c r="VNE644" s="9"/>
      <c r="VNF644" s="9"/>
      <c r="VNG644" s="9"/>
      <c r="VNH644" s="9"/>
      <c r="VNI644" s="9"/>
      <c r="VNJ644" s="9"/>
      <c r="VNK644" s="9"/>
      <c r="VNL644" s="9"/>
      <c r="VNM644" s="9"/>
      <c r="VNN644" s="9"/>
      <c r="VNO644" s="9"/>
      <c r="VNP644" s="9"/>
      <c r="VNQ644" s="9"/>
      <c r="VNR644" s="9"/>
      <c r="VNS644" s="9"/>
      <c r="VNT644" s="9"/>
      <c r="VNU644" s="9"/>
      <c r="VNV644" s="9"/>
      <c r="VNW644" s="9"/>
      <c r="VNX644" s="9"/>
      <c r="VNY644" s="9"/>
      <c r="VNZ644" s="9"/>
      <c r="VOA644" s="9"/>
      <c r="VOB644" s="9"/>
      <c r="VOC644" s="9"/>
      <c r="VOD644" s="9"/>
      <c r="VOE644" s="9"/>
      <c r="VOF644" s="9"/>
      <c r="VOG644" s="9"/>
      <c r="VOH644" s="9"/>
      <c r="VOI644" s="9"/>
      <c r="VOJ644" s="9"/>
      <c r="VOK644" s="9"/>
      <c r="VOL644" s="9"/>
      <c r="VOM644" s="9"/>
      <c r="VON644" s="9"/>
      <c r="VOO644" s="9"/>
      <c r="VOP644" s="9"/>
      <c r="VOQ644" s="9"/>
      <c r="VOR644" s="9"/>
      <c r="VOS644" s="9"/>
      <c r="VOT644" s="9"/>
      <c r="VOU644" s="9"/>
      <c r="VOV644" s="9"/>
      <c r="VOW644" s="9"/>
      <c r="VOX644" s="9"/>
      <c r="VOY644" s="9"/>
      <c r="VOZ644" s="9"/>
      <c r="VPA644" s="9"/>
      <c r="VPB644" s="9"/>
      <c r="VPC644" s="9"/>
      <c r="VPD644" s="9"/>
      <c r="VPE644" s="9"/>
      <c r="VPF644" s="9"/>
      <c r="VPG644" s="9"/>
      <c r="VPH644" s="9"/>
      <c r="VPI644" s="9"/>
      <c r="VPJ644" s="9"/>
      <c r="VPK644" s="9"/>
      <c r="VPL644" s="9"/>
      <c r="VPM644" s="9"/>
      <c r="VPN644" s="9"/>
      <c r="VPO644" s="9"/>
      <c r="VPP644" s="9"/>
      <c r="VPQ644" s="9"/>
      <c r="VPR644" s="9"/>
      <c r="VPS644" s="9"/>
      <c r="VPT644" s="9"/>
      <c r="VPU644" s="9"/>
      <c r="VPV644" s="9"/>
      <c r="VPW644" s="9"/>
      <c r="VPX644" s="9"/>
      <c r="VPY644" s="9"/>
      <c r="VPZ644" s="9"/>
      <c r="VQA644" s="9"/>
      <c r="VQB644" s="9"/>
      <c r="VQC644" s="9"/>
      <c r="VQD644" s="9"/>
      <c r="VQE644" s="9"/>
      <c r="VQF644" s="9"/>
      <c r="VQG644" s="9"/>
      <c r="VQH644" s="9"/>
      <c r="VQI644" s="9"/>
      <c r="VQJ644" s="9"/>
      <c r="VQK644" s="9"/>
      <c r="VQL644" s="9"/>
      <c r="VQM644" s="9"/>
      <c r="VQN644" s="9"/>
      <c r="VQO644" s="9"/>
      <c r="VQP644" s="9"/>
      <c r="VQQ644" s="9"/>
      <c r="VQR644" s="9"/>
      <c r="VQS644" s="9"/>
      <c r="VQT644" s="9"/>
      <c r="VQU644" s="9"/>
      <c r="VQV644" s="9"/>
      <c r="VQW644" s="9"/>
      <c r="VQX644" s="9"/>
      <c r="VQY644" s="9"/>
      <c r="VQZ644" s="9"/>
      <c r="VRA644" s="9"/>
      <c r="VRB644" s="9"/>
      <c r="VRC644" s="9"/>
      <c r="VRD644" s="9"/>
      <c r="VRE644" s="9"/>
      <c r="VRF644" s="9"/>
      <c r="VRG644" s="9"/>
      <c r="VRH644" s="9"/>
      <c r="VRI644" s="9"/>
      <c r="VRJ644" s="9"/>
      <c r="VRK644" s="9"/>
      <c r="VRL644" s="9"/>
      <c r="VRM644" s="9"/>
      <c r="VRN644" s="9"/>
      <c r="VRO644" s="9"/>
      <c r="VRP644" s="9"/>
      <c r="VRQ644" s="9"/>
      <c r="VRR644" s="9"/>
      <c r="VRS644" s="9"/>
      <c r="VRT644" s="9"/>
      <c r="VRU644" s="9"/>
      <c r="VRV644" s="9"/>
      <c r="VRW644" s="9"/>
      <c r="VRX644" s="9"/>
      <c r="VRY644" s="9"/>
      <c r="VRZ644" s="9"/>
      <c r="VSA644" s="9"/>
      <c r="VSB644" s="9"/>
      <c r="VSC644" s="9"/>
      <c r="VSD644" s="9"/>
      <c r="VSE644" s="9"/>
      <c r="VSF644" s="9"/>
      <c r="VSG644" s="9"/>
      <c r="VSH644" s="9"/>
      <c r="VSI644" s="9"/>
      <c r="VSJ644" s="9"/>
      <c r="VSK644" s="9"/>
      <c r="VSL644" s="9"/>
      <c r="VSM644" s="9"/>
      <c r="VSN644" s="9"/>
      <c r="VSO644" s="9"/>
      <c r="VSP644" s="9"/>
      <c r="VSQ644" s="9"/>
      <c r="VSR644" s="9"/>
      <c r="VSS644" s="9"/>
      <c r="VST644" s="9"/>
      <c r="VSU644" s="9"/>
      <c r="VSV644" s="9"/>
      <c r="VSW644" s="9"/>
      <c r="VSX644" s="9"/>
      <c r="VSY644" s="9"/>
      <c r="VSZ644" s="9"/>
      <c r="VTA644" s="9"/>
      <c r="VTB644" s="9"/>
      <c r="VTC644" s="9"/>
      <c r="VTD644" s="9"/>
      <c r="VTE644" s="9"/>
      <c r="VTF644" s="9"/>
      <c r="VTG644" s="9"/>
      <c r="VTH644" s="9"/>
      <c r="VTI644" s="9"/>
      <c r="VTJ644" s="9"/>
      <c r="VTK644" s="9"/>
      <c r="VTL644" s="9"/>
      <c r="VTM644" s="9"/>
      <c r="VTN644" s="9"/>
      <c r="VTO644" s="9"/>
      <c r="VTP644" s="9"/>
      <c r="VTQ644" s="9"/>
      <c r="VTR644" s="9"/>
      <c r="VTS644" s="9"/>
      <c r="VTT644" s="9"/>
      <c r="VTU644" s="9"/>
      <c r="VTV644" s="9"/>
      <c r="VTW644" s="9"/>
      <c r="VTX644" s="9"/>
      <c r="VTY644" s="9"/>
      <c r="VTZ644" s="9"/>
      <c r="VUA644" s="9"/>
      <c r="VUB644" s="9"/>
      <c r="VUC644" s="9"/>
      <c r="VUD644" s="9"/>
      <c r="VUE644" s="9"/>
      <c r="VUF644" s="9"/>
      <c r="VUG644" s="9"/>
      <c r="VUH644" s="9"/>
      <c r="VUI644" s="9"/>
      <c r="VUJ644" s="9"/>
      <c r="VUK644" s="9"/>
      <c r="VUL644" s="9"/>
      <c r="VUM644" s="9"/>
      <c r="VUN644" s="9"/>
      <c r="VUO644" s="9"/>
      <c r="VUP644" s="9"/>
      <c r="VUQ644" s="9"/>
      <c r="VUR644" s="9"/>
      <c r="VUS644" s="9"/>
      <c r="VUT644" s="9"/>
      <c r="VUU644" s="9"/>
      <c r="VUV644" s="9"/>
      <c r="VUW644" s="9"/>
      <c r="VUX644" s="9"/>
      <c r="VUY644" s="9"/>
      <c r="VUZ644" s="9"/>
      <c r="VVA644" s="9"/>
      <c r="VVB644" s="9"/>
      <c r="VVC644" s="9"/>
      <c r="VVD644" s="9"/>
      <c r="VVE644" s="9"/>
      <c r="VVF644" s="9"/>
      <c r="VVG644" s="9"/>
      <c r="VVH644" s="9"/>
      <c r="VVI644" s="9"/>
      <c r="VVJ644" s="9"/>
      <c r="VVK644" s="9"/>
      <c r="VVL644" s="9"/>
      <c r="VVM644" s="9"/>
      <c r="VVN644" s="9"/>
      <c r="VVO644" s="9"/>
      <c r="VVP644" s="9"/>
      <c r="VVQ644" s="9"/>
      <c r="VVR644" s="9"/>
      <c r="VVS644" s="9"/>
      <c r="VVT644" s="9"/>
      <c r="VVU644" s="9"/>
      <c r="VVV644" s="9"/>
      <c r="VVW644" s="9"/>
      <c r="VVX644" s="9"/>
      <c r="VVY644" s="9"/>
      <c r="VVZ644" s="9"/>
      <c r="VWA644" s="9"/>
      <c r="VWB644" s="9"/>
      <c r="VWC644" s="9"/>
      <c r="VWD644" s="9"/>
      <c r="VWE644" s="9"/>
      <c r="VWF644" s="9"/>
      <c r="VWG644" s="9"/>
      <c r="VWH644" s="9"/>
      <c r="VWI644" s="9"/>
      <c r="VWJ644" s="9"/>
      <c r="VWK644" s="9"/>
      <c r="VWL644" s="9"/>
      <c r="VWM644" s="9"/>
      <c r="VWN644" s="9"/>
      <c r="VWO644" s="9"/>
      <c r="VWP644" s="9"/>
      <c r="VWQ644" s="9"/>
      <c r="VWR644" s="9"/>
      <c r="VWS644" s="9"/>
      <c r="VWT644" s="9"/>
      <c r="VWU644" s="9"/>
      <c r="VWV644" s="9"/>
      <c r="VWW644" s="9"/>
      <c r="VWX644" s="9"/>
      <c r="VWY644" s="9"/>
      <c r="VWZ644" s="9"/>
      <c r="VXA644" s="9"/>
      <c r="VXB644" s="9"/>
      <c r="VXC644" s="9"/>
      <c r="VXD644" s="9"/>
      <c r="VXE644" s="9"/>
      <c r="VXF644" s="9"/>
      <c r="VXG644" s="9"/>
      <c r="VXH644" s="9"/>
      <c r="VXI644" s="9"/>
      <c r="VXJ644" s="9"/>
      <c r="VXK644" s="9"/>
      <c r="VXL644" s="9"/>
      <c r="VXM644" s="9"/>
      <c r="VXN644" s="9"/>
      <c r="VXO644" s="9"/>
      <c r="VXP644" s="9"/>
      <c r="VXQ644" s="9"/>
      <c r="VXR644" s="9"/>
      <c r="VXS644" s="9"/>
      <c r="VXT644" s="9"/>
      <c r="VXU644" s="9"/>
      <c r="VXV644" s="9"/>
      <c r="VXW644" s="9"/>
      <c r="VXX644" s="9"/>
      <c r="VXY644" s="9"/>
      <c r="VXZ644" s="9"/>
      <c r="VYA644" s="9"/>
      <c r="VYB644" s="9"/>
      <c r="VYC644" s="9"/>
      <c r="VYD644" s="9"/>
      <c r="VYE644" s="9"/>
      <c r="VYF644" s="9"/>
      <c r="VYG644" s="9"/>
      <c r="VYH644" s="9"/>
      <c r="VYI644" s="9"/>
      <c r="VYJ644" s="9"/>
      <c r="VYK644" s="9"/>
      <c r="VYL644" s="9"/>
      <c r="VYM644" s="9"/>
      <c r="VYN644" s="9"/>
      <c r="VYO644" s="9"/>
      <c r="VYP644" s="9"/>
      <c r="VYQ644" s="9"/>
      <c r="VYR644" s="9"/>
      <c r="VYS644" s="9"/>
      <c r="VYT644" s="9"/>
      <c r="VYU644" s="9"/>
      <c r="VYV644" s="9"/>
      <c r="VYW644" s="9"/>
      <c r="VYX644" s="9"/>
      <c r="VYY644" s="9"/>
      <c r="VYZ644" s="9"/>
      <c r="VZA644" s="9"/>
      <c r="VZB644" s="9"/>
      <c r="VZC644" s="9"/>
      <c r="VZD644" s="9"/>
      <c r="VZE644" s="9"/>
      <c r="VZF644" s="9"/>
      <c r="VZG644" s="9"/>
      <c r="VZH644" s="9"/>
      <c r="VZI644" s="9"/>
      <c r="VZJ644" s="9"/>
      <c r="VZK644" s="9"/>
      <c r="VZL644" s="9"/>
      <c r="VZM644" s="9"/>
      <c r="VZN644" s="9"/>
      <c r="VZO644" s="9"/>
      <c r="VZP644" s="9"/>
      <c r="VZQ644" s="9"/>
      <c r="VZR644" s="9"/>
      <c r="VZS644" s="9"/>
      <c r="VZT644" s="9"/>
      <c r="VZU644" s="9"/>
      <c r="VZV644" s="9"/>
      <c r="VZW644" s="9"/>
      <c r="VZX644" s="9"/>
      <c r="VZY644" s="9"/>
      <c r="VZZ644" s="9"/>
      <c r="WAA644" s="9"/>
      <c r="WAB644" s="9"/>
      <c r="WAC644" s="9"/>
      <c r="WAD644" s="9"/>
      <c r="WAE644" s="9"/>
      <c r="WAF644" s="9"/>
      <c r="WAG644" s="9"/>
      <c r="WAH644" s="9"/>
      <c r="WAI644" s="9"/>
      <c r="WAJ644" s="9"/>
      <c r="WAK644" s="9"/>
      <c r="WAL644" s="9"/>
      <c r="WAM644" s="9"/>
      <c r="WAN644" s="9"/>
      <c r="WAO644" s="9"/>
      <c r="WAP644" s="9"/>
      <c r="WAQ644" s="9"/>
      <c r="WAR644" s="9"/>
      <c r="WAS644" s="9"/>
      <c r="WAT644" s="9"/>
      <c r="WAU644" s="9"/>
      <c r="WAV644" s="9"/>
      <c r="WAW644" s="9"/>
      <c r="WAX644" s="9"/>
      <c r="WAY644" s="9"/>
      <c r="WAZ644" s="9"/>
      <c r="WBA644" s="9"/>
      <c r="WBB644" s="9"/>
      <c r="WBC644" s="9"/>
      <c r="WBD644" s="9"/>
      <c r="WBE644" s="9"/>
      <c r="WBF644" s="9"/>
      <c r="WBG644" s="9"/>
      <c r="WBH644" s="9"/>
      <c r="WBI644" s="9"/>
      <c r="WBJ644" s="9"/>
      <c r="WBK644" s="9"/>
      <c r="WBL644" s="9"/>
      <c r="WBM644" s="9"/>
      <c r="WBN644" s="9"/>
      <c r="WBO644" s="9"/>
      <c r="WBP644" s="9"/>
      <c r="WBQ644" s="9"/>
      <c r="WBR644" s="9"/>
      <c r="WBS644" s="9"/>
      <c r="WBT644" s="9"/>
      <c r="WBU644" s="9"/>
      <c r="WBV644" s="9"/>
      <c r="WBW644" s="9"/>
      <c r="WBX644" s="9"/>
      <c r="WBY644" s="9"/>
      <c r="WBZ644" s="9"/>
      <c r="WCA644" s="9"/>
      <c r="WCB644" s="9"/>
      <c r="WCC644" s="9"/>
      <c r="WCD644" s="9"/>
      <c r="WCE644" s="9"/>
      <c r="WCF644" s="9"/>
      <c r="WCG644" s="9"/>
      <c r="WCH644" s="9"/>
      <c r="WCI644" s="9"/>
      <c r="WCJ644" s="9"/>
      <c r="WCK644" s="9"/>
      <c r="WCL644" s="9"/>
      <c r="WCM644" s="9"/>
      <c r="WCN644" s="9"/>
      <c r="WCO644" s="9"/>
      <c r="WCP644" s="9"/>
      <c r="WCQ644" s="9"/>
      <c r="WCR644" s="9"/>
      <c r="WCS644" s="9"/>
      <c r="WCT644" s="9"/>
      <c r="WCU644" s="9"/>
      <c r="WCV644" s="9"/>
      <c r="WCW644" s="9"/>
      <c r="WCX644" s="9"/>
      <c r="WCY644" s="9"/>
      <c r="WCZ644" s="9"/>
      <c r="WDA644" s="9"/>
      <c r="WDB644" s="9"/>
      <c r="WDC644" s="9"/>
      <c r="WDD644" s="9"/>
      <c r="WDE644" s="9"/>
      <c r="WDF644" s="9"/>
      <c r="WDG644" s="9"/>
      <c r="WDH644" s="9"/>
      <c r="WDI644" s="9"/>
      <c r="WDJ644" s="9"/>
      <c r="WDK644" s="9"/>
      <c r="WDL644" s="9"/>
      <c r="WDM644" s="9"/>
      <c r="WDN644" s="9"/>
      <c r="WDO644" s="9"/>
      <c r="WDP644" s="9"/>
      <c r="WDQ644" s="9"/>
      <c r="WDR644" s="9"/>
      <c r="WDS644" s="9"/>
      <c r="WDT644" s="9"/>
      <c r="WDU644" s="9"/>
      <c r="WDV644" s="9"/>
      <c r="WDW644" s="9"/>
      <c r="WDX644" s="9"/>
      <c r="WDY644" s="9"/>
      <c r="WDZ644" s="9"/>
      <c r="WEA644" s="9"/>
      <c r="WEB644" s="9"/>
      <c r="WEC644" s="9"/>
      <c r="WED644" s="9"/>
      <c r="WEE644" s="9"/>
      <c r="WEF644" s="9"/>
      <c r="WEG644" s="9"/>
      <c r="WEH644" s="9"/>
      <c r="WEI644" s="9"/>
      <c r="WEJ644" s="9"/>
      <c r="WEK644" s="9"/>
      <c r="WEL644" s="9"/>
      <c r="WEM644" s="9"/>
      <c r="WEN644" s="9"/>
      <c r="WEO644" s="9"/>
      <c r="WEP644" s="9"/>
      <c r="WEQ644" s="9"/>
      <c r="WER644" s="9"/>
      <c r="WES644" s="9"/>
      <c r="WET644" s="9"/>
      <c r="WEU644" s="9"/>
      <c r="WEV644" s="9"/>
      <c r="WEW644" s="9"/>
      <c r="WEX644" s="9"/>
      <c r="WEY644" s="9"/>
      <c r="WEZ644" s="9"/>
      <c r="WFA644" s="9"/>
      <c r="WFB644" s="9"/>
      <c r="WFC644" s="9"/>
      <c r="WFD644" s="9"/>
      <c r="WFE644" s="9"/>
      <c r="WFF644" s="9"/>
      <c r="WFG644" s="9"/>
      <c r="WFH644" s="9"/>
      <c r="WFI644" s="9"/>
      <c r="WFJ644" s="9"/>
      <c r="WFK644" s="9"/>
      <c r="WFL644" s="9"/>
      <c r="WFM644" s="9"/>
      <c r="WFN644" s="9"/>
      <c r="WFO644" s="9"/>
      <c r="WFP644" s="9"/>
      <c r="WFQ644" s="9"/>
      <c r="WFR644" s="9"/>
      <c r="WFS644" s="9"/>
      <c r="WFT644" s="9"/>
      <c r="WFU644" s="9"/>
      <c r="WFV644" s="9"/>
      <c r="WFW644" s="9"/>
      <c r="WFX644" s="9"/>
      <c r="WFY644" s="9"/>
      <c r="WFZ644" s="9"/>
      <c r="WGA644" s="9"/>
      <c r="WGB644" s="9"/>
      <c r="WGC644" s="9"/>
      <c r="WGD644" s="9"/>
      <c r="WGE644" s="9"/>
      <c r="WGF644" s="9"/>
      <c r="WGG644" s="9"/>
      <c r="WGH644" s="9"/>
      <c r="WGI644" s="9"/>
      <c r="WGJ644" s="9"/>
      <c r="WGK644" s="9"/>
      <c r="WGL644" s="9"/>
      <c r="WGM644" s="9"/>
      <c r="WGN644" s="9"/>
      <c r="WGO644" s="9"/>
      <c r="WGP644" s="9"/>
      <c r="WGQ644" s="9"/>
      <c r="WGR644" s="9"/>
      <c r="WGS644" s="9"/>
      <c r="WGT644" s="9"/>
      <c r="WGU644" s="9"/>
      <c r="WGV644" s="9"/>
      <c r="WGW644" s="9"/>
      <c r="WGX644" s="9"/>
      <c r="WGY644" s="9"/>
      <c r="WGZ644" s="9"/>
      <c r="WHA644" s="9"/>
      <c r="WHB644" s="9"/>
      <c r="WHC644" s="9"/>
      <c r="WHD644" s="9"/>
      <c r="WHE644" s="9"/>
      <c r="WHF644" s="9"/>
      <c r="WHG644" s="9"/>
      <c r="WHH644" s="9"/>
      <c r="WHI644" s="9"/>
      <c r="WHJ644" s="9"/>
      <c r="WHK644" s="9"/>
      <c r="WHL644" s="9"/>
      <c r="WHM644" s="9"/>
      <c r="WHN644" s="9"/>
      <c r="WHO644" s="9"/>
      <c r="WHP644" s="9"/>
      <c r="WHQ644" s="9"/>
      <c r="WHR644" s="9"/>
      <c r="WHS644" s="9"/>
      <c r="WHT644" s="9"/>
      <c r="WHU644" s="9"/>
      <c r="WHV644" s="9"/>
      <c r="WHW644" s="9"/>
      <c r="WHX644" s="9"/>
      <c r="WHY644" s="9"/>
      <c r="WHZ644" s="9"/>
      <c r="WIA644" s="9"/>
      <c r="WIB644" s="9"/>
      <c r="WIC644" s="9"/>
      <c r="WID644" s="9"/>
      <c r="WIE644" s="9"/>
      <c r="WIF644" s="9"/>
      <c r="WIG644" s="9"/>
      <c r="WIH644" s="9"/>
      <c r="WII644" s="9"/>
      <c r="WIJ644" s="9"/>
      <c r="WIK644" s="9"/>
      <c r="WIL644" s="9"/>
      <c r="WIM644" s="9"/>
      <c r="WIN644" s="9"/>
      <c r="WIO644" s="9"/>
      <c r="WIP644" s="9"/>
      <c r="WIQ644" s="9"/>
      <c r="WIR644" s="9"/>
      <c r="WIS644" s="9"/>
      <c r="WIT644" s="9"/>
      <c r="WIU644" s="9"/>
      <c r="WIV644" s="9"/>
      <c r="WIW644" s="9"/>
      <c r="WIX644" s="9"/>
      <c r="WIY644" s="9"/>
      <c r="WIZ644" s="9"/>
      <c r="WJA644" s="9"/>
      <c r="WJB644" s="9"/>
      <c r="WJC644" s="9"/>
      <c r="WJD644" s="9"/>
      <c r="WJE644" s="9"/>
      <c r="WJF644" s="9"/>
      <c r="WJG644" s="9"/>
      <c r="WJH644" s="9"/>
      <c r="WJI644" s="9"/>
      <c r="WJJ644" s="9"/>
      <c r="WJK644" s="9"/>
      <c r="WJL644" s="9"/>
      <c r="WJM644" s="9"/>
      <c r="WJN644" s="9"/>
      <c r="WJO644" s="9"/>
      <c r="WJP644" s="9"/>
      <c r="WJQ644" s="9"/>
      <c r="WJR644" s="9"/>
      <c r="WJS644" s="9"/>
      <c r="WJT644" s="9"/>
      <c r="WJU644" s="9"/>
      <c r="WJV644" s="9"/>
      <c r="WJW644" s="9"/>
      <c r="WJX644" s="9"/>
      <c r="WJY644" s="9"/>
      <c r="WJZ644" s="9"/>
      <c r="WKA644" s="9"/>
      <c r="WKB644" s="9"/>
      <c r="WKC644" s="9"/>
      <c r="WKD644" s="9"/>
      <c r="WKE644" s="9"/>
      <c r="WKF644" s="9"/>
      <c r="WKG644" s="9"/>
      <c r="WKH644" s="9"/>
      <c r="WKI644" s="9"/>
      <c r="WKJ644" s="9"/>
      <c r="WKK644" s="9"/>
      <c r="WKL644" s="9"/>
      <c r="WKM644" s="9"/>
      <c r="WKN644" s="9"/>
      <c r="WKO644" s="9"/>
      <c r="WKP644" s="9"/>
      <c r="WKQ644" s="9"/>
      <c r="WKR644" s="9"/>
      <c r="WKS644" s="9"/>
      <c r="WKT644" s="9"/>
      <c r="WKU644" s="9"/>
      <c r="WKV644" s="9"/>
      <c r="WKW644" s="9"/>
      <c r="WKX644" s="9"/>
      <c r="WKY644" s="9"/>
      <c r="WKZ644" s="9"/>
      <c r="WLA644" s="9"/>
      <c r="WLB644" s="9"/>
      <c r="WLC644" s="9"/>
      <c r="WLD644" s="9"/>
      <c r="WLE644" s="9"/>
      <c r="WLF644" s="9"/>
      <c r="WLG644" s="9"/>
      <c r="WLH644" s="9"/>
      <c r="WLI644" s="9"/>
      <c r="WLJ644" s="9"/>
      <c r="WLK644" s="9"/>
      <c r="WLL644" s="9"/>
      <c r="WLM644" s="9"/>
      <c r="WLN644" s="9"/>
      <c r="WLO644" s="9"/>
      <c r="WLP644" s="9"/>
      <c r="WLQ644" s="9"/>
      <c r="WLR644" s="9"/>
      <c r="WLS644" s="9"/>
      <c r="WLT644" s="9"/>
      <c r="WLU644" s="9"/>
      <c r="WLV644" s="9"/>
      <c r="WLW644" s="9"/>
      <c r="WLX644" s="9"/>
      <c r="WLY644" s="9"/>
      <c r="WLZ644" s="9"/>
      <c r="WMA644" s="9"/>
      <c r="WMB644" s="9"/>
      <c r="WMC644" s="9"/>
      <c r="WMD644" s="9"/>
      <c r="WME644" s="9"/>
      <c r="WMF644" s="9"/>
      <c r="WMG644" s="9"/>
      <c r="WMH644" s="9"/>
      <c r="WMI644" s="9"/>
      <c r="WMJ644" s="9"/>
      <c r="WMK644" s="9"/>
      <c r="WML644" s="9"/>
      <c r="WMM644" s="9"/>
      <c r="WMN644" s="9"/>
      <c r="WMO644" s="9"/>
      <c r="WMP644" s="9"/>
      <c r="WMQ644" s="9"/>
      <c r="WMR644" s="9"/>
      <c r="WMS644" s="9"/>
      <c r="WMT644" s="9"/>
      <c r="WMU644" s="9"/>
      <c r="WMV644" s="9"/>
      <c r="WMW644" s="9"/>
      <c r="WMX644" s="9"/>
      <c r="WMY644" s="9"/>
      <c r="WMZ644" s="9"/>
      <c r="WNA644" s="9"/>
      <c r="WNB644" s="9"/>
      <c r="WNC644" s="9"/>
      <c r="WND644" s="9"/>
      <c r="WNE644" s="9"/>
      <c r="WNF644" s="9"/>
      <c r="WNG644" s="9"/>
      <c r="WNH644" s="9"/>
      <c r="WNI644" s="9"/>
      <c r="WNJ644" s="9"/>
      <c r="WNK644" s="9"/>
      <c r="WNL644" s="9"/>
      <c r="WNM644" s="9"/>
      <c r="WNN644" s="9"/>
      <c r="WNO644" s="9"/>
      <c r="WNP644" s="9"/>
      <c r="WNQ644" s="9"/>
      <c r="WNR644" s="9"/>
      <c r="WNS644" s="9"/>
      <c r="WNT644" s="9"/>
      <c r="WNU644" s="9"/>
      <c r="WNV644" s="9"/>
      <c r="WNW644" s="9"/>
      <c r="WNX644" s="9"/>
      <c r="WNY644" s="9"/>
      <c r="WNZ644" s="9"/>
      <c r="WOA644" s="9"/>
      <c r="WOB644" s="9"/>
      <c r="WOC644" s="9"/>
      <c r="WOD644" s="9"/>
      <c r="WOE644" s="9"/>
      <c r="WOF644" s="9"/>
      <c r="WOG644" s="9"/>
      <c r="WOH644" s="9"/>
      <c r="WOI644" s="9"/>
      <c r="WOJ644" s="9"/>
      <c r="WOK644" s="9"/>
      <c r="WOL644" s="9"/>
      <c r="WOM644" s="9"/>
      <c r="WON644" s="9"/>
      <c r="WOO644" s="9"/>
      <c r="WOP644" s="9"/>
      <c r="WOQ644" s="9"/>
      <c r="WOR644" s="9"/>
      <c r="WOS644" s="9"/>
      <c r="WOT644" s="9"/>
      <c r="WOU644" s="9"/>
      <c r="WOV644" s="9"/>
      <c r="WOW644" s="9"/>
      <c r="WOX644" s="9"/>
      <c r="WOY644" s="9"/>
      <c r="WOZ644" s="9"/>
      <c r="WPA644" s="9"/>
      <c r="WPB644" s="9"/>
      <c r="WPC644" s="9"/>
      <c r="WPD644" s="9"/>
      <c r="WPE644" s="9"/>
      <c r="WPF644" s="9"/>
      <c r="WPG644" s="9"/>
      <c r="WPH644" s="9"/>
      <c r="WPI644" s="9"/>
      <c r="WPJ644" s="9"/>
      <c r="WPK644" s="9"/>
      <c r="WPL644" s="9"/>
      <c r="WPM644" s="9"/>
      <c r="WPN644" s="9"/>
      <c r="WPO644" s="9"/>
      <c r="WPP644" s="9"/>
      <c r="WPQ644" s="9"/>
      <c r="WPR644" s="9"/>
      <c r="WPS644" s="9"/>
      <c r="WPT644" s="9"/>
      <c r="WPU644" s="9"/>
      <c r="WPV644" s="9"/>
      <c r="WPW644" s="9"/>
      <c r="WPX644" s="9"/>
      <c r="WPY644" s="9"/>
      <c r="WPZ644" s="9"/>
      <c r="WQA644" s="9"/>
      <c r="WQB644" s="9"/>
      <c r="WQC644" s="9"/>
      <c r="WQD644" s="9"/>
      <c r="WQE644" s="9"/>
      <c r="WQF644" s="9"/>
      <c r="WQG644" s="9"/>
      <c r="WQH644" s="9"/>
      <c r="WQI644" s="9"/>
      <c r="WQJ644" s="9"/>
      <c r="WQK644" s="9"/>
      <c r="WQL644" s="9"/>
      <c r="WQM644" s="9"/>
      <c r="WQN644" s="9"/>
      <c r="WQO644" s="9"/>
      <c r="WQP644" s="9"/>
      <c r="WQQ644" s="9"/>
      <c r="WQR644" s="9"/>
      <c r="WQS644" s="9"/>
      <c r="WQT644" s="9"/>
      <c r="WQU644" s="9"/>
      <c r="WQV644" s="9"/>
      <c r="WQW644" s="9"/>
      <c r="WQX644" s="9"/>
      <c r="WQY644" s="9"/>
      <c r="WQZ644" s="9"/>
      <c r="WRA644" s="9"/>
      <c r="WRB644" s="9"/>
      <c r="WRC644" s="9"/>
      <c r="WRD644" s="9"/>
      <c r="WRE644" s="9"/>
      <c r="WRF644" s="9"/>
      <c r="WRG644" s="9"/>
      <c r="WRH644" s="9"/>
      <c r="WRI644" s="9"/>
      <c r="WRJ644" s="9"/>
      <c r="WRK644" s="9"/>
      <c r="WRL644" s="9"/>
      <c r="WRM644" s="9"/>
      <c r="WRN644" s="9"/>
      <c r="WRO644" s="9"/>
      <c r="WRP644" s="9"/>
      <c r="WRQ644" s="9"/>
      <c r="WRR644" s="9"/>
      <c r="WRS644" s="9"/>
      <c r="WRT644" s="9"/>
      <c r="WRU644" s="9"/>
      <c r="WRV644" s="9"/>
      <c r="WRW644" s="9"/>
      <c r="WRX644" s="9"/>
      <c r="WRY644" s="9"/>
      <c r="WRZ644" s="9"/>
      <c r="WSA644" s="9"/>
      <c r="WSB644" s="9"/>
      <c r="WSC644" s="9"/>
      <c r="WSD644" s="9"/>
      <c r="WSE644" s="9"/>
      <c r="WSF644" s="9"/>
      <c r="WSG644" s="9"/>
      <c r="WSH644" s="9"/>
      <c r="WSI644" s="9"/>
      <c r="WSJ644" s="9"/>
      <c r="WSK644" s="9"/>
      <c r="WSL644" s="9"/>
      <c r="WSM644" s="9"/>
      <c r="WSN644" s="9"/>
      <c r="WSO644" s="9"/>
      <c r="WSP644" s="9"/>
      <c r="WSQ644" s="9"/>
      <c r="WSR644" s="9"/>
      <c r="WSS644" s="9"/>
      <c r="WST644" s="9"/>
      <c r="WSU644" s="9"/>
      <c r="WSV644" s="9"/>
      <c r="WSW644" s="9"/>
      <c r="WSX644" s="9"/>
      <c r="WSY644" s="9"/>
      <c r="WSZ644" s="9"/>
      <c r="WTA644" s="9"/>
      <c r="WTB644" s="9"/>
      <c r="WTC644" s="9"/>
      <c r="WTD644" s="9"/>
      <c r="WTE644" s="9"/>
      <c r="WTF644" s="9"/>
      <c r="WTG644" s="9"/>
      <c r="WTH644" s="9"/>
      <c r="WTI644" s="9"/>
      <c r="WTJ644" s="9"/>
      <c r="WTK644" s="9"/>
      <c r="WTL644" s="9"/>
      <c r="WTM644" s="9"/>
      <c r="WTN644" s="9"/>
      <c r="WTO644" s="9"/>
      <c r="WTP644" s="9"/>
      <c r="WTQ644" s="9"/>
      <c r="WTR644" s="9"/>
      <c r="WTS644" s="9"/>
      <c r="WTT644" s="9"/>
      <c r="WTU644" s="9"/>
      <c r="WTV644" s="9"/>
      <c r="WTW644" s="9"/>
      <c r="WTX644" s="9"/>
      <c r="WTY644" s="9"/>
      <c r="WTZ644" s="9"/>
      <c r="WUA644" s="9"/>
      <c r="WUB644" s="9"/>
      <c r="WUC644" s="9"/>
      <c r="WUD644" s="9"/>
      <c r="WUE644" s="9"/>
      <c r="WUF644" s="9"/>
      <c r="WUG644" s="9"/>
      <c r="WUH644" s="9"/>
      <c r="WUI644" s="9"/>
      <c r="WUJ644" s="9"/>
      <c r="WUK644" s="9"/>
      <c r="WUL644" s="9"/>
      <c r="WUM644" s="9"/>
      <c r="WUN644" s="9"/>
      <c r="WUO644" s="9"/>
      <c r="WUP644" s="9"/>
      <c r="WUQ644" s="9"/>
      <c r="WUR644" s="9"/>
      <c r="WUS644" s="9"/>
      <c r="WUT644" s="9"/>
      <c r="WUU644" s="9"/>
      <c r="WUV644" s="9"/>
      <c r="WUW644" s="9"/>
      <c r="WUX644" s="9"/>
      <c r="WUY644" s="9"/>
      <c r="WUZ644" s="9"/>
      <c r="WVA644" s="9"/>
      <c r="WVB644" s="9"/>
      <c r="WVC644" s="9"/>
      <c r="WVD644" s="9"/>
      <c r="WVE644" s="9"/>
      <c r="WVF644" s="9"/>
      <c r="WVG644" s="9"/>
      <c r="WVH644" s="9"/>
      <c r="WVI644" s="9"/>
      <c r="WVJ644" s="9"/>
      <c r="WVK644" s="9"/>
      <c r="WVL644" s="9"/>
      <c r="WVM644" s="9"/>
      <c r="WVN644" s="9"/>
      <c r="WVO644" s="9"/>
      <c r="WVP644" s="9"/>
      <c r="WVQ644" s="9"/>
      <c r="WVR644" s="9"/>
      <c r="WVS644" s="9"/>
      <c r="WVT644" s="9"/>
      <c r="WVU644" s="9"/>
      <c r="WVV644" s="9"/>
      <c r="WVW644" s="9"/>
      <c r="WVX644" s="9"/>
      <c r="WVY644" s="9"/>
      <c r="WVZ644" s="9"/>
      <c r="WWA644" s="9"/>
      <c r="WWB644" s="9"/>
      <c r="WWC644" s="9"/>
      <c r="WWD644" s="9"/>
      <c r="WWE644" s="9"/>
      <c r="WWF644" s="9"/>
      <c r="WWG644" s="9"/>
      <c r="WWH644" s="9"/>
      <c r="WWI644" s="9"/>
      <c r="WWJ644" s="9"/>
      <c r="WWK644" s="9"/>
      <c r="WWL644" s="9"/>
    </row>
    <row r="645" spans="1:16158" s="35" customFormat="1">
      <c r="A645" s="277"/>
      <c r="B645" s="245"/>
      <c r="C645" s="245"/>
      <c r="D645" s="245"/>
      <c r="E645" s="248"/>
      <c r="F645" s="248"/>
      <c r="G645" s="248"/>
      <c r="H645" s="247">
        <v>1</v>
      </c>
      <c r="I645" s="65">
        <f>E645*400+F645*100+G645</f>
        <v>0</v>
      </c>
      <c r="J645" s="65">
        <v>125</v>
      </c>
      <c r="K645" s="80">
        <f>I645*J645</f>
        <v>0</v>
      </c>
      <c r="L645" s="245">
        <v>2</v>
      </c>
      <c r="M645" s="266" t="s">
        <v>1655</v>
      </c>
      <c r="N645" s="245" t="s">
        <v>1595</v>
      </c>
      <c r="O645" s="48"/>
      <c r="P645" s="58">
        <v>33</v>
      </c>
      <c r="Q645" s="245"/>
      <c r="R645" s="251"/>
      <c r="S645" s="245"/>
      <c r="T645" s="245">
        <v>20</v>
      </c>
      <c r="U645" s="248"/>
      <c r="V645" s="245"/>
      <c r="W645" s="278"/>
      <c r="X645" s="257"/>
      <c r="Y645" s="257"/>
      <c r="Z645" s="125"/>
      <c r="AA645" s="254"/>
      <c r="AB645" s="82"/>
      <c r="AC645" s="83">
        <f t="shared" si="240"/>
        <v>0</v>
      </c>
      <c r="AD645" s="4"/>
      <c r="AE645" s="4"/>
      <c r="AF645" s="4"/>
      <c r="AG645" s="121"/>
      <c r="AH645" s="8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  <c r="IW645" s="9"/>
      <c r="IX645" s="9"/>
      <c r="IY645" s="9"/>
      <c r="IZ645" s="9"/>
      <c r="JA645" s="9"/>
      <c r="JB645" s="9"/>
      <c r="JC645" s="9"/>
      <c r="JD645" s="9"/>
      <c r="JE645" s="9"/>
      <c r="JF645" s="9"/>
      <c r="JG645" s="9"/>
      <c r="JH645" s="9"/>
      <c r="JI645" s="9"/>
      <c r="JJ645" s="9"/>
      <c r="JK645" s="9"/>
      <c r="JL645" s="9"/>
      <c r="JM645" s="9"/>
      <c r="JN645" s="9"/>
      <c r="JO645" s="9"/>
      <c r="JP645" s="9"/>
      <c r="JQ645" s="9"/>
      <c r="JR645" s="9"/>
      <c r="JS645" s="9"/>
      <c r="JT645" s="9"/>
      <c r="JU645" s="9"/>
      <c r="JV645" s="9"/>
      <c r="JW645" s="9"/>
      <c r="JX645" s="9"/>
      <c r="JY645" s="9"/>
      <c r="JZ645" s="9"/>
      <c r="KA645" s="9"/>
      <c r="KB645" s="9"/>
      <c r="KC645" s="9"/>
      <c r="KD645" s="9"/>
      <c r="KE645" s="9"/>
      <c r="KF645" s="9"/>
      <c r="KG645" s="9"/>
      <c r="KH645" s="9"/>
      <c r="KI645" s="9"/>
      <c r="KJ645" s="9"/>
      <c r="KK645" s="9"/>
      <c r="KL645" s="9"/>
      <c r="KM645" s="9"/>
      <c r="KN645" s="9"/>
      <c r="KO645" s="9"/>
      <c r="KP645" s="9"/>
      <c r="KQ645" s="9"/>
      <c r="KR645" s="9"/>
      <c r="KS645" s="9"/>
      <c r="KT645" s="9"/>
      <c r="KU645" s="9"/>
      <c r="KV645" s="9"/>
      <c r="KW645" s="9"/>
      <c r="KX645" s="9"/>
      <c r="KY645" s="9"/>
      <c r="KZ645" s="9"/>
      <c r="LA645" s="9"/>
      <c r="LB645" s="9"/>
      <c r="LC645" s="9"/>
      <c r="LD645" s="9"/>
      <c r="LE645" s="9"/>
      <c r="LF645" s="9"/>
      <c r="LG645" s="9"/>
      <c r="LH645" s="9"/>
      <c r="LI645" s="9"/>
      <c r="LJ645" s="9"/>
      <c r="LK645" s="9"/>
      <c r="LL645" s="9"/>
      <c r="LM645" s="9"/>
      <c r="LN645" s="9"/>
      <c r="LO645" s="9"/>
      <c r="LP645" s="9"/>
      <c r="LQ645" s="9"/>
      <c r="LR645" s="9"/>
      <c r="LS645" s="9"/>
      <c r="LT645" s="9"/>
      <c r="LU645" s="9"/>
      <c r="LV645" s="9"/>
      <c r="LW645" s="9"/>
      <c r="LX645" s="9"/>
      <c r="LY645" s="9"/>
      <c r="LZ645" s="9"/>
      <c r="MA645" s="9"/>
      <c r="MB645" s="9"/>
      <c r="MC645" s="9"/>
      <c r="MD645" s="9"/>
      <c r="ME645" s="9"/>
      <c r="MF645" s="9"/>
      <c r="MG645" s="9"/>
      <c r="MH645" s="9"/>
      <c r="MI645" s="9"/>
      <c r="MJ645" s="9"/>
      <c r="MK645" s="9"/>
      <c r="ML645" s="9"/>
      <c r="MM645" s="9"/>
      <c r="MN645" s="9"/>
      <c r="MO645" s="9"/>
      <c r="MP645" s="9"/>
      <c r="MQ645" s="9"/>
      <c r="MR645" s="9"/>
      <c r="MS645" s="9"/>
      <c r="MT645" s="9"/>
      <c r="MU645" s="9"/>
      <c r="MV645" s="9"/>
      <c r="MW645" s="9"/>
      <c r="MX645" s="9"/>
      <c r="MY645" s="9"/>
      <c r="MZ645" s="9"/>
      <c r="NA645" s="9"/>
      <c r="NB645" s="9"/>
      <c r="NC645" s="9"/>
      <c r="ND645" s="9"/>
      <c r="NE645" s="9"/>
      <c r="NF645" s="9"/>
      <c r="NG645" s="9"/>
      <c r="NH645" s="9"/>
      <c r="NI645" s="9"/>
      <c r="NJ645" s="9"/>
      <c r="NK645" s="9"/>
      <c r="NL645" s="9"/>
      <c r="NM645" s="9"/>
      <c r="NN645" s="9"/>
      <c r="NO645" s="9"/>
      <c r="NP645" s="9"/>
      <c r="NQ645" s="9"/>
      <c r="NR645" s="9"/>
      <c r="NS645" s="9"/>
      <c r="NT645" s="9"/>
      <c r="NU645" s="9"/>
      <c r="NV645" s="9"/>
      <c r="NW645" s="9"/>
      <c r="NX645" s="9"/>
      <c r="NY645" s="9"/>
      <c r="NZ645" s="9"/>
      <c r="OA645" s="9"/>
      <c r="OB645" s="9"/>
      <c r="OC645" s="9"/>
      <c r="OD645" s="9"/>
      <c r="OE645" s="9"/>
      <c r="OF645" s="9"/>
      <c r="OG645" s="9"/>
      <c r="OH645" s="9"/>
      <c r="OI645" s="9"/>
      <c r="OJ645" s="9"/>
      <c r="OK645" s="9"/>
      <c r="OL645" s="9"/>
      <c r="OM645" s="9"/>
      <c r="ON645" s="9"/>
      <c r="OO645" s="9"/>
      <c r="OP645" s="9"/>
      <c r="OQ645" s="9"/>
      <c r="OR645" s="9"/>
      <c r="OS645" s="9"/>
      <c r="OT645" s="9"/>
      <c r="OU645" s="9"/>
      <c r="OV645" s="9"/>
      <c r="OW645" s="9"/>
      <c r="OX645" s="9"/>
      <c r="OY645" s="9"/>
      <c r="OZ645" s="9"/>
      <c r="PA645" s="9"/>
      <c r="PB645" s="9"/>
      <c r="PC645" s="9"/>
      <c r="PD645" s="9"/>
      <c r="PE645" s="9"/>
      <c r="PF645" s="9"/>
      <c r="PG645" s="9"/>
      <c r="PH645" s="9"/>
      <c r="PI645" s="9"/>
      <c r="PJ645" s="9"/>
      <c r="PK645" s="9"/>
      <c r="PL645" s="9"/>
      <c r="PM645" s="9"/>
      <c r="PN645" s="9"/>
      <c r="PO645" s="9"/>
      <c r="PP645" s="9"/>
      <c r="PQ645" s="9"/>
      <c r="PR645" s="9"/>
      <c r="PS645" s="9"/>
      <c r="PT645" s="9"/>
      <c r="PU645" s="9"/>
      <c r="PV645" s="9"/>
      <c r="PW645" s="9"/>
      <c r="PX645" s="9"/>
      <c r="PY645" s="9"/>
      <c r="PZ645" s="9"/>
      <c r="QA645" s="9"/>
      <c r="QB645" s="9"/>
      <c r="QC645" s="9"/>
      <c r="QD645" s="9"/>
      <c r="QE645" s="9"/>
      <c r="QF645" s="9"/>
      <c r="QG645" s="9"/>
      <c r="QH645" s="9"/>
      <c r="QI645" s="9"/>
      <c r="QJ645" s="9"/>
      <c r="QK645" s="9"/>
      <c r="QL645" s="9"/>
      <c r="QM645" s="9"/>
      <c r="QN645" s="9"/>
      <c r="QO645" s="9"/>
      <c r="QP645" s="9"/>
      <c r="QQ645" s="9"/>
      <c r="QR645" s="9"/>
      <c r="QS645" s="9"/>
      <c r="QT645" s="9"/>
      <c r="QU645" s="9"/>
      <c r="QV645" s="9"/>
      <c r="QW645" s="9"/>
      <c r="QX645" s="9"/>
      <c r="QY645" s="9"/>
      <c r="QZ645" s="9"/>
      <c r="RA645" s="9"/>
      <c r="RB645" s="9"/>
      <c r="RC645" s="9"/>
      <c r="RD645" s="9"/>
      <c r="RE645" s="9"/>
      <c r="RF645" s="9"/>
      <c r="RG645" s="9"/>
      <c r="RH645" s="9"/>
      <c r="RI645" s="9"/>
      <c r="RJ645" s="9"/>
      <c r="RK645" s="9"/>
      <c r="RL645" s="9"/>
      <c r="RM645" s="9"/>
      <c r="RN645" s="9"/>
      <c r="RO645" s="9"/>
      <c r="RP645" s="9"/>
      <c r="RQ645" s="9"/>
      <c r="RR645" s="9"/>
      <c r="RS645" s="9"/>
      <c r="RT645" s="9"/>
      <c r="RU645" s="9"/>
      <c r="RV645" s="9"/>
      <c r="RW645" s="9"/>
      <c r="RX645" s="9"/>
      <c r="RY645" s="9"/>
      <c r="RZ645" s="9"/>
      <c r="SA645" s="9"/>
      <c r="SB645" s="9"/>
      <c r="SC645" s="9"/>
      <c r="SD645" s="9"/>
      <c r="SE645" s="9"/>
      <c r="SF645" s="9"/>
      <c r="SG645" s="9"/>
      <c r="SH645" s="9"/>
      <c r="SI645" s="9"/>
      <c r="SJ645" s="9"/>
      <c r="SK645" s="9"/>
      <c r="SL645" s="9"/>
      <c r="SM645" s="9"/>
      <c r="SN645" s="9"/>
      <c r="SO645" s="9"/>
      <c r="SP645" s="9"/>
      <c r="SQ645" s="9"/>
      <c r="SR645" s="9"/>
      <c r="SS645" s="9"/>
      <c r="ST645" s="9"/>
      <c r="SU645" s="9"/>
      <c r="SV645" s="9"/>
      <c r="SW645" s="9"/>
      <c r="SX645" s="9"/>
      <c r="SY645" s="9"/>
      <c r="SZ645" s="9"/>
      <c r="TA645" s="9"/>
      <c r="TB645" s="9"/>
      <c r="TC645" s="9"/>
      <c r="TD645" s="9"/>
      <c r="TE645" s="9"/>
      <c r="TF645" s="9"/>
      <c r="TG645" s="9"/>
      <c r="TH645" s="9"/>
      <c r="TI645" s="9"/>
      <c r="TJ645" s="9"/>
      <c r="TK645" s="9"/>
      <c r="TL645" s="9"/>
      <c r="TM645" s="9"/>
      <c r="TN645" s="9"/>
      <c r="TO645" s="9"/>
      <c r="TP645" s="9"/>
      <c r="TQ645" s="9"/>
      <c r="TR645" s="9"/>
      <c r="TS645" s="9"/>
      <c r="TT645" s="9"/>
      <c r="TU645" s="9"/>
      <c r="TV645" s="9"/>
      <c r="TW645" s="9"/>
      <c r="TX645" s="9"/>
      <c r="TY645" s="9"/>
      <c r="TZ645" s="9"/>
      <c r="UA645" s="9"/>
      <c r="UB645" s="9"/>
      <c r="UC645" s="9"/>
      <c r="UD645" s="9"/>
      <c r="UE645" s="9"/>
      <c r="UF645" s="9"/>
      <c r="UG645" s="9"/>
      <c r="UH645" s="9"/>
      <c r="UI645" s="9"/>
      <c r="UJ645" s="9"/>
      <c r="UK645" s="9"/>
      <c r="UL645" s="9"/>
      <c r="UM645" s="9"/>
      <c r="UN645" s="9"/>
      <c r="UO645" s="9"/>
      <c r="UP645" s="9"/>
      <c r="UQ645" s="9"/>
      <c r="UR645" s="9"/>
      <c r="US645" s="9"/>
      <c r="UT645" s="9"/>
      <c r="UU645" s="9"/>
      <c r="UV645" s="9"/>
      <c r="UW645" s="9"/>
      <c r="UX645" s="9"/>
      <c r="UY645" s="9"/>
      <c r="UZ645" s="9"/>
      <c r="VA645" s="9"/>
      <c r="VB645" s="9"/>
      <c r="VC645" s="9"/>
      <c r="VD645" s="9"/>
      <c r="VE645" s="9"/>
      <c r="VF645" s="9"/>
      <c r="VG645" s="9"/>
      <c r="VH645" s="9"/>
      <c r="VI645" s="9"/>
      <c r="VJ645" s="9"/>
      <c r="VK645" s="9"/>
      <c r="VL645" s="9"/>
      <c r="VM645" s="9"/>
      <c r="VN645" s="9"/>
      <c r="VO645" s="9"/>
      <c r="VP645" s="9"/>
      <c r="VQ645" s="9"/>
      <c r="VR645" s="9"/>
      <c r="VS645" s="9"/>
      <c r="VT645" s="9"/>
      <c r="VU645" s="9"/>
      <c r="VV645" s="9"/>
      <c r="VW645" s="9"/>
      <c r="VX645" s="9"/>
      <c r="VY645" s="9"/>
      <c r="VZ645" s="9"/>
      <c r="WA645" s="9"/>
      <c r="WB645" s="9"/>
      <c r="WC645" s="9"/>
      <c r="WD645" s="9"/>
      <c r="WE645" s="9"/>
      <c r="WF645" s="9"/>
      <c r="WG645" s="9"/>
      <c r="WH645" s="9"/>
      <c r="WI645" s="9"/>
      <c r="WJ645" s="9"/>
      <c r="WK645" s="9"/>
      <c r="WL645" s="9"/>
      <c r="WM645" s="9"/>
      <c r="WN645" s="9"/>
      <c r="WO645" s="9"/>
      <c r="WP645" s="9"/>
      <c r="WQ645" s="9"/>
      <c r="WR645" s="9"/>
      <c r="WS645" s="9"/>
      <c r="WT645" s="9"/>
      <c r="WU645" s="9"/>
      <c r="WV645" s="9"/>
      <c r="WW645" s="9"/>
      <c r="WX645" s="9"/>
      <c r="WY645" s="9"/>
      <c r="WZ645" s="9"/>
      <c r="XA645" s="9"/>
      <c r="XB645" s="9"/>
      <c r="XC645" s="9"/>
      <c r="XD645" s="9"/>
      <c r="XE645" s="9"/>
      <c r="XF645" s="9"/>
      <c r="XG645" s="9"/>
      <c r="XH645" s="9"/>
      <c r="XI645" s="9"/>
      <c r="XJ645" s="9"/>
      <c r="XK645" s="9"/>
      <c r="XL645" s="9"/>
      <c r="XM645" s="9"/>
      <c r="XN645" s="9"/>
      <c r="XO645" s="9"/>
      <c r="XP645" s="9"/>
      <c r="XQ645" s="9"/>
      <c r="XR645" s="9"/>
      <c r="XS645" s="9"/>
      <c r="XT645" s="9"/>
      <c r="XU645" s="9"/>
      <c r="XV645" s="9"/>
      <c r="XW645" s="9"/>
      <c r="XX645" s="9"/>
      <c r="XY645" s="9"/>
      <c r="XZ645" s="9"/>
      <c r="YA645" s="9"/>
      <c r="YB645" s="9"/>
      <c r="YC645" s="9"/>
      <c r="YD645" s="9"/>
      <c r="YE645" s="9"/>
      <c r="YF645" s="9"/>
      <c r="YG645" s="9"/>
      <c r="YH645" s="9"/>
      <c r="YI645" s="9"/>
      <c r="YJ645" s="9"/>
      <c r="YK645" s="9"/>
      <c r="YL645" s="9"/>
      <c r="YM645" s="9"/>
      <c r="YN645" s="9"/>
      <c r="YO645" s="9"/>
      <c r="YP645" s="9"/>
      <c r="YQ645" s="9"/>
      <c r="YR645" s="9"/>
      <c r="YS645" s="9"/>
      <c r="YT645" s="9"/>
      <c r="YU645" s="9"/>
      <c r="YV645" s="9"/>
      <c r="YW645" s="9"/>
      <c r="YX645" s="9"/>
      <c r="YY645" s="9"/>
      <c r="YZ645" s="9"/>
      <c r="ZA645" s="9"/>
      <c r="ZB645" s="9"/>
      <c r="ZC645" s="9"/>
      <c r="ZD645" s="9"/>
      <c r="ZE645" s="9"/>
      <c r="ZF645" s="9"/>
      <c r="ZG645" s="9"/>
      <c r="ZH645" s="9"/>
      <c r="ZI645" s="9"/>
      <c r="ZJ645" s="9"/>
      <c r="ZK645" s="9"/>
      <c r="ZL645" s="9"/>
      <c r="ZM645" s="9"/>
      <c r="ZN645" s="9"/>
      <c r="ZO645" s="9"/>
      <c r="ZP645" s="9"/>
      <c r="ZQ645" s="9"/>
      <c r="ZR645" s="9"/>
      <c r="ZS645" s="9"/>
      <c r="ZT645" s="9"/>
      <c r="ZU645" s="9"/>
      <c r="ZV645" s="9"/>
      <c r="ZW645" s="9"/>
      <c r="ZX645" s="9"/>
      <c r="ZY645" s="9"/>
      <c r="ZZ645" s="9"/>
      <c r="AAA645" s="9"/>
      <c r="AAB645" s="9"/>
      <c r="AAC645" s="9"/>
      <c r="AAD645" s="9"/>
      <c r="AAE645" s="9"/>
      <c r="AAF645" s="9"/>
      <c r="AAG645" s="9"/>
      <c r="AAH645" s="9"/>
      <c r="AAI645" s="9"/>
      <c r="AAJ645" s="9"/>
      <c r="AAK645" s="9"/>
      <c r="AAL645" s="9"/>
      <c r="AAM645" s="9"/>
      <c r="AAN645" s="9"/>
      <c r="AAO645" s="9"/>
      <c r="AAP645" s="9"/>
      <c r="AAQ645" s="9"/>
      <c r="AAR645" s="9"/>
      <c r="AAS645" s="9"/>
      <c r="AAT645" s="9"/>
      <c r="AAU645" s="9"/>
      <c r="AAV645" s="9"/>
      <c r="AAW645" s="9"/>
      <c r="AAX645" s="9"/>
      <c r="AAY645" s="9"/>
      <c r="AAZ645" s="9"/>
      <c r="ABA645" s="9"/>
      <c r="ABB645" s="9"/>
      <c r="ABC645" s="9"/>
      <c r="ABD645" s="9"/>
      <c r="ABE645" s="9"/>
      <c r="ABF645" s="9"/>
      <c r="ABG645" s="9"/>
      <c r="ABH645" s="9"/>
      <c r="ABI645" s="9"/>
      <c r="ABJ645" s="9"/>
      <c r="ABK645" s="9"/>
      <c r="ABL645" s="9"/>
      <c r="ABM645" s="9"/>
      <c r="ABN645" s="9"/>
      <c r="ABO645" s="9"/>
      <c r="ABP645" s="9"/>
      <c r="ABQ645" s="9"/>
      <c r="ABR645" s="9"/>
      <c r="ABS645" s="9"/>
      <c r="ABT645" s="9"/>
      <c r="ABU645" s="9"/>
      <c r="ABV645" s="9"/>
      <c r="ABW645" s="9"/>
      <c r="ABX645" s="9"/>
      <c r="ABY645" s="9"/>
      <c r="ABZ645" s="9"/>
      <c r="ACA645" s="9"/>
      <c r="ACB645" s="9"/>
      <c r="ACC645" s="9"/>
      <c r="ACD645" s="9"/>
      <c r="ACE645" s="9"/>
      <c r="ACF645" s="9"/>
      <c r="ACG645" s="9"/>
      <c r="ACH645" s="9"/>
      <c r="ACI645" s="9"/>
      <c r="ACJ645" s="9"/>
      <c r="ACK645" s="9"/>
      <c r="ACL645" s="9"/>
      <c r="ACM645" s="9"/>
      <c r="ACN645" s="9"/>
      <c r="ACO645" s="9"/>
      <c r="ACP645" s="9"/>
      <c r="ACQ645" s="9"/>
      <c r="ACR645" s="9"/>
      <c r="ACS645" s="9"/>
      <c r="ACT645" s="9"/>
      <c r="ACU645" s="9"/>
      <c r="ACV645" s="9"/>
      <c r="ACW645" s="9"/>
      <c r="ACX645" s="9"/>
      <c r="ACY645" s="9"/>
      <c r="ACZ645" s="9"/>
      <c r="ADA645" s="9"/>
      <c r="ADB645" s="9"/>
      <c r="ADC645" s="9"/>
      <c r="ADD645" s="9"/>
      <c r="ADE645" s="9"/>
      <c r="ADF645" s="9"/>
      <c r="ADG645" s="9"/>
      <c r="ADH645" s="9"/>
      <c r="ADI645" s="9"/>
      <c r="ADJ645" s="9"/>
      <c r="ADK645" s="9"/>
      <c r="ADL645" s="9"/>
      <c r="ADM645" s="9"/>
      <c r="ADN645" s="9"/>
      <c r="ADO645" s="9"/>
      <c r="ADP645" s="9"/>
      <c r="ADQ645" s="9"/>
      <c r="ADR645" s="9"/>
      <c r="ADS645" s="9"/>
      <c r="ADT645" s="9"/>
      <c r="ADU645" s="9"/>
      <c r="ADV645" s="9"/>
      <c r="ADW645" s="9"/>
      <c r="ADX645" s="9"/>
      <c r="ADY645" s="9"/>
      <c r="ADZ645" s="9"/>
      <c r="AEA645" s="9"/>
      <c r="AEB645" s="9"/>
      <c r="AEC645" s="9"/>
      <c r="AED645" s="9"/>
      <c r="AEE645" s="9"/>
      <c r="AEF645" s="9"/>
      <c r="AEG645" s="9"/>
      <c r="AEH645" s="9"/>
      <c r="AEI645" s="9"/>
      <c r="AEJ645" s="9"/>
      <c r="AEK645" s="9"/>
      <c r="AEL645" s="9"/>
      <c r="AEM645" s="9"/>
      <c r="AEN645" s="9"/>
      <c r="AEO645" s="9"/>
      <c r="AEP645" s="9"/>
      <c r="AEQ645" s="9"/>
      <c r="AER645" s="9"/>
      <c r="AES645" s="9"/>
      <c r="AET645" s="9"/>
      <c r="AEU645" s="9"/>
      <c r="AEV645" s="9"/>
      <c r="AEW645" s="9"/>
      <c r="AEX645" s="9"/>
      <c r="AEY645" s="9"/>
      <c r="AEZ645" s="9"/>
      <c r="AFA645" s="9"/>
      <c r="AFB645" s="9"/>
      <c r="AFC645" s="9"/>
      <c r="AFD645" s="9"/>
      <c r="AFE645" s="9"/>
      <c r="AFF645" s="9"/>
      <c r="AFG645" s="9"/>
      <c r="AFH645" s="9"/>
      <c r="AFI645" s="9"/>
      <c r="AFJ645" s="9"/>
      <c r="AFK645" s="9"/>
      <c r="AFL645" s="9"/>
      <c r="AFM645" s="9"/>
      <c r="AFN645" s="9"/>
      <c r="AFO645" s="9"/>
      <c r="AFP645" s="9"/>
      <c r="AFQ645" s="9"/>
      <c r="AFR645" s="9"/>
      <c r="AFS645" s="9"/>
      <c r="AFT645" s="9"/>
      <c r="AFU645" s="9"/>
      <c r="AFV645" s="9"/>
      <c r="AFW645" s="9"/>
      <c r="AFX645" s="9"/>
      <c r="AFY645" s="9"/>
      <c r="AFZ645" s="9"/>
      <c r="AGA645" s="9"/>
      <c r="AGB645" s="9"/>
      <c r="AGC645" s="9"/>
      <c r="AGD645" s="9"/>
      <c r="AGE645" s="9"/>
      <c r="AGF645" s="9"/>
      <c r="AGG645" s="9"/>
      <c r="AGH645" s="9"/>
      <c r="AGI645" s="9"/>
      <c r="AGJ645" s="9"/>
      <c r="AGK645" s="9"/>
      <c r="AGL645" s="9"/>
      <c r="AGM645" s="9"/>
      <c r="AGN645" s="9"/>
      <c r="AGO645" s="9"/>
      <c r="AGP645" s="9"/>
      <c r="AGQ645" s="9"/>
      <c r="AGR645" s="9"/>
      <c r="AGS645" s="9"/>
      <c r="AGT645" s="9"/>
      <c r="AGU645" s="9"/>
      <c r="AGV645" s="9"/>
      <c r="AGW645" s="9"/>
      <c r="AGX645" s="9"/>
      <c r="AGY645" s="9"/>
      <c r="AGZ645" s="9"/>
      <c r="AHA645" s="9"/>
      <c r="AHB645" s="9"/>
      <c r="AHC645" s="9"/>
      <c r="AHD645" s="9"/>
      <c r="AHE645" s="9"/>
      <c r="AHF645" s="9"/>
      <c r="AHG645" s="9"/>
      <c r="AHH645" s="9"/>
      <c r="AHI645" s="9"/>
      <c r="AHJ645" s="9"/>
      <c r="AHK645" s="9"/>
      <c r="AHL645" s="9"/>
      <c r="AHM645" s="9"/>
      <c r="AHN645" s="9"/>
      <c r="AHO645" s="9"/>
      <c r="AHP645" s="9"/>
      <c r="AHQ645" s="9"/>
      <c r="AHR645" s="9"/>
      <c r="AHS645" s="9"/>
      <c r="AHT645" s="9"/>
      <c r="AHU645" s="9"/>
      <c r="AHV645" s="9"/>
      <c r="AHW645" s="9"/>
      <c r="AHX645" s="9"/>
      <c r="AHY645" s="9"/>
      <c r="AHZ645" s="9"/>
      <c r="AIA645" s="9"/>
      <c r="AIB645" s="9"/>
      <c r="AIC645" s="9"/>
      <c r="AID645" s="9"/>
      <c r="AIE645" s="9"/>
      <c r="AIF645" s="9"/>
      <c r="AIG645" s="9"/>
      <c r="AIH645" s="9"/>
      <c r="AII645" s="9"/>
      <c r="AIJ645" s="9"/>
      <c r="AIK645" s="9"/>
      <c r="AIL645" s="9"/>
      <c r="AIM645" s="9"/>
      <c r="AIN645" s="9"/>
      <c r="AIO645" s="9"/>
      <c r="AIP645" s="9"/>
      <c r="AIQ645" s="9"/>
      <c r="AIR645" s="9"/>
      <c r="AIS645" s="9"/>
      <c r="AIT645" s="9"/>
      <c r="AIU645" s="9"/>
      <c r="AIV645" s="9"/>
      <c r="AIW645" s="9"/>
      <c r="AIX645" s="9"/>
      <c r="AIY645" s="9"/>
      <c r="AIZ645" s="9"/>
      <c r="AJA645" s="9"/>
      <c r="AJB645" s="9"/>
      <c r="AJC645" s="9"/>
      <c r="AJD645" s="9"/>
      <c r="AJE645" s="9"/>
      <c r="AJF645" s="9"/>
      <c r="AJG645" s="9"/>
      <c r="AJH645" s="9"/>
      <c r="AJI645" s="9"/>
      <c r="AJJ645" s="9"/>
      <c r="AJK645" s="9"/>
      <c r="AJL645" s="9"/>
      <c r="AJM645" s="9"/>
      <c r="AJN645" s="9"/>
      <c r="AJO645" s="9"/>
      <c r="AJP645" s="9"/>
      <c r="AJQ645" s="9"/>
      <c r="AJR645" s="9"/>
      <c r="AJS645" s="9"/>
      <c r="AJT645" s="9"/>
      <c r="AJU645" s="9"/>
      <c r="AJV645" s="9"/>
      <c r="AJW645" s="9"/>
      <c r="AJX645" s="9"/>
      <c r="AJY645" s="9"/>
      <c r="AJZ645" s="9"/>
      <c r="AKA645" s="9"/>
      <c r="AKB645" s="9"/>
      <c r="AKC645" s="9"/>
      <c r="AKD645" s="9"/>
      <c r="AKE645" s="9"/>
      <c r="AKF645" s="9"/>
      <c r="AKG645" s="9"/>
      <c r="AKH645" s="9"/>
      <c r="AKI645" s="9"/>
      <c r="AKJ645" s="9"/>
      <c r="AKK645" s="9"/>
      <c r="AKL645" s="9"/>
      <c r="AKM645" s="9"/>
      <c r="AKN645" s="9"/>
      <c r="AKO645" s="9"/>
      <c r="AKP645" s="9"/>
      <c r="AKQ645" s="9"/>
      <c r="AKR645" s="9"/>
      <c r="AKS645" s="9"/>
      <c r="AKT645" s="9"/>
      <c r="AKU645" s="9"/>
      <c r="AKV645" s="9"/>
      <c r="AKW645" s="9"/>
      <c r="AKX645" s="9"/>
      <c r="AKY645" s="9"/>
      <c r="AKZ645" s="9"/>
      <c r="ALA645" s="9"/>
      <c r="ALB645" s="9"/>
      <c r="ALC645" s="9"/>
      <c r="ALD645" s="9"/>
      <c r="ALE645" s="9"/>
      <c r="ALF645" s="9"/>
      <c r="ALG645" s="9"/>
      <c r="ALH645" s="9"/>
      <c r="ALI645" s="9"/>
      <c r="ALJ645" s="9"/>
      <c r="ALK645" s="9"/>
      <c r="ALL645" s="9"/>
      <c r="ALM645" s="9"/>
      <c r="ALN645" s="9"/>
      <c r="ALO645" s="9"/>
      <c r="ALP645" s="9"/>
      <c r="ALQ645" s="9"/>
      <c r="ALR645" s="9"/>
      <c r="ALS645" s="9"/>
      <c r="ALT645" s="9"/>
      <c r="ALU645" s="9"/>
      <c r="ALV645" s="9"/>
      <c r="ALW645" s="9"/>
      <c r="ALX645" s="9"/>
      <c r="ALY645" s="9"/>
      <c r="ALZ645" s="9"/>
      <c r="AMA645" s="9"/>
      <c r="AMB645" s="9"/>
      <c r="AMC645" s="9"/>
      <c r="AMD645" s="9"/>
      <c r="AME645" s="9"/>
      <c r="AMF645" s="9"/>
      <c r="AMG645" s="9"/>
      <c r="AMH645" s="9"/>
      <c r="AMI645" s="9"/>
      <c r="AMJ645" s="9"/>
      <c r="AMK645" s="9"/>
      <c r="AML645" s="9"/>
      <c r="AMM645" s="9"/>
      <c r="AMN645" s="9"/>
      <c r="AMO645" s="9"/>
      <c r="AMP645" s="9"/>
      <c r="AMQ645" s="9"/>
      <c r="AMR645" s="9"/>
      <c r="AMS645" s="9"/>
      <c r="AMT645" s="9"/>
      <c r="AMU645" s="9"/>
      <c r="AMV645" s="9"/>
      <c r="AMW645" s="9"/>
      <c r="AMX645" s="9"/>
      <c r="AMY645" s="9"/>
      <c r="AMZ645" s="9"/>
      <c r="ANA645" s="9"/>
      <c r="ANB645" s="9"/>
      <c r="ANC645" s="9"/>
      <c r="AND645" s="9"/>
      <c r="ANE645" s="9"/>
      <c r="ANF645" s="9"/>
      <c r="ANG645" s="9"/>
      <c r="ANH645" s="9"/>
      <c r="ANI645" s="9"/>
      <c r="ANJ645" s="9"/>
      <c r="ANK645" s="9"/>
      <c r="ANL645" s="9"/>
      <c r="ANM645" s="9"/>
      <c r="ANN645" s="9"/>
      <c r="ANO645" s="9"/>
      <c r="ANP645" s="9"/>
      <c r="ANQ645" s="9"/>
      <c r="ANR645" s="9"/>
      <c r="ANS645" s="9"/>
      <c r="ANT645" s="9"/>
      <c r="ANU645" s="9"/>
      <c r="ANV645" s="9"/>
      <c r="ANW645" s="9"/>
      <c r="ANX645" s="9"/>
      <c r="ANY645" s="9"/>
      <c r="ANZ645" s="9"/>
      <c r="AOA645" s="9"/>
      <c r="AOB645" s="9"/>
      <c r="AOC645" s="9"/>
      <c r="AOD645" s="9"/>
      <c r="AOE645" s="9"/>
      <c r="AOF645" s="9"/>
      <c r="AOG645" s="9"/>
      <c r="AOH645" s="9"/>
      <c r="AOI645" s="9"/>
      <c r="AOJ645" s="9"/>
      <c r="AOK645" s="9"/>
      <c r="AOL645" s="9"/>
      <c r="AOM645" s="9"/>
      <c r="AON645" s="9"/>
      <c r="AOO645" s="9"/>
      <c r="AOP645" s="9"/>
      <c r="AOQ645" s="9"/>
      <c r="AOR645" s="9"/>
      <c r="AOS645" s="9"/>
      <c r="AOT645" s="9"/>
      <c r="AOU645" s="9"/>
      <c r="AOV645" s="9"/>
      <c r="AOW645" s="9"/>
      <c r="AOX645" s="9"/>
      <c r="AOY645" s="9"/>
      <c r="AOZ645" s="9"/>
      <c r="APA645" s="9"/>
      <c r="APB645" s="9"/>
      <c r="APC645" s="9"/>
      <c r="APD645" s="9"/>
      <c r="APE645" s="9"/>
      <c r="APF645" s="9"/>
      <c r="APG645" s="9"/>
      <c r="APH645" s="9"/>
      <c r="API645" s="9"/>
      <c r="APJ645" s="9"/>
      <c r="APK645" s="9"/>
      <c r="APL645" s="9"/>
      <c r="APM645" s="9"/>
      <c r="APN645" s="9"/>
      <c r="APO645" s="9"/>
      <c r="APP645" s="9"/>
      <c r="APQ645" s="9"/>
      <c r="APR645" s="9"/>
      <c r="APS645" s="9"/>
      <c r="APT645" s="9"/>
      <c r="APU645" s="9"/>
      <c r="APV645" s="9"/>
      <c r="APW645" s="9"/>
      <c r="APX645" s="9"/>
      <c r="APY645" s="9"/>
      <c r="APZ645" s="9"/>
      <c r="AQA645" s="9"/>
      <c r="AQB645" s="9"/>
      <c r="AQC645" s="9"/>
      <c r="AQD645" s="9"/>
      <c r="AQE645" s="9"/>
      <c r="AQF645" s="9"/>
      <c r="AQG645" s="9"/>
      <c r="AQH645" s="9"/>
      <c r="AQI645" s="9"/>
      <c r="AQJ645" s="9"/>
      <c r="AQK645" s="9"/>
      <c r="AQL645" s="9"/>
      <c r="AQM645" s="9"/>
      <c r="AQN645" s="9"/>
      <c r="AQO645" s="9"/>
      <c r="AQP645" s="9"/>
      <c r="AQQ645" s="9"/>
      <c r="AQR645" s="9"/>
      <c r="AQS645" s="9"/>
      <c r="AQT645" s="9"/>
      <c r="AQU645" s="9"/>
      <c r="AQV645" s="9"/>
      <c r="AQW645" s="9"/>
      <c r="AQX645" s="9"/>
      <c r="AQY645" s="9"/>
      <c r="AQZ645" s="9"/>
      <c r="ARA645" s="9"/>
      <c r="ARB645" s="9"/>
      <c r="ARC645" s="9"/>
      <c r="ARD645" s="9"/>
      <c r="ARE645" s="9"/>
      <c r="ARF645" s="9"/>
      <c r="ARG645" s="9"/>
      <c r="ARH645" s="9"/>
      <c r="ARI645" s="9"/>
      <c r="ARJ645" s="9"/>
      <c r="ARK645" s="9"/>
      <c r="ARL645" s="9"/>
      <c r="ARM645" s="9"/>
      <c r="ARN645" s="9"/>
      <c r="ARO645" s="9"/>
      <c r="ARP645" s="9"/>
      <c r="ARQ645" s="9"/>
      <c r="ARR645" s="9"/>
      <c r="ARS645" s="9"/>
      <c r="ART645" s="9"/>
      <c r="ARU645" s="9"/>
      <c r="ARV645" s="9"/>
      <c r="ARW645" s="9"/>
      <c r="ARX645" s="9"/>
      <c r="ARY645" s="9"/>
      <c r="ARZ645" s="9"/>
      <c r="ASA645" s="9"/>
      <c r="ASB645" s="9"/>
      <c r="ASC645" s="9"/>
      <c r="ASD645" s="9"/>
      <c r="ASE645" s="9"/>
      <c r="ASF645" s="9"/>
      <c r="ASG645" s="9"/>
      <c r="ASH645" s="9"/>
      <c r="ASI645" s="9"/>
      <c r="ASJ645" s="9"/>
      <c r="ASK645" s="9"/>
      <c r="ASL645" s="9"/>
      <c r="ASM645" s="9"/>
      <c r="ASN645" s="9"/>
      <c r="ASO645" s="9"/>
      <c r="ASP645" s="9"/>
      <c r="ASQ645" s="9"/>
      <c r="ASR645" s="9"/>
      <c r="ASS645" s="9"/>
      <c r="AST645" s="9"/>
      <c r="ASU645" s="9"/>
      <c r="ASV645" s="9"/>
      <c r="ASW645" s="9"/>
      <c r="ASX645" s="9"/>
      <c r="ASY645" s="9"/>
      <c r="ASZ645" s="9"/>
      <c r="ATA645" s="9"/>
      <c r="ATB645" s="9"/>
      <c r="ATC645" s="9"/>
      <c r="ATD645" s="9"/>
      <c r="ATE645" s="9"/>
      <c r="ATF645" s="9"/>
      <c r="ATG645" s="9"/>
      <c r="ATH645" s="9"/>
      <c r="ATI645" s="9"/>
      <c r="ATJ645" s="9"/>
      <c r="ATK645" s="9"/>
      <c r="ATL645" s="9"/>
      <c r="ATM645" s="9"/>
      <c r="ATN645" s="9"/>
      <c r="ATO645" s="9"/>
      <c r="ATP645" s="9"/>
      <c r="ATQ645" s="9"/>
      <c r="ATR645" s="9"/>
      <c r="ATS645" s="9"/>
      <c r="ATT645" s="9"/>
      <c r="ATU645" s="9"/>
      <c r="ATV645" s="9"/>
      <c r="ATW645" s="9"/>
      <c r="ATX645" s="9"/>
      <c r="ATY645" s="9"/>
      <c r="ATZ645" s="9"/>
      <c r="AUA645" s="9"/>
      <c r="AUB645" s="9"/>
      <c r="AUC645" s="9"/>
      <c r="AUD645" s="9"/>
      <c r="AUE645" s="9"/>
      <c r="AUF645" s="9"/>
      <c r="AUG645" s="9"/>
      <c r="AUH645" s="9"/>
      <c r="AUI645" s="9"/>
      <c r="AUJ645" s="9"/>
      <c r="AUK645" s="9"/>
      <c r="AUL645" s="9"/>
      <c r="AUM645" s="9"/>
      <c r="AUN645" s="9"/>
      <c r="AUO645" s="9"/>
      <c r="AUP645" s="9"/>
      <c r="AUQ645" s="9"/>
      <c r="AUR645" s="9"/>
      <c r="AUS645" s="9"/>
      <c r="AUT645" s="9"/>
      <c r="AUU645" s="9"/>
      <c r="AUV645" s="9"/>
      <c r="AUW645" s="9"/>
      <c r="AUX645" s="9"/>
      <c r="AUY645" s="9"/>
      <c r="AUZ645" s="9"/>
      <c r="AVA645" s="9"/>
      <c r="AVB645" s="9"/>
      <c r="AVC645" s="9"/>
      <c r="AVD645" s="9"/>
      <c r="AVE645" s="9"/>
      <c r="AVF645" s="9"/>
      <c r="AVG645" s="9"/>
      <c r="AVH645" s="9"/>
      <c r="AVI645" s="9"/>
      <c r="AVJ645" s="9"/>
      <c r="AVK645" s="9"/>
      <c r="AVL645" s="9"/>
      <c r="AVM645" s="9"/>
      <c r="AVN645" s="9"/>
      <c r="AVO645" s="9"/>
      <c r="AVP645" s="9"/>
      <c r="AVQ645" s="9"/>
      <c r="AVR645" s="9"/>
      <c r="AVS645" s="9"/>
      <c r="AVT645" s="9"/>
      <c r="AVU645" s="9"/>
      <c r="AVV645" s="9"/>
      <c r="AVW645" s="9"/>
      <c r="AVX645" s="9"/>
      <c r="AVY645" s="9"/>
      <c r="AVZ645" s="9"/>
      <c r="AWA645" s="9"/>
      <c r="AWB645" s="9"/>
      <c r="AWC645" s="9"/>
      <c r="AWD645" s="9"/>
      <c r="AWE645" s="9"/>
      <c r="AWF645" s="9"/>
      <c r="AWG645" s="9"/>
      <c r="AWH645" s="9"/>
      <c r="AWI645" s="9"/>
      <c r="AWJ645" s="9"/>
      <c r="AWK645" s="9"/>
      <c r="AWL645" s="9"/>
      <c r="AWM645" s="9"/>
      <c r="AWN645" s="9"/>
      <c r="AWO645" s="9"/>
      <c r="AWP645" s="9"/>
      <c r="AWQ645" s="9"/>
      <c r="AWR645" s="9"/>
      <c r="AWS645" s="9"/>
      <c r="AWT645" s="9"/>
      <c r="AWU645" s="9"/>
      <c r="AWV645" s="9"/>
      <c r="AWW645" s="9"/>
      <c r="AWX645" s="9"/>
      <c r="AWY645" s="9"/>
      <c r="AWZ645" s="9"/>
      <c r="AXA645" s="9"/>
      <c r="AXB645" s="9"/>
      <c r="AXC645" s="9"/>
      <c r="AXD645" s="9"/>
      <c r="AXE645" s="9"/>
      <c r="AXF645" s="9"/>
      <c r="AXG645" s="9"/>
      <c r="AXH645" s="9"/>
      <c r="AXI645" s="9"/>
      <c r="AXJ645" s="9"/>
      <c r="AXK645" s="9"/>
      <c r="AXL645" s="9"/>
      <c r="AXM645" s="9"/>
      <c r="AXN645" s="9"/>
      <c r="AXO645" s="9"/>
      <c r="AXP645" s="9"/>
      <c r="AXQ645" s="9"/>
      <c r="AXR645" s="9"/>
      <c r="AXS645" s="9"/>
      <c r="AXT645" s="9"/>
      <c r="AXU645" s="9"/>
      <c r="AXV645" s="9"/>
      <c r="AXW645" s="9"/>
      <c r="AXX645" s="9"/>
      <c r="AXY645" s="9"/>
      <c r="AXZ645" s="9"/>
      <c r="AYA645" s="9"/>
      <c r="AYB645" s="9"/>
      <c r="AYC645" s="9"/>
      <c r="AYD645" s="9"/>
      <c r="AYE645" s="9"/>
      <c r="AYF645" s="9"/>
      <c r="AYG645" s="9"/>
      <c r="AYH645" s="9"/>
      <c r="AYI645" s="9"/>
      <c r="AYJ645" s="9"/>
      <c r="AYK645" s="9"/>
      <c r="AYL645" s="9"/>
      <c r="AYM645" s="9"/>
      <c r="AYN645" s="9"/>
      <c r="AYO645" s="9"/>
      <c r="AYP645" s="9"/>
      <c r="AYQ645" s="9"/>
      <c r="AYR645" s="9"/>
      <c r="AYS645" s="9"/>
      <c r="AYT645" s="9"/>
      <c r="AYU645" s="9"/>
      <c r="AYV645" s="9"/>
      <c r="AYW645" s="9"/>
      <c r="AYX645" s="9"/>
      <c r="AYY645" s="9"/>
      <c r="AYZ645" s="9"/>
      <c r="AZA645" s="9"/>
      <c r="AZB645" s="9"/>
      <c r="AZC645" s="9"/>
      <c r="AZD645" s="9"/>
      <c r="AZE645" s="9"/>
      <c r="AZF645" s="9"/>
      <c r="AZG645" s="9"/>
      <c r="AZH645" s="9"/>
      <c r="AZI645" s="9"/>
      <c r="AZJ645" s="9"/>
      <c r="AZK645" s="9"/>
      <c r="AZL645" s="9"/>
      <c r="AZM645" s="9"/>
      <c r="AZN645" s="9"/>
      <c r="AZO645" s="9"/>
      <c r="AZP645" s="9"/>
      <c r="AZQ645" s="9"/>
      <c r="AZR645" s="9"/>
      <c r="AZS645" s="9"/>
      <c r="AZT645" s="9"/>
      <c r="AZU645" s="9"/>
      <c r="AZV645" s="9"/>
      <c r="AZW645" s="9"/>
      <c r="AZX645" s="9"/>
      <c r="AZY645" s="9"/>
      <c r="AZZ645" s="9"/>
      <c r="BAA645" s="9"/>
      <c r="BAB645" s="9"/>
      <c r="BAC645" s="9"/>
      <c r="BAD645" s="9"/>
      <c r="BAE645" s="9"/>
      <c r="BAF645" s="9"/>
      <c r="BAG645" s="9"/>
      <c r="BAH645" s="9"/>
      <c r="BAI645" s="9"/>
      <c r="BAJ645" s="9"/>
      <c r="BAK645" s="9"/>
      <c r="BAL645" s="9"/>
      <c r="BAM645" s="9"/>
      <c r="BAN645" s="9"/>
      <c r="BAO645" s="9"/>
      <c r="BAP645" s="9"/>
      <c r="BAQ645" s="9"/>
      <c r="BAR645" s="9"/>
      <c r="BAS645" s="9"/>
      <c r="BAT645" s="9"/>
      <c r="BAU645" s="9"/>
      <c r="BAV645" s="9"/>
      <c r="BAW645" s="9"/>
      <c r="BAX645" s="9"/>
      <c r="BAY645" s="9"/>
      <c r="BAZ645" s="9"/>
      <c r="BBA645" s="9"/>
      <c r="BBB645" s="9"/>
      <c r="BBC645" s="9"/>
      <c r="BBD645" s="9"/>
      <c r="BBE645" s="9"/>
      <c r="BBF645" s="9"/>
      <c r="BBG645" s="9"/>
      <c r="BBH645" s="9"/>
      <c r="BBI645" s="9"/>
      <c r="BBJ645" s="9"/>
      <c r="BBK645" s="9"/>
      <c r="BBL645" s="9"/>
      <c r="BBM645" s="9"/>
      <c r="BBN645" s="9"/>
      <c r="BBO645" s="9"/>
      <c r="BBP645" s="9"/>
      <c r="BBQ645" s="9"/>
      <c r="BBR645" s="9"/>
      <c r="BBS645" s="9"/>
      <c r="BBT645" s="9"/>
      <c r="BBU645" s="9"/>
      <c r="BBV645" s="9"/>
      <c r="BBW645" s="9"/>
      <c r="BBX645" s="9"/>
      <c r="BBY645" s="9"/>
      <c r="BBZ645" s="9"/>
      <c r="BCA645" s="9"/>
      <c r="BCB645" s="9"/>
      <c r="BCC645" s="9"/>
      <c r="BCD645" s="9"/>
      <c r="BCE645" s="9"/>
      <c r="BCF645" s="9"/>
      <c r="BCG645" s="9"/>
      <c r="BCH645" s="9"/>
      <c r="BCI645" s="9"/>
      <c r="BCJ645" s="9"/>
      <c r="BCK645" s="9"/>
      <c r="BCL645" s="9"/>
      <c r="BCM645" s="9"/>
      <c r="BCN645" s="9"/>
      <c r="BCO645" s="9"/>
      <c r="BCP645" s="9"/>
      <c r="BCQ645" s="9"/>
      <c r="BCR645" s="9"/>
      <c r="BCS645" s="9"/>
      <c r="BCT645" s="9"/>
      <c r="BCU645" s="9"/>
      <c r="BCV645" s="9"/>
      <c r="BCW645" s="9"/>
      <c r="BCX645" s="9"/>
      <c r="BCY645" s="9"/>
      <c r="BCZ645" s="9"/>
      <c r="BDA645" s="9"/>
      <c r="BDB645" s="9"/>
      <c r="BDC645" s="9"/>
      <c r="BDD645" s="9"/>
      <c r="BDE645" s="9"/>
      <c r="BDF645" s="9"/>
      <c r="BDG645" s="9"/>
      <c r="BDH645" s="9"/>
      <c r="BDI645" s="9"/>
      <c r="BDJ645" s="9"/>
      <c r="BDK645" s="9"/>
      <c r="BDL645" s="9"/>
      <c r="BDM645" s="9"/>
      <c r="BDN645" s="9"/>
      <c r="BDO645" s="9"/>
      <c r="BDP645" s="9"/>
      <c r="BDQ645" s="9"/>
      <c r="BDR645" s="9"/>
      <c r="BDS645" s="9"/>
      <c r="BDT645" s="9"/>
      <c r="BDU645" s="9"/>
      <c r="BDV645" s="9"/>
      <c r="BDW645" s="9"/>
      <c r="BDX645" s="9"/>
      <c r="BDY645" s="9"/>
      <c r="BDZ645" s="9"/>
      <c r="BEA645" s="9"/>
      <c r="BEB645" s="9"/>
      <c r="BEC645" s="9"/>
      <c r="BED645" s="9"/>
      <c r="BEE645" s="9"/>
      <c r="BEF645" s="9"/>
      <c r="BEG645" s="9"/>
      <c r="BEH645" s="9"/>
      <c r="BEI645" s="9"/>
      <c r="BEJ645" s="9"/>
      <c r="BEK645" s="9"/>
      <c r="BEL645" s="9"/>
      <c r="BEM645" s="9"/>
      <c r="BEN645" s="9"/>
      <c r="BEO645" s="9"/>
      <c r="BEP645" s="9"/>
      <c r="BEQ645" s="9"/>
      <c r="BER645" s="9"/>
      <c r="BES645" s="9"/>
      <c r="BET645" s="9"/>
      <c r="BEU645" s="9"/>
      <c r="BEV645" s="9"/>
      <c r="BEW645" s="9"/>
      <c r="BEX645" s="9"/>
      <c r="BEY645" s="9"/>
      <c r="BEZ645" s="9"/>
      <c r="BFA645" s="9"/>
      <c r="BFB645" s="9"/>
      <c r="BFC645" s="9"/>
      <c r="BFD645" s="9"/>
      <c r="BFE645" s="9"/>
      <c r="BFF645" s="9"/>
      <c r="BFG645" s="9"/>
      <c r="BFH645" s="9"/>
      <c r="BFI645" s="9"/>
      <c r="BFJ645" s="9"/>
      <c r="BFK645" s="9"/>
      <c r="BFL645" s="9"/>
      <c r="BFM645" s="9"/>
      <c r="BFN645" s="9"/>
      <c r="BFO645" s="9"/>
      <c r="BFP645" s="9"/>
      <c r="BFQ645" s="9"/>
      <c r="BFR645" s="9"/>
      <c r="BFS645" s="9"/>
      <c r="BFT645" s="9"/>
      <c r="BFU645" s="9"/>
      <c r="BFV645" s="9"/>
      <c r="BFW645" s="9"/>
      <c r="BFX645" s="9"/>
      <c r="BFY645" s="9"/>
      <c r="BFZ645" s="9"/>
      <c r="BGA645" s="9"/>
      <c r="BGB645" s="9"/>
      <c r="BGC645" s="9"/>
      <c r="BGD645" s="9"/>
      <c r="BGE645" s="9"/>
      <c r="BGF645" s="9"/>
      <c r="BGG645" s="9"/>
      <c r="BGH645" s="9"/>
      <c r="BGI645" s="9"/>
      <c r="BGJ645" s="9"/>
      <c r="BGK645" s="9"/>
      <c r="BGL645" s="9"/>
      <c r="BGM645" s="9"/>
      <c r="BGN645" s="9"/>
      <c r="BGO645" s="9"/>
      <c r="BGP645" s="9"/>
      <c r="BGQ645" s="9"/>
      <c r="BGR645" s="9"/>
      <c r="BGS645" s="9"/>
      <c r="BGT645" s="9"/>
      <c r="BGU645" s="9"/>
      <c r="BGV645" s="9"/>
      <c r="BGW645" s="9"/>
      <c r="BGX645" s="9"/>
      <c r="BGY645" s="9"/>
      <c r="BGZ645" s="9"/>
      <c r="BHA645" s="9"/>
      <c r="BHB645" s="9"/>
      <c r="BHC645" s="9"/>
      <c r="BHD645" s="9"/>
      <c r="BHE645" s="9"/>
      <c r="BHF645" s="9"/>
      <c r="BHG645" s="9"/>
      <c r="BHH645" s="9"/>
      <c r="BHI645" s="9"/>
      <c r="BHJ645" s="9"/>
      <c r="BHK645" s="9"/>
      <c r="BHL645" s="9"/>
      <c r="BHM645" s="9"/>
      <c r="BHN645" s="9"/>
      <c r="BHO645" s="9"/>
      <c r="BHP645" s="9"/>
      <c r="BHQ645" s="9"/>
      <c r="BHR645" s="9"/>
      <c r="BHS645" s="9"/>
      <c r="BHT645" s="9"/>
      <c r="BHU645" s="9"/>
      <c r="BHV645" s="9"/>
      <c r="BHW645" s="9"/>
      <c r="BHX645" s="9"/>
      <c r="BHY645" s="9"/>
      <c r="BHZ645" s="9"/>
      <c r="BIA645" s="9"/>
      <c r="BIB645" s="9"/>
      <c r="BIC645" s="9"/>
      <c r="BID645" s="9"/>
      <c r="BIE645" s="9"/>
      <c r="BIF645" s="9"/>
      <c r="BIG645" s="9"/>
      <c r="BIH645" s="9"/>
      <c r="BII645" s="9"/>
      <c r="BIJ645" s="9"/>
      <c r="BIK645" s="9"/>
      <c r="BIL645" s="9"/>
      <c r="BIM645" s="9"/>
      <c r="BIN645" s="9"/>
      <c r="BIO645" s="9"/>
      <c r="BIP645" s="9"/>
      <c r="BIQ645" s="9"/>
      <c r="BIR645" s="9"/>
      <c r="BIS645" s="9"/>
      <c r="BIT645" s="9"/>
      <c r="BIU645" s="9"/>
      <c r="BIV645" s="9"/>
      <c r="BIW645" s="9"/>
      <c r="BIX645" s="9"/>
      <c r="BIY645" s="9"/>
      <c r="BIZ645" s="9"/>
      <c r="BJA645" s="9"/>
      <c r="BJB645" s="9"/>
      <c r="BJC645" s="9"/>
      <c r="BJD645" s="9"/>
      <c r="BJE645" s="9"/>
      <c r="BJF645" s="9"/>
      <c r="BJG645" s="9"/>
      <c r="BJH645" s="9"/>
      <c r="BJI645" s="9"/>
      <c r="BJJ645" s="9"/>
      <c r="BJK645" s="9"/>
      <c r="BJL645" s="9"/>
      <c r="BJM645" s="9"/>
      <c r="BJN645" s="9"/>
      <c r="BJO645" s="9"/>
      <c r="BJP645" s="9"/>
      <c r="BJQ645" s="9"/>
      <c r="BJR645" s="9"/>
      <c r="BJS645" s="9"/>
      <c r="BJT645" s="9"/>
      <c r="BJU645" s="9"/>
      <c r="BJV645" s="9"/>
      <c r="BJW645" s="9"/>
      <c r="BJX645" s="9"/>
      <c r="BJY645" s="9"/>
      <c r="BJZ645" s="9"/>
      <c r="BKA645" s="9"/>
      <c r="BKB645" s="9"/>
      <c r="BKC645" s="9"/>
      <c r="BKD645" s="9"/>
      <c r="BKE645" s="9"/>
      <c r="BKF645" s="9"/>
      <c r="BKG645" s="9"/>
      <c r="BKH645" s="9"/>
      <c r="BKI645" s="9"/>
      <c r="BKJ645" s="9"/>
      <c r="BKK645" s="9"/>
      <c r="BKL645" s="9"/>
      <c r="BKM645" s="9"/>
      <c r="BKN645" s="9"/>
      <c r="BKO645" s="9"/>
      <c r="BKP645" s="9"/>
      <c r="BKQ645" s="9"/>
      <c r="BKR645" s="9"/>
      <c r="BKS645" s="9"/>
      <c r="BKT645" s="9"/>
      <c r="BKU645" s="9"/>
      <c r="BKV645" s="9"/>
      <c r="BKW645" s="9"/>
      <c r="BKX645" s="9"/>
      <c r="BKY645" s="9"/>
      <c r="BKZ645" s="9"/>
      <c r="BLA645" s="9"/>
      <c r="BLB645" s="9"/>
      <c r="BLC645" s="9"/>
      <c r="BLD645" s="9"/>
      <c r="BLE645" s="9"/>
      <c r="BLF645" s="9"/>
      <c r="BLG645" s="9"/>
      <c r="BLH645" s="9"/>
      <c r="BLI645" s="9"/>
      <c r="BLJ645" s="9"/>
      <c r="BLK645" s="9"/>
      <c r="BLL645" s="9"/>
      <c r="BLM645" s="9"/>
      <c r="BLN645" s="9"/>
      <c r="BLO645" s="9"/>
      <c r="BLP645" s="9"/>
      <c r="BLQ645" s="9"/>
      <c r="BLR645" s="9"/>
      <c r="BLS645" s="9"/>
      <c r="BLT645" s="9"/>
      <c r="BLU645" s="9"/>
      <c r="BLV645" s="9"/>
      <c r="BLW645" s="9"/>
      <c r="BLX645" s="9"/>
      <c r="BLY645" s="9"/>
      <c r="BLZ645" s="9"/>
      <c r="BMA645" s="9"/>
      <c r="BMB645" s="9"/>
      <c r="BMC645" s="9"/>
      <c r="BMD645" s="9"/>
      <c r="BME645" s="9"/>
      <c r="BMF645" s="9"/>
      <c r="BMG645" s="9"/>
      <c r="BMH645" s="9"/>
      <c r="BMI645" s="9"/>
      <c r="BMJ645" s="9"/>
      <c r="BMK645" s="9"/>
      <c r="BML645" s="9"/>
      <c r="BMM645" s="9"/>
      <c r="BMN645" s="9"/>
      <c r="BMO645" s="9"/>
      <c r="BMP645" s="9"/>
      <c r="BMQ645" s="9"/>
      <c r="BMR645" s="9"/>
      <c r="BMS645" s="9"/>
      <c r="BMT645" s="9"/>
      <c r="BMU645" s="9"/>
      <c r="BMV645" s="9"/>
      <c r="BMW645" s="9"/>
      <c r="BMX645" s="9"/>
      <c r="BMY645" s="9"/>
      <c r="BMZ645" s="9"/>
      <c r="BNA645" s="9"/>
      <c r="BNB645" s="9"/>
      <c r="BNC645" s="9"/>
      <c r="BND645" s="9"/>
      <c r="BNE645" s="9"/>
      <c r="BNF645" s="9"/>
      <c r="BNG645" s="9"/>
      <c r="BNH645" s="9"/>
      <c r="BNI645" s="9"/>
      <c r="BNJ645" s="9"/>
      <c r="BNK645" s="9"/>
      <c r="BNL645" s="9"/>
      <c r="BNM645" s="9"/>
      <c r="BNN645" s="9"/>
      <c r="BNO645" s="9"/>
      <c r="BNP645" s="9"/>
      <c r="BNQ645" s="9"/>
      <c r="BNR645" s="9"/>
      <c r="BNS645" s="9"/>
      <c r="BNT645" s="9"/>
      <c r="BNU645" s="9"/>
      <c r="BNV645" s="9"/>
      <c r="BNW645" s="9"/>
      <c r="BNX645" s="9"/>
      <c r="BNY645" s="9"/>
      <c r="BNZ645" s="9"/>
      <c r="BOA645" s="9"/>
      <c r="BOB645" s="9"/>
      <c r="BOC645" s="9"/>
      <c r="BOD645" s="9"/>
      <c r="BOE645" s="9"/>
      <c r="BOF645" s="9"/>
      <c r="BOG645" s="9"/>
      <c r="BOH645" s="9"/>
      <c r="BOI645" s="9"/>
      <c r="BOJ645" s="9"/>
      <c r="BOK645" s="9"/>
      <c r="BOL645" s="9"/>
      <c r="BOM645" s="9"/>
      <c r="BON645" s="9"/>
      <c r="BOO645" s="9"/>
      <c r="BOP645" s="9"/>
      <c r="BOQ645" s="9"/>
      <c r="BOR645" s="9"/>
      <c r="BOS645" s="9"/>
      <c r="BOT645" s="9"/>
      <c r="BOU645" s="9"/>
      <c r="BOV645" s="9"/>
      <c r="BOW645" s="9"/>
      <c r="BOX645" s="9"/>
      <c r="BOY645" s="9"/>
      <c r="BOZ645" s="9"/>
      <c r="BPA645" s="9"/>
      <c r="BPB645" s="9"/>
      <c r="BPC645" s="9"/>
      <c r="BPD645" s="9"/>
      <c r="BPE645" s="9"/>
      <c r="BPF645" s="9"/>
      <c r="BPG645" s="9"/>
      <c r="BPH645" s="9"/>
      <c r="BPI645" s="9"/>
      <c r="BPJ645" s="9"/>
      <c r="BPK645" s="9"/>
      <c r="BPL645" s="9"/>
      <c r="BPM645" s="9"/>
      <c r="BPN645" s="9"/>
      <c r="BPO645" s="9"/>
      <c r="BPP645" s="9"/>
      <c r="BPQ645" s="9"/>
      <c r="BPR645" s="9"/>
      <c r="BPS645" s="9"/>
      <c r="BPT645" s="9"/>
      <c r="BPU645" s="9"/>
      <c r="BPV645" s="9"/>
      <c r="BPW645" s="9"/>
      <c r="BPX645" s="9"/>
      <c r="BPY645" s="9"/>
      <c r="BPZ645" s="9"/>
      <c r="BQA645" s="9"/>
      <c r="BQB645" s="9"/>
      <c r="BQC645" s="9"/>
      <c r="BQD645" s="9"/>
      <c r="BQE645" s="9"/>
      <c r="BQF645" s="9"/>
      <c r="BQG645" s="9"/>
      <c r="BQH645" s="9"/>
      <c r="BQI645" s="9"/>
      <c r="BQJ645" s="9"/>
      <c r="BQK645" s="9"/>
      <c r="BQL645" s="9"/>
      <c r="BQM645" s="9"/>
      <c r="BQN645" s="9"/>
      <c r="BQO645" s="9"/>
      <c r="BQP645" s="9"/>
      <c r="BQQ645" s="9"/>
      <c r="BQR645" s="9"/>
      <c r="BQS645" s="9"/>
      <c r="BQT645" s="9"/>
      <c r="BQU645" s="9"/>
      <c r="BQV645" s="9"/>
      <c r="BQW645" s="9"/>
      <c r="BQX645" s="9"/>
      <c r="BQY645" s="9"/>
      <c r="BQZ645" s="9"/>
      <c r="BRA645" s="9"/>
      <c r="BRB645" s="9"/>
      <c r="BRC645" s="9"/>
      <c r="BRD645" s="9"/>
      <c r="BRE645" s="9"/>
      <c r="BRF645" s="9"/>
      <c r="BRG645" s="9"/>
      <c r="BRH645" s="9"/>
      <c r="BRI645" s="9"/>
      <c r="BRJ645" s="9"/>
      <c r="BRK645" s="9"/>
      <c r="BRL645" s="9"/>
      <c r="BRM645" s="9"/>
      <c r="BRN645" s="9"/>
      <c r="BRO645" s="9"/>
      <c r="BRP645" s="9"/>
      <c r="BRQ645" s="9"/>
      <c r="BRR645" s="9"/>
      <c r="BRS645" s="9"/>
      <c r="BRT645" s="9"/>
      <c r="BRU645" s="9"/>
      <c r="BRV645" s="9"/>
      <c r="BRW645" s="9"/>
      <c r="BRX645" s="9"/>
      <c r="BRY645" s="9"/>
      <c r="BRZ645" s="9"/>
      <c r="BSA645" s="9"/>
      <c r="BSB645" s="9"/>
      <c r="BSC645" s="9"/>
      <c r="BSD645" s="9"/>
      <c r="BSE645" s="9"/>
      <c r="BSF645" s="9"/>
      <c r="BSG645" s="9"/>
      <c r="BSH645" s="9"/>
      <c r="BSI645" s="9"/>
      <c r="BSJ645" s="9"/>
      <c r="BSK645" s="9"/>
      <c r="BSL645" s="9"/>
      <c r="BSM645" s="9"/>
      <c r="BSN645" s="9"/>
      <c r="BSO645" s="9"/>
      <c r="BSP645" s="9"/>
      <c r="BSQ645" s="9"/>
      <c r="BSR645" s="9"/>
      <c r="BSS645" s="9"/>
      <c r="BST645" s="9"/>
      <c r="BSU645" s="9"/>
      <c r="BSV645" s="9"/>
      <c r="BSW645" s="9"/>
      <c r="BSX645" s="9"/>
      <c r="BSY645" s="9"/>
      <c r="BSZ645" s="9"/>
      <c r="BTA645" s="9"/>
      <c r="BTB645" s="9"/>
      <c r="BTC645" s="9"/>
      <c r="BTD645" s="9"/>
      <c r="BTE645" s="9"/>
      <c r="BTF645" s="9"/>
      <c r="BTG645" s="9"/>
      <c r="BTH645" s="9"/>
      <c r="BTI645" s="9"/>
      <c r="BTJ645" s="9"/>
      <c r="BTK645" s="9"/>
      <c r="BTL645" s="9"/>
      <c r="BTM645" s="9"/>
      <c r="BTN645" s="9"/>
      <c r="BTO645" s="9"/>
      <c r="BTP645" s="9"/>
      <c r="BTQ645" s="9"/>
      <c r="BTR645" s="9"/>
      <c r="BTS645" s="9"/>
      <c r="BTT645" s="9"/>
      <c r="BTU645" s="9"/>
      <c r="BTV645" s="9"/>
      <c r="BTW645" s="9"/>
      <c r="BTX645" s="9"/>
      <c r="BTY645" s="9"/>
      <c r="BTZ645" s="9"/>
      <c r="BUA645" s="9"/>
      <c r="BUB645" s="9"/>
      <c r="BUC645" s="9"/>
      <c r="BUD645" s="9"/>
      <c r="BUE645" s="9"/>
      <c r="BUF645" s="9"/>
      <c r="BUG645" s="9"/>
      <c r="BUH645" s="9"/>
      <c r="BUI645" s="9"/>
      <c r="BUJ645" s="9"/>
      <c r="BUK645" s="9"/>
      <c r="BUL645" s="9"/>
      <c r="BUM645" s="9"/>
      <c r="BUN645" s="9"/>
      <c r="BUO645" s="9"/>
      <c r="BUP645" s="9"/>
      <c r="BUQ645" s="9"/>
      <c r="BUR645" s="9"/>
      <c r="BUS645" s="9"/>
      <c r="BUT645" s="9"/>
      <c r="BUU645" s="9"/>
      <c r="BUV645" s="9"/>
      <c r="BUW645" s="9"/>
      <c r="BUX645" s="9"/>
      <c r="BUY645" s="9"/>
      <c r="BUZ645" s="9"/>
      <c r="BVA645" s="9"/>
      <c r="BVB645" s="9"/>
      <c r="BVC645" s="9"/>
      <c r="BVD645" s="9"/>
      <c r="BVE645" s="9"/>
      <c r="BVF645" s="9"/>
      <c r="BVG645" s="9"/>
      <c r="BVH645" s="9"/>
      <c r="BVI645" s="9"/>
      <c r="BVJ645" s="9"/>
      <c r="BVK645" s="9"/>
      <c r="BVL645" s="9"/>
      <c r="BVM645" s="9"/>
      <c r="BVN645" s="9"/>
      <c r="BVO645" s="9"/>
      <c r="BVP645" s="9"/>
      <c r="BVQ645" s="9"/>
      <c r="BVR645" s="9"/>
      <c r="BVS645" s="9"/>
      <c r="BVT645" s="9"/>
      <c r="BVU645" s="9"/>
      <c r="BVV645" s="9"/>
      <c r="BVW645" s="9"/>
      <c r="BVX645" s="9"/>
      <c r="BVY645" s="9"/>
      <c r="BVZ645" s="9"/>
      <c r="BWA645" s="9"/>
      <c r="BWB645" s="9"/>
      <c r="BWC645" s="9"/>
      <c r="BWD645" s="9"/>
      <c r="BWE645" s="9"/>
      <c r="BWF645" s="9"/>
      <c r="BWG645" s="9"/>
      <c r="BWH645" s="9"/>
      <c r="BWI645" s="9"/>
      <c r="BWJ645" s="9"/>
      <c r="BWK645" s="9"/>
      <c r="BWL645" s="9"/>
      <c r="BWM645" s="9"/>
      <c r="BWN645" s="9"/>
      <c r="BWO645" s="9"/>
      <c r="BWP645" s="9"/>
      <c r="BWQ645" s="9"/>
      <c r="BWR645" s="9"/>
      <c r="BWS645" s="9"/>
      <c r="BWT645" s="9"/>
      <c r="BWU645" s="9"/>
      <c r="BWV645" s="9"/>
      <c r="BWW645" s="9"/>
      <c r="BWX645" s="9"/>
      <c r="BWY645" s="9"/>
      <c r="BWZ645" s="9"/>
      <c r="BXA645" s="9"/>
      <c r="BXB645" s="9"/>
      <c r="BXC645" s="9"/>
      <c r="BXD645" s="9"/>
      <c r="BXE645" s="9"/>
      <c r="BXF645" s="9"/>
      <c r="BXG645" s="9"/>
      <c r="BXH645" s="9"/>
      <c r="BXI645" s="9"/>
      <c r="BXJ645" s="9"/>
      <c r="BXK645" s="9"/>
      <c r="BXL645" s="9"/>
      <c r="BXM645" s="9"/>
      <c r="BXN645" s="9"/>
      <c r="BXO645" s="9"/>
      <c r="BXP645" s="9"/>
      <c r="BXQ645" s="9"/>
      <c r="BXR645" s="9"/>
      <c r="BXS645" s="9"/>
      <c r="BXT645" s="9"/>
      <c r="BXU645" s="9"/>
      <c r="BXV645" s="9"/>
      <c r="BXW645" s="9"/>
      <c r="BXX645" s="9"/>
      <c r="BXY645" s="9"/>
      <c r="BXZ645" s="9"/>
      <c r="BYA645" s="9"/>
      <c r="BYB645" s="9"/>
      <c r="BYC645" s="9"/>
      <c r="BYD645" s="9"/>
      <c r="BYE645" s="9"/>
      <c r="BYF645" s="9"/>
      <c r="BYG645" s="9"/>
      <c r="BYH645" s="9"/>
      <c r="BYI645" s="9"/>
      <c r="BYJ645" s="9"/>
      <c r="BYK645" s="9"/>
      <c r="BYL645" s="9"/>
      <c r="BYM645" s="9"/>
      <c r="BYN645" s="9"/>
      <c r="BYO645" s="9"/>
      <c r="BYP645" s="9"/>
      <c r="BYQ645" s="9"/>
      <c r="BYR645" s="9"/>
      <c r="BYS645" s="9"/>
      <c r="BYT645" s="9"/>
      <c r="BYU645" s="9"/>
      <c r="BYV645" s="9"/>
      <c r="BYW645" s="9"/>
      <c r="BYX645" s="9"/>
      <c r="BYY645" s="9"/>
      <c r="BYZ645" s="9"/>
      <c r="BZA645" s="9"/>
      <c r="BZB645" s="9"/>
      <c r="BZC645" s="9"/>
      <c r="BZD645" s="9"/>
      <c r="BZE645" s="9"/>
      <c r="BZF645" s="9"/>
      <c r="BZG645" s="9"/>
      <c r="BZH645" s="9"/>
      <c r="BZI645" s="9"/>
      <c r="BZJ645" s="9"/>
      <c r="BZK645" s="9"/>
      <c r="BZL645" s="9"/>
      <c r="BZM645" s="9"/>
      <c r="BZN645" s="9"/>
      <c r="BZO645" s="9"/>
      <c r="BZP645" s="9"/>
      <c r="BZQ645" s="9"/>
      <c r="BZR645" s="9"/>
      <c r="BZS645" s="9"/>
      <c r="BZT645" s="9"/>
      <c r="BZU645" s="9"/>
      <c r="BZV645" s="9"/>
      <c r="BZW645" s="9"/>
      <c r="BZX645" s="9"/>
      <c r="BZY645" s="9"/>
      <c r="BZZ645" s="9"/>
      <c r="CAA645" s="9"/>
      <c r="CAB645" s="9"/>
      <c r="CAC645" s="9"/>
      <c r="CAD645" s="9"/>
      <c r="CAE645" s="9"/>
      <c r="CAF645" s="9"/>
      <c r="CAG645" s="9"/>
      <c r="CAH645" s="9"/>
      <c r="CAI645" s="9"/>
      <c r="CAJ645" s="9"/>
      <c r="CAK645" s="9"/>
      <c r="CAL645" s="9"/>
      <c r="CAM645" s="9"/>
      <c r="CAN645" s="9"/>
      <c r="CAO645" s="9"/>
      <c r="CAP645" s="9"/>
      <c r="CAQ645" s="9"/>
      <c r="CAR645" s="9"/>
      <c r="CAS645" s="9"/>
      <c r="CAT645" s="9"/>
      <c r="CAU645" s="9"/>
      <c r="CAV645" s="9"/>
      <c r="CAW645" s="9"/>
      <c r="CAX645" s="9"/>
      <c r="CAY645" s="9"/>
      <c r="CAZ645" s="9"/>
      <c r="CBA645" s="9"/>
      <c r="CBB645" s="9"/>
      <c r="CBC645" s="9"/>
      <c r="CBD645" s="9"/>
      <c r="CBE645" s="9"/>
      <c r="CBF645" s="9"/>
      <c r="CBG645" s="9"/>
      <c r="CBH645" s="9"/>
      <c r="CBI645" s="9"/>
      <c r="CBJ645" s="9"/>
      <c r="CBK645" s="9"/>
      <c r="CBL645" s="9"/>
      <c r="CBM645" s="9"/>
      <c r="CBN645" s="9"/>
      <c r="CBO645" s="9"/>
      <c r="CBP645" s="9"/>
      <c r="CBQ645" s="9"/>
      <c r="CBR645" s="9"/>
      <c r="CBS645" s="9"/>
      <c r="CBT645" s="9"/>
      <c r="CBU645" s="9"/>
      <c r="CBV645" s="9"/>
      <c r="CBW645" s="9"/>
      <c r="CBX645" s="9"/>
      <c r="CBY645" s="9"/>
      <c r="CBZ645" s="9"/>
      <c r="CCA645" s="9"/>
      <c r="CCB645" s="9"/>
      <c r="CCC645" s="9"/>
      <c r="CCD645" s="9"/>
      <c r="CCE645" s="9"/>
      <c r="CCF645" s="9"/>
      <c r="CCG645" s="9"/>
      <c r="CCH645" s="9"/>
      <c r="CCI645" s="9"/>
      <c r="CCJ645" s="9"/>
      <c r="CCK645" s="9"/>
      <c r="CCL645" s="9"/>
      <c r="CCM645" s="9"/>
      <c r="CCN645" s="9"/>
      <c r="CCO645" s="9"/>
      <c r="CCP645" s="9"/>
      <c r="CCQ645" s="9"/>
      <c r="CCR645" s="9"/>
      <c r="CCS645" s="9"/>
      <c r="CCT645" s="9"/>
      <c r="CCU645" s="9"/>
      <c r="CCV645" s="9"/>
      <c r="CCW645" s="9"/>
      <c r="CCX645" s="9"/>
      <c r="CCY645" s="9"/>
      <c r="CCZ645" s="9"/>
      <c r="CDA645" s="9"/>
      <c r="CDB645" s="9"/>
      <c r="CDC645" s="9"/>
      <c r="CDD645" s="9"/>
      <c r="CDE645" s="9"/>
      <c r="CDF645" s="9"/>
      <c r="CDG645" s="9"/>
      <c r="CDH645" s="9"/>
      <c r="CDI645" s="9"/>
      <c r="CDJ645" s="9"/>
      <c r="CDK645" s="9"/>
      <c r="CDL645" s="9"/>
      <c r="CDM645" s="9"/>
      <c r="CDN645" s="9"/>
      <c r="CDO645" s="9"/>
      <c r="CDP645" s="9"/>
      <c r="CDQ645" s="9"/>
      <c r="CDR645" s="9"/>
      <c r="CDS645" s="9"/>
      <c r="CDT645" s="9"/>
      <c r="CDU645" s="9"/>
      <c r="CDV645" s="9"/>
      <c r="CDW645" s="9"/>
      <c r="CDX645" s="9"/>
      <c r="CDY645" s="9"/>
      <c r="CDZ645" s="9"/>
      <c r="CEA645" s="9"/>
      <c r="CEB645" s="9"/>
      <c r="CEC645" s="9"/>
      <c r="CED645" s="9"/>
      <c r="CEE645" s="9"/>
      <c r="CEF645" s="9"/>
      <c r="CEG645" s="9"/>
      <c r="CEH645" s="9"/>
      <c r="CEI645" s="9"/>
      <c r="CEJ645" s="9"/>
      <c r="CEK645" s="9"/>
      <c r="CEL645" s="9"/>
      <c r="CEM645" s="9"/>
      <c r="CEN645" s="9"/>
      <c r="CEO645" s="9"/>
      <c r="CEP645" s="9"/>
      <c r="CEQ645" s="9"/>
      <c r="CER645" s="9"/>
      <c r="CES645" s="9"/>
      <c r="CET645" s="9"/>
      <c r="CEU645" s="9"/>
      <c r="CEV645" s="9"/>
      <c r="CEW645" s="9"/>
      <c r="CEX645" s="9"/>
      <c r="CEY645" s="9"/>
      <c r="CEZ645" s="9"/>
      <c r="CFA645" s="9"/>
      <c r="CFB645" s="9"/>
      <c r="CFC645" s="9"/>
      <c r="CFD645" s="9"/>
      <c r="CFE645" s="9"/>
      <c r="CFF645" s="9"/>
      <c r="CFG645" s="9"/>
      <c r="CFH645" s="9"/>
      <c r="CFI645" s="9"/>
      <c r="CFJ645" s="9"/>
      <c r="CFK645" s="9"/>
      <c r="CFL645" s="9"/>
      <c r="CFM645" s="9"/>
      <c r="CFN645" s="9"/>
      <c r="CFO645" s="9"/>
      <c r="CFP645" s="9"/>
      <c r="CFQ645" s="9"/>
      <c r="CFR645" s="9"/>
      <c r="CFS645" s="9"/>
      <c r="CFT645" s="9"/>
      <c r="CFU645" s="9"/>
      <c r="CFV645" s="9"/>
      <c r="CFW645" s="9"/>
      <c r="CFX645" s="9"/>
      <c r="CFY645" s="9"/>
      <c r="CFZ645" s="9"/>
      <c r="CGA645" s="9"/>
      <c r="CGB645" s="9"/>
      <c r="CGC645" s="9"/>
      <c r="CGD645" s="9"/>
      <c r="CGE645" s="9"/>
      <c r="CGF645" s="9"/>
      <c r="CGG645" s="9"/>
      <c r="CGH645" s="9"/>
      <c r="CGI645" s="9"/>
      <c r="CGJ645" s="9"/>
      <c r="CGK645" s="9"/>
      <c r="CGL645" s="9"/>
      <c r="CGM645" s="9"/>
      <c r="CGN645" s="9"/>
      <c r="CGO645" s="9"/>
      <c r="CGP645" s="9"/>
      <c r="CGQ645" s="9"/>
      <c r="CGR645" s="9"/>
      <c r="CGS645" s="9"/>
      <c r="CGT645" s="9"/>
      <c r="CGU645" s="9"/>
      <c r="CGV645" s="9"/>
      <c r="CGW645" s="9"/>
      <c r="CGX645" s="9"/>
      <c r="CGY645" s="9"/>
      <c r="CGZ645" s="9"/>
      <c r="CHA645" s="9"/>
      <c r="CHB645" s="9"/>
      <c r="CHC645" s="9"/>
      <c r="CHD645" s="9"/>
      <c r="CHE645" s="9"/>
      <c r="CHF645" s="9"/>
      <c r="CHG645" s="9"/>
      <c r="CHH645" s="9"/>
      <c r="CHI645" s="9"/>
      <c r="CHJ645" s="9"/>
      <c r="CHK645" s="9"/>
      <c r="CHL645" s="9"/>
      <c r="CHM645" s="9"/>
      <c r="CHN645" s="9"/>
      <c r="CHO645" s="9"/>
      <c r="CHP645" s="9"/>
      <c r="CHQ645" s="9"/>
      <c r="CHR645" s="9"/>
      <c r="CHS645" s="9"/>
      <c r="CHT645" s="9"/>
      <c r="CHU645" s="9"/>
      <c r="CHV645" s="9"/>
      <c r="CHW645" s="9"/>
      <c r="CHX645" s="9"/>
      <c r="CHY645" s="9"/>
      <c r="CHZ645" s="9"/>
      <c r="CIA645" s="9"/>
      <c r="CIB645" s="9"/>
      <c r="CIC645" s="9"/>
      <c r="CID645" s="9"/>
      <c r="CIE645" s="9"/>
      <c r="CIF645" s="9"/>
      <c r="CIG645" s="9"/>
      <c r="CIH645" s="9"/>
      <c r="CII645" s="9"/>
      <c r="CIJ645" s="9"/>
      <c r="CIK645" s="9"/>
      <c r="CIL645" s="9"/>
      <c r="CIM645" s="9"/>
      <c r="CIN645" s="9"/>
      <c r="CIO645" s="9"/>
      <c r="CIP645" s="9"/>
      <c r="CIQ645" s="9"/>
      <c r="CIR645" s="9"/>
      <c r="CIS645" s="9"/>
      <c r="CIT645" s="9"/>
      <c r="CIU645" s="9"/>
      <c r="CIV645" s="9"/>
      <c r="CIW645" s="9"/>
      <c r="CIX645" s="9"/>
      <c r="CIY645" s="9"/>
      <c r="CIZ645" s="9"/>
      <c r="CJA645" s="9"/>
      <c r="CJB645" s="9"/>
      <c r="CJC645" s="9"/>
      <c r="CJD645" s="9"/>
      <c r="CJE645" s="9"/>
      <c r="CJF645" s="9"/>
      <c r="CJG645" s="9"/>
      <c r="CJH645" s="9"/>
      <c r="CJI645" s="9"/>
      <c r="CJJ645" s="9"/>
      <c r="CJK645" s="9"/>
      <c r="CJL645" s="9"/>
      <c r="CJM645" s="9"/>
      <c r="CJN645" s="9"/>
      <c r="CJO645" s="9"/>
      <c r="CJP645" s="9"/>
      <c r="CJQ645" s="9"/>
      <c r="CJR645" s="9"/>
      <c r="CJS645" s="9"/>
      <c r="CJT645" s="9"/>
      <c r="CJU645" s="9"/>
      <c r="CJV645" s="9"/>
      <c r="CJW645" s="9"/>
      <c r="CJX645" s="9"/>
      <c r="CJY645" s="9"/>
      <c r="CJZ645" s="9"/>
      <c r="CKA645" s="9"/>
      <c r="CKB645" s="9"/>
      <c r="CKC645" s="9"/>
      <c r="CKD645" s="9"/>
      <c r="CKE645" s="9"/>
      <c r="CKF645" s="9"/>
      <c r="CKG645" s="9"/>
      <c r="CKH645" s="9"/>
      <c r="CKI645" s="9"/>
      <c r="CKJ645" s="9"/>
      <c r="CKK645" s="9"/>
      <c r="CKL645" s="9"/>
      <c r="CKM645" s="9"/>
      <c r="CKN645" s="9"/>
      <c r="CKO645" s="9"/>
      <c r="CKP645" s="9"/>
      <c r="CKQ645" s="9"/>
      <c r="CKR645" s="9"/>
      <c r="CKS645" s="9"/>
      <c r="CKT645" s="9"/>
      <c r="CKU645" s="9"/>
      <c r="CKV645" s="9"/>
      <c r="CKW645" s="9"/>
      <c r="CKX645" s="9"/>
      <c r="CKY645" s="9"/>
      <c r="CKZ645" s="9"/>
      <c r="CLA645" s="9"/>
      <c r="CLB645" s="9"/>
      <c r="CLC645" s="9"/>
      <c r="CLD645" s="9"/>
      <c r="CLE645" s="9"/>
      <c r="CLF645" s="9"/>
      <c r="CLG645" s="9"/>
      <c r="CLH645" s="9"/>
      <c r="CLI645" s="9"/>
      <c r="CLJ645" s="9"/>
      <c r="CLK645" s="9"/>
      <c r="CLL645" s="9"/>
      <c r="CLM645" s="9"/>
      <c r="CLN645" s="9"/>
      <c r="CLO645" s="9"/>
      <c r="CLP645" s="9"/>
      <c r="CLQ645" s="9"/>
      <c r="CLR645" s="9"/>
      <c r="CLS645" s="9"/>
      <c r="CLT645" s="9"/>
      <c r="CLU645" s="9"/>
      <c r="CLV645" s="9"/>
      <c r="CLW645" s="9"/>
      <c r="CLX645" s="9"/>
      <c r="CLY645" s="9"/>
      <c r="CLZ645" s="9"/>
      <c r="CMA645" s="9"/>
      <c r="CMB645" s="9"/>
      <c r="CMC645" s="9"/>
      <c r="CMD645" s="9"/>
      <c r="CME645" s="9"/>
      <c r="CMF645" s="9"/>
      <c r="CMG645" s="9"/>
      <c r="CMH645" s="9"/>
      <c r="CMI645" s="9"/>
      <c r="CMJ645" s="9"/>
      <c r="CMK645" s="9"/>
      <c r="CML645" s="9"/>
      <c r="CMM645" s="9"/>
      <c r="CMN645" s="9"/>
      <c r="CMO645" s="9"/>
      <c r="CMP645" s="9"/>
      <c r="CMQ645" s="9"/>
      <c r="CMR645" s="9"/>
      <c r="CMS645" s="9"/>
      <c r="CMT645" s="9"/>
      <c r="CMU645" s="9"/>
      <c r="CMV645" s="9"/>
      <c r="CMW645" s="9"/>
      <c r="CMX645" s="9"/>
      <c r="CMY645" s="9"/>
      <c r="CMZ645" s="9"/>
      <c r="CNA645" s="9"/>
      <c r="CNB645" s="9"/>
      <c r="CNC645" s="9"/>
      <c r="CND645" s="9"/>
      <c r="CNE645" s="9"/>
      <c r="CNF645" s="9"/>
      <c r="CNG645" s="9"/>
      <c r="CNH645" s="9"/>
      <c r="CNI645" s="9"/>
      <c r="CNJ645" s="9"/>
      <c r="CNK645" s="9"/>
      <c r="CNL645" s="9"/>
      <c r="CNM645" s="9"/>
      <c r="CNN645" s="9"/>
      <c r="CNO645" s="9"/>
      <c r="CNP645" s="9"/>
      <c r="CNQ645" s="9"/>
      <c r="CNR645" s="9"/>
      <c r="CNS645" s="9"/>
      <c r="CNT645" s="9"/>
      <c r="CNU645" s="9"/>
      <c r="CNV645" s="9"/>
      <c r="CNW645" s="9"/>
      <c r="CNX645" s="9"/>
      <c r="CNY645" s="9"/>
      <c r="CNZ645" s="9"/>
      <c r="COA645" s="9"/>
      <c r="COB645" s="9"/>
      <c r="COC645" s="9"/>
      <c r="COD645" s="9"/>
      <c r="COE645" s="9"/>
      <c r="COF645" s="9"/>
      <c r="COG645" s="9"/>
      <c r="COH645" s="9"/>
      <c r="COI645" s="9"/>
      <c r="COJ645" s="9"/>
      <c r="COK645" s="9"/>
      <c r="COL645" s="9"/>
      <c r="COM645" s="9"/>
      <c r="CON645" s="9"/>
      <c r="COO645" s="9"/>
      <c r="COP645" s="9"/>
      <c r="COQ645" s="9"/>
      <c r="COR645" s="9"/>
      <c r="COS645" s="9"/>
      <c r="COT645" s="9"/>
      <c r="COU645" s="9"/>
      <c r="COV645" s="9"/>
      <c r="COW645" s="9"/>
      <c r="COX645" s="9"/>
      <c r="COY645" s="9"/>
      <c r="COZ645" s="9"/>
      <c r="CPA645" s="9"/>
      <c r="CPB645" s="9"/>
      <c r="CPC645" s="9"/>
      <c r="CPD645" s="9"/>
      <c r="CPE645" s="9"/>
      <c r="CPF645" s="9"/>
      <c r="CPG645" s="9"/>
      <c r="CPH645" s="9"/>
      <c r="CPI645" s="9"/>
      <c r="CPJ645" s="9"/>
      <c r="CPK645" s="9"/>
      <c r="CPL645" s="9"/>
      <c r="CPM645" s="9"/>
      <c r="CPN645" s="9"/>
      <c r="CPO645" s="9"/>
      <c r="CPP645" s="9"/>
      <c r="CPQ645" s="9"/>
      <c r="CPR645" s="9"/>
      <c r="CPS645" s="9"/>
      <c r="CPT645" s="9"/>
      <c r="CPU645" s="9"/>
      <c r="CPV645" s="9"/>
      <c r="CPW645" s="9"/>
      <c r="CPX645" s="9"/>
      <c r="CPY645" s="9"/>
      <c r="CPZ645" s="9"/>
      <c r="CQA645" s="9"/>
      <c r="CQB645" s="9"/>
      <c r="CQC645" s="9"/>
      <c r="CQD645" s="9"/>
      <c r="CQE645" s="9"/>
      <c r="CQF645" s="9"/>
      <c r="CQG645" s="9"/>
      <c r="CQH645" s="9"/>
      <c r="CQI645" s="9"/>
      <c r="CQJ645" s="9"/>
      <c r="CQK645" s="9"/>
      <c r="CQL645" s="9"/>
      <c r="CQM645" s="9"/>
      <c r="CQN645" s="9"/>
      <c r="CQO645" s="9"/>
      <c r="CQP645" s="9"/>
      <c r="CQQ645" s="9"/>
      <c r="CQR645" s="9"/>
      <c r="CQS645" s="9"/>
      <c r="CQT645" s="9"/>
      <c r="CQU645" s="9"/>
      <c r="CQV645" s="9"/>
      <c r="CQW645" s="9"/>
      <c r="CQX645" s="9"/>
      <c r="CQY645" s="9"/>
      <c r="CQZ645" s="9"/>
      <c r="CRA645" s="9"/>
      <c r="CRB645" s="9"/>
      <c r="CRC645" s="9"/>
      <c r="CRD645" s="9"/>
      <c r="CRE645" s="9"/>
      <c r="CRF645" s="9"/>
      <c r="CRG645" s="9"/>
      <c r="CRH645" s="9"/>
      <c r="CRI645" s="9"/>
      <c r="CRJ645" s="9"/>
      <c r="CRK645" s="9"/>
      <c r="CRL645" s="9"/>
      <c r="CRM645" s="9"/>
      <c r="CRN645" s="9"/>
      <c r="CRO645" s="9"/>
      <c r="CRP645" s="9"/>
      <c r="CRQ645" s="9"/>
      <c r="CRR645" s="9"/>
      <c r="CRS645" s="9"/>
      <c r="CRT645" s="9"/>
      <c r="CRU645" s="9"/>
      <c r="CRV645" s="9"/>
      <c r="CRW645" s="9"/>
      <c r="CRX645" s="9"/>
      <c r="CRY645" s="9"/>
      <c r="CRZ645" s="9"/>
      <c r="CSA645" s="9"/>
      <c r="CSB645" s="9"/>
      <c r="CSC645" s="9"/>
      <c r="CSD645" s="9"/>
      <c r="CSE645" s="9"/>
      <c r="CSF645" s="9"/>
      <c r="CSG645" s="9"/>
      <c r="CSH645" s="9"/>
      <c r="CSI645" s="9"/>
      <c r="CSJ645" s="9"/>
      <c r="CSK645" s="9"/>
      <c r="CSL645" s="9"/>
      <c r="CSM645" s="9"/>
      <c r="CSN645" s="9"/>
      <c r="CSO645" s="9"/>
      <c r="CSP645" s="9"/>
      <c r="CSQ645" s="9"/>
      <c r="CSR645" s="9"/>
      <c r="CSS645" s="9"/>
      <c r="CST645" s="9"/>
      <c r="CSU645" s="9"/>
      <c r="CSV645" s="9"/>
      <c r="CSW645" s="9"/>
      <c r="CSX645" s="9"/>
      <c r="CSY645" s="9"/>
      <c r="CSZ645" s="9"/>
      <c r="CTA645" s="9"/>
      <c r="CTB645" s="9"/>
      <c r="CTC645" s="9"/>
      <c r="CTD645" s="9"/>
      <c r="CTE645" s="9"/>
      <c r="CTF645" s="9"/>
      <c r="CTG645" s="9"/>
      <c r="CTH645" s="9"/>
      <c r="CTI645" s="9"/>
      <c r="CTJ645" s="9"/>
      <c r="CTK645" s="9"/>
      <c r="CTL645" s="9"/>
      <c r="CTM645" s="9"/>
      <c r="CTN645" s="9"/>
      <c r="CTO645" s="9"/>
      <c r="CTP645" s="9"/>
      <c r="CTQ645" s="9"/>
      <c r="CTR645" s="9"/>
      <c r="CTS645" s="9"/>
      <c r="CTT645" s="9"/>
      <c r="CTU645" s="9"/>
      <c r="CTV645" s="9"/>
      <c r="CTW645" s="9"/>
      <c r="CTX645" s="9"/>
      <c r="CTY645" s="9"/>
      <c r="CTZ645" s="9"/>
      <c r="CUA645" s="9"/>
      <c r="CUB645" s="9"/>
      <c r="CUC645" s="9"/>
      <c r="CUD645" s="9"/>
      <c r="CUE645" s="9"/>
      <c r="CUF645" s="9"/>
      <c r="CUG645" s="9"/>
      <c r="CUH645" s="9"/>
      <c r="CUI645" s="9"/>
      <c r="CUJ645" s="9"/>
      <c r="CUK645" s="9"/>
      <c r="CUL645" s="9"/>
      <c r="CUM645" s="9"/>
      <c r="CUN645" s="9"/>
      <c r="CUO645" s="9"/>
      <c r="CUP645" s="9"/>
      <c r="CUQ645" s="9"/>
      <c r="CUR645" s="9"/>
      <c r="CUS645" s="9"/>
      <c r="CUT645" s="9"/>
      <c r="CUU645" s="9"/>
      <c r="CUV645" s="9"/>
      <c r="CUW645" s="9"/>
      <c r="CUX645" s="9"/>
      <c r="CUY645" s="9"/>
      <c r="CUZ645" s="9"/>
      <c r="CVA645" s="9"/>
      <c r="CVB645" s="9"/>
      <c r="CVC645" s="9"/>
      <c r="CVD645" s="9"/>
      <c r="CVE645" s="9"/>
      <c r="CVF645" s="9"/>
      <c r="CVG645" s="9"/>
      <c r="CVH645" s="9"/>
      <c r="CVI645" s="9"/>
      <c r="CVJ645" s="9"/>
      <c r="CVK645" s="9"/>
      <c r="CVL645" s="9"/>
      <c r="CVM645" s="9"/>
      <c r="CVN645" s="9"/>
      <c r="CVO645" s="9"/>
      <c r="CVP645" s="9"/>
      <c r="CVQ645" s="9"/>
      <c r="CVR645" s="9"/>
      <c r="CVS645" s="9"/>
      <c r="CVT645" s="9"/>
      <c r="CVU645" s="9"/>
      <c r="CVV645" s="9"/>
      <c r="CVW645" s="9"/>
      <c r="CVX645" s="9"/>
      <c r="CVY645" s="9"/>
      <c r="CVZ645" s="9"/>
      <c r="CWA645" s="9"/>
      <c r="CWB645" s="9"/>
      <c r="CWC645" s="9"/>
      <c r="CWD645" s="9"/>
      <c r="CWE645" s="9"/>
      <c r="CWF645" s="9"/>
      <c r="CWG645" s="9"/>
      <c r="CWH645" s="9"/>
      <c r="CWI645" s="9"/>
      <c r="CWJ645" s="9"/>
      <c r="CWK645" s="9"/>
      <c r="CWL645" s="9"/>
      <c r="CWM645" s="9"/>
      <c r="CWN645" s="9"/>
      <c r="CWO645" s="9"/>
      <c r="CWP645" s="9"/>
      <c r="CWQ645" s="9"/>
      <c r="CWR645" s="9"/>
      <c r="CWS645" s="9"/>
      <c r="CWT645" s="9"/>
      <c r="CWU645" s="9"/>
      <c r="CWV645" s="9"/>
      <c r="CWW645" s="9"/>
      <c r="CWX645" s="9"/>
      <c r="CWY645" s="9"/>
      <c r="CWZ645" s="9"/>
      <c r="CXA645" s="9"/>
      <c r="CXB645" s="9"/>
      <c r="CXC645" s="9"/>
      <c r="CXD645" s="9"/>
      <c r="CXE645" s="9"/>
      <c r="CXF645" s="9"/>
      <c r="CXG645" s="9"/>
      <c r="CXH645" s="9"/>
      <c r="CXI645" s="9"/>
      <c r="CXJ645" s="9"/>
      <c r="CXK645" s="9"/>
      <c r="CXL645" s="9"/>
      <c r="CXM645" s="9"/>
      <c r="CXN645" s="9"/>
      <c r="CXO645" s="9"/>
      <c r="CXP645" s="9"/>
      <c r="CXQ645" s="9"/>
      <c r="CXR645" s="9"/>
      <c r="CXS645" s="9"/>
      <c r="CXT645" s="9"/>
      <c r="CXU645" s="9"/>
      <c r="CXV645" s="9"/>
      <c r="CXW645" s="9"/>
      <c r="CXX645" s="9"/>
      <c r="CXY645" s="9"/>
      <c r="CXZ645" s="9"/>
      <c r="CYA645" s="9"/>
      <c r="CYB645" s="9"/>
      <c r="CYC645" s="9"/>
      <c r="CYD645" s="9"/>
      <c r="CYE645" s="9"/>
      <c r="CYF645" s="9"/>
      <c r="CYG645" s="9"/>
      <c r="CYH645" s="9"/>
      <c r="CYI645" s="9"/>
      <c r="CYJ645" s="9"/>
      <c r="CYK645" s="9"/>
      <c r="CYL645" s="9"/>
      <c r="CYM645" s="9"/>
      <c r="CYN645" s="9"/>
      <c r="CYO645" s="9"/>
      <c r="CYP645" s="9"/>
      <c r="CYQ645" s="9"/>
      <c r="CYR645" s="9"/>
      <c r="CYS645" s="9"/>
      <c r="CYT645" s="9"/>
      <c r="CYU645" s="9"/>
      <c r="CYV645" s="9"/>
      <c r="CYW645" s="9"/>
      <c r="CYX645" s="9"/>
      <c r="CYY645" s="9"/>
      <c r="CYZ645" s="9"/>
      <c r="CZA645" s="9"/>
      <c r="CZB645" s="9"/>
      <c r="CZC645" s="9"/>
      <c r="CZD645" s="9"/>
      <c r="CZE645" s="9"/>
      <c r="CZF645" s="9"/>
      <c r="CZG645" s="9"/>
      <c r="CZH645" s="9"/>
      <c r="CZI645" s="9"/>
      <c r="CZJ645" s="9"/>
      <c r="CZK645" s="9"/>
      <c r="CZL645" s="9"/>
      <c r="CZM645" s="9"/>
      <c r="CZN645" s="9"/>
      <c r="CZO645" s="9"/>
      <c r="CZP645" s="9"/>
      <c r="CZQ645" s="9"/>
      <c r="CZR645" s="9"/>
      <c r="CZS645" s="9"/>
      <c r="CZT645" s="9"/>
      <c r="CZU645" s="9"/>
      <c r="CZV645" s="9"/>
      <c r="CZW645" s="9"/>
      <c r="CZX645" s="9"/>
      <c r="CZY645" s="9"/>
      <c r="CZZ645" s="9"/>
      <c r="DAA645" s="9"/>
      <c r="DAB645" s="9"/>
      <c r="DAC645" s="9"/>
      <c r="DAD645" s="9"/>
      <c r="DAE645" s="9"/>
      <c r="DAF645" s="9"/>
      <c r="DAG645" s="9"/>
      <c r="DAH645" s="9"/>
      <c r="DAI645" s="9"/>
      <c r="DAJ645" s="9"/>
      <c r="DAK645" s="9"/>
      <c r="DAL645" s="9"/>
      <c r="DAM645" s="9"/>
      <c r="DAN645" s="9"/>
      <c r="DAO645" s="9"/>
      <c r="DAP645" s="9"/>
      <c r="DAQ645" s="9"/>
      <c r="DAR645" s="9"/>
      <c r="DAS645" s="9"/>
      <c r="DAT645" s="9"/>
      <c r="DAU645" s="9"/>
      <c r="DAV645" s="9"/>
      <c r="DAW645" s="9"/>
      <c r="DAX645" s="9"/>
      <c r="DAY645" s="9"/>
      <c r="DAZ645" s="9"/>
      <c r="DBA645" s="9"/>
      <c r="DBB645" s="9"/>
      <c r="DBC645" s="9"/>
      <c r="DBD645" s="9"/>
      <c r="DBE645" s="9"/>
      <c r="DBF645" s="9"/>
      <c r="DBG645" s="9"/>
      <c r="DBH645" s="9"/>
      <c r="DBI645" s="9"/>
      <c r="DBJ645" s="9"/>
      <c r="DBK645" s="9"/>
      <c r="DBL645" s="9"/>
      <c r="DBM645" s="9"/>
      <c r="DBN645" s="9"/>
      <c r="DBO645" s="9"/>
      <c r="DBP645" s="9"/>
      <c r="DBQ645" s="9"/>
      <c r="DBR645" s="9"/>
      <c r="DBS645" s="9"/>
      <c r="DBT645" s="9"/>
      <c r="DBU645" s="9"/>
      <c r="DBV645" s="9"/>
      <c r="DBW645" s="9"/>
      <c r="DBX645" s="9"/>
      <c r="DBY645" s="9"/>
      <c r="DBZ645" s="9"/>
      <c r="DCA645" s="9"/>
      <c r="DCB645" s="9"/>
      <c r="DCC645" s="9"/>
      <c r="DCD645" s="9"/>
      <c r="DCE645" s="9"/>
      <c r="DCF645" s="9"/>
      <c r="DCG645" s="9"/>
      <c r="DCH645" s="9"/>
      <c r="DCI645" s="9"/>
      <c r="DCJ645" s="9"/>
      <c r="DCK645" s="9"/>
      <c r="DCL645" s="9"/>
      <c r="DCM645" s="9"/>
      <c r="DCN645" s="9"/>
      <c r="DCO645" s="9"/>
      <c r="DCP645" s="9"/>
      <c r="DCQ645" s="9"/>
      <c r="DCR645" s="9"/>
      <c r="DCS645" s="9"/>
      <c r="DCT645" s="9"/>
      <c r="DCU645" s="9"/>
      <c r="DCV645" s="9"/>
      <c r="DCW645" s="9"/>
      <c r="DCX645" s="9"/>
      <c r="DCY645" s="9"/>
      <c r="DCZ645" s="9"/>
      <c r="DDA645" s="9"/>
      <c r="DDB645" s="9"/>
      <c r="DDC645" s="9"/>
      <c r="DDD645" s="9"/>
      <c r="DDE645" s="9"/>
      <c r="DDF645" s="9"/>
      <c r="DDG645" s="9"/>
      <c r="DDH645" s="9"/>
      <c r="DDI645" s="9"/>
      <c r="DDJ645" s="9"/>
      <c r="DDK645" s="9"/>
      <c r="DDL645" s="9"/>
      <c r="DDM645" s="9"/>
      <c r="DDN645" s="9"/>
      <c r="DDO645" s="9"/>
      <c r="DDP645" s="9"/>
      <c r="DDQ645" s="9"/>
      <c r="DDR645" s="9"/>
      <c r="DDS645" s="9"/>
      <c r="DDT645" s="9"/>
      <c r="DDU645" s="9"/>
      <c r="DDV645" s="9"/>
      <c r="DDW645" s="9"/>
      <c r="DDX645" s="9"/>
      <c r="DDY645" s="9"/>
      <c r="DDZ645" s="9"/>
      <c r="DEA645" s="9"/>
      <c r="DEB645" s="9"/>
      <c r="DEC645" s="9"/>
      <c r="DED645" s="9"/>
      <c r="DEE645" s="9"/>
      <c r="DEF645" s="9"/>
      <c r="DEG645" s="9"/>
      <c r="DEH645" s="9"/>
      <c r="DEI645" s="9"/>
      <c r="DEJ645" s="9"/>
      <c r="DEK645" s="9"/>
      <c r="DEL645" s="9"/>
      <c r="DEM645" s="9"/>
      <c r="DEN645" s="9"/>
      <c r="DEO645" s="9"/>
      <c r="DEP645" s="9"/>
      <c r="DEQ645" s="9"/>
      <c r="DER645" s="9"/>
      <c r="DES645" s="9"/>
      <c r="DET645" s="9"/>
      <c r="DEU645" s="9"/>
      <c r="DEV645" s="9"/>
      <c r="DEW645" s="9"/>
      <c r="DEX645" s="9"/>
      <c r="DEY645" s="9"/>
      <c r="DEZ645" s="9"/>
      <c r="DFA645" s="9"/>
      <c r="DFB645" s="9"/>
      <c r="DFC645" s="9"/>
      <c r="DFD645" s="9"/>
      <c r="DFE645" s="9"/>
      <c r="DFF645" s="9"/>
      <c r="DFG645" s="9"/>
      <c r="DFH645" s="9"/>
      <c r="DFI645" s="9"/>
      <c r="DFJ645" s="9"/>
      <c r="DFK645" s="9"/>
      <c r="DFL645" s="9"/>
      <c r="DFM645" s="9"/>
      <c r="DFN645" s="9"/>
      <c r="DFO645" s="9"/>
      <c r="DFP645" s="9"/>
      <c r="DFQ645" s="9"/>
      <c r="DFR645" s="9"/>
      <c r="DFS645" s="9"/>
      <c r="DFT645" s="9"/>
      <c r="DFU645" s="9"/>
      <c r="DFV645" s="9"/>
      <c r="DFW645" s="9"/>
      <c r="DFX645" s="9"/>
      <c r="DFY645" s="9"/>
      <c r="DFZ645" s="9"/>
      <c r="DGA645" s="9"/>
      <c r="DGB645" s="9"/>
      <c r="DGC645" s="9"/>
      <c r="DGD645" s="9"/>
      <c r="DGE645" s="9"/>
      <c r="DGF645" s="9"/>
      <c r="DGG645" s="9"/>
      <c r="DGH645" s="9"/>
      <c r="DGI645" s="9"/>
      <c r="DGJ645" s="9"/>
      <c r="DGK645" s="9"/>
      <c r="DGL645" s="9"/>
      <c r="DGM645" s="9"/>
      <c r="DGN645" s="9"/>
      <c r="DGO645" s="9"/>
      <c r="DGP645" s="9"/>
      <c r="DGQ645" s="9"/>
      <c r="DGR645" s="9"/>
      <c r="DGS645" s="9"/>
      <c r="DGT645" s="9"/>
      <c r="DGU645" s="9"/>
      <c r="DGV645" s="9"/>
      <c r="DGW645" s="9"/>
      <c r="DGX645" s="9"/>
      <c r="DGY645" s="9"/>
      <c r="DGZ645" s="9"/>
      <c r="DHA645" s="9"/>
      <c r="DHB645" s="9"/>
      <c r="DHC645" s="9"/>
      <c r="DHD645" s="9"/>
      <c r="DHE645" s="9"/>
      <c r="DHF645" s="9"/>
      <c r="DHG645" s="9"/>
      <c r="DHH645" s="9"/>
      <c r="DHI645" s="9"/>
      <c r="DHJ645" s="9"/>
      <c r="DHK645" s="9"/>
      <c r="DHL645" s="9"/>
      <c r="DHM645" s="9"/>
      <c r="DHN645" s="9"/>
      <c r="DHO645" s="9"/>
      <c r="DHP645" s="9"/>
      <c r="DHQ645" s="9"/>
      <c r="DHR645" s="9"/>
      <c r="DHS645" s="9"/>
      <c r="DHT645" s="9"/>
      <c r="DHU645" s="9"/>
      <c r="DHV645" s="9"/>
      <c r="DHW645" s="9"/>
      <c r="DHX645" s="9"/>
      <c r="DHY645" s="9"/>
      <c r="DHZ645" s="9"/>
      <c r="DIA645" s="9"/>
      <c r="DIB645" s="9"/>
      <c r="DIC645" s="9"/>
      <c r="DID645" s="9"/>
      <c r="DIE645" s="9"/>
      <c r="DIF645" s="9"/>
      <c r="DIG645" s="9"/>
      <c r="DIH645" s="9"/>
      <c r="DII645" s="9"/>
      <c r="DIJ645" s="9"/>
      <c r="DIK645" s="9"/>
      <c r="DIL645" s="9"/>
      <c r="DIM645" s="9"/>
      <c r="DIN645" s="9"/>
      <c r="DIO645" s="9"/>
      <c r="DIP645" s="9"/>
      <c r="DIQ645" s="9"/>
      <c r="DIR645" s="9"/>
      <c r="DIS645" s="9"/>
      <c r="DIT645" s="9"/>
      <c r="DIU645" s="9"/>
      <c r="DIV645" s="9"/>
      <c r="DIW645" s="9"/>
      <c r="DIX645" s="9"/>
      <c r="DIY645" s="9"/>
      <c r="DIZ645" s="9"/>
      <c r="DJA645" s="9"/>
      <c r="DJB645" s="9"/>
      <c r="DJC645" s="9"/>
      <c r="DJD645" s="9"/>
      <c r="DJE645" s="9"/>
      <c r="DJF645" s="9"/>
      <c r="DJG645" s="9"/>
      <c r="DJH645" s="9"/>
      <c r="DJI645" s="9"/>
      <c r="DJJ645" s="9"/>
      <c r="DJK645" s="9"/>
      <c r="DJL645" s="9"/>
      <c r="DJM645" s="9"/>
      <c r="DJN645" s="9"/>
      <c r="DJO645" s="9"/>
      <c r="DJP645" s="9"/>
      <c r="DJQ645" s="9"/>
      <c r="DJR645" s="9"/>
      <c r="DJS645" s="9"/>
      <c r="DJT645" s="9"/>
      <c r="DJU645" s="9"/>
      <c r="DJV645" s="9"/>
      <c r="DJW645" s="9"/>
      <c r="DJX645" s="9"/>
      <c r="DJY645" s="9"/>
      <c r="DJZ645" s="9"/>
      <c r="DKA645" s="9"/>
      <c r="DKB645" s="9"/>
      <c r="DKC645" s="9"/>
      <c r="DKD645" s="9"/>
      <c r="DKE645" s="9"/>
      <c r="DKF645" s="9"/>
      <c r="DKG645" s="9"/>
      <c r="DKH645" s="9"/>
      <c r="DKI645" s="9"/>
      <c r="DKJ645" s="9"/>
      <c r="DKK645" s="9"/>
      <c r="DKL645" s="9"/>
      <c r="DKM645" s="9"/>
      <c r="DKN645" s="9"/>
      <c r="DKO645" s="9"/>
      <c r="DKP645" s="9"/>
      <c r="DKQ645" s="9"/>
      <c r="DKR645" s="9"/>
      <c r="DKS645" s="9"/>
      <c r="DKT645" s="9"/>
      <c r="DKU645" s="9"/>
      <c r="DKV645" s="9"/>
      <c r="DKW645" s="9"/>
      <c r="DKX645" s="9"/>
      <c r="DKY645" s="9"/>
      <c r="DKZ645" s="9"/>
      <c r="DLA645" s="9"/>
      <c r="DLB645" s="9"/>
      <c r="DLC645" s="9"/>
      <c r="DLD645" s="9"/>
      <c r="DLE645" s="9"/>
      <c r="DLF645" s="9"/>
      <c r="DLG645" s="9"/>
      <c r="DLH645" s="9"/>
      <c r="DLI645" s="9"/>
      <c r="DLJ645" s="9"/>
      <c r="DLK645" s="9"/>
      <c r="DLL645" s="9"/>
      <c r="DLM645" s="9"/>
      <c r="DLN645" s="9"/>
      <c r="DLO645" s="9"/>
      <c r="DLP645" s="9"/>
      <c r="DLQ645" s="9"/>
      <c r="DLR645" s="9"/>
      <c r="DLS645" s="9"/>
      <c r="DLT645" s="9"/>
      <c r="DLU645" s="9"/>
      <c r="DLV645" s="9"/>
      <c r="DLW645" s="9"/>
      <c r="DLX645" s="9"/>
      <c r="DLY645" s="9"/>
      <c r="DLZ645" s="9"/>
      <c r="DMA645" s="9"/>
      <c r="DMB645" s="9"/>
      <c r="DMC645" s="9"/>
      <c r="DMD645" s="9"/>
      <c r="DME645" s="9"/>
      <c r="DMF645" s="9"/>
      <c r="DMG645" s="9"/>
      <c r="DMH645" s="9"/>
      <c r="DMI645" s="9"/>
      <c r="DMJ645" s="9"/>
      <c r="DMK645" s="9"/>
      <c r="DML645" s="9"/>
      <c r="DMM645" s="9"/>
      <c r="DMN645" s="9"/>
      <c r="DMO645" s="9"/>
      <c r="DMP645" s="9"/>
      <c r="DMQ645" s="9"/>
      <c r="DMR645" s="9"/>
      <c r="DMS645" s="9"/>
      <c r="DMT645" s="9"/>
      <c r="DMU645" s="9"/>
      <c r="DMV645" s="9"/>
      <c r="DMW645" s="9"/>
      <c r="DMX645" s="9"/>
      <c r="DMY645" s="9"/>
      <c r="DMZ645" s="9"/>
      <c r="DNA645" s="9"/>
      <c r="DNB645" s="9"/>
      <c r="DNC645" s="9"/>
      <c r="DND645" s="9"/>
      <c r="DNE645" s="9"/>
      <c r="DNF645" s="9"/>
      <c r="DNG645" s="9"/>
      <c r="DNH645" s="9"/>
      <c r="DNI645" s="9"/>
      <c r="DNJ645" s="9"/>
      <c r="DNK645" s="9"/>
      <c r="DNL645" s="9"/>
      <c r="DNM645" s="9"/>
      <c r="DNN645" s="9"/>
      <c r="DNO645" s="9"/>
      <c r="DNP645" s="9"/>
      <c r="DNQ645" s="9"/>
      <c r="DNR645" s="9"/>
      <c r="DNS645" s="9"/>
      <c r="DNT645" s="9"/>
      <c r="DNU645" s="9"/>
      <c r="DNV645" s="9"/>
      <c r="DNW645" s="9"/>
      <c r="DNX645" s="9"/>
      <c r="DNY645" s="9"/>
      <c r="DNZ645" s="9"/>
      <c r="DOA645" s="9"/>
      <c r="DOB645" s="9"/>
      <c r="DOC645" s="9"/>
      <c r="DOD645" s="9"/>
      <c r="DOE645" s="9"/>
      <c r="DOF645" s="9"/>
      <c r="DOG645" s="9"/>
      <c r="DOH645" s="9"/>
      <c r="DOI645" s="9"/>
      <c r="DOJ645" s="9"/>
      <c r="DOK645" s="9"/>
      <c r="DOL645" s="9"/>
      <c r="DOM645" s="9"/>
      <c r="DON645" s="9"/>
      <c r="DOO645" s="9"/>
      <c r="DOP645" s="9"/>
      <c r="DOQ645" s="9"/>
      <c r="DOR645" s="9"/>
      <c r="DOS645" s="9"/>
      <c r="DOT645" s="9"/>
      <c r="DOU645" s="9"/>
      <c r="DOV645" s="9"/>
      <c r="DOW645" s="9"/>
      <c r="DOX645" s="9"/>
      <c r="DOY645" s="9"/>
      <c r="DOZ645" s="9"/>
      <c r="DPA645" s="9"/>
      <c r="DPB645" s="9"/>
      <c r="DPC645" s="9"/>
      <c r="DPD645" s="9"/>
      <c r="DPE645" s="9"/>
      <c r="DPF645" s="9"/>
      <c r="DPG645" s="9"/>
      <c r="DPH645" s="9"/>
      <c r="DPI645" s="9"/>
      <c r="DPJ645" s="9"/>
      <c r="DPK645" s="9"/>
      <c r="DPL645" s="9"/>
      <c r="DPM645" s="9"/>
      <c r="DPN645" s="9"/>
      <c r="DPO645" s="9"/>
      <c r="DPP645" s="9"/>
      <c r="DPQ645" s="9"/>
      <c r="DPR645" s="9"/>
      <c r="DPS645" s="9"/>
      <c r="DPT645" s="9"/>
      <c r="DPU645" s="9"/>
      <c r="DPV645" s="9"/>
      <c r="DPW645" s="9"/>
      <c r="DPX645" s="9"/>
      <c r="DPY645" s="9"/>
      <c r="DPZ645" s="9"/>
      <c r="DQA645" s="9"/>
      <c r="DQB645" s="9"/>
      <c r="DQC645" s="9"/>
      <c r="DQD645" s="9"/>
      <c r="DQE645" s="9"/>
      <c r="DQF645" s="9"/>
      <c r="DQG645" s="9"/>
      <c r="DQH645" s="9"/>
      <c r="DQI645" s="9"/>
      <c r="DQJ645" s="9"/>
      <c r="DQK645" s="9"/>
      <c r="DQL645" s="9"/>
      <c r="DQM645" s="9"/>
      <c r="DQN645" s="9"/>
      <c r="DQO645" s="9"/>
      <c r="DQP645" s="9"/>
      <c r="DQQ645" s="9"/>
      <c r="DQR645" s="9"/>
      <c r="DQS645" s="9"/>
      <c r="DQT645" s="9"/>
      <c r="DQU645" s="9"/>
      <c r="DQV645" s="9"/>
      <c r="DQW645" s="9"/>
      <c r="DQX645" s="9"/>
      <c r="DQY645" s="9"/>
      <c r="DQZ645" s="9"/>
      <c r="DRA645" s="9"/>
      <c r="DRB645" s="9"/>
      <c r="DRC645" s="9"/>
      <c r="DRD645" s="9"/>
      <c r="DRE645" s="9"/>
      <c r="DRF645" s="9"/>
      <c r="DRG645" s="9"/>
      <c r="DRH645" s="9"/>
      <c r="DRI645" s="9"/>
      <c r="DRJ645" s="9"/>
      <c r="DRK645" s="9"/>
      <c r="DRL645" s="9"/>
      <c r="DRM645" s="9"/>
      <c r="DRN645" s="9"/>
      <c r="DRO645" s="9"/>
      <c r="DRP645" s="9"/>
      <c r="DRQ645" s="9"/>
      <c r="DRR645" s="9"/>
      <c r="DRS645" s="9"/>
      <c r="DRT645" s="9"/>
      <c r="DRU645" s="9"/>
      <c r="DRV645" s="9"/>
      <c r="DRW645" s="9"/>
      <c r="DRX645" s="9"/>
      <c r="DRY645" s="9"/>
      <c r="DRZ645" s="9"/>
      <c r="DSA645" s="9"/>
      <c r="DSB645" s="9"/>
      <c r="DSC645" s="9"/>
      <c r="DSD645" s="9"/>
      <c r="DSE645" s="9"/>
      <c r="DSF645" s="9"/>
      <c r="DSG645" s="9"/>
      <c r="DSH645" s="9"/>
      <c r="DSI645" s="9"/>
      <c r="DSJ645" s="9"/>
      <c r="DSK645" s="9"/>
      <c r="DSL645" s="9"/>
      <c r="DSM645" s="9"/>
      <c r="DSN645" s="9"/>
      <c r="DSO645" s="9"/>
      <c r="DSP645" s="9"/>
      <c r="DSQ645" s="9"/>
      <c r="DSR645" s="9"/>
      <c r="DSS645" s="9"/>
      <c r="DST645" s="9"/>
      <c r="DSU645" s="9"/>
      <c r="DSV645" s="9"/>
      <c r="DSW645" s="9"/>
      <c r="DSX645" s="9"/>
      <c r="DSY645" s="9"/>
      <c r="DSZ645" s="9"/>
      <c r="DTA645" s="9"/>
      <c r="DTB645" s="9"/>
      <c r="DTC645" s="9"/>
      <c r="DTD645" s="9"/>
      <c r="DTE645" s="9"/>
      <c r="DTF645" s="9"/>
      <c r="DTG645" s="9"/>
      <c r="DTH645" s="9"/>
      <c r="DTI645" s="9"/>
      <c r="DTJ645" s="9"/>
      <c r="DTK645" s="9"/>
      <c r="DTL645" s="9"/>
      <c r="DTM645" s="9"/>
      <c r="DTN645" s="9"/>
      <c r="DTO645" s="9"/>
      <c r="DTP645" s="9"/>
      <c r="DTQ645" s="9"/>
      <c r="DTR645" s="9"/>
      <c r="DTS645" s="9"/>
      <c r="DTT645" s="9"/>
      <c r="DTU645" s="9"/>
      <c r="DTV645" s="9"/>
      <c r="DTW645" s="9"/>
      <c r="DTX645" s="9"/>
      <c r="DTY645" s="9"/>
      <c r="DTZ645" s="9"/>
      <c r="DUA645" s="9"/>
      <c r="DUB645" s="9"/>
      <c r="DUC645" s="9"/>
      <c r="DUD645" s="9"/>
      <c r="DUE645" s="9"/>
      <c r="DUF645" s="9"/>
      <c r="DUG645" s="9"/>
      <c r="DUH645" s="9"/>
      <c r="DUI645" s="9"/>
      <c r="DUJ645" s="9"/>
      <c r="DUK645" s="9"/>
      <c r="DUL645" s="9"/>
      <c r="DUM645" s="9"/>
      <c r="DUN645" s="9"/>
      <c r="DUO645" s="9"/>
      <c r="DUP645" s="9"/>
      <c r="DUQ645" s="9"/>
      <c r="DUR645" s="9"/>
      <c r="DUS645" s="9"/>
      <c r="DUT645" s="9"/>
      <c r="DUU645" s="9"/>
      <c r="DUV645" s="9"/>
      <c r="DUW645" s="9"/>
      <c r="DUX645" s="9"/>
      <c r="DUY645" s="9"/>
      <c r="DUZ645" s="9"/>
      <c r="DVA645" s="9"/>
      <c r="DVB645" s="9"/>
      <c r="DVC645" s="9"/>
      <c r="DVD645" s="9"/>
      <c r="DVE645" s="9"/>
      <c r="DVF645" s="9"/>
      <c r="DVG645" s="9"/>
      <c r="DVH645" s="9"/>
      <c r="DVI645" s="9"/>
      <c r="DVJ645" s="9"/>
      <c r="DVK645" s="9"/>
      <c r="DVL645" s="9"/>
      <c r="DVM645" s="9"/>
      <c r="DVN645" s="9"/>
      <c r="DVO645" s="9"/>
      <c r="DVP645" s="9"/>
      <c r="DVQ645" s="9"/>
      <c r="DVR645" s="9"/>
      <c r="DVS645" s="9"/>
      <c r="DVT645" s="9"/>
      <c r="DVU645" s="9"/>
      <c r="DVV645" s="9"/>
      <c r="DVW645" s="9"/>
      <c r="DVX645" s="9"/>
      <c r="DVY645" s="9"/>
      <c r="DVZ645" s="9"/>
      <c r="DWA645" s="9"/>
      <c r="DWB645" s="9"/>
      <c r="DWC645" s="9"/>
      <c r="DWD645" s="9"/>
      <c r="DWE645" s="9"/>
      <c r="DWF645" s="9"/>
      <c r="DWG645" s="9"/>
      <c r="DWH645" s="9"/>
      <c r="DWI645" s="9"/>
      <c r="DWJ645" s="9"/>
      <c r="DWK645" s="9"/>
      <c r="DWL645" s="9"/>
      <c r="DWM645" s="9"/>
      <c r="DWN645" s="9"/>
      <c r="DWO645" s="9"/>
      <c r="DWP645" s="9"/>
      <c r="DWQ645" s="9"/>
      <c r="DWR645" s="9"/>
      <c r="DWS645" s="9"/>
      <c r="DWT645" s="9"/>
      <c r="DWU645" s="9"/>
      <c r="DWV645" s="9"/>
      <c r="DWW645" s="9"/>
      <c r="DWX645" s="9"/>
      <c r="DWY645" s="9"/>
      <c r="DWZ645" s="9"/>
      <c r="DXA645" s="9"/>
      <c r="DXB645" s="9"/>
      <c r="DXC645" s="9"/>
      <c r="DXD645" s="9"/>
      <c r="DXE645" s="9"/>
      <c r="DXF645" s="9"/>
      <c r="DXG645" s="9"/>
      <c r="DXH645" s="9"/>
      <c r="DXI645" s="9"/>
      <c r="DXJ645" s="9"/>
      <c r="DXK645" s="9"/>
      <c r="DXL645" s="9"/>
      <c r="DXM645" s="9"/>
      <c r="DXN645" s="9"/>
      <c r="DXO645" s="9"/>
      <c r="DXP645" s="9"/>
      <c r="DXQ645" s="9"/>
      <c r="DXR645" s="9"/>
      <c r="DXS645" s="9"/>
      <c r="DXT645" s="9"/>
      <c r="DXU645" s="9"/>
      <c r="DXV645" s="9"/>
      <c r="DXW645" s="9"/>
      <c r="DXX645" s="9"/>
      <c r="DXY645" s="9"/>
      <c r="DXZ645" s="9"/>
      <c r="DYA645" s="9"/>
      <c r="DYB645" s="9"/>
      <c r="DYC645" s="9"/>
      <c r="DYD645" s="9"/>
      <c r="DYE645" s="9"/>
      <c r="DYF645" s="9"/>
      <c r="DYG645" s="9"/>
      <c r="DYH645" s="9"/>
      <c r="DYI645" s="9"/>
      <c r="DYJ645" s="9"/>
      <c r="DYK645" s="9"/>
      <c r="DYL645" s="9"/>
      <c r="DYM645" s="9"/>
      <c r="DYN645" s="9"/>
      <c r="DYO645" s="9"/>
      <c r="DYP645" s="9"/>
      <c r="DYQ645" s="9"/>
      <c r="DYR645" s="9"/>
      <c r="DYS645" s="9"/>
      <c r="DYT645" s="9"/>
      <c r="DYU645" s="9"/>
      <c r="DYV645" s="9"/>
      <c r="DYW645" s="9"/>
      <c r="DYX645" s="9"/>
      <c r="DYY645" s="9"/>
      <c r="DYZ645" s="9"/>
      <c r="DZA645" s="9"/>
      <c r="DZB645" s="9"/>
      <c r="DZC645" s="9"/>
      <c r="DZD645" s="9"/>
      <c r="DZE645" s="9"/>
      <c r="DZF645" s="9"/>
      <c r="DZG645" s="9"/>
      <c r="DZH645" s="9"/>
      <c r="DZI645" s="9"/>
      <c r="DZJ645" s="9"/>
      <c r="DZK645" s="9"/>
      <c r="DZL645" s="9"/>
      <c r="DZM645" s="9"/>
      <c r="DZN645" s="9"/>
      <c r="DZO645" s="9"/>
      <c r="DZP645" s="9"/>
      <c r="DZQ645" s="9"/>
      <c r="DZR645" s="9"/>
      <c r="DZS645" s="9"/>
      <c r="DZT645" s="9"/>
      <c r="DZU645" s="9"/>
      <c r="DZV645" s="9"/>
      <c r="DZW645" s="9"/>
      <c r="DZX645" s="9"/>
      <c r="DZY645" s="9"/>
      <c r="DZZ645" s="9"/>
      <c r="EAA645" s="9"/>
      <c r="EAB645" s="9"/>
      <c r="EAC645" s="9"/>
      <c r="EAD645" s="9"/>
      <c r="EAE645" s="9"/>
      <c r="EAF645" s="9"/>
      <c r="EAG645" s="9"/>
      <c r="EAH645" s="9"/>
      <c r="EAI645" s="9"/>
      <c r="EAJ645" s="9"/>
      <c r="EAK645" s="9"/>
      <c r="EAL645" s="9"/>
      <c r="EAM645" s="9"/>
      <c r="EAN645" s="9"/>
      <c r="EAO645" s="9"/>
      <c r="EAP645" s="9"/>
      <c r="EAQ645" s="9"/>
      <c r="EAR645" s="9"/>
      <c r="EAS645" s="9"/>
      <c r="EAT645" s="9"/>
      <c r="EAU645" s="9"/>
      <c r="EAV645" s="9"/>
      <c r="EAW645" s="9"/>
      <c r="EAX645" s="9"/>
      <c r="EAY645" s="9"/>
      <c r="EAZ645" s="9"/>
      <c r="EBA645" s="9"/>
      <c r="EBB645" s="9"/>
      <c r="EBC645" s="9"/>
      <c r="EBD645" s="9"/>
      <c r="EBE645" s="9"/>
      <c r="EBF645" s="9"/>
      <c r="EBG645" s="9"/>
      <c r="EBH645" s="9"/>
      <c r="EBI645" s="9"/>
      <c r="EBJ645" s="9"/>
      <c r="EBK645" s="9"/>
      <c r="EBL645" s="9"/>
      <c r="EBM645" s="9"/>
      <c r="EBN645" s="9"/>
      <c r="EBO645" s="9"/>
      <c r="EBP645" s="9"/>
      <c r="EBQ645" s="9"/>
      <c r="EBR645" s="9"/>
      <c r="EBS645" s="9"/>
      <c r="EBT645" s="9"/>
      <c r="EBU645" s="9"/>
      <c r="EBV645" s="9"/>
      <c r="EBW645" s="9"/>
      <c r="EBX645" s="9"/>
      <c r="EBY645" s="9"/>
      <c r="EBZ645" s="9"/>
      <c r="ECA645" s="9"/>
      <c r="ECB645" s="9"/>
      <c r="ECC645" s="9"/>
      <c r="ECD645" s="9"/>
      <c r="ECE645" s="9"/>
      <c r="ECF645" s="9"/>
      <c r="ECG645" s="9"/>
      <c r="ECH645" s="9"/>
      <c r="ECI645" s="9"/>
      <c r="ECJ645" s="9"/>
      <c r="ECK645" s="9"/>
      <c r="ECL645" s="9"/>
      <c r="ECM645" s="9"/>
      <c r="ECN645" s="9"/>
      <c r="ECO645" s="9"/>
      <c r="ECP645" s="9"/>
      <c r="ECQ645" s="9"/>
      <c r="ECR645" s="9"/>
      <c r="ECS645" s="9"/>
      <c r="ECT645" s="9"/>
      <c r="ECU645" s="9"/>
      <c r="ECV645" s="9"/>
      <c r="ECW645" s="9"/>
      <c r="ECX645" s="9"/>
      <c r="ECY645" s="9"/>
      <c r="ECZ645" s="9"/>
      <c r="EDA645" s="9"/>
      <c r="EDB645" s="9"/>
      <c r="EDC645" s="9"/>
      <c r="EDD645" s="9"/>
      <c r="EDE645" s="9"/>
      <c r="EDF645" s="9"/>
      <c r="EDG645" s="9"/>
      <c r="EDH645" s="9"/>
      <c r="EDI645" s="9"/>
      <c r="EDJ645" s="9"/>
      <c r="EDK645" s="9"/>
      <c r="EDL645" s="9"/>
      <c r="EDM645" s="9"/>
      <c r="EDN645" s="9"/>
      <c r="EDO645" s="9"/>
      <c r="EDP645" s="9"/>
      <c r="EDQ645" s="9"/>
      <c r="EDR645" s="9"/>
      <c r="EDS645" s="9"/>
      <c r="EDT645" s="9"/>
      <c r="EDU645" s="9"/>
      <c r="EDV645" s="9"/>
      <c r="EDW645" s="9"/>
      <c r="EDX645" s="9"/>
      <c r="EDY645" s="9"/>
      <c r="EDZ645" s="9"/>
      <c r="EEA645" s="9"/>
      <c r="EEB645" s="9"/>
      <c r="EEC645" s="9"/>
      <c r="EED645" s="9"/>
      <c r="EEE645" s="9"/>
      <c r="EEF645" s="9"/>
      <c r="EEG645" s="9"/>
      <c r="EEH645" s="9"/>
      <c r="EEI645" s="9"/>
      <c r="EEJ645" s="9"/>
      <c r="EEK645" s="9"/>
      <c r="EEL645" s="9"/>
      <c r="EEM645" s="9"/>
      <c r="EEN645" s="9"/>
      <c r="EEO645" s="9"/>
      <c r="EEP645" s="9"/>
      <c r="EEQ645" s="9"/>
      <c r="EER645" s="9"/>
      <c r="EES645" s="9"/>
      <c r="EET645" s="9"/>
      <c r="EEU645" s="9"/>
      <c r="EEV645" s="9"/>
      <c r="EEW645" s="9"/>
      <c r="EEX645" s="9"/>
      <c r="EEY645" s="9"/>
      <c r="EEZ645" s="9"/>
      <c r="EFA645" s="9"/>
      <c r="EFB645" s="9"/>
      <c r="EFC645" s="9"/>
      <c r="EFD645" s="9"/>
      <c r="EFE645" s="9"/>
      <c r="EFF645" s="9"/>
      <c r="EFG645" s="9"/>
      <c r="EFH645" s="9"/>
      <c r="EFI645" s="9"/>
      <c r="EFJ645" s="9"/>
      <c r="EFK645" s="9"/>
      <c r="EFL645" s="9"/>
      <c r="EFM645" s="9"/>
      <c r="EFN645" s="9"/>
      <c r="EFO645" s="9"/>
      <c r="EFP645" s="9"/>
      <c r="EFQ645" s="9"/>
      <c r="EFR645" s="9"/>
      <c r="EFS645" s="9"/>
      <c r="EFT645" s="9"/>
      <c r="EFU645" s="9"/>
      <c r="EFV645" s="9"/>
      <c r="EFW645" s="9"/>
      <c r="EFX645" s="9"/>
      <c r="EFY645" s="9"/>
      <c r="EFZ645" s="9"/>
      <c r="EGA645" s="9"/>
      <c r="EGB645" s="9"/>
      <c r="EGC645" s="9"/>
      <c r="EGD645" s="9"/>
      <c r="EGE645" s="9"/>
      <c r="EGF645" s="9"/>
      <c r="EGG645" s="9"/>
      <c r="EGH645" s="9"/>
      <c r="EGI645" s="9"/>
      <c r="EGJ645" s="9"/>
      <c r="EGK645" s="9"/>
      <c r="EGL645" s="9"/>
      <c r="EGM645" s="9"/>
      <c r="EGN645" s="9"/>
      <c r="EGO645" s="9"/>
      <c r="EGP645" s="9"/>
      <c r="EGQ645" s="9"/>
      <c r="EGR645" s="9"/>
      <c r="EGS645" s="9"/>
      <c r="EGT645" s="9"/>
      <c r="EGU645" s="9"/>
      <c r="EGV645" s="9"/>
      <c r="EGW645" s="9"/>
      <c r="EGX645" s="9"/>
      <c r="EGY645" s="9"/>
      <c r="EGZ645" s="9"/>
      <c r="EHA645" s="9"/>
      <c r="EHB645" s="9"/>
      <c r="EHC645" s="9"/>
      <c r="EHD645" s="9"/>
      <c r="EHE645" s="9"/>
      <c r="EHF645" s="9"/>
      <c r="EHG645" s="9"/>
      <c r="EHH645" s="9"/>
      <c r="EHI645" s="9"/>
      <c r="EHJ645" s="9"/>
      <c r="EHK645" s="9"/>
      <c r="EHL645" s="9"/>
      <c r="EHM645" s="9"/>
      <c r="EHN645" s="9"/>
      <c r="EHO645" s="9"/>
      <c r="EHP645" s="9"/>
      <c r="EHQ645" s="9"/>
      <c r="EHR645" s="9"/>
      <c r="EHS645" s="9"/>
      <c r="EHT645" s="9"/>
      <c r="EHU645" s="9"/>
      <c r="EHV645" s="9"/>
      <c r="EHW645" s="9"/>
      <c r="EHX645" s="9"/>
      <c r="EHY645" s="9"/>
      <c r="EHZ645" s="9"/>
      <c r="EIA645" s="9"/>
      <c r="EIB645" s="9"/>
      <c r="EIC645" s="9"/>
      <c r="EID645" s="9"/>
      <c r="EIE645" s="9"/>
      <c r="EIF645" s="9"/>
      <c r="EIG645" s="9"/>
      <c r="EIH645" s="9"/>
      <c r="EII645" s="9"/>
      <c r="EIJ645" s="9"/>
      <c r="EIK645" s="9"/>
      <c r="EIL645" s="9"/>
      <c r="EIM645" s="9"/>
      <c r="EIN645" s="9"/>
      <c r="EIO645" s="9"/>
      <c r="EIP645" s="9"/>
      <c r="EIQ645" s="9"/>
      <c r="EIR645" s="9"/>
      <c r="EIS645" s="9"/>
      <c r="EIT645" s="9"/>
      <c r="EIU645" s="9"/>
      <c r="EIV645" s="9"/>
      <c r="EIW645" s="9"/>
      <c r="EIX645" s="9"/>
      <c r="EIY645" s="9"/>
      <c r="EIZ645" s="9"/>
      <c r="EJA645" s="9"/>
      <c r="EJB645" s="9"/>
      <c r="EJC645" s="9"/>
      <c r="EJD645" s="9"/>
      <c r="EJE645" s="9"/>
      <c r="EJF645" s="9"/>
      <c r="EJG645" s="9"/>
      <c r="EJH645" s="9"/>
      <c r="EJI645" s="9"/>
      <c r="EJJ645" s="9"/>
      <c r="EJK645" s="9"/>
      <c r="EJL645" s="9"/>
      <c r="EJM645" s="9"/>
      <c r="EJN645" s="9"/>
      <c r="EJO645" s="9"/>
      <c r="EJP645" s="9"/>
      <c r="EJQ645" s="9"/>
      <c r="EJR645" s="9"/>
      <c r="EJS645" s="9"/>
      <c r="EJT645" s="9"/>
      <c r="EJU645" s="9"/>
      <c r="EJV645" s="9"/>
      <c r="EJW645" s="9"/>
      <c r="EJX645" s="9"/>
      <c r="EJY645" s="9"/>
      <c r="EJZ645" s="9"/>
      <c r="EKA645" s="9"/>
      <c r="EKB645" s="9"/>
      <c r="EKC645" s="9"/>
      <c r="EKD645" s="9"/>
      <c r="EKE645" s="9"/>
      <c r="EKF645" s="9"/>
      <c r="EKG645" s="9"/>
      <c r="EKH645" s="9"/>
      <c r="EKI645" s="9"/>
      <c r="EKJ645" s="9"/>
      <c r="EKK645" s="9"/>
      <c r="EKL645" s="9"/>
      <c r="EKM645" s="9"/>
      <c r="EKN645" s="9"/>
      <c r="EKO645" s="9"/>
      <c r="EKP645" s="9"/>
      <c r="EKQ645" s="9"/>
      <c r="EKR645" s="9"/>
      <c r="EKS645" s="9"/>
      <c r="EKT645" s="9"/>
      <c r="EKU645" s="9"/>
      <c r="EKV645" s="9"/>
      <c r="EKW645" s="9"/>
      <c r="EKX645" s="9"/>
      <c r="EKY645" s="9"/>
      <c r="EKZ645" s="9"/>
      <c r="ELA645" s="9"/>
      <c r="ELB645" s="9"/>
      <c r="ELC645" s="9"/>
      <c r="ELD645" s="9"/>
      <c r="ELE645" s="9"/>
      <c r="ELF645" s="9"/>
      <c r="ELG645" s="9"/>
      <c r="ELH645" s="9"/>
      <c r="ELI645" s="9"/>
      <c r="ELJ645" s="9"/>
      <c r="ELK645" s="9"/>
      <c r="ELL645" s="9"/>
      <c r="ELM645" s="9"/>
      <c r="ELN645" s="9"/>
      <c r="ELO645" s="9"/>
      <c r="ELP645" s="9"/>
      <c r="ELQ645" s="9"/>
      <c r="ELR645" s="9"/>
      <c r="ELS645" s="9"/>
      <c r="ELT645" s="9"/>
      <c r="ELU645" s="9"/>
      <c r="ELV645" s="9"/>
      <c r="ELW645" s="9"/>
      <c r="ELX645" s="9"/>
      <c r="ELY645" s="9"/>
      <c r="ELZ645" s="9"/>
      <c r="EMA645" s="9"/>
      <c r="EMB645" s="9"/>
      <c r="EMC645" s="9"/>
      <c r="EMD645" s="9"/>
      <c r="EME645" s="9"/>
      <c r="EMF645" s="9"/>
      <c r="EMG645" s="9"/>
      <c r="EMH645" s="9"/>
      <c r="EMI645" s="9"/>
      <c r="EMJ645" s="9"/>
      <c r="EMK645" s="9"/>
      <c r="EML645" s="9"/>
      <c r="EMM645" s="9"/>
      <c r="EMN645" s="9"/>
      <c r="EMO645" s="9"/>
      <c r="EMP645" s="9"/>
      <c r="EMQ645" s="9"/>
      <c r="EMR645" s="9"/>
      <c r="EMS645" s="9"/>
      <c r="EMT645" s="9"/>
      <c r="EMU645" s="9"/>
      <c r="EMV645" s="9"/>
      <c r="EMW645" s="9"/>
      <c r="EMX645" s="9"/>
      <c r="EMY645" s="9"/>
      <c r="EMZ645" s="9"/>
      <c r="ENA645" s="9"/>
      <c r="ENB645" s="9"/>
      <c r="ENC645" s="9"/>
      <c r="END645" s="9"/>
      <c r="ENE645" s="9"/>
      <c r="ENF645" s="9"/>
      <c r="ENG645" s="9"/>
      <c r="ENH645" s="9"/>
      <c r="ENI645" s="9"/>
      <c r="ENJ645" s="9"/>
      <c r="ENK645" s="9"/>
      <c r="ENL645" s="9"/>
      <c r="ENM645" s="9"/>
      <c r="ENN645" s="9"/>
      <c r="ENO645" s="9"/>
      <c r="ENP645" s="9"/>
      <c r="ENQ645" s="9"/>
      <c r="ENR645" s="9"/>
      <c r="ENS645" s="9"/>
      <c r="ENT645" s="9"/>
      <c r="ENU645" s="9"/>
      <c r="ENV645" s="9"/>
      <c r="ENW645" s="9"/>
      <c r="ENX645" s="9"/>
      <c r="ENY645" s="9"/>
      <c r="ENZ645" s="9"/>
      <c r="EOA645" s="9"/>
      <c r="EOB645" s="9"/>
      <c r="EOC645" s="9"/>
      <c r="EOD645" s="9"/>
      <c r="EOE645" s="9"/>
      <c r="EOF645" s="9"/>
      <c r="EOG645" s="9"/>
      <c r="EOH645" s="9"/>
      <c r="EOI645" s="9"/>
      <c r="EOJ645" s="9"/>
      <c r="EOK645" s="9"/>
      <c r="EOL645" s="9"/>
      <c r="EOM645" s="9"/>
      <c r="EON645" s="9"/>
      <c r="EOO645" s="9"/>
      <c r="EOP645" s="9"/>
      <c r="EOQ645" s="9"/>
      <c r="EOR645" s="9"/>
      <c r="EOS645" s="9"/>
      <c r="EOT645" s="9"/>
      <c r="EOU645" s="9"/>
      <c r="EOV645" s="9"/>
      <c r="EOW645" s="9"/>
      <c r="EOX645" s="9"/>
      <c r="EOY645" s="9"/>
      <c r="EOZ645" s="9"/>
      <c r="EPA645" s="9"/>
      <c r="EPB645" s="9"/>
      <c r="EPC645" s="9"/>
      <c r="EPD645" s="9"/>
      <c r="EPE645" s="9"/>
      <c r="EPF645" s="9"/>
      <c r="EPG645" s="9"/>
      <c r="EPH645" s="9"/>
      <c r="EPI645" s="9"/>
      <c r="EPJ645" s="9"/>
      <c r="EPK645" s="9"/>
      <c r="EPL645" s="9"/>
      <c r="EPM645" s="9"/>
      <c r="EPN645" s="9"/>
      <c r="EPO645" s="9"/>
      <c r="EPP645" s="9"/>
      <c r="EPQ645" s="9"/>
      <c r="EPR645" s="9"/>
      <c r="EPS645" s="9"/>
      <c r="EPT645" s="9"/>
      <c r="EPU645" s="9"/>
      <c r="EPV645" s="9"/>
      <c r="EPW645" s="9"/>
      <c r="EPX645" s="9"/>
      <c r="EPY645" s="9"/>
      <c r="EPZ645" s="9"/>
      <c r="EQA645" s="9"/>
      <c r="EQB645" s="9"/>
      <c r="EQC645" s="9"/>
      <c r="EQD645" s="9"/>
      <c r="EQE645" s="9"/>
      <c r="EQF645" s="9"/>
      <c r="EQG645" s="9"/>
      <c r="EQH645" s="9"/>
      <c r="EQI645" s="9"/>
      <c r="EQJ645" s="9"/>
      <c r="EQK645" s="9"/>
      <c r="EQL645" s="9"/>
      <c r="EQM645" s="9"/>
      <c r="EQN645" s="9"/>
      <c r="EQO645" s="9"/>
      <c r="EQP645" s="9"/>
      <c r="EQQ645" s="9"/>
      <c r="EQR645" s="9"/>
      <c r="EQS645" s="9"/>
      <c r="EQT645" s="9"/>
      <c r="EQU645" s="9"/>
      <c r="EQV645" s="9"/>
      <c r="EQW645" s="9"/>
      <c r="EQX645" s="9"/>
      <c r="EQY645" s="9"/>
      <c r="EQZ645" s="9"/>
      <c r="ERA645" s="9"/>
      <c r="ERB645" s="9"/>
      <c r="ERC645" s="9"/>
      <c r="ERD645" s="9"/>
      <c r="ERE645" s="9"/>
      <c r="ERF645" s="9"/>
      <c r="ERG645" s="9"/>
      <c r="ERH645" s="9"/>
      <c r="ERI645" s="9"/>
      <c r="ERJ645" s="9"/>
      <c r="ERK645" s="9"/>
      <c r="ERL645" s="9"/>
      <c r="ERM645" s="9"/>
      <c r="ERN645" s="9"/>
      <c r="ERO645" s="9"/>
      <c r="ERP645" s="9"/>
      <c r="ERQ645" s="9"/>
      <c r="ERR645" s="9"/>
      <c r="ERS645" s="9"/>
      <c r="ERT645" s="9"/>
      <c r="ERU645" s="9"/>
      <c r="ERV645" s="9"/>
      <c r="ERW645" s="9"/>
      <c r="ERX645" s="9"/>
      <c r="ERY645" s="9"/>
      <c r="ERZ645" s="9"/>
      <c r="ESA645" s="9"/>
      <c r="ESB645" s="9"/>
      <c r="ESC645" s="9"/>
      <c r="ESD645" s="9"/>
      <c r="ESE645" s="9"/>
      <c r="ESF645" s="9"/>
      <c r="ESG645" s="9"/>
      <c r="ESH645" s="9"/>
      <c r="ESI645" s="9"/>
      <c r="ESJ645" s="9"/>
      <c r="ESK645" s="9"/>
      <c r="ESL645" s="9"/>
      <c r="ESM645" s="9"/>
      <c r="ESN645" s="9"/>
      <c r="ESO645" s="9"/>
      <c r="ESP645" s="9"/>
      <c r="ESQ645" s="9"/>
      <c r="ESR645" s="9"/>
      <c r="ESS645" s="9"/>
      <c r="EST645" s="9"/>
      <c r="ESU645" s="9"/>
      <c r="ESV645" s="9"/>
      <c r="ESW645" s="9"/>
      <c r="ESX645" s="9"/>
      <c r="ESY645" s="9"/>
      <c r="ESZ645" s="9"/>
      <c r="ETA645" s="9"/>
      <c r="ETB645" s="9"/>
      <c r="ETC645" s="9"/>
      <c r="ETD645" s="9"/>
      <c r="ETE645" s="9"/>
      <c r="ETF645" s="9"/>
      <c r="ETG645" s="9"/>
      <c r="ETH645" s="9"/>
      <c r="ETI645" s="9"/>
      <c r="ETJ645" s="9"/>
      <c r="ETK645" s="9"/>
      <c r="ETL645" s="9"/>
      <c r="ETM645" s="9"/>
      <c r="ETN645" s="9"/>
      <c r="ETO645" s="9"/>
      <c r="ETP645" s="9"/>
      <c r="ETQ645" s="9"/>
      <c r="ETR645" s="9"/>
      <c r="ETS645" s="9"/>
      <c r="ETT645" s="9"/>
      <c r="ETU645" s="9"/>
      <c r="ETV645" s="9"/>
      <c r="ETW645" s="9"/>
      <c r="ETX645" s="9"/>
      <c r="ETY645" s="9"/>
      <c r="ETZ645" s="9"/>
      <c r="EUA645" s="9"/>
      <c r="EUB645" s="9"/>
      <c r="EUC645" s="9"/>
      <c r="EUD645" s="9"/>
      <c r="EUE645" s="9"/>
      <c r="EUF645" s="9"/>
      <c r="EUG645" s="9"/>
      <c r="EUH645" s="9"/>
      <c r="EUI645" s="9"/>
      <c r="EUJ645" s="9"/>
      <c r="EUK645" s="9"/>
      <c r="EUL645" s="9"/>
      <c r="EUM645" s="9"/>
      <c r="EUN645" s="9"/>
      <c r="EUO645" s="9"/>
      <c r="EUP645" s="9"/>
      <c r="EUQ645" s="9"/>
      <c r="EUR645" s="9"/>
      <c r="EUS645" s="9"/>
      <c r="EUT645" s="9"/>
      <c r="EUU645" s="9"/>
      <c r="EUV645" s="9"/>
      <c r="EUW645" s="9"/>
      <c r="EUX645" s="9"/>
      <c r="EUY645" s="9"/>
      <c r="EUZ645" s="9"/>
      <c r="EVA645" s="9"/>
      <c r="EVB645" s="9"/>
      <c r="EVC645" s="9"/>
      <c r="EVD645" s="9"/>
      <c r="EVE645" s="9"/>
      <c r="EVF645" s="9"/>
      <c r="EVG645" s="9"/>
      <c r="EVH645" s="9"/>
      <c r="EVI645" s="9"/>
      <c r="EVJ645" s="9"/>
      <c r="EVK645" s="9"/>
      <c r="EVL645" s="9"/>
      <c r="EVM645" s="9"/>
      <c r="EVN645" s="9"/>
      <c r="EVO645" s="9"/>
      <c r="EVP645" s="9"/>
      <c r="EVQ645" s="9"/>
      <c r="EVR645" s="9"/>
      <c r="EVS645" s="9"/>
      <c r="EVT645" s="9"/>
      <c r="EVU645" s="9"/>
      <c r="EVV645" s="9"/>
      <c r="EVW645" s="9"/>
      <c r="EVX645" s="9"/>
      <c r="EVY645" s="9"/>
      <c r="EVZ645" s="9"/>
      <c r="EWA645" s="9"/>
      <c r="EWB645" s="9"/>
      <c r="EWC645" s="9"/>
      <c r="EWD645" s="9"/>
      <c r="EWE645" s="9"/>
      <c r="EWF645" s="9"/>
      <c r="EWG645" s="9"/>
      <c r="EWH645" s="9"/>
      <c r="EWI645" s="9"/>
      <c r="EWJ645" s="9"/>
      <c r="EWK645" s="9"/>
      <c r="EWL645" s="9"/>
      <c r="EWM645" s="9"/>
      <c r="EWN645" s="9"/>
      <c r="EWO645" s="9"/>
      <c r="EWP645" s="9"/>
      <c r="EWQ645" s="9"/>
      <c r="EWR645" s="9"/>
      <c r="EWS645" s="9"/>
      <c r="EWT645" s="9"/>
      <c r="EWU645" s="9"/>
      <c r="EWV645" s="9"/>
      <c r="EWW645" s="9"/>
      <c r="EWX645" s="9"/>
      <c r="EWY645" s="9"/>
      <c r="EWZ645" s="9"/>
      <c r="EXA645" s="9"/>
      <c r="EXB645" s="9"/>
      <c r="EXC645" s="9"/>
      <c r="EXD645" s="9"/>
      <c r="EXE645" s="9"/>
      <c r="EXF645" s="9"/>
      <c r="EXG645" s="9"/>
      <c r="EXH645" s="9"/>
      <c r="EXI645" s="9"/>
      <c r="EXJ645" s="9"/>
      <c r="EXK645" s="9"/>
      <c r="EXL645" s="9"/>
      <c r="EXM645" s="9"/>
      <c r="EXN645" s="9"/>
      <c r="EXO645" s="9"/>
      <c r="EXP645" s="9"/>
      <c r="EXQ645" s="9"/>
      <c r="EXR645" s="9"/>
      <c r="EXS645" s="9"/>
      <c r="EXT645" s="9"/>
      <c r="EXU645" s="9"/>
      <c r="EXV645" s="9"/>
      <c r="EXW645" s="9"/>
      <c r="EXX645" s="9"/>
      <c r="EXY645" s="9"/>
      <c r="EXZ645" s="9"/>
      <c r="EYA645" s="9"/>
      <c r="EYB645" s="9"/>
      <c r="EYC645" s="9"/>
      <c r="EYD645" s="9"/>
      <c r="EYE645" s="9"/>
      <c r="EYF645" s="9"/>
      <c r="EYG645" s="9"/>
      <c r="EYH645" s="9"/>
      <c r="EYI645" s="9"/>
      <c r="EYJ645" s="9"/>
      <c r="EYK645" s="9"/>
      <c r="EYL645" s="9"/>
      <c r="EYM645" s="9"/>
      <c r="EYN645" s="9"/>
      <c r="EYO645" s="9"/>
      <c r="EYP645" s="9"/>
      <c r="EYQ645" s="9"/>
      <c r="EYR645" s="9"/>
      <c r="EYS645" s="9"/>
      <c r="EYT645" s="9"/>
      <c r="EYU645" s="9"/>
      <c r="EYV645" s="9"/>
      <c r="EYW645" s="9"/>
      <c r="EYX645" s="9"/>
      <c r="EYY645" s="9"/>
      <c r="EYZ645" s="9"/>
      <c r="EZA645" s="9"/>
      <c r="EZB645" s="9"/>
      <c r="EZC645" s="9"/>
      <c r="EZD645" s="9"/>
      <c r="EZE645" s="9"/>
      <c r="EZF645" s="9"/>
      <c r="EZG645" s="9"/>
      <c r="EZH645" s="9"/>
      <c r="EZI645" s="9"/>
      <c r="EZJ645" s="9"/>
      <c r="EZK645" s="9"/>
      <c r="EZL645" s="9"/>
      <c r="EZM645" s="9"/>
      <c r="EZN645" s="9"/>
      <c r="EZO645" s="9"/>
      <c r="EZP645" s="9"/>
      <c r="EZQ645" s="9"/>
      <c r="EZR645" s="9"/>
      <c r="EZS645" s="9"/>
      <c r="EZT645" s="9"/>
      <c r="EZU645" s="9"/>
      <c r="EZV645" s="9"/>
      <c r="EZW645" s="9"/>
      <c r="EZX645" s="9"/>
      <c r="EZY645" s="9"/>
      <c r="EZZ645" s="9"/>
      <c r="FAA645" s="9"/>
      <c r="FAB645" s="9"/>
      <c r="FAC645" s="9"/>
      <c r="FAD645" s="9"/>
      <c r="FAE645" s="9"/>
      <c r="FAF645" s="9"/>
      <c r="FAG645" s="9"/>
      <c r="FAH645" s="9"/>
      <c r="FAI645" s="9"/>
      <c r="FAJ645" s="9"/>
      <c r="FAK645" s="9"/>
      <c r="FAL645" s="9"/>
      <c r="FAM645" s="9"/>
      <c r="FAN645" s="9"/>
      <c r="FAO645" s="9"/>
      <c r="FAP645" s="9"/>
      <c r="FAQ645" s="9"/>
      <c r="FAR645" s="9"/>
      <c r="FAS645" s="9"/>
      <c r="FAT645" s="9"/>
      <c r="FAU645" s="9"/>
      <c r="FAV645" s="9"/>
      <c r="FAW645" s="9"/>
      <c r="FAX645" s="9"/>
      <c r="FAY645" s="9"/>
      <c r="FAZ645" s="9"/>
      <c r="FBA645" s="9"/>
      <c r="FBB645" s="9"/>
      <c r="FBC645" s="9"/>
      <c r="FBD645" s="9"/>
      <c r="FBE645" s="9"/>
      <c r="FBF645" s="9"/>
      <c r="FBG645" s="9"/>
      <c r="FBH645" s="9"/>
      <c r="FBI645" s="9"/>
      <c r="FBJ645" s="9"/>
      <c r="FBK645" s="9"/>
      <c r="FBL645" s="9"/>
      <c r="FBM645" s="9"/>
      <c r="FBN645" s="9"/>
      <c r="FBO645" s="9"/>
      <c r="FBP645" s="9"/>
      <c r="FBQ645" s="9"/>
      <c r="FBR645" s="9"/>
      <c r="FBS645" s="9"/>
      <c r="FBT645" s="9"/>
      <c r="FBU645" s="9"/>
      <c r="FBV645" s="9"/>
      <c r="FBW645" s="9"/>
      <c r="FBX645" s="9"/>
      <c r="FBY645" s="9"/>
      <c r="FBZ645" s="9"/>
      <c r="FCA645" s="9"/>
      <c r="FCB645" s="9"/>
      <c r="FCC645" s="9"/>
      <c r="FCD645" s="9"/>
      <c r="FCE645" s="9"/>
      <c r="FCF645" s="9"/>
      <c r="FCG645" s="9"/>
      <c r="FCH645" s="9"/>
      <c r="FCI645" s="9"/>
      <c r="FCJ645" s="9"/>
      <c r="FCK645" s="9"/>
      <c r="FCL645" s="9"/>
      <c r="FCM645" s="9"/>
      <c r="FCN645" s="9"/>
      <c r="FCO645" s="9"/>
      <c r="FCP645" s="9"/>
      <c r="FCQ645" s="9"/>
      <c r="FCR645" s="9"/>
      <c r="FCS645" s="9"/>
      <c r="FCT645" s="9"/>
      <c r="FCU645" s="9"/>
      <c r="FCV645" s="9"/>
      <c r="FCW645" s="9"/>
      <c r="FCX645" s="9"/>
      <c r="FCY645" s="9"/>
      <c r="FCZ645" s="9"/>
      <c r="FDA645" s="9"/>
      <c r="FDB645" s="9"/>
      <c r="FDC645" s="9"/>
      <c r="FDD645" s="9"/>
      <c r="FDE645" s="9"/>
      <c r="FDF645" s="9"/>
      <c r="FDG645" s="9"/>
      <c r="FDH645" s="9"/>
      <c r="FDI645" s="9"/>
      <c r="FDJ645" s="9"/>
      <c r="FDK645" s="9"/>
      <c r="FDL645" s="9"/>
      <c r="FDM645" s="9"/>
      <c r="FDN645" s="9"/>
      <c r="FDO645" s="9"/>
      <c r="FDP645" s="9"/>
      <c r="FDQ645" s="9"/>
      <c r="FDR645" s="9"/>
      <c r="FDS645" s="9"/>
      <c r="FDT645" s="9"/>
      <c r="FDU645" s="9"/>
      <c r="FDV645" s="9"/>
      <c r="FDW645" s="9"/>
      <c r="FDX645" s="9"/>
      <c r="FDY645" s="9"/>
      <c r="FDZ645" s="9"/>
      <c r="FEA645" s="9"/>
      <c r="FEB645" s="9"/>
      <c r="FEC645" s="9"/>
      <c r="FED645" s="9"/>
      <c r="FEE645" s="9"/>
      <c r="FEF645" s="9"/>
      <c r="FEG645" s="9"/>
      <c r="FEH645" s="9"/>
      <c r="FEI645" s="9"/>
      <c r="FEJ645" s="9"/>
      <c r="FEK645" s="9"/>
      <c r="FEL645" s="9"/>
      <c r="FEM645" s="9"/>
      <c r="FEN645" s="9"/>
      <c r="FEO645" s="9"/>
      <c r="FEP645" s="9"/>
      <c r="FEQ645" s="9"/>
      <c r="FER645" s="9"/>
      <c r="FES645" s="9"/>
      <c r="FET645" s="9"/>
      <c r="FEU645" s="9"/>
      <c r="FEV645" s="9"/>
      <c r="FEW645" s="9"/>
      <c r="FEX645" s="9"/>
      <c r="FEY645" s="9"/>
      <c r="FEZ645" s="9"/>
      <c r="FFA645" s="9"/>
      <c r="FFB645" s="9"/>
      <c r="FFC645" s="9"/>
      <c r="FFD645" s="9"/>
      <c r="FFE645" s="9"/>
      <c r="FFF645" s="9"/>
      <c r="FFG645" s="9"/>
      <c r="FFH645" s="9"/>
      <c r="FFI645" s="9"/>
      <c r="FFJ645" s="9"/>
      <c r="FFK645" s="9"/>
      <c r="FFL645" s="9"/>
      <c r="FFM645" s="9"/>
      <c r="FFN645" s="9"/>
      <c r="FFO645" s="9"/>
      <c r="FFP645" s="9"/>
      <c r="FFQ645" s="9"/>
      <c r="FFR645" s="9"/>
      <c r="FFS645" s="9"/>
      <c r="FFT645" s="9"/>
      <c r="FFU645" s="9"/>
      <c r="FFV645" s="9"/>
      <c r="FFW645" s="9"/>
      <c r="FFX645" s="9"/>
      <c r="FFY645" s="9"/>
      <c r="FFZ645" s="9"/>
      <c r="FGA645" s="9"/>
      <c r="FGB645" s="9"/>
      <c r="FGC645" s="9"/>
      <c r="FGD645" s="9"/>
      <c r="FGE645" s="9"/>
      <c r="FGF645" s="9"/>
      <c r="FGG645" s="9"/>
      <c r="FGH645" s="9"/>
      <c r="FGI645" s="9"/>
      <c r="FGJ645" s="9"/>
      <c r="FGK645" s="9"/>
      <c r="FGL645" s="9"/>
      <c r="FGM645" s="9"/>
      <c r="FGN645" s="9"/>
      <c r="FGO645" s="9"/>
      <c r="FGP645" s="9"/>
      <c r="FGQ645" s="9"/>
      <c r="FGR645" s="9"/>
      <c r="FGS645" s="9"/>
      <c r="FGT645" s="9"/>
      <c r="FGU645" s="9"/>
      <c r="FGV645" s="9"/>
      <c r="FGW645" s="9"/>
      <c r="FGX645" s="9"/>
      <c r="FGY645" s="9"/>
      <c r="FGZ645" s="9"/>
      <c r="FHA645" s="9"/>
      <c r="FHB645" s="9"/>
      <c r="FHC645" s="9"/>
      <c r="FHD645" s="9"/>
      <c r="FHE645" s="9"/>
      <c r="FHF645" s="9"/>
      <c r="FHG645" s="9"/>
      <c r="FHH645" s="9"/>
      <c r="FHI645" s="9"/>
      <c r="FHJ645" s="9"/>
      <c r="FHK645" s="9"/>
      <c r="FHL645" s="9"/>
      <c r="FHM645" s="9"/>
      <c r="FHN645" s="9"/>
      <c r="FHO645" s="9"/>
      <c r="FHP645" s="9"/>
      <c r="FHQ645" s="9"/>
      <c r="FHR645" s="9"/>
      <c r="FHS645" s="9"/>
      <c r="FHT645" s="9"/>
      <c r="FHU645" s="9"/>
      <c r="FHV645" s="9"/>
      <c r="FHW645" s="9"/>
      <c r="FHX645" s="9"/>
      <c r="FHY645" s="9"/>
      <c r="FHZ645" s="9"/>
      <c r="FIA645" s="9"/>
      <c r="FIB645" s="9"/>
      <c r="FIC645" s="9"/>
      <c r="FID645" s="9"/>
      <c r="FIE645" s="9"/>
      <c r="FIF645" s="9"/>
      <c r="FIG645" s="9"/>
      <c r="FIH645" s="9"/>
      <c r="FII645" s="9"/>
      <c r="FIJ645" s="9"/>
      <c r="FIK645" s="9"/>
      <c r="FIL645" s="9"/>
      <c r="FIM645" s="9"/>
      <c r="FIN645" s="9"/>
      <c r="FIO645" s="9"/>
      <c r="FIP645" s="9"/>
      <c r="FIQ645" s="9"/>
      <c r="FIR645" s="9"/>
      <c r="FIS645" s="9"/>
      <c r="FIT645" s="9"/>
      <c r="FIU645" s="9"/>
      <c r="FIV645" s="9"/>
      <c r="FIW645" s="9"/>
      <c r="FIX645" s="9"/>
      <c r="FIY645" s="9"/>
      <c r="FIZ645" s="9"/>
      <c r="FJA645" s="9"/>
      <c r="FJB645" s="9"/>
      <c r="FJC645" s="9"/>
      <c r="FJD645" s="9"/>
      <c r="FJE645" s="9"/>
      <c r="FJF645" s="9"/>
      <c r="FJG645" s="9"/>
      <c r="FJH645" s="9"/>
      <c r="FJI645" s="9"/>
      <c r="FJJ645" s="9"/>
      <c r="FJK645" s="9"/>
      <c r="FJL645" s="9"/>
      <c r="FJM645" s="9"/>
      <c r="FJN645" s="9"/>
      <c r="FJO645" s="9"/>
      <c r="FJP645" s="9"/>
      <c r="FJQ645" s="9"/>
      <c r="FJR645" s="9"/>
      <c r="FJS645" s="9"/>
      <c r="FJT645" s="9"/>
      <c r="FJU645" s="9"/>
      <c r="FJV645" s="9"/>
      <c r="FJW645" s="9"/>
      <c r="FJX645" s="9"/>
      <c r="FJY645" s="9"/>
      <c r="FJZ645" s="9"/>
      <c r="FKA645" s="9"/>
      <c r="FKB645" s="9"/>
      <c r="FKC645" s="9"/>
      <c r="FKD645" s="9"/>
      <c r="FKE645" s="9"/>
      <c r="FKF645" s="9"/>
      <c r="FKG645" s="9"/>
      <c r="FKH645" s="9"/>
      <c r="FKI645" s="9"/>
      <c r="FKJ645" s="9"/>
      <c r="FKK645" s="9"/>
      <c r="FKL645" s="9"/>
      <c r="FKM645" s="9"/>
      <c r="FKN645" s="9"/>
      <c r="FKO645" s="9"/>
      <c r="FKP645" s="9"/>
      <c r="FKQ645" s="9"/>
      <c r="FKR645" s="9"/>
      <c r="FKS645" s="9"/>
      <c r="FKT645" s="9"/>
      <c r="FKU645" s="9"/>
      <c r="FKV645" s="9"/>
      <c r="FKW645" s="9"/>
      <c r="FKX645" s="9"/>
      <c r="FKY645" s="9"/>
      <c r="FKZ645" s="9"/>
      <c r="FLA645" s="9"/>
      <c r="FLB645" s="9"/>
      <c r="FLC645" s="9"/>
      <c r="FLD645" s="9"/>
      <c r="FLE645" s="9"/>
      <c r="FLF645" s="9"/>
      <c r="FLG645" s="9"/>
      <c r="FLH645" s="9"/>
      <c r="FLI645" s="9"/>
      <c r="FLJ645" s="9"/>
      <c r="FLK645" s="9"/>
      <c r="FLL645" s="9"/>
      <c r="FLM645" s="9"/>
      <c r="FLN645" s="9"/>
      <c r="FLO645" s="9"/>
      <c r="FLP645" s="9"/>
      <c r="FLQ645" s="9"/>
      <c r="FLR645" s="9"/>
      <c r="FLS645" s="9"/>
      <c r="FLT645" s="9"/>
      <c r="FLU645" s="9"/>
      <c r="FLV645" s="9"/>
      <c r="FLW645" s="9"/>
      <c r="FLX645" s="9"/>
      <c r="FLY645" s="9"/>
      <c r="FLZ645" s="9"/>
      <c r="FMA645" s="9"/>
      <c r="FMB645" s="9"/>
      <c r="FMC645" s="9"/>
      <c r="FMD645" s="9"/>
      <c r="FME645" s="9"/>
      <c r="FMF645" s="9"/>
      <c r="FMG645" s="9"/>
      <c r="FMH645" s="9"/>
      <c r="FMI645" s="9"/>
      <c r="FMJ645" s="9"/>
      <c r="FMK645" s="9"/>
      <c r="FML645" s="9"/>
      <c r="FMM645" s="9"/>
      <c r="FMN645" s="9"/>
      <c r="FMO645" s="9"/>
      <c r="FMP645" s="9"/>
      <c r="FMQ645" s="9"/>
      <c r="FMR645" s="9"/>
      <c r="FMS645" s="9"/>
      <c r="FMT645" s="9"/>
      <c r="FMU645" s="9"/>
      <c r="FMV645" s="9"/>
      <c r="FMW645" s="9"/>
      <c r="FMX645" s="9"/>
      <c r="FMY645" s="9"/>
      <c r="FMZ645" s="9"/>
      <c r="FNA645" s="9"/>
      <c r="FNB645" s="9"/>
      <c r="FNC645" s="9"/>
      <c r="FND645" s="9"/>
      <c r="FNE645" s="9"/>
      <c r="FNF645" s="9"/>
      <c r="FNG645" s="9"/>
      <c r="FNH645" s="9"/>
      <c r="FNI645" s="9"/>
      <c r="FNJ645" s="9"/>
      <c r="FNK645" s="9"/>
      <c r="FNL645" s="9"/>
      <c r="FNM645" s="9"/>
      <c r="FNN645" s="9"/>
      <c r="FNO645" s="9"/>
      <c r="FNP645" s="9"/>
      <c r="FNQ645" s="9"/>
      <c r="FNR645" s="9"/>
      <c r="FNS645" s="9"/>
      <c r="FNT645" s="9"/>
      <c r="FNU645" s="9"/>
      <c r="FNV645" s="9"/>
      <c r="FNW645" s="9"/>
      <c r="FNX645" s="9"/>
      <c r="FNY645" s="9"/>
      <c r="FNZ645" s="9"/>
      <c r="FOA645" s="9"/>
      <c r="FOB645" s="9"/>
      <c r="FOC645" s="9"/>
      <c r="FOD645" s="9"/>
      <c r="FOE645" s="9"/>
      <c r="FOF645" s="9"/>
      <c r="FOG645" s="9"/>
      <c r="FOH645" s="9"/>
      <c r="FOI645" s="9"/>
      <c r="FOJ645" s="9"/>
      <c r="FOK645" s="9"/>
      <c r="FOL645" s="9"/>
      <c r="FOM645" s="9"/>
      <c r="FON645" s="9"/>
      <c r="FOO645" s="9"/>
      <c r="FOP645" s="9"/>
      <c r="FOQ645" s="9"/>
      <c r="FOR645" s="9"/>
      <c r="FOS645" s="9"/>
      <c r="FOT645" s="9"/>
      <c r="FOU645" s="9"/>
      <c r="FOV645" s="9"/>
      <c r="FOW645" s="9"/>
      <c r="FOX645" s="9"/>
      <c r="FOY645" s="9"/>
      <c r="FOZ645" s="9"/>
      <c r="FPA645" s="9"/>
      <c r="FPB645" s="9"/>
      <c r="FPC645" s="9"/>
      <c r="FPD645" s="9"/>
      <c r="FPE645" s="9"/>
      <c r="FPF645" s="9"/>
      <c r="FPG645" s="9"/>
      <c r="FPH645" s="9"/>
      <c r="FPI645" s="9"/>
      <c r="FPJ645" s="9"/>
      <c r="FPK645" s="9"/>
      <c r="FPL645" s="9"/>
      <c r="FPM645" s="9"/>
      <c r="FPN645" s="9"/>
      <c r="FPO645" s="9"/>
      <c r="FPP645" s="9"/>
      <c r="FPQ645" s="9"/>
      <c r="FPR645" s="9"/>
      <c r="FPS645" s="9"/>
      <c r="FPT645" s="9"/>
      <c r="FPU645" s="9"/>
      <c r="FPV645" s="9"/>
      <c r="FPW645" s="9"/>
      <c r="FPX645" s="9"/>
      <c r="FPY645" s="9"/>
      <c r="FPZ645" s="9"/>
      <c r="FQA645" s="9"/>
      <c r="FQB645" s="9"/>
      <c r="FQC645" s="9"/>
      <c r="FQD645" s="9"/>
      <c r="FQE645" s="9"/>
      <c r="FQF645" s="9"/>
      <c r="FQG645" s="9"/>
      <c r="FQH645" s="9"/>
      <c r="FQI645" s="9"/>
      <c r="FQJ645" s="9"/>
      <c r="FQK645" s="9"/>
      <c r="FQL645" s="9"/>
      <c r="FQM645" s="9"/>
      <c r="FQN645" s="9"/>
      <c r="FQO645" s="9"/>
      <c r="FQP645" s="9"/>
      <c r="FQQ645" s="9"/>
      <c r="FQR645" s="9"/>
      <c r="FQS645" s="9"/>
      <c r="FQT645" s="9"/>
      <c r="FQU645" s="9"/>
      <c r="FQV645" s="9"/>
      <c r="FQW645" s="9"/>
      <c r="FQX645" s="9"/>
      <c r="FQY645" s="9"/>
      <c r="FQZ645" s="9"/>
      <c r="FRA645" s="9"/>
      <c r="FRB645" s="9"/>
      <c r="FRC645" s="9"/>
      <c r="FRD645" s="9"/>
      <c r="FRE645" s="9"/>
      <c r="FRF645" s="9"/>
      <c r="FRG645" s="9"/>
      <c r="FRH645" s="9"/>
      <c r="FRI645" s="9"/>
      <c r="FRJ645" s="9"/>
      <c r="FRK645" s="9"/>
      <c r="FRL645" s="9"/>
      <c r="FRM645" s="9"/>
      <c r="FRN645" s="9"/>
      <c r="FRO645" s="9"/>
      <c r="FRP645" s="9"/>
      <c r="FRQ645" s="9"/>
      <c r="FRR645" s="9"/>
      <c r="FRS645" s="9"/>
      <c r="FRT645" s="9"/>
      <c r="FRU645" s="9"/>
      <c r="FRV645" s="9"/>
      <c r="FRW645" s="9"/>
      <c r="FRX645" s="9"/>
      <c r="FRY645" s="9"/>
      <c r="FRZ645" s="9"/>
      <c r="FSA645" s="9"/>
      <c r="FSB645" s="9"/>
      <c r="FSC645" s="9"/>
      <c r="FSD645" s="9"/>
      <c r="FSE645" s="9"/>
      <c r="FSF645" s="9"/>
      <c r="FSG645" s="9"/>
      <c r="FSH645" s="9"/>
      <c r="FSI645" s="9"/>
      <c r="FSJ645" s="9"/>
      <c r="FSK645" s="9"/>
      <c r="FSL645" s="9"/>
      <c r="FSM645" s="9"/>
      <c r="FSN645" s="9"/>
      <c r="FSO645" s="9"/>
      <c r="FSP645" s="9"/>
      <c r="FSQ645" s="9"/>
      <c r="FSR645" s="9"/>
      <c r="FSS645" s="9"/>
      <c r="FST645" s="9"/>
      <c r="FSU645" s="9"/>
      <c r="FSV645" s="9"/>
      <c r="FSW645" s="9"/>
      <c r="FSX645" s="9"/>
      <c r="FSY645" s="9"/>
      <c r="FSZ645" s="9"/>
      <c r="FTA645" s="9"/>
      <c r="FTB645" s="9"/>
      <c r="FTC645" s="9"/>
      <c r="FTD645" s="9"/>
      <c r="FTE645" s="9"/>
      <c r="FTF645" s="9"/>
      <c r="FTG645" s="9"/>
      <c r="FTH645" s="9"/>
      <c r="FTI645" s="9"/>
      <c r="FTJ645" s="9"/>
      <c r="FTK645" s="9"/>
      <c r="FTL645" s="9"/>
      <c r="FTM645" s="9"/>
      <c r="FTN645" s="9"/>
      <c r="FTO645" s="9"/>
      <c r="FTP645" s="9"/>
      <c r="FTQ645" s="9"/>
      <c r="FTR645" s="9"/>
      <c r="FTS645" s="9"/>
      <c r="FTT645" s="9"/>
      <c r="FTU645" s="9"/>
      <c r="FTV645" s="9"/>
      <c r="FTW645" s="9"/>
      <c r="FTX645" s="9"/>
      <c r="FTY645" s="9"/>
      <c r="FTZ645" s="9"/>
      <c r="FUA645" s="9"/>
      <c r="FUB645" s="9"/>
      <c r="FUC645" s="9"/>
      <c r="FUD645" s="9"/>
      <c r="FUE645" s="9"/>
      <c r="FUF645" s="9"/>
      <c r="FUG645" s="9"/>
      <c r="FUH645" s="9"/>
      <c r="FUI645" s="9"/>
      <c r="FUJ645" s="9"/>
      <c r="FUK645" s="9"/>
      <c r="FUL645" s="9"/>
      <c r="FUM645" s="9"/>
      <c r="FUN645" s="9"/>
      <c r="FUO645" s="9"/>
      <c r="FUP645" s="9"/>
      <c r="FUQ645" s="9"/>
      <c r="FUR645" s="9"/>
      <c r="FUS645" s="9"/>
      <c r="FUT645" s="9"/>
      <c r="FUU645" s="9"/>
      <c r="FUV645" s="9"/>
      <c r="FUW645" s="9"/>
      <c r="FUX645" s="9"/>
      <c r="FUY645" s="9"/>
      <c r="FUZ645" s="9"/>
      <c r="FVA645" s="9"/>
      <c r="FVB645" s="9"/>
      <c r="FVC645" s="9"/>
      <c r="FVD645" s="9"/>
      <c r="FVE645" s="9"/>
      <c r="FVF645" s="9"/>
      <c r="FVG645" s="9"/>
      <c r="FVH645" s="9"/>
      <c r="FVI645" s="9"/>
      <c r="FVJ645" s="9"/>
      <c r="FVK645" s="9"/>
      <c r="FVL645" s="9"/>
      <c r="FVM645" s="9"/>
      <c r="FVN645" s="9"/>
      <c r="FVO645" s="9"/>
      <c r="FVP645" s="9"/>
      <c r="FVQ645" s="9"/>
      <c r="FVR645" s="9"/>
      <c r="FVS645" s="9"/>
      <c r="FVT645" s="9"/>
      <c r="FVU645" s="9"/>
      <c r="FVV645" s="9"/>
      <c r="FVW645" s="9"/>
      <c r="FVX645" s="9"/>
      <c r="FVY645" s="9"/>
      <c r="FVZ645" s="9"/>
      <c r="FWA645" s="9"/>
      <c r="FWB645" s="9"/>
      <c r="FWC645" s="9"/>
      <c r="FWD645" s="9"/>
      <c r="FWE645" s="9"/>
      <c r="FWF645" s="9"/>
      <c r="FWG645" s="9"/>
      <c r="FWH645" s="9"/>
      <c r="FWI645" s="9"/>
      <c r="FWJ645" s="9"/>
      <c r="FWK645" s="9"/>
      <c r="FWL645" s="9"/>
      <c r="FWM645" s="9"/>
      <c r="FWN645" s="9"/>
      <c r="FWO645" s="9"/>
      <c r="FWP645" s="9"/>
      <c r="FWQ645" s="9"/>
      <c r="FWR645" s="9"/>
      <c r="FWS645" s="9"/>
      <c r="FWT645" s="9"/>
      <c r="FWU645" s="9"/>
      <c r="FWV645" s="9"/>
      <c r="FWW645" s="9"/>
      <c r="FWX645" s="9"/>
      <c r="FWY645" s="9"/>
      <c r="FWZ645" s="9"/>
      <c r="FXA645" s="9"/>
      <c r="FXB645" s="9"/>
      <c r="FXC645" s="9"/>
      <c r="FXD645" s="9"/>
      <c r="FXE645" s="9"/>
      <c r="FXF645" s="9"/>
      <c r="FXG645" s="9"/>
      <c r="FXH645" s="9"/>
      <c r="FXI645" s="9"/>
      <c r="FXJ645" s="9"/>
      <c r="FXK645" s="9"/>
      <c r="FXL645" s="9"/>
      <c r="FXM645" s="9"/>
      <c r="FXN645" s="9"/>
      <c r="FXO645" s="9"/>
      <c r="FXP645" s="9"/>
      <c r="FXQ645" s="9"/>
      <c r="FXR645" s="9"/>
      <c r="FXS645" s="9"/>
      <c r="FXT645" s="9"/>
      <c r="FXU645" s="9"/>
      <c r="FXV645" s="9"/>
      <c r="FXW645" s="9"/>
      <c r="FXX645" s="9"/>
      <c r="FXY645" s="9"/>
      <c r="FXZ645" s="9"/>
      <c r="FYA645" s="9"/>
      <c r="FYB645" s="9"/>
      <c r="FYC645" s="9"/>
      <c r="FYD645" s="9"/>
      <c r="FYE645" s="9"/>
      <c r="FYF645" s="9"/>
      <c r="FYG645" s="9"/>
      <c r="FYH645" s="9"/>
      <c r="FYI645" s="9"/>
      <c r="FYJ645" s="9"/>
      <c r="FYK645" s="9"/>
      <c r="FYL645" s="9"/>
      <c r="FYM645" s="9"/>
      <c r="FYN645" s="9"/>
      <c r="FYO645" s="9"/>
      <c r="FYP645" s="9"/>
      <c r="FYQ645" s="9"/>
      <c r="FYR645" s="9"/>
      <c r="FYS645" s="9"/>
      <c r="FYT645" s="9"/>
      <c r="FYU645" s="9"/>
      <c r="FYV645" s="9"/>
      <c r="FYW645" s="9"/>
      <c r="FYX645" s="9"/>
      <c r="FYY645" s="9"/>
      <c r="FYZ645" s="9"/>
      <c r="FZA645" s="9"/>
      <c r="FZB645" s="9"/>
      <c r="FZC645" s="9"/>
      <c r="FZD645" s="9"/>
      <c r="FZE645" s="9"/>
      <c r="FZF645" s="9"/>
      <c r="FZG645" s="9"/>
      <c r="FZH645" s="9"/>
      <c r="FZI645" s="9"/>
      <c r="FZJ645" s="9"/>
      <c r="FZK645" s="9"/>
      <c r="FZL645" s="9"/>
      <c r="FZM645" s="9"/>
      <c r="FZN645" s="9"/>
      <c r="FZO645" s="9"/>
      <c r="FZP645" s="9"/>
      <c r="FZQ645" s="9"/>
      <c r="FZR645" s="9"/>
      <c r="FZS645" s="9"/>
      <c r="FZT645" s="9"/>
      <c r="FZU645" s="9"/>
      <c r="FZV645" s="9"/>
      <c r="FZW645" s="9"/>
      <c r="FZX645" s="9"/>
      <c r="FZY645" s="9"/>
      <c r="FZZ645" s="9"/>
      <c r="GAA645" s="9"/>
      <c r="GAB645" s="9"/>
      <c r="GAC645" s="9"/>
      <c r="GAD645" s="9"/>
      <c r="GAE645" s="9"/>
      <c r="GAF645" s="9"/>
      <c r="GAG645" s="9"/>
      <c r="GAH645" s="9"/>
      <c r="GAI645" s="9"/>
      <c r="GAJ645" s="9"/>
      <c r="GAK645" s="9"/>
      <c r="GAL645" s="9"/>
      <c r="GAM645" s="9"/>
      <c r="GAN645" s="9"/>
      <c r="GAO645" s="9"/>
      <c r="GAP645" s="9"/>
      <c r="GAQ645" s="9"/>
      <c r="GAR645" s="9"/>
      <c r="GAS645" s="9"/>
      <c r="GAT645" s="9"/>
      <c r="GAU645" s="9"/>
      <c r="GAV645" s="9"/>
      <c r="GAW645" s="9"/>
      <c r="GAX645" s="9"/>
      <c r="GAY645" s="9"/>
      <c r="GAZ645" s="9"/>
      <c r="GBA645" s="9"/>
      <c r="GBB645" s="9"/>
      <c r="GBC645" s="9"/>
      <c r="GBD645" s="9"/>
      <c r="GBE645" s="9"/>
      <c r="GBF645" s="9"/>
      <c r="GBG645" s="9"/>
      <c r="GBH645" s="9"/>
      <c r="GBI645" s="9"/>
      <c r="GBJ645" s="9"/>
      <c r="GBK645" s="9"/>
      <c r="GBL645" s="9"/>
      <c r="GBM645" s="9"/>
      <c r="GBN645" s="9"/>
      <c r="GBO645" s="9"/>
      <c r="GBP645" s="9"/>
      <c r="GBQ645" s="9"/>
      <c r="GBR645" s="9"/>
      <c r="GBS645" s="9"/>
      <c r="GBT645" s="9"/>
      <c r="GBU645" s="9"/>
      <c r="GBV645" s="9"/>
      <c r="GBW645" s="9"/>
      <c r="GBX645" s="9"/>
      <c r="GBY645" s="9"/>
      <c r="GBZ645" s="9"/>
      <c r="GCA645" s="9"/>
      <c r="GCB645" s="9"/>
      <c r="GCC645" s="9"/>
      <c r="GCD645" s="9"/>
      <c r="GCE645" s="9"/>
      <c r="GCF645" s="9"/>
      <c r="GCG645" s="9"/>
      <c r="GCH645" s="9"/>
      <c r="GCI645" s="9"/>
      <c r="GCJ645" s="9"/>
      <c r="GCK645" s="9"/>
      <c r="GCL645" s="9"/>
      <c r="GCM645" s="9"/>
      <c r="GCN645" s="9"/>
      <c r="GCO645" s="9"/>
      <c r="GCP645" s="9"/>
      <c r="GCQ645" s="9"/>
      <c r="GCR645" s="9"/>
      <c r="GCS645" s="9"/>
      <c r="GCT645" s="9"/>
      <c r="GCU645" s="9"/>
      <c r="GCV645" s="9"/>
      <c r="GCW645" s="9"/>
      <c r="GCX645" s="9"/>
      <c r="GCY645" s="9"/>
      <c r="GCZ645" s="9"/>
      <c r="GDA645" s="9"/>
      <c r="GDB645" s="9"/>
      <c r="GDC645" s="9"/>
      <c r="GDD645" s="9"/>
      <c r="GDE645" s="9"/>
      <c r="GDF645" s="9"/>
      <c r="GDG645" s="9"/>
      <c r="GDH645" s="9"/>
      <c r="GDI645" s="9"/>
      <c r="GDJ645" s="9"/>
      <c r="GDK645" s="9"/>
      <c r="GDL645" s="9"/>
      <c r="GDM645" s="9"/>
      <c r="GDN645" s="9"/>
      <c r="GDO645" s="9"/>
      <c r="GDP645" s="9"/>
      <c r="GDQ645" s="9"/>
      <c r="GDR645" s="9"/>
      <c r="GDS645" s="9"/>
      <c r="GDT645" s="9"/>
      <c r="GDU645" s="9"/>
      <c r="GDV645" s="9"/>
      <c r="GDW645" s="9"/>
      <c r="GDX645" s="9"/>
      <c r="GDY645" s="9"/>
      <c r="GDZ645" s="9"/>
      <c r="GEA645" s="9"/>
      <c r="GEB645" s="9"/>
      <c r="GEC645" s="9"/>
      <c r="GED645" s="9"/>
      <c r="GEE645" s="9"/>
      <c r="GEF645" s="9"/>
      <c r="GEG645" s="9"/>
      <c r="GEH645" s="9"/>
      <c r="GEI645" s="9"/>
      <c r="GEJ645" s="9"/>
      <c r="GEK645" s="9"/>
      <c r="GEL645" s="9"/>
      <c r="GEM645" s="9"/>
      <c r="GEN645" s="9"/>
      <c r="GEO645" s="9"/>
      <c r="GEP645" s="9"/>
      <c r="GEQ645" s="9"/>
      <c r="GER645" s="9"/>
      <c r="GES645" s="9"/>
      <c r="GET645" s="9"/>
      <c r="GEU645" s="9"/>
      <c r="GEV645" s="9"/>
      <c r="GEW645" s="9"/>
      <c r="GEX645" s="9"/>
      <c r="GEY645" s="9"/>
      <c r="GEZ645" s="9"/>
      <c r="GFA645" s="9"/>
      <c r="GFB645" s="9"/>
      <c r="GFC645" s="9"/>
      <c r="GFD645" s="9"/>
      <c r="GFE645" s="9"/>
      <c r="GFF645" s="9"/>
      <c r="GFG645" s="9"/>
      <c r="GFH645" s="9"/>
      <c r="GFI645" s="9"/>
      <c r="GFJ645" s="9"/>
      <c r="GFK645" s="9"/>
      <c r="GFL645" s="9"/>
      <c r="GFM645" s="9"/>
      <c r="GFN645" s="9"/>
      <c r="GFO645" s="9"/>
      <c r="GFP645" s="9"/>
      <c r="GFQ645" s="9"/>
      <c r="GFR645" s="9"/>
      <c r="GFS645" s="9"/>
      <c r="GFT645" s="9"/>
      <c r="GFU645" s="9"/>
      <c r="GFV645" s="9"/>
      <c r="GFW645" s="9"/>
      <c r="GFX645" s="9"/>
      <c r="GFY645" s="9"/>
      <c r="GFZ645" s="9"/>
      <c r="GGA645" s="9"/>
      <c r="GGB645" s="9"/>
      <c r="GGC645" s="9"/>
      <c r="GGD645" s="9"/>
      <c r="GGE645" s="9"/>
      <c r="GGF645" s="9"/>
      <c r="GGG645" s="9"/>
      <c r="GGH645" s="9"/>
      <c r="GGI645" s="9"/>
      <c r="GGJ645" s="9"/>
      <c r="GGK645" s="9"/>
      <c r="GGL645" s="9"/>
      <c r="GGM645" s="9"/>
      <c r="GGN645" s="9"/>
      <c r="GGO645" s="9"/>
      <c r="GGP645" s="9"/>
      <c r="GGQ645" s="9"/>
      <c r="GGR645" s="9"/>
      <c r="GGS645" s="9"/>
      <c r="GGT645" s="9"/>
      <c r="GGU645" s="9"/>
      <c r="GGV645" s="9"/>
      <c r="GGW645" s="9"/>
      <c r="GGX645" s="9"/>
      <c r="GGY645" s="9"/>
      <c r="GGZ645" s="9"/>
      <c r="GHA645" s="9"/>
      <c r="GHB645" s="9"/>
      <c r="GHC645" s="9"/>
      <c r="GHD645" s="9"/>
      <c r="GHE645" s="9"/>
      <c r="GHF645" s="9"/>
      <c r="GHG645" s="9"/>
      <c r="GHH645" s="9"/>
      <c r="GHI645" s="9"/>
      <c r="GHJ645" s="9"/>
      <c r="GHK645" s="9"/>
      <c r="GHL645" s="9"/>
      <c r="GHM645" s="9"/>
      <c r="GHN645" s="9"/>
      <c r="GHO645" s="9"/>
      <c r="GHP645" s="9"/>
      <c r="GHQ645" s="9"/>
      <c r="GHR645" s="9"/>
      <c r="GHS645" s="9"/>
      <c r="GHT645" s="9"/>
      <c r="GHU645" s="9"/>
      <c r="GHV645" s="9"/>
      <c r="GHW645" s="9"/>
      <c r="GHX645" s="9"/>
      <c r="GHY645" s="9"/>
      <c r="GHZ645" s="9"/>
      <c r="GIA645" s="9"/>
      <c r="GIB645" s="9"/>
      <c r="GIC645" s="9"/>
      <c r="GID645" s="9"/>
      <c r="GIE645" s="9"/>
      <c r="GIF645" s="9"/>
      <c r="GIG645" s="9"/>
      <c r="GIH645" s="9"/>
      <c r="GII645" s="9"/>
      <c r="GIJ645" s="9"/>
      <c r="GIK645" s="9"/>
      <c r="GIL645" s="9"/>
      <c r="GIM645" s="9"/>
      <c r="GIN645" s="9"/>
      <c r="GIO645" s="9"/>
      <c r="GIP645" s="9"/>
      <c r="GIQ645" s="9"/>
      <c r="GIR645" s="9"/>
      <c r="GIS645" s="9"/>
      <c r="GIT645" s="9"/>
      <c r="GIU645" s="9"/>
      <c r="GIV645" s="9"/>
      <c r="GIW645" s="9"/>
      <c r="GIX645" s="9"/>
      <c r="GIY645" s="9"/>
      <c r="GIZ645" s="9"/>
      <c r="GJA645" s="9"/>
      <c r="GJB645" s="9"/>
      <c r="GJC645" s="9"/>
      <c r="GJD645" s="9"/>
      <c r="GJE645" s="9"/>
      <c r="GJF645" s="9"/>
      <c r="GJG645" s="9"/>
      <c r="GJH645" s="9"/>
      <c r="GJI645" s="9"/>
      <c r="GJJ645" s="9"/>
      <c r="GJK645" s="9"/>
      <c r="GJL645" s="9"/>
      <c r="GJM645" s="9"/>
      <c r="GJN645" s="9"/>
      <c r="GJO645" s="9"/>
      <c r="GJP645" s="9"/>
      <c r="GJQ645" s="9"/>
      <c r="GJR645" s="9"/>
      <c r="GJS645" s="9"/>
      <c r="GJT645" s="9"/>
      <c r="GJU645" s="9"/>
      <c r="GJV645" s="9"/>
      <c r="GJW645" s="9"/>
      <c r="GJX645" s="9"/>
      <c r="GJY645" s="9"/>
      <c r="GJZ645" s="9"/>
      <c r="GKA645" s="9"/>
      <c r="GKB645" s="9"/>
      <c r="GKC645" s="9"/>
      <c r="GKD645" s="9"/>
      <c r="GKE645" s="9"/>
      <c r="GKF645" s="9"/>
      <c r="GKG645" s="9"/>
      <c r="GKH645" s="9"/>
      <c r="GKI645" s="9"/>
      <c r="GKJ645" s="9"/>
      <c r="GKK645" s="9"/>
      <c r="GKL645" s="9"/>
      <c r="GKM645" s="9"/>
      <c r="GKN645" s="9"/>
      <c r="GKO645" s="9"/>
      <c r="GKP645" s="9"/>
      <c r="GKQ645" s="9"/>
      <c r="GKR645" s="9"/>
      <c r="GKS645" s="9"/>
      <c r="GKT645" s="9"/>
      <c r="GKU645" s="9"/>
      <c r="GKV645" s="9"/>
      <c r="GKW645" s="9"/>
      <c r="GKX645" s="9"/>
      <c r="GKY645" s="9"/>
      <c r="GKZ645" s="9"/>
      <c r="GLA645" s="9"/>
      <c r="GLB645" s="9"/>
      <c r="GLC645" s="9"/>
      <c r="GLD645" s="9"/>
      <c r="GLE645" s="9"/>
      <c r="GLF645" s="9"/>
      <c r="GLG645" s="9"/>
      <c r="GLH645" s="9"/>
      <c r="GLI645" s="9"/>
      <c r="GLJ645" s="9"/>
      <c r="GLK645" s="9"/>
      <c r="GLL645" s="9"/>
      <c r="GLM645" s="9"/>
      <c r="GLN645" s="9"/>
      <c r="GLO645" s="9"/>
      <c r="GLP645" s="9"/>
      <c r="GLQ645" s="9"/>
      <c r="GLR645" s="9"/>
      <c r="GLS645" s="9"/>
      <c r="GLT645" s="9"/>
      <c r="GLU645" s="9"/>
      <c r="GLV645" s="9"/>
      <c r="GLW645" s="9"/>
      <c r="GLX645" s="9"/>
      <c r="GLY645" s="9"/>
      <c r="GLZ645" s="9"/>
      <c r="GMA645" s="9"/>
      <c r="GMB645" s="9"/>
      <c r="GMC645" s="9"/>
      <c r="GMD645" s="9"/>
      <c r="GME645" s="9"/>
      <c r="GMF645" s="9"/>
      <c r="GMG645" s="9"/>
      <c r="GMH645" s="9"/>
      <c r="GMI645" s="9"/>
      <c r="GMJ645" s="9"/>
      <c r="GMK645" s="9"/>
      <c r="GML645" s="9"/>
      <c r="GMM645" s="9"/>
      <c r="GMN645" s="9"/>
      <c r="GMO645" s="9"/>
      <c r="GMP645" s="9"/>
      <c r="GMQ645" s="9"/>
      <c r="GMR645" s="9"/>
      <c r="GMS645" s="9"/>
      <c r="GMT645" s="9"/>
      <c r="GMU645" s="9"/>
      <c r="GMV645" s="9"/>
      <c r="GMW645" s="9"/>
      <c r="GMX645" s="9"/>
      <c r="GMY645" s="9"/>
      <c r="GMZ645" s="9"/>
      <c r="GNA645" s="9"/>
      <c r="GNB645" s="9"/>
      <c r="GNC645" s="9"/>
      <c r="GND645" s="9"/>
      <c r="GNE645" s="9"/>
      <c r="GNF645" s="9"/>
      <c r="GNG645" s="9"/>
      <c r="GNH645" s="9"/>
      <c r="GNI645" s="9"/>
      <c r="GNJ645" s="9"/>
      <c r="GNK645" s="9"/>
      <c r="GNL645" s="9"/>
      <c r="GNM645" s="9"/>
      <c r="GNN645" s="9"/>
      <c r="GNO645" s="9"/>
      <c r="GNP645" s="9"/>
      <c r="GNQ645" s="9"/>
      <c r="GNR645" s="9"/>
      <c r="GNS645" s="9"/>
      <c r="GNT645" s="9"/>
      <c r="GNU645" s="9"/>
      <c r="GNV645" s="9"/>
      <c r="GNW645" s="9"/>
      <c r="GNX645" s="9"/>
      <c r="GNY645" s="9"/>
      <c r="GNZ645" s="9"/>
      <c r="GOA645" s="9"/>
      <c r="GOB645" s="9"/>
      <c r="GOC645" s="9"/>
      <c r="GOD645" s="9"/>
      <c r="GOE645" s="9"/>
      <c r="GOF645" s="9"/>
      <c r="GOG645" s="9"/>
      <c r="GOH645" s="9"/>
      <c r="GOI645" s="9"/>
      <c r="GOJ645" s="9"/>
      <c r="GOK645" s="9"/>
      <c r="GOL645" s="9"/>
      <c r="GOM645" s="9"/>
      <c r="GON645" s="9"/>
      <c r="GOO645" s="9"/>
      <c r="GOP645" s="9"/>
      <c r="GOQ645" s="9"/>
      <c r="GOR645" s="9"/>
      <c r="GOS645" s="9"/>
      <c r="GOT645" s="9"/>
      <c r="GOU645" s="9"/>
      <c r="GOV645" s="9"/>
      <c r="GOW645" s="9"/>
      <c r="GOX645" s="9"/>
      <c r="GOY645" s="9"/>
      <c r="GOZ645" s="9"/>
      <c r="GPA645" s="9"/>
      <c r="GPB645" s="9"/>
      <c r="GPC645" s="9"/>
      <c r="GPD645" s="9"/>
      <c r="GPE645" s="9"/>
      <c r="GPF645" s="9"/>
      <c r="GPG645" s="9"/>
      <c r="GPH645" s="9"/>
      <c r="GPI645" s="9"/>
      <c r="GPJ645" s="9"/>
      <c r="GPK645" s="9"/>
      <c r="GPL645" s="9"/>
      <c r="GPM645" s="9"/>
      <c r="GPN645" s="9"/>
      <c r="GPO645" s="9"/>
      <c r="GPP645" s="9"/>
      <c r="GPQ645" s="9"/>
      <c r="GPR645" s="9"/>
      <c r="GPS645" s="9"/>
      <c r="GPT645" s="9"/>
      <c r="GPU645" s="9"/>
      <c r="GPV645" s="9"/>
      <c r="GPW645" s="9"/>
      <c r="GPX645" s="9"/>
      <c r="GPY645" s="9"/>
      <c r="GPZ645" s="9"/>
      <c r="GQA645" s="9"/>
      <c r="GQB645" s="9"/>
      <c r="GQC645" s="9"/>
      <c r="GQD645" s="9"/>
      <c r="GQE645" s="9"/>
      <c r="GQF645" s="9"/>
      <c r="GQG645" s="9"/>
      <c r="GQH645" s="9"/>
      <c r="GQI645" s="9"/>
      <c r="GQJ645" s="9"/>
      <c r="GQK645" s="9"/>
      <c r="GQL645" s="9"/>
      <c r="GQM645" s="9"/>
      <c r="GQN645" s="9"/>
      <c r="GQO645" s="9"/>
      <c r="GQP645" s="9"/>
      <c r="GQQ645" s="9"/>
      <c r="GQR645" s="9"/>
      <c r="GQS645" s="9"/>
      <c r="GQT645" s="9"/>
      <c r="GQU645" s="9"/>
      <c r="GQV645" s="9"/>
      <c r="GQW645" s="9"/>
      <c r="GQX645" s="9"/>
      <c r="GQY645" s="9"/>
      <c r="GQZ645" s="9"/>
      <c r="GRA645" s="9"/>
      <c r="GRB645" s="9"/>
      <c r="GRC645" s="9"/>
      <c r="GRD645" s="9"/>
      <c r="GRE645" s="9"/>
      <c r="GRF645" s="9"/>
      <c r="GRG645" s="9"/>
      <c r="GRH645" s="9"/>
      <c r="GRI645" s="9"/>
      <c r="GRJ645" s="9"/>
      <c r="GRK645" s="9"/>
      <c r="GRL645" s="9"/>
      <c r="GRM645" s="9"/>
      <c r="GRN645" s="9"/>
      <c r="GRO645" s="9"/>
      <c r="GRP645" s="9"/>
      <c r="GRQ645" s="9"/>
      <c r="GRR645" s="9"/>
      <c r="GRS645" s="9"/>
      <c r="GRT645" s="9"/>
      <c r="GRU645" s="9"/>
      <c r="GRV645" s="9"/>
      <c r="GRW645" s="9"/>
      <c r="GRX645" s="9"/>
      <c r="GRY645" s="9"/>
      <c r="GRZ645" s="9"/>
      <c r="GSA645" s="9"/>
      <c r="GSB645" s="9"/>
      <c r="GSC645" s="9"/>
      <c r="GSD645" s="9"/>
      <c r="GSE645" s="9"/>
      <c r="GSF645" s="9"/>
      <c r="GSG645" s="9"/>
      <c r="GSH645" s="9"/>
      <c r="GSI645" s="9"/>
      <c r="GSJ645" s="9"/>
      <c r="GSK645" s="9"/>
      <c r="GSL645" s="9"/>
      <c r="GSM645" s="9"/>
      <c r="GSN645" s="9"/>
      <c r="GSO645" s="9"/>
      <c r="GSP645" s="9"/>
      <c r="GSQ645" s="9"/>
      <c r="GSR645" s="9"/>
      <c r="GSS645" s="9"/>
      <c r="GST645" s="9"/>
      <c r="GSU645" s="9"/>
      <c r="GSV645" s="9"/>
      <c r="GSW645" s="9"/>
      <c r="GSX645" s="9"/>
      <c r="GSY645" s="9"/>
      <c r="GSZ645" s="9"/>
      <c r="GTA645" s="9"/>
      <c r="GTB645" s="9"/>
      <c r="GTC645" s="9"/>
      <c r="GTD645" s="9"/>
      <c r="GTE645" s="9"/>
      <c r="GTF645" s="9"/>
      <c r="GTG645" s="9"/>
      <c r="GTH645" s="9"/>
      <c r="GTI645" s="9"/>
      <c r="GTJ645" s="9"/>
      <c r="GTK645" s="9"/>
      <c r="GTL645" s="9"/>
      <c r="GTM645" s="9"/>
      <c r="GTN645" s="9"/>
      <c r="GTO645" s="9"/>
      <c r="GTP645" s="9"/>
      <c r="GTQ645" s="9"/>
      <c r="GTR645" s="9"/>
      <c r="GTS645" s="9"/>
      <c r="GTT645" s="9"/>
      <c r="GTU645" s="9"/>
      <c r="GTV645" s="9"/>
      <c r="GTW645" s="9"/>
      <c r="GTX645" s="9"/>
      <c r="GTY645" s="9"/>
      <c r="GTZ645" s="9"/>
      <c r="GUA645" s="9"/>
      <c r="GUB645" s="9"/>
      <c r="GUC645" s="9"/>
      <c r="GUD645" s="9"/>
      <c r="GUE645" s="9"/>
      <c r="GUF645" s="9"/>
      <c r="GUG645" s="9"/>
      <c r="GUH645" s="9"/>
      <c r="GUI645" s="9"/>
      <c r="GUJ645" s="9"/>
      <c r="GUK645" s="9"/>
      <c r="GUL645" s="9"/>
      <c r="GUM645" s="9"/>
      <c r="GUN645" s="9"/>
      <c r="GUO645" s="9"/>
      <c r="GUP645" s="9"/>
      <c r="GUQ645" s="9"/>
      <c r="GUR645" s="9"/>
      <c r="GUS645" s="9"/>
      <c r="GUT645" s="9"/>
      <c r="GUU645" s="9"/>
      <c r="GUV645" s="9"/>
      <c r="GUW645" s="9"/>
      <c r="GUX645" s="9"/>
      <c r="GUY645" s="9"/>
      <c r="GUZ645" s="9"/>
      <c r="GVA645" s="9"/>
      <c r="GVB645" s="9"/>
      <c r="GVC645" s="9"/>
      <c r="GVD645" s="9"/>
      <c r="GVE645" s="9"/>
      <c r="GVF645" s="9"/>
      <c r="GVG645" s="9"/>
      <c r="GVH645" s="9"/>
      <c r="GVI645" s="9"/>
      <c r="GVJ645" s="9"/>
      <c r="GVK645" s="9"/>
      <c r="GVL645" s="9"/>
      <c r="GVM645" s="9"/>
      <c r="GVN645" s="9"/>
      <c r="GVO645" s="9"/>
      <c r="GVP645" s="9"/>
      <c r="GVQ645" s="9"/>
      <c r="GVR645" s="9"/>
      <c r="GVS645" s="9"/>
      <c r="GVT645" s="9"/>
      <c r="GVU645" s="9"/>
      <c r="GVV645" s="9"/>
      <c r="GVW645" s="9"/>
      <c r="GVX645" s="9"/>
      <c r="GVY645" s="9"/>
      <c r="GVZ645" s="9"/>
      <c r="GWA645" s="9"/>
      <c r="GWB645" s="9"/>
      <c r="GWC645" s="9"/>
      <c r="GWD645" s="9"/>
      <c r="GWE645" s="9"/>
      <c r="GWF645" s="9"/>
      <c r="GWG645" s="9"/>
      <c r="GWH645" s="9"/>
      <c r="GWI645" s="9"/>
      <c r="GWJ645" s="9"/>
      <c r="GWK645" s="9"/>
      <c r="GWL645" s="9"/>
      <c r="GWM645" s="9"/>
      <c r="GWN645" s="9"/>
      <c r="GWO645" s="9"/>
      <c r="GWP645" s="9"/>
      <c r="GWQ645" s="9"/>
      <c r="GWR645" s="9"/>
      <c r="GWS645" s="9"/>
      <c r="GWT645" s="9"/>
      <c r="GWU645" s="9"/>
      <c r="GWV645" s="9"/>
      <c r="GWW645" s="9"/>
      <c r="GWX645" s="9"/>
      <c r="GWY645" s="9"/>
      <c r="GWZ645" s="9"/>
      <c r="GXA645" s="9"/>
      <c r="GXB645" s="9"/>
      <c r="GXC645" s="9"/>
      <c r="GXD645" s="9"/>
      <c r="GXE645" s="9"/>
      <c r="GXF645" s="9"/>
      <c r="GXG645" s="9"/>
      <c r="GXH645" s="9"/>
      <c r="GXI645" s="9"/>
      <c r="GXJ645" s="9"/>
      <c r="GXK645" s="9"/>
      <c r="GXL645" s="9"/>
      <c r="GXM645" s="9"/>
      <c r="GXN645" s="9"/>
      <c r="GXO645" s="9"/>
      <c r="GXP645" s="9"/>
      <c r="GXQ645" s="9"/>
      <c r="GXR645" s="9"/>
      <c r="GXS645" s="9"/>
      <c r="GXT645" s="9"/>
      <c r="GXU645" s="9"/>
      <c r="GXV645" s="9"/>
      <c r="GXW645" s="9"/>
      <c r="GXX645" s="9"/>
      <c r="GXY645" s="9"/>
      <c r="GXZ645" s="9"/>
      <c r="GYA645" s="9"/>
      <c r="GYB645" s="9"/>
      <c r="GYC645" s="9"/>
      <c r="GYD645" s="9"/>
      <c r="GYE645" s="9"/>
      <c r="GYF645" s="9"/>
      <c r="GYG645" s="9"/>
      <c r="GYH645" s="9"/>
      <c r="GYI645" s="9"/>
      <c r="GYJ645" s="9"/>
      <c r="GYK645" s="9"/>
      <c r="GYL645" s="9"/>
      <c r="GYM645" s="9"/>
      <c r="GYN645" s="9"/>
      <c r="GYO645" s="9"/>
      <c r="GYP645" s="9"/>
      <c r="GYQ645" s="9"/>
      <c r="GYR645" s="9"/>
      <c r="GYS645" s="9"/>
      <c r="GYT645" s="9"/>
      <c r="GYU645" s="9"/>
      <c r="GYV645" s="9"/>
      <c r="GYW645" s="9"/>
      <c r="GYX645" s="9"/>
      <c r="GYY645" s="9"/>
      <c r="GYZ645" s="9"/>
      <c r="GZA645" s="9"/>
      <c r="GZB645" s="9"/>
      <c r="GZC645" s="9"/>
      <c r="GZD645" s="9"/>
      <c r="GZE645" s="9"/>
      <c r="GZF645" s="9"/>
      <c r="GZG645" s="9"/>
      <c r="GZH645" s="9"/>
      <c r="GZI645" s="9"/>
      <c r="GZJ645" s="9"/>
      <c r="GZK645" s="9"/>
      <c r="GZL645" s="9"/>
      <c r="GZM645" s="9"/>
      <c r="GZN645" s="9"/>
      <c r="GZO645" s="9"/>
      <c r="GZP645" s="9"/>
      <c r="GZQ645" s="9"/>
      <c r="GZR645" s="9"/>
      <c r="GZS645" s="9"/>
      <c r="GZT645" s="9"/>
      <c r="GZU645" s="9"/>
      <c r="GZV645" s="9"/>
      <c r="GZW645" s="9"/>
      <c r="GZX645" s="9"/>
      <c r="GZY645" s="9"/>
      <c r="GZZ645" s="9"/>
      <c r="HAA645" s="9"/>
      <c r="HAB645" s="9"/>
      <c r="HAC645" s="9"/>
      <c r="HAD645" s="9"/>
      <c r="HAE645" s="9"/>
      <c r="HAF645" s="9"/>
      <c r="HAG645" s="9"/>
      <c r="HAH645" s="9"/>
      <c r="HAI645" s="9"/>
      <c r="HAJ645" s="9"/>
      <c r="HAK645" s="9"/>
      <c r="HAL645" s="9"/>
      <c r="HAM645" s="9"/>
      <c r="HAN645" s="9"/>
      <c r="HAO645" s="9"/>
      <c r="HAP645" s="9"/>
      <c r="HAQ645" s="9"/>
      <c r="HAR645" s="9"/>
      <c r="HAS645" s="9"/>
      <c r="HAT645" s="9"/>
      <c r="HAU645" s="9"/>
      <c r="HAV645" s="9"/>
      <c r="HAW645" s="9"/>
      <c r="HAX645" s="9"/>
      <c r="HAY645" s="9"/>
      <c r="HAZ645" s="9"/>
      <c r="HBA645" s="9"/>
      <c r="HBB645" s="9"/>
      <c r="HBC645" s="9"/>
      <c r="HBD645" s="9"/>
      <c r="HBE645" s="9"/>
      <c r="HBF645" s="9"/>
      <c r="HBG645" s="9"/>
      <c r="HBH645" s="9"/>
      <c r="HBI645" s="9"/>
      <c r="HBJ645" s="9"/>
      <c r="HBK645" s="9"/>
      <c r="HBL645" s="9"/>
      <c r="HBM645" s="9"/>
      <c r="HBN645" s="9"/>
      <c r="HBO645" s="9"/>
      <c r="HBP645" s="9"/>
      <c r="HBQ645" s="9"/>
      <c r="HBR645" s="9"/>
      <c r="HBS645" s="9"/>
      <c r="HBT645" s="9"/>
      <c r="HBU645" s="9"/>
      <c r="HBV645" s="9"/>
      <c r="HBW645" s="9"/>
      <c r="HBX645" s="9"/>
      <c r="HBY645" s="9"/>
      <c r="HBZ645" s="9"/>
      <c r="HCA645" s="9"/>
      <c r="HCB645" s="9"/>
      <c r="HCC645" s="9"/>
      <c r="HCD645" s="9"/>
      <c r="HCE645" s="9"/>
      <c r="HCF645" s="9"/>
      <c r="HCG645" s="9"/>
      <c r="HCH645" s="9"/>
      <c r="HCI645" s="9"/>
      <c r="HCJ645" s="9"/>
      <c r="HCK645" s="9"/>
      <c r="HCL645" s="9"/>
      <c r="HCM645" s="9"/>
      <c r="HCN645" s="9"/>
      <c r="HCO645" s="9"/>
      <c r="HCP645" s="9"/>
      <c r="HCQ645" s="9"/>
      <c r="HCR645" s="9"/>
      <c r="HCS645" s="9"/>
      <c r="HCT645" s="9"/>
      <c r="HCU645" s="9"/>
      <c r="HCV645" s="9"/>
      <c r="HCW645" s="9"/>
      <c r="HCX645" s="9"/>
      <c r="HCY645" s="9"/>
      <c r="HCZ645" s="9"/>
      <c r="HDA645" s="9"/>
      <c r="HDB645" s="9"/>
      <c r="HDC645" s="9"/>
      <c r="HDD645" s="9"/>
      <c r="HDE645" s="9"/>
      <c r="HDF645" s="9"/>
      <c r="HDG645" s="9"/>
      <c r="HDH645" s="9"/>
      <c r="HDI645" s="9"/>
      <c r="HDJ645" s="9"/>
      <c r="HDK645" s="9"/>
      <c r="HDL645" s="9"/>
      <c r="HDM645" s="9"/>
      <c r="HDN645" s="9"/>
      <c r="HDO645" s="9"/>
      <c r="HDP645" s="9"/>
      <c r="HDQ645" s="9"/>
      <c r="HDR645" s="9"/>
      <c r="HDS645" s="9"/>
      <c r="HDT645" s="9"/>
      <c r="HDU645" s="9"/>
      <c r="HDV645" s="9"/>
      <c r="HDW645" s="9"/>
      <c r="HDX645" s="9"/>
      <c r="HDY645" s="9"/>
      <c r="HDZ645" s="9"/>
      <c r="HEA645" s="9"/>
      <c r="HEB645" s="9"/>
      <c r="HEC645" s="9"/>
      <c r="HED645" s="9"/>
      <c r="HEE645" s="9"/>
      <c r="HEF645" s="9"/>
      <c r="HEG645" s="9"/>
      <c r="HEH645" s="9"/>
      <c r="HEI645" s="9"/>
      <c r="HEJ645" s="9"/>
      <c r="HEK645" s="9"/>
      <c r="HEL645" s="9"/>
      <c r="HEM645" s="9"/>
      <c r="HEN645" s="9"/>
      <c r="HEO645" s="9"/>
      <c r="HEP645" s="9"/>
      <c r="HEQ645" s="9"/>
      <c r="HER645" s="9"/>
      <c r="HES645" s="9"/>
      <c r="HET645" s="9"/>
      <c r="HEU645" s="9"/>
      <c r="HEV645" s="9"/>
      <c r="HEW645" s="9"/>
      <c r="HEX645" s="9"/>
      <c r="HEY645" s="9"/>
      <c r="HEZ645" s="9"/>
      <c r="HFA645" s="9"/>
      <c r="HFB645" s="9"/>
      <c r="HFC645" s="9"/>
      <c r="HFD645" s="9"/>
      <c r="HFE645" s="9"/>
      <c r="HFF645" s="9"/>
      <c r="HFG645" s="9"/>
      <c r="HFH645" s="9"/>
      <c r="HFI645" s="9"/>
      <c r="HFJ645" s="9"/>
      <c r="HFK645" s="9"/>
      <c r="HFL645" s="9"/>
      <c r="HFM645" s="9"/>
      <c r="HFN645" s="9"/>
      <c r="HFO645" s="9"/>
      <c r="HFP645" s="9"/>
      <c r="HFQ645" s="9"/>
      <c r="HFR645" s="9"/>
      <c r="HFS645" s="9"/>
      <c r="HFT645" s="9"/>
      <c r="HFU645" s="9"/>
      <c r="HFV645" s="9"/>
      <c r="HFW645" s="9"/>
      <c r="HFX645" s="9"/>
      <c r="HFY645" s="9"/>
      <c r="HFZ645" s="9"/>
      <c r="HGA645" s="9"/>
      <c r="HGB645" s="9"/>
      <c r="HGC645" s="9"/>
      <c r="HGD645" s="9"/>
      <c r="HGE645" s="9"/>
      <c r="HGF645" s="9"/>
      <c r="HGG645" s="9"/>
      <c r="HGH645" s="9"/>
      <c r="HGI645" s="9"/>
      <c r="HGJ645" s="9"/>
      <c r="HGK645" s="9"/>
      <c r="HGL645" s="9"/>
      <c r="HGM645" s="9"/>
      <c r="HGN645" s="9"/>
      <c r="HGO645" s="9"/>
      <c r="HGP645" s="9"/>
      <c r="HGQ645" s="9"/>
      <c r="HGR645" s="9"/>
      <c r="HGS645" s="9"/>
      <c r="HGT645" s="9"/>
      <c r="HGU645" s="9"/>
      <c r="HGV645" s="9"/>
      <c r="HGW645" s="9"/>
      <c r="HGX645" s="9"/>
      <c r="HGY645" s="9"/>
      <c r="HGZ645" s="9"/>
      <c r="HHA645" s="9"/>
      <c r="HHB645" s="9"/>
      <c r="HHC645" s="9"/>
      <c r="HHD645" s="9"/>
      <c r="HHE645" s="9"/>
      <c r="HHF645" s="9"/>
      <c r="HHG645" s="9"/>
      <c r="HHH645" s="9"/>
      <c r="HHI645" s="9"/>
      <c r="HHJ645" s="9"/>
      <c r="HHK645" s="9"/>
      <c r="HHL645" s="9"/>
      <c r="HHM645" s="9"/>
      <c r="HHN645" s="9"/>
      <c r="HHO645" s="9"/>
      <c r="HHP645" s="9"/>
      <c r="HHQ645" s="9"/>
      <c r="HHR645" s="9"/>
      <c r="HHS645" s="9"/>
      <c r="HHT645" s="9"/>
      <c r="HHU645" s="9"/>
      <c r="HHV645" s="9"/>
      <c r="HHW645" s="9"/>
      <c r="HHX645" s="9"/>
      <c r="HHY645" s="9"/>
      <c r="HHZ645" s="9"/>
      <c r="HIA645" s="9"/>
      <c r="HIB645" s="9"/>
      <c r="HIC645" s="9"/>
      <c r="HID645" s="9"/>
      <c r="HIE645" s="9"/>
      <c r="HIF645" s="9"/>
      <c r="HIG645" s="9"/>
      <c r="HIH645" s="9"/>
      <c r="HII645" s="9"/>
      <c r="HIJ645" s="9"/>
      <c r="HIK645" s="9"/>
      <c r="HIL645" s="9"/>
      <c r="HIM645" s="9"/>
      <c r="HIN645" s="9"/>
      <c r="HIO645" s="9"/>
      <c r="HIP645" s="9"/>
      <c r="HIQ645" s="9"/>
      <c r="HIR645" s="9"/>
      <c r="HIS645" s="9"/>
      <c r="HIT645" s="9"/>
      <c r="HIU645" s="9"/>
      <c r="HIV645" s="9"/>
      <c r="HIW645" s="9"/>
      <c r="HIX645" s="9"/>
      <c r="HIY645" s="9"/>
      <c r="HIZ645" s="9"/>
      <c r="HJA645" s="9"/>
      <c r="HJB645" s="9"/>
      <c r="HJC645" s="9"/>
      <c r="HJD645" s="9"/>
      <c r="HJE645" s="9"/>
      <c r="HJF645" s="9"/>
      <c r="HJG645" s="9"/>
      <c r="HJH645" s="9"/>
      <c r="HJI645" s="9"/>
      <c r="HJJ645" s="9"/>
      <c r="HJK645" s="9"/>
      <c r="HJL645" s="9"/>
      <c r="HJM645" s="9"/>
      <c r="HJN645" s="9"/>
      <c r="HJO645" s="9"/>
      <c r="HJP645" s="9"/>
      <c r="HJQ645" s="9"/>
      <c r="HJR645" s="9"/>
      <c r="HJS645" s="9"/>
      <c r="HJT645" s="9"/>
      <c r="HJU645" s="9"/>
      <c r="HJV645" s="9"/>
      <c r="HJW645" s="9"/>
      <c r="HJX645" s="9"/>
      <c r="HJY645" s="9"/>
      <c r="HJZ645" s="9"/>
      <c r="HKA645" s="9"/>
      <c r="HKB645" s="9"/>
      <c r="HKC645" s="9"/>
      <c r="HKD645" s="9"/>
      <c r="HKE645" s="9"/>
      <c r="HKF645" s="9"/>
      <c r="HKG645" s="9"/>
      <c r="HKH645" s="9"/>
      <c r="HKI645" s="9"/>
      <c r="HKJ645" s="9"/>
      <c r="HKK645" s="9"/>
      <c r="HKL645" s="9"/>
      <c r="HKM645" s="9"/>
      <c r="HKN645" s="9"/>
      <c r="HKO645" s="9"/>
      <c r="HKP645" s="9"/>
      <c r="HKQ645" s="9"/>
      <c r="HKR645" s="9"/>
      <c r="HKS645" s="9"/>
      <c r="HKT645" s="9"/>
      <c r="HKU645" s="9"/>
      <c r="HKV645" s="9"/>
      <c r="HKW645" s="9"/>
      <c r="HKX645" s="9"/>
      <c r="HKY645" s="9"/>
      <c r="HKZ645" s="9"/>
      <c r="HLA645" s="9"/>
      <c r="HLB645" s="9"/>
      <c r="HLC645" s="9"/>
      <c r="HLD645" s="9"/>
      <c r="HLE645" s="9"/>
      <c r="HLF645" s="9"/>
      <c r="HLG645" s="9"/>
      <c r="HLH645" s="9"/>
      <c r="HLI645" s="9"/>
      <c r="HLJ645" s="9"/>
      <c r="HLK645" s="9"/>
      <c r="HLL645" s="9"/>
      <c r="HLM645" s="9"/>
      <c r="HLN645" s="9"/>
      <c r="HLO645" s="9"/>
      <c r="HLP645" s="9"/>
      <c r="HLQ645" s="9"/>
      <c r="HLR645" s="9"/>
      <c r="HLS645" s="9"/>
      <c r="HLT645" s="9"/>
      <c r="HLU645" s="9"/>
      <c r="HLV645" s="9"/>
      <c r="HLW645" s="9"/>
      <c r="HLX645" s="9"/>
      <c r="HLY645" s="9"/>
      <c r="HLZ645" s="9"/>
      <c r="HMA645" s="9"/>
      <c r="HMB645" s="9"/>
      <c r="HMC645" s="9"/>
      <c r="HMD645" s="9"/>
      <c r="HME645" s="9"/>
      <c r="HMF645" s="9"/>
      <c r="HMG645" s="9"/>
      <c r="HMH645" s="9"/>
      <c r="HMI645" s="9"/>
      <c r="HMJ645" s="9"/>
      <c r="HMK645" s="9"/>
      <c r="HML645" s="9"/>
      <c r="HMM645" s="9"/>
      <c r="HMN645" s="9"/>
      <c r="HMO645" s="9"/>
      <c r="HMP645" s="9"/>
      <c r="HMQ645" s="9"/>
      <c r="HMR645" s="9"/>
      <c r="HMS645" s="9"/>
      <c r="HMT645" s="9"/>
      <c r="HMU645" s="9"/>
      <c r="HMV645" s="9"/>
      <c r="HMW645" s="9"/>
      <c r="HMX645" s="9"/>
      <c r="HMY645" s="9"/>
      <c r="HMZ645" s="9"/>
      <c r="HNA645" s="9"/>
      <c r="HNB645" s="9"/>
      <c r="HNC645" s="9"/>
      <c r="HND645" s="9"/>
      <c r="HNE645" s="9"/>
      <c r="HNF645" s="9"/>
      <c r="HNG645" s="9"/>
      <c r="HNH645" s="9"/>
      <c r="HNI645" s="9"/>
      <c r="HNJ645" s="9"/>
      <c r="HNK645" s="9"/>
      <c r="HNL645" s="9"/>
      <c r="HNM645" s="9"/>
      <c r="HNN645" s="9"/>
      <c r="HNO645" s="9"/>
      <c r="HNP645" s="9"/>
      <c r="HNQ645" s="9"/>
      <c r="HNR645" s="9"/>
      <c r="HNS645" s="9"/>
      <c r="HNT645" s="9"/>
      <c r="HNU645" s="9"/>
      <c r="HNV645" s="9"/>
      <c r="HNW645" s="9"/>
      <c r="HNX645" s="9"/>
      <c r="HNY645" s="9"/>
      <c r="HNZ645" s="9"/>
      <c r="HOA645" s="9"/>
      <c r="HOB645" s="9"/>
      <c r="HOC645" s="9"/>
      <c r="HOD645" s="9"/>
      <c r="HOE645" s="9"/>
      <c r="HOF645" s="9"/>
      <c r="HOG645" s="9"/>
      <c r="HOH645" s="9"/>
      <c r="HOI645" s="9"/>
      <c r="HOJ645" s="9"/>
      <c r="HOK645" s="9"/>
      <c r="HOL645" s="9"/>
      <c r="HOM645" s="9"/>
      <c r="HON645" s="9"/>
      <c r="HOO645" s="9"/>
      <c r="HOP645" s="9"/>
      <c r="HOQ645" s="9"/>
      <c r="HOR645" s="9"/>
      <c r="HOS645" s="9"/>
      <c r="HOT645" s="9"/>
      <c r="HOU645" s="9"/>
      <c r="HOV645" s="9"/>
      <c r="HOW645" s="9"/>
      <c r="HOX645" s="9"/>
      <c r="HOY645" s="9"/>
      <c r="HOZ645" s="9"/>
      <c r="HPA645" s="9"/>
      <c r="HPB645" s="9"/>
      <c r="HPC645" s="9"/>
      <c r="HPD645" s="9"/>
      <c r="HPE645" s="9"/>
      <c r="HPF645" s="9"/>
      <c r="HPG645" s="9"/>
      <c r="HPH645" s="9"/>
      <c r="HPI645" s="9"/>
      <c r="HPJ645" s="9"/>
      <c r="HPK645" s="9"/>
      <c r="HPL645" s="9"/>
      <c r="HPM645" s="9"/>
      <c r="HPN645" s="9"/>
      <c r="HPO645" s="9"/>
      <c r="HPP645" s="9"/>
      <c r="HPQ645" s="9"/>
      <c r="HPR645" s="9"/>
      <c r="HPS645" s="9"/>
      <c r="HPT645" s="9"/>
      <c r="HPU645" s="9"/>
      <c r="HPV645" s="9"/>
      <c r="HPW645" s="9"/>
      <c r="HPX645" s="9"/>
      <c r="HPY645" s="9"/>
      <c r="HPZ645" s="9"/>
      <c r="HQA645" s="9"/>
      <c r="HQB645" s="9"/>
      <c r="HQC645" s="9"/>
      <c r="HQD645" s="9"/>
      <c r="HQE645" s="9"/>
      <c r="HQF645" s="9"/>
      <c r="HQG645" s="9"/>
      <c r="HQH645" s="9"/>
      <c r="HQI645" s="9"/>
      <c r="HQJ645" s="9"/>
      <c r="HQK645" s="9"/>
      <c r="HQL645" s="9"/>
      <c r="HQM645" s="9"/>
      <c r="HQN645" s="9"/>
      <c r="HQO645" s="9"/>
      <c r="HQP645" s="9"/>
      <c r="HQQ645" s="9"/>
      <c r="HQR645" s="9"/>
      <c r="HQS645" s="9"/>
      <c r="HQT645" s="9"/>
      <c r="HQU645" s="9"/>
      <c r="HQV645" s="9"/>
      <c r="HQW645" s="9"/>
      <c r="HQX645" s="9"/>
      <c r="HQY645" s="9"/>
      <c r="HQZ645" s="9"/>
      <c r="HRA645" s="9"/>
      <c r="HRB645" s="9"/>
      <c r="HRC645" s="9"/>
      <c r="HRD645" s="9"/>
      <c r="HRE645" s="9"/>
      <c r="HRF645" s="9"/>
      <c r="HRG645" s="9"/>
      <c r="HRH645" s="9"/>
      <c r="HRI645" s="9"/>
      <c r="HRJ645" s="9"/>
      <c r="HRK645" s="9"/>
      <c r="HRL645" s="9"/>
      <c r="HRM645" s="9"/>
      <c r="HRN645" s="9"/>
      <c r="HRO645" s="9"/>
      <c r="HRP645" s="9"/>
      <c r="HRQ645" s="9"/>
      <c r="HRR645" s="9"/>
      <c r="HRS645" s="9"/>
      <c r="HRT645" s="9"/>
      <c r="HRU645" s="9"/>
      <c r="HRV645" s="9"/>
      <c r="HRW645" s="9"/>
      <c r="HRX645" s="9"/>
      <c r="HRY645" s="9"/>
      <c r="HRZ645" s="9"/>
      <c r="HSA645" s="9"/>
      <c r="HSB645" s="9"/>
      <c r="HSC645" s="9"/>
      <c r="HSD645" s="9"/>
      <c r="HSE645" s="9"/>
      <c r="HSF645" s="9"/>
      <c r="HSG645" s="9"/>
      <c r="HSH645" s="9"/>
      <c r="HSI645" s="9"/>
      <c r="HSJ645" s="9"/>
      <c r="HSK645" s="9"/>
      <c r="HSL645" s="9"/>
      <c r="HSM645" s="9"/>
      <c r="HSN645" s="9"/>
      <c r="HSO645" s="9"/>
      <c r="HSP645" s="9"/>
      <c r="HSQ645" s="9"/>
      <c r="HSR645" s="9"/>
      <c r="HSS645" s="9"/>
      <c r="HST645" s="9"/>
      <c r="HSU645" s="9"/>
      <c r="HSV645" s="9"/>
      <c r="HSW645" s="9"/>
      <c r="HSX645" s="9"/>
      <c r="HSY645" s="9"/>
      <c r="HSZ645" s="9"/>
      <c r="HTA645" s="9"/>
      <c r="HTB645" s="9"/>
      <c r="HTC645" s="9"/>
      <c r="HTD645" s="9"/>
      <c r="HTE645" s="9"/>
      <c r="HTF645" s="9"/>
      <c r="HTG645" s="9"/>
      <c r="HTH645" s="9"/>
      <c r="HTI645" s="9"/>
      <c r="HTJ645" s="9"/>
      <c r="HTK645" s="9"/>
      <c r="HTL645" s="9"/>
      <c r="HTM645" s="9"/>
      <c r="HTN645" s="9"/>
      <c r="HTO645" s="9"/>
      <c r="HTP645" s="9"/>
      <c r="HTQ645" s="9"/>
      <c r="HTR645" s="9"/>
      <c r="HTS645" s="9"/>
      <c r="HTT645" s="9"/>
      <c r="HTU645" s="9"/>
      <c r="HTV645" s="9"/>
      <c r="HTW645" s="9"/>
      <c r="HTX645" s="9"/>
      <c r="HTY645" s="9"/>
      <c r="HTZ645" s="9"/>
      <c r="HUA645" s="9"/>
      <c r="HUB645" s="9"/>
      <c r="HUC645" s="9"/>
      <c r="HUD645" s="9"/>
      <c r="HUE645" s="9"/>
      <c r="HUF645" s="9"/>
      <c r="HUG645" s="9"/>
      <c r="HUH645" s="9"/>
      <c r="HUI645" s="9"/>
      <c r="HUJ645" s="9"/>
      <c r="HUK645" s="9"/>
      <c r="HUL645" s="9"/>
      <c r="HUM645" s="9"/>
      <c r="HUN645" s="9"/>
      <c r="HUO645" s="9"/>
      <c r="HUP645" s="9"/>
      <c r="HUQ645" s="9"/>
      <c r="HUR645" s="9"/>
      <c r="HUS645" s="9"/>
      <c r="HUT645" s="9"/>
      <c r="HUU645" s="9"/>
      <c r="HUV645" s="9"/>
      <c r="HUW645" s="9"/>
      <c r="HUX645" s="9"/>
      <c r="HUY645" s="9"/>
      <c r="HUZ645" s="9"/>
      <c r="HVA645" s="9"/>
      <c r="HVB645" s="9"/>
      <c r="HVC645" s="9"/>
      <c r="HVD645" s="9"/>
      <c r="HVE645" s="9"/>
      <c r="HVF645" s="9"/>
      <c r="HVG645" s="9"/>
      <c r="HVH645" s="9"/>
      <c r="HVI645" s="9"/>
      <c r="HVJ645" s="9"/>
      <c r="HVK645" s="9"/>
      <c r="HVL645" s="9"/>
      <c r="HVM645" s="9"/>
      <c r="HVN645" s="9"/>
      <c r="HVO645" s="9"/>
      <c r="HVP645" s="9"/>
      <c r="HVQ645" s="9"/>
      <c r="HVR645" s="9"/>
      <c r="HVS645" s="9"/>
      <c r="HVT645" s="9"/>
      <c r="HVU645" s="9"/>
      <c r="HVV645" s="9"/>
      <c r="HVW645" s="9"/>
      <c r="HVX645" s="9"/>
      <c r="HVY645" s="9"/>
      <c r="HVZ645" s="9"/>
      <c r="HWA645" s="9"/>
      <c r="HWB645" s="9"/>
      <c r="HWC645" s="9"/>
      <c r="HWD645" s="9"/>
      <c r="HWE645" s="9"/>
      <c r="HWF645" s="9"/>
      <c r="HWG645" s="9"/>
      <c r="HWH645" s="9"/>
      <c r="HWI645" s="9"/>
      <c r="HWJ645" s="9"/>
      <c r="HWK645" s="9"/>
      <c r="HWL645" s="9"/>
      <c r="HWM645" s="9"/>
      <c r="HWN645" s="9"/>
      <c r="HWO645" s="9"/>
      <c r="HWP645" s="9"/>
      <c r="HWQ645" s="9"/>
      <c r="HWR645" s="9"/>
      <c r="HWS645" s="9"/>
      <c r="HWT645" s="9"/>
      <c r="HWU645" s="9"/>
      <c r="HWV645" s="9"/>
      <c r="HWW645" s="9"/>
      <c r="HWX645" s="9"/>
      <c r="HWY645" s="9"/>
      <c r="HWZ645" s="9"/>
      <c r="HXA645" s="9"/>
      <c r="HXB645" s="9"/>
      <c r="HXC645" s="9"/>
      <c r="HXD645" s="9"/>
      <c r="HXE645" s="9"/>
      <c r="HXF645" s="9"/>
      <c r="HXG645" s="9"/>
      <c r="HXH645" s="9"/>
      <c r="HXI645" s="9"/>
      <c r="HXJ645" s="9"/>
      <c r="HXK645" s="9"/>
      <c r="HXL645" s="9"/>
      <c r="HXM645" s="9"/>
      <c r="HXN645" s="9"/>
      <c r="HXO645" s="9"/>
      <c r="HXP645" s="9"/>
      <c r="HXQ645" s="9"/>
      <c r="HXR645" s="9"/>
      <c r="HXS645" s="9"/>
      <c r="HXT645" s="9"/>
      <c r="HXU645" s="9"/>
      <c r="HXV645" s="9"/>
      <c r="HXW645" s="9"/>
      <c r="HXX645" s="9"/>
      <c r="HXY645" s="9"/>
      <c r="HXZ645" s="9"/>
      <c r="HYA645" s="9"/>
      <c r="HYB645" s="9"/>
      <c r="HYC645" s="9"/>
      <c r="HYD645" s="9"/>
      <c r="HYE645" s="9"/>
      <c r="HYF645" s="9"/>
      <c r="HYG645" s="9"/>
      <c r="HYH645" s="9"/>
      <c r="HYI645" s="9"/>
      <c r="HYJ645" s="9"/>
      <c r="HYK645" s="9"/>
      <c r="HYL645" s="9"/>
      <c r="HYM645" s="9"/>
      <c r="HYN645" s="9"/>
      <c r="HYO645" s="9"/>
      <c r="HYP645" s="9"/>
      <c r="HYQ645" s="9"/>
      <c r="HYR645" s="9"/>
      <c r="HYS645" s="9"/>
      <c r="HYT645" s="9"/>
      <c r="HYU645" s="9"/>
      <c r="HYV645" s="9"/>
      <c r="HYW645" s="9"/>
      <c r="HYX645" s="9"/>
      <c r="HYY645" s="9"/>
      <c r="HYZ645" s="9"/>
      <c r="HZA645" s="9"/>
      <c r="HZB645" s="9"/>
      <c r="HZC645" s="9"/>
      <c r="HZD645" s="9"/>
      <c r="HZE645" s="9"/>
      <c r="HZF645" s="9"/>
      <c r="HZG645" s="9"/>
      <c r="HZH645" s="9"/>
      <c r="HZI645" s="9"/>
      <c r="HZJ645" s="9"/>
      <c r="HZK645" s="9"/>
      <c r="HZL645" s="9"/>
      <c r="HZM645" s="9"/>
      <c r="HZN645" s="9"/>
      <c r="HZO645" s="9"/>
      <c r="HZP645" s="9"/>
      <c r="HZQ645" s="9"/>
      <c r="HZR645" s="9"/>
      <c r="HZS645" s="9"/>
      <c r="HZT645" s="9"/>
      <c r="HZU645" s="9"/>
      <c r="HZV645" s="9"/>
      <c r="HZW645" s="9"/>
      <c r="HZX645" s="9"/>
      <c r="HZY645" s="9"/>
      <c r="HZZ645" s="9"/>
      <c r="IAA645" s="9"/>
      <c r="IAB645" s="9"/>
      <c r="IAC645" s="9"/>
      <c r="IAD645" s="9"/>
      <c r="IAE645" s="9"/>
      <c r="IAF645" s="9"/>
      <c r="IAG645" s="9"/>
      <c r="IAH645" s="9"/>
      <c r="IAI645" s="9"/>
      <c r="IAJ645" s="9"/>
      <c r="IAK645" s="9"/>
      <c r="IAL645" s="9"/>
      <c r="IAM645" s="9"/>
      <c r="IAN645" s="9"/>
      <c r="IAO645" s="9"/>
      <c r="IAP645" s="9"/>
      <c r="IAQ645" s="9"/>
      <c r="IAR645" s="9"/>
      <c r="IAS645" s="9"/>
      <c r="IAT645" s="9"/>
      <c r="IAU645" s="9"/>
      <c r="IAV645" s="9"/>
      <c r="IAW645" s="9"/>
      <c r="IAX645" s="9"/>
      <c r="IAY645" s="9"/>
      <c r="IAZ645" s="9"/>
      <c r="IBA645" s="9"/>
      <c r="IBB645" s="9"/>
      <c r="IBC645" s="9"/>
      <c r="IBD645" s="9"/>
      <c r="IBE645" s="9"/>
      <c r="IBF645" s="9"/>
      <c r="IBG645" s="9"/>
      <c r="IBH645" s="9"/>
      <c r="IBI645" s="9"/>
      <c r="IBJ645" s="9"/>
      <c r="IBK645" s="9"/>
      <c r="IBL645" s="9"/>
      <c r="IBM645" s="9"/>
      <c r="IBN645" s="9"/>
      <c r="IBO645" s="9"/>
      <c r="IBP645" s="9"/>
      <c r="IBQ645" s="9"/>
      <c r="IBR645" s="9"/>
      <c r="IBS645" s="9"/>
      <c r="IBT645" s="9"/>
      <c r="IBU645" s="9"/>
      <c r="IBV645" s="9"/>
      <c r="IBW645" s="9"/>
      <c r="IBX645" s="9"/>
      <c r="IBY645" s="9"/>
      <c r="IBZ645" s="9"/>
      <c r="ICA645" s="9"/>
      <c r="ICB645" s="9"/>
      <c r="ICC645" s="9"/>
      <c r="ICD645" s="9"/>
      <c r="ICE645" s="9"/>
      <c r="ICF645" s="9"/>
      <c r="ICG645" s="9"/>
      <c r="ICH645" s="9"/>
      <c r="ICI645" s="9"/>
      <c r="ICJ645" s="9"/>
      <c r="ICK645" s="9"/>
      <c r="ICL645" s="9"/>
      <c r="ICM645" s="9"/>
      <c r="ICN645" s="9"/>
      <c r="ICO645" s="9"/>
      <c r="ICP645" s="9"/>
      <c r="ICQ645" s="9"/>
      <c r="ICR645" s="9"/>
      <c r="ICS645" s="9"/>
      <c r="ICT645" s="9"/>
      <c r="ICU645" s="9"/>
      <c r="ICV645" s="9"/>
      <c r="ICW645" s="9"/>
      <c r="ICX645" s="9"/>
      <c r="ICY645" s="9"/>
      <c r="ICZ645" s="9"/>
      <c r="IDA645" s="9"/>
      <c r="IDB645" s="9"/>
      <c r="IDC645" s="9"/>
      <c r="IDD645" s="9"/>
      <c r="IDE645" s="9"/>
      <c r="IDF645" s="9"/>
      <c r="IDG645" s="9"/>
      <c r="IDH645" s="9"/>
      <c r="IDI645" s="9"/>
      <c r="IDJ645" s="9"/>
      <c r="IDK645" s="9"/>
      <c r="IDL645" s="9"/>
      <c r="IDM645" s="9"/>
      <c r="IDN645" s="9"/>
      <c r="IDO645" s="9"/>
      <c r="IDP645" s="9"/>
      <c r="IDQ645" s="9"/>
      <c r="IDR645" s="9"/>
      <c r="IDS645" s="9"/>
      <c r="IDT645" s="9"/>
      <c r="IDU645" s="9"/>
      <c r="IDV645" s="9"/>
      <c r="IDW645" s="9"/>
      <c r="IDX645" s="9"/>
      <c r="IDY645" s="9"/>
      <c r="IDZ645" s="9"/>
      <c r="IEA645" s="9"/>
      <c r="IEB645" s="9"/>
      <c r="IEC645" s="9"/>
      <c r="IED645" s="9"/>
      <c r="IEE645" s="9"/>
      <c r="IEF645" s="9"/>
      <c r="IEG645" s="9"/>
      <c r="IEH645" s="9"/>
      <c r="IEI645" s="9"/>
      <c r="IEJ645" s="9"/>
      <c r="IEK645" s="9"/>
      <c r="IEL645" s="9"/>
      <c r="IEM645" s="9"/>
      <c r="IEN645" s="9"/>
      <c r="IEO645" s="9"/>
      <c r="IEP645" s="9"/>
      <c r="IEQ645" s="9"/>
      <c r="IER645" s="9"/>
      <c r="IES645" s="9"/>
      <c r="IET645" s="9"/>
      <c r="IEU645" s="9"/>
      <c r="IEV645" s="9"/>
      <c r="IEW645" s="9"/>
      <c r="IEX645" s="9"/>
      <c r="IEY645" s="9"/>
      <c r="IEZ645" s="9"/>
      <c r="IFA645" s="9"/>
      <c r="IFB645" s="9"/>
      <c r="IFC645" s="9"/>
      <c r="IFD645" s="9"/>
      <c r="IFE645" s="9"/>
      <c r="IFF645" s="9"/>
      <c r="IFG645" s="9"/>
      <c r="IFH645" s="9"/>
      <c r="IFI645" s="9"/>
      <c r="IFJ645" s="9"/>
      <c r="IFK645" s="9"/>
      <c r="IFL645" s="9"/>
      <c r="IFM645" s="9"/>
      <c r="IFN645" s="9"/>
      <c r="IFO645" s="9"/>
      <c r="IFP645" s="9"/>
      <c r="IFQ645" s="9"/>
      <c r="IFR645" s="9"/>
      <c r="IFS645" s="9"/>
      <c r="IFT645" s="9"/>
      <c r="IFU645" s="9"/>
      <c r="IFV645" s="9"/>
      <c r="IFW645" s="9"/>
      <c r="IFX645" s="9"/>
      <c r="IFY645" s="9"/>
      <c r="IFZ645" s="9"/>
      <c r="IGA645" s="9"/>
      <c r="IGB645" s="9"/>
      <c r="IGC645" s="9"/>
      <c r="IGD645" s="9"/>
      <c r="IGE645" s="9"/>
      <c r="IGF645" s="9"/>
      <c r="IGG645" s="9"/>
      <c r="IGH645" s="9"/>
      <c r="IGI645" s="9"/>
      <c r="IGJ645" s="9"/>
      <c r="IGK645" s="9"/>
      <c r="IGL645" s="9"/>
      <c r="IGM645" s="9"/>
      <c r="IGN645" s="9"/>
      <c r="IGO645" s="9"/>
      <c r="IGP645" s="9"/>
      <c r="IGQ645" s="9"/>
      <c r="IGR645" s="9"/>
      <c r="IGS645" s="9"/>
      <c r="IGT645" s="9"/>
      <c r="IGU645" s="9"/>
      <c r="IGV645" s="9"/>
      <c r="IGW645" s="9"/>
      <c r="IGX645" s="9"/>
      <c r="IGY645" s="9"/>
      <c r="IGZ645" s="9"/>
      <c r="IHA645" s="9"/>
      <c r="IHB645" s="9"/>
      <c r="IHC645" s="9"/>
      <c r="IHD645" s="9"/>
      <c r="IHE645" s="9"/>
      <c r="IHF645" s="9"/>
      <c r="IHG645" s="9"/>
      <c r="IHH645" s="9"/>
      <c r="IHI645" s="9"/>
      <c r="IHJ645" s="9"/>
      <c r="IHK645" s="9"/>
      <c r="IHL645" s="9"/>
      <c r="IHM645" s="9"/>
      <c r="IHN645" s="9"/>
      <c r="IHO645" s="9"/>
      <c r="IHP645" s="9"/>
      <c r="IHQ645" s="9"/>
      <c r="IHR645" s="9"/>
      <c r="IHS645" s="9"/>
      <c r="IHT645" s="9"/>
      <c r="IHU645" s="9"/>
      <c r="IHV645" s="9"/>
      <c r="IHW645" s="9"/>
      <c r="IHX645" s="9"/>
      <c r="IHY645" s="9"/>
      <c r="IHZ645" s="9"/>
      <c r="IIA645" s="9"/>
      <c r="IIB645" s="9"/>
      <c r="IIC645" s="9"/>
      <c r="IID645" s="9"/>
      <c r="IIE645" s="9"/>
      <c r="IIF645" s="9"/>
      <c r="IIG645" s="9"/>
      <c r="IIH645" s="9"/>
      <c r="III645" s="9"/>
      <c r="IIJ645" s="9"/>
      <c r="IIK645" s="9"/>
      <c r="IIL645" s="9"/>
      <c r="IIM645" s="9"/>
      <c r="IIN645" s="9"/>
      <c r="IIO645" s="9"/>
      <c r="IIP645" s="9"/>
      <c r="IIQ645" s="9"/>
      <c r="IIR645" s="9"/>
      <c r="IIS645" s="9"/>
      <c r="IIT645" s="9"/>
      <c r="IIU645" s="9"/>
      <c r="IIV645" s="9"/>
      <c r="IIW645" s="9"/>
      <c r="IIX645" s="9"/>
      <c r="IIY645" s="9"/>
      <c r="IIZ645" s="9"/>
      <c r="IJA645" s="9"/>
      <c r="IJB645" s="9"/>
      <c r="IJC645" s="9"/>
      <c r="IJD645" s="9"/>
      <c r="IJE645" s="9"/>
      <c r="IJF645" s="9"/>
      <c r="IJG645" s="9"/>
      <c r="IJH645" s="9"/>
      <c r="IJI645" s="9"/>
      <c r="IJJ645" s="9"/>
      <c r="IJK645" s="9"/>
      <c r="IJL645" s="9"/>
      <c r="IJM645" s="9"/>
      <c r="IJN645" s="9"/>
      <c r="IJO645" s="9"/>
      <c r="IJP645" s="9"/>
      <c r="IJQ645" s="9"/>
      <c r="IJR645" s="9"/>
      <c r="IJS645" s="9"/>
      <c r="IJT645" s="9"/>
      <c r="IJU645" s="9"/>
      <c r="IJV645" s="9"/>
      <c r="IJW645" s="9"/>
      <c r="IJX645" s="9"/>
      <c r="IJY645" s="9"/>
      <c r="IJZ645" s="9"/>
      <c r="IKA645" s="9"/>
      <c r="IKB645" s="9"/>
      <c r="IKC645" s="9"/>
      <c r="IKD645" s="9"/>
      <c r="IKE645" s="9"/>
      <c r="IKF645" s="9"/>
      <c r="IKG645" s="9"/>
      <c r="IKH645" s="9"/>
      <c r="IKI645" s="9"/>
      <c r="IKJ645" s="9"/>
      <c r="IKK645" s="9"/>
      <c r="IKL645" s="9"/>
      <c r="IKM645" s="9"/>
      <c r="IKN645" s="9"/>
      <c r="IKO645" s="9"/>
      <c r="IKP645" s="9"/>
      <c r="IKQ645" s="9"/>
      <c r="IKR645" s="9"/>
      <c r="IKS645" s="9"/>
      <c r="IKT645" s="9"/>
      <c r="IKU645" s="9"/>
      <c r="IKV645" s="9"/>
      <c r="IKW645" s="9"/>
      <c r="IKX645" s="9"/>
      <c r="IKY645" s="9"/>
      <c r="IKZ645" s="9"/>
      <c r="ILA645" s="9"/>
      <c r="ILB645" s="9"/>
      <c r="ILC645" s="9"/>
      <c r="ILD645" s="9"/>
      <c r="ILE645" s="9"/>
      <c r="ILF645" s="9"/>
      <c r="ILG645" s="9"/>
      <c r="ILH645" s="9"/>
      <c r="ILI645" s="9"/>
      <c r="ILJ645" s="9"/>
      <c r="ILK645" s="9"/>
      <c r="ILL645" s="9"/>
      <c r="ILM645" s="9"/>
      <c r="ILN645" s="9"/>
      <c r="ILO645" s="9"/>
      <c r="ILP645" s="9"/>
      <c r="ILQ645" s="9"/>
      <c r="ILR645" s="9"/>
      <c r="ILS645" s="9"/>
      <c r="ILT645" s="9"/>
      <c r="ILU645" s="9"/>
      <c r="ILV645" s="9"/>
      <c r="ILW645" s="9"/>
      <c r="ILX645" s="9"/>
      <c r="ILY645" s="9"/>
      <c r="ILZ645" s="9"/>
      <c r="IMA645" s="9"/>
      <c r="IMB645" s="9"/>
      <c r="IMC645" s="9"/>
      <c r="IMD645" s="9"/>
      <c r="IME645" s="9"/>
      <c r="IMF645" s="9"/>
      <c r="IMG645" s="9"/>
      <c r="IMH645" s="9"/>
      <c r="IMI645" s="9"/>
      <c r="IMJ645" s="9"/>
      <c r="IMK645" s="9"/>
      <c r="IML645" s="9"/>
      <c r="IMM645" s="9"/>
      <c r="IMN645" s="9"/>
      <c r="IMO645" s="9"/>
      <c r="IMP645" s="9"/>
      <c r="IMQ645" s="9"/>
      <c r="IMR645" s="9"/>
      <c r="IMS645" s="9"/>
      <c r="IMT645" s="9"/>
      <c r="IMU645" s="9"/>
      <c r="IMV645" s="9"/>
      <c r="IMW645" s="9"/>
      <c r="IMX645" s="9"/>
      <c r="IMY645" s="9"/>
      <c r="IMZ645" s="9"/>
      <c r="INA645" s="9"/>
      <c r="INB645" s="9"/>
      <c r="INC645" s="9"/>
      <c r="IND645" s="9"/>
      <c r="INE645" s="9"/>
      <c r="INF645" s="9"/>
      <c r="ING645" s="9"/>
      <c r="INH645" s="9"/>
      <c r="INI645" s="9"/>
      <c r="INJ645" s="9"/>
      <c r="INK645" s="9"/>
      <c r="INL645" s="9"/>
      <c r="INM645" s="9"/>
      <c r="INN645" s="9"/>
      <c r="INO645" s="9"/>
      <c r="INP645" s="9"/>
      <c r="INQ645" s="9"/>
      <c r="INR645" s="9"/>
      <c r="INS645" s="9"/>
      <c r="INT645" s="9"/>
      <c r="INU645" s="9"/>
      <c r="INV645" s="9"/>
      <c r="INW645" s="9"/>
      <c r="INX645" s="9"/>
      <c r="INY645" s="9"/>
      <c r="INZ645" s="9"/>
      <c r="IOA645" s="9"/>
      <c r="IOB645" s="9"/>
      <c r="IOC645" s="9"/>
      <c r="IOD645" s="9"/>
      <c r="IOE645" s="9"/>
      <c r="IOF645" s="9"/>
      <c r="IOG645" s="9"/>
      <c r="IOH645" s="9"/>
      <c r="IOI645" s="9"/>
      <c r="IOJ645" s="9"/>
      <c r="IOK645" s="9"/>
      <c r="IOL645" s="9"/>
      <c r="IOM645" s="9"/>
      <c r="ION645" s="9"/>
      <c r="IOO645" s="9"/>
      <c r="IOP645" s="9"/>
      <c r="IOQ645" s="9"/>
      <c r="IOR645" s="9"/>
      <c r="IOS645" s="9"/>
      <c r="IOT645" s="9"/>
      <c r="IOU645" s="9"/>
      <c r="IOV645" s="9"/>
      <c r="IOW645" s="9"/>
      <c r="IOX645" s="9"/>
      <c r="IOY645" s="9"/>
      <c r="IOZ645" s="9"/>
      <c r="IPA645" s="9"/>
      <c r="IPB645" s="9"/>
      <c r="IPC645" s="9"/>
      <c r="IPD645" s="9"/>
      <c r="IPE645" s="9"/>
      <c r="IPF645" s="9"/>
      <c r="IPG645" s="9"/>
      <c r="IPH645" s="9"/>
      <c r="IPI645" s="9"/>
      <c r="IPJ645" s="9"/>
      <c r="IPK645" s="9"/>
      <c r="IPL645" s="9"/>
      <c r="IPM645" s="9"/>
      <c r="IPN645" s="9"/>
      <c r="IPO645" s="9"/>
      <c r="IPP645" s="9"/>
      <c r="IPQ645" s="9"/>
      <c r="IPR645" s="9"/>
      <c r="IPS645" s="9"/>
      <c r="IPT645" s="9"/>
      <c r="IPU645" s="9"/>
      <c r="IPV645" s="9"/>
      <c r="IPW645" s="9"/>
      <c r="IPX645" s="9"/>
      <c r="IPY645" s="9"/>
      <c r="IPZ645" s="9"/>
      <c r="IQA645" s="9"/>
      <c r="IQB645" s="9"/>
      <c r="IQC645" s="9"/>
      <c r="IQD645" s="9"/>
      <c r="IQE645" s="9"/>
      <c r="IQF645" s="9"/>
      <c r="IQG645" s="9"/>
      <c r="IQH645" s="9"/>
      <c r="IQI645" s="9"/>
      <c r="IQJ645" s="9"/>
      <c r="IQK645" s="9"/>
      <c r="IQL645" s="9"/>
      <c r="IQM645" s="9"/>
      <c r="IQN645" s="9"/>
      <c r="IQO645" s="9"/>
      <c r="IQP645" s="9"/>
      <c r="IQQ645" s="9"/>
      <c r="IQR645" s="9"/>
      <c r="IQS645" s="9"/>
      <c r="IQT645" s="9"/>
      <c r="IQU645" s="9"/>
      <c r="IQV645" s="9"/>
      <c r="IQW645" s="9"/>
      <c r="IQX645" s="9"/>
      <c r="IQY645" s="9"/>
      <c r="IQZ645" s="9"/>
      <c r="IRA645" s="9"/>
      <c r="IRB645" s="9"/>
      <c r="IRC645" s="9"/>
      <c r="IRD645" s="9"/>
      <c r="IRE645" s="9"/>
      <c r="IRF645" s="9"/>
      <c r="IRG645" s="9"/>
      <c r="IRH645" s="9"/>
      <c r="IRI645" s="9"/>
      <c r="IRJ645" s="9"/>
      <c r="IRK645" s="9"/>
      <c r="IRL645" s="9"/>
      <c r="IRM645" s="9"/>
      <c r="IRN645" s="9"/>
      <c r="IRO645" s="9"/>
      <c r="IRP645" s="9"/>
      <c r="IRQ645" s="9"/>
      <c r="IRR645" s="9"/>
      <c r="IRS645" s="9"/>
      <c r="IRT645" s="9"/>
      <c r="IRU645" s="9"/>
      <c r="IRV645" s="9"/>
      <c r="IRW645" s="9"/>
      <c r="IRX645" s="9"/>
      <c r="IRY645" s="9"/>
      <c r="IRZ645" s="9"/>
      <c r="ISA645" s="9"/>
      <c r="ISB645" s="9"/>
      <c r="ISC645" s="9"/>
      <c r="ISD645" s="9"/>
      <c r="ISE645" s="9"/>
      <c r="ISF645" s="9"/>
      <c r="ISG645" s="9"/>
      <c r="ISH645" s="9"/>
      <c r="ISI645" s="9"/>
      <c r="ISJ645" s="9"/>
      <c r="ISK645" s="9"/>
      <c r="ISL645" s="9"/>
      <c r="ISM645" s="9"/>
      <c r="ISN645" s="9"/>
      <c r="ISO645" s="9"/>
      <c r="ISP645" s="9"/>
      <c r="ISQ645" s="9"/>
      <c r="ISR645" s="9"/>
      <c r="ISS645" s="9"/>
      <c r="IST645" s="9"/>
      <c r="ISU645" s="9"/>
      <c r="ISV645" s="9"/>
      <c r="ISW645" s="9"/>
      <c r="ISX645" s="9"/>
      <c r="ISY645" s="9"/>
      <c r="ISZ645" s="9"/>
      <c r="ITA645" s="9"/>
      <c r="ITB645" s="9"/>
      <c r="ITC645" s="9"/>
      <c r="ITD645" s="9"/>
      <c r="ITE645" s="9"/>
      <c r="ITF645" s="9"/>
      <c r="ITG645" s="9"/>
      <c r="ITH645" s="9"/>
      <c r="ITI645" s="9"/>
      <c r="ITJ645" s="9"/>
      <c r="ITK645" s="9"/>
      <c r="ITL645" s="9"/>
      <c r="ITM645" s="9"/>
      <c r="ITN645" s="9"/>
      <c r="ITO645" s="9"/>
      <c r="ITP645" s="9"/>
      <c r="ITQ645" s="9"/>
      <c r="ITR645" s="9"/>
      <c r="ITS645" s="9"/>
      <c r="ITT645" s="9"/>
      <c r="ITU645" s="9"/>
      <c r="ITV645" s="9"/>
      <c r="ITW645" s="9"/>
      <c r="ITX645" s="9"/>
      <c r="ITY645" s="9"/>
      <c r="ITZ645" s="9"/>
      <c r="IUA645" s="9"/>
      <c r="IUB645" s="9"/>
      <c r="IUC645" s="9"/>
      <c r="IUD645" s="9"/>
      <c r="IUE645" s="9"/>
      <c r="IUF645" s="9"/>
      <c r="IUG645" s="9"/>
      <c r="IUH645" s="9"/>
      <c r="IUI645" s="9"/>
      <c r="IUJ645" s="9"/>
      <c r="IUK645" s="9"/>
      <c r="IUL645" s="9"/>
      <c r="IUM645" s="9"/>
      <c r="IUN645" s="9"/>
      <c r="IUO645" s="9"/>
      <c r="IUP645" s="9"/>
      <c r="IUQ645" s="9"/>
      <c r="IUR645" s="9"/>
      <c r="IUS645" s="9"/>
      <c r="IUT645" s="9"/>
      <c r="IUU645" s="9"/>
      <c r="IUV645" s="9"/>
      <c r="IUW645" s="9"/>
      <c r="IUX645" s="9"/>
      <c r="IUY645" s="9"/>
      <c r="IUZ645" s="9"/>
      <c r="IVA645" s="9"/>
      <c r="IVB645" s="9"/>
      <c r="IVC645" s="9"/>
      <c r="IVD645" s="9"/>
      <c r="IVE645" s="9"/>
      <c r="IVF645" s="9"/>
      <c r="IVG645" s="9"/>
      <c r="IVH645" s="9"/>
      <c r="IVI645" s="9"/>
      <c r="IVJ645" s="9"/>
      <c r="IVK645" s="9"/>
      <c r="IVL645" s="9"/>
      <c r="IVM645" s="9"/>
      <c r="IVN645" s="9"/>
      <c r="IVO645" s="9"/>
      <c r="IVP645" s="9"/>
      <c r="IVQ645" s="9"/>
      <c r="IVR645" s="9"/>
      <c r="IVS645" s="9"/>
      <c r="IVT645" s="9"/>
      <c r="IVU645" s="9"/>
      <c r="IVV645" s="9"/>
      <c r="IVW645" s="9"/>
      <c r="IVX645" s="9"/>
      <c r="IVY645" s="9"/>
      <c r="IVZ645" s="9"/>
      <c r="IWA645" s="9"/>
      <c r="IWB645" s="9"/>
      <c r="IWC645" s="9"/>
      <c r="IWD645" s="9"/>
      <c r="IWE645" s="9"/>
      <c r="IWF645" s="9"/>
      <c r="IWG645" s="9"/>
      <c r="IWH645" s="9"/>
      <c r="IWI645" s="9"/>
      <c r="IWJ645" s="9"/>
      <c r="IWK645" s="9"/>
      <c r="IWL645" s="9"/>
      <c r="IWM645" s="9"/>
      <c r="IWN645" s="9"/>
      <c r="IWO645" s="9"/>
      <c r="IWP645" s="9"/>
      <c r="IWQ645" s="9"/>
      <c r="IWR645" s="9"/>
      <c r="IWS645" s="9"/>
      <c r="IWT645" s="9"/>
      <c r="IWU645" s="9"/>
      <c r="IWV645" s="9"/>
      <c r="IWW645" s="9"/>
      <c r="IWX645" s="9"/>
      <c r="IWY645" s="9"/>
      <c r="IWZ645" s="9"/>
      <c r="IXA645" s="9"/>
      <c r="IXB645" s="9"/>
      <c r="IXC645" s="9"/>
      <c r="IXD645" s="9"/>
      <c r="IXE645" s="9"/>
      <c r="IXF645" s="9"/>
      <c r="IXG645" s="9"/>
      <c r="IXH645" s="9"/>
      <c r="IXI645" s="9"/>
      <c r="IXJ645" s="9"/>
      <c r="IXK645" s="9"/>
      <c r="IXL645" s="9"/>
      <c r="IXM645" s="9"/>
      <c r="IXN645" s="9"/>
      <c r="IXO645" s="9"/>
      <c r="IXP645" s="9"/>
      <c r="IXQ645" s="9"/>
      <c r="IXR645" s="9"/>
      <c r="IXS645" s="9"/>
      <c r="IXT645" s="9"/>
      <c r="IXU645" s="9"/>
      <c r="IXV645" s="9"/>
      <c r="IXW645" s="9"/>
      <c r="IXX645" s="9"/>
      <c r="IXY645" s="9"/>
      <c r="IXZ645" s="9"/>
      <c r="IYA645" s="9"/>
      <c r="IYB645" s="9"/>
      <c r="IYC645" s="9"/>
      <c r="IYD645" s="9"/>
      <c r="IYE645" s="9"/>
      <c r="IYF645" s="9"/>
      <c r="IYG645" s="9"/>
      <c r="IYH645" s="9"/>
      <c r="IYI645" s="9"/>
      <c r="IYJ645" s="9"/>
      <c r="IYK645" s="9"/>
      <c r="IYL645" s="9"/>
      <c r="IYM645" s="9"/>
      <c r="IYN645" s="9"/>
      <c r="IYO645" s="9"/>
      <c r="IYP645" s="9"/>
      <c r="IYQ645" s="9"/>
      <c r="IYR645" s="9"/>
      <c r="IYS645" s="9"/>
      <c r="IYT645" s="9"/>
      <c r="IYU645" s="9"/>
      <c r="IYV645" s="9"/>
      <c r="IYW645" s="9"/>
      <c r="IYX645" s="9"/>
      <c r="IYY645" s="9"/>
      <c r="IYZ645" s="9"/>
      <c r="IZA645" s="9"/>
      <c r="IZB645" s="9"/>
      <c r="IZC645" s="9"/>
      <c r="IZD645" s="9"/>
      <c r="IZE645" s="9"/>
      <c r="IZF645" s="9"/>
      <c r="IZG645" s="9"/>
      <c r="IZH645" s="9"/>
      <c r="IZI645" s="9"/>
      <c r="IZJ645" s="9"/>
      <c r="IZK645" s="9"/>
      <c r="IZL645" s="9"/>
      <c r="IZM645" s="9"/>
      <c r="IZN645" s="9"/>
      <c r="IZO645" s="9"/>
      <c r="IZP645" s="9"/>
      <c r="IZQ645" s="9"/>
      <c r="IZR645" s="9"/>
      <c r="IZS645" s="9"/>
      <c r="IZT645" s="9"/>
      <c r="IZU645" s="9"/>
      <c r="IZV645" s="9"/>
      <c r="IZW645" s="9"/>
      <c r="IZX645" s="9"/>
      <c r="IZY645" s="9"/>
      <c r="IZZ645" s="9"/>
      <c r="JAA645" s="9"/>
      <c r="JAB645" s="9"/>
      <c r="JAC645" s="9"/>
      <c r="JAD645" s="9"/>
      <c r="JAE645" s="9"/>
      <c r="JAF645" s="9"/>
      <c r="JAG645" s="9"/>
      <c r="JAH645" s="9"/>
      <c r="JAI645" s="9"/>
      <c r="JAJ645" s="9"/>
      <c r="JAK645" s="9"/>
      <c r="JAL645" s="9"/>
      <c r="JAM645" s="9"/>
      <c r="JAN645" s="9"/>
      <c r="JAO645" s="9"/>
      <c r="JAP645" s="9"/>
      <c r="JAQ645" s="9"/>
      <c r="JAR645" s="9"/>
      <c r="JAS645" s="9"/>
      <c r="JAT645" s="9"/>
      <c r="JAU645" s="9"/>
      <c r="JAV645" s="9"/>
      <c r="JAW645" s="9"/>
      <c r="JAX645" s="9"/>
      <c r="JAY645" s="9"/>
      <c r="JAZ645" s="9"/>
      <c r="JBA645" s="9"/>
      <c r="JBB645" s="9"/>
      <c r="JBC645" s="9"/>
      <c r="JBD645" s="9"/>
      <c r="JBE645" s="9"/>
      <c r="JBF645" s="9"/>
      <c r="JBG645" s="9"/>
      <c r="JBH645" s="9"/>
      <c r="JBI645" s="9"/>
      <c r="JBJ645" s="9"/>
      <c r="JBK645" s="9"/>
      <c r="JBL645" s="9"/>
      <c r="JBM645" s="9"/>
      <c r="JBN645" s="9"/>
      <c r="JBO645" s="9"/>
      <c r="JBP645" s="9"/>
      <c r="JBQ645" s="9"/>
      <c r="JBR645" s="9"/>
      <c r="JBS645" s="9"/>
      <c r="JBT645" s="9"/>
      <c r="JBU645" s="9"/>
      <c r="JBV645" s="9"/>
      <c r="JBW645" s="9"/>
      <c r="JBX645" s="9"/>
      <c r="JBY645" s="9"/>
      <c r="JBZ645" s="9"/>
      <c r="JCA645" s="9"/>
      <c r="JCB645" s="9"/>
      <c r="JCC645" s="9"/>
      <c r="JCD645" s="9"/>
      <c r="JCE645" s="9"/>
      <c r="JCF645" s="9"/>
      <c r="JCG645" s="9"/>
      <c r="JCH645" s="9"/>
      <c r="JCI645" s="9"/>
      <c r="JCJ645" s="9"/>
      <c r="JCK645" s="9"/>
      <c r="JCL645" s="9"/>
      <c r="JCM645" s="9"/>
      <c r="JCN645" s="9"/>
      <c r="JCO645" s="9"/>
      <c r="JCP645" s="9"/>
      <c r="JCQ645" s="9"/>
      <c r="JCR645" s="9"/>
      <c r="JCS645" s="9"/>
      <c r="JCT645" s="9"/>
      <c r="JCU645" s="9"/>
      <c r="JCV645" s="9"/>
      <c r="JCW645" s="9"/>
      <c r="JCX645" s="9"/>
      <c r="JCY645" s="9"/>
      <c r="JCZ645" s="9"/>
      <c r="JDA645" s="9"/>
      <c r="JDB645" s="9"/>
      <c r="JDC645" s="9"/>
      <c r="JDD645" s="9"/>
      <c r="JDE645" s="9"/>
      <c r="JDF645" s="9"/>
      <c r="JDG645" s="9"/>
      <c r="JDH645" s="9"/>
      <c r="JDI645" s="9"/>
      <c r="JDJ645" s="9"/>
      <c r="JDK645" s="9"/>
      <c r="JDL645" s="9"/>
      <c r="JDM645" s="9"/>
      <c r="JDN645" s="9"/>
      <c r="JDO645" s="9"/>
      <c r="JDP645" s="9"/>
      <c r="JDQ645" s="9"/>
      <c r="JDR645" s="9"/>
      <c r="JDS645" s="9"/>
      <c r="JDT645" s="9"/>
      <c r="JDU645" s="9"/>
      <c r="JDV645" s="9"/>
      <c r="JDW645" s="9"/>
      <c r="JDX645" s="9"/>
      <c r="JDY645" s="9"/>
      <c r="JDZ645" s="9"/>
      <c r="JEA645" s="9"/>
      <c r="JEB645" s="9"/>
      <c r="JEC645" s="9"/>
      <c r="JED645" s="9"/>
      <c r="JEE645" s="9"/>
      <c r="JEF645" s="9"/>
      <c r="JEG645" s="9"/>
      <c r="JEH645" s="9"/>
      <c r="JEI645" s="9"/>
      <c r="JEJ645" s="9"/>
      <c r="JEK645" s="9"/>
      <c r="JEL645" s="9"/>
      <c r="JEM645" s="9"/>
      <c r="JEN645" s="9"/>
      <c r="JEO645" s="9"/>
      <c r="JEP645" s="9"/>
      <c r="JEQ645" s="9"/>
      <c r="JER645" s="9"/>
      <c r="JES645" s="9"/>
      <c r="JET645" s="9"/>
      <c r="JEU645" s="9"/>
      <c r="JEV645" s="9"/>
      <c r="JEW645" s="9"/>
      <c r="JEX645" s="9"/>
      <c r="JEY645" s="9"/>
      <c r="JEZ645" s="9"/>
      <c r="JFA645" s="9"/>
      <c r="JFB645" s="9"/>
      <c r="JFC645" s="9"/>
      <c r="JFD645" s="9"/>
      <c r="JFE645" s="9"/>
      <c r="JFF645" s="9"/>
      <c r="JFG645" s="9"/>
      <c r="JFH645" s="9"/>
      <c r="JFI645" s="9"/>
      <c r="JFJ645" s="9"/>
      <c r="JFK645" s="9"/>
      <c r="JFL645" s="9"/>
      <c r="JFM645" s="9"/>
      <c r="JFN645" s="9"/>
      <c r="JFO645" s="9"/>
      <c r="JFP645" s="9"/>
      <c r="JFQ645" s="9"/>
      <c r="JFR645" s="9"/>
      <c r="JFS645" s="9"/>
      <c r="JFT645" s="9"/>
      <c r="JFU645" s="9"/>
      <c r="JFV645" s="9"/>
      <c r="JFW645" s="9"/>
      <c r="JFX645" s="9"/>
      <c r="JFY645" s="9"/>
      <c r="JFZ645" s="9"/>
      <c r="JGA645" s="9"/>
      <c r="JGB645" s="9"/>
      <c r="JGC645" s="9"/>
      <c r="JGD645" s="9"/>
      <c r="JGE645" s="9"/>
      <c r="JGF645" s="9"/>
      <c r="JGG645" s="9"/>
      <c r="JGH645" s="9"/>
      <c r="JGI645" s="9"/>
      <c r="JGJ645" s="9"/>
      <c r="JGK645" s="9"/>
      <c r="JGL645" s="9"/>
      <c r="JGM645" s="9"/>
      <c r="JGN645" s="9"/>
      <c r="JGO645" s="9"/>
      <c r="JGP645" s="9"/>
      <c r="JGQ645" s="9"/>
      <c r="JGR645" s="9"/>
      <c r="JGS645" s="9"/>
      <c r="JGT645" s="9"/>
      <c r="JGU645" s="9"/>
      <c r="JGV645" s="9"/>
      <c r="JGW645" s="9"/>
      <c r="JGX645" s="9"/>
      <c r="JGY645" s="9"/>
      <c r="JGZ645" s="9"/>
      <c r="JHA645" s="9"/>
      <c r="JHB645" s="9"/>
      <c r="JHC645" s="9"/>
      <c r="JHD645" s="9"/>
      <c r="JHE645" s="9"/>
      <c r="JHF645" s="9"/>
      <c r="JHG645" s="9"/>
      <c r="JHH645" s="9"/>
      <c r="JHI645" s="9"/>
      <c r="JHJ645" s="9"/>
      <c r="JHK645" s="9"/>
      <c r="JHL645" s="9"/>
      <c r="JHM645" s="9"/>
      <c r="JHN645" s="9"/>
      <c r="JHO645" s="9"/>
      <c r="JHP645" s="9"/>
      <c r="JHQ645" s="9"/>
      <c r="JHR645" s="9"/>
      <c r="JHS645" s="9"/>
      <c r="JHT645" s="9"/>
      <c r="JHU645" s="9"/>
      <c r="JHV645" s="9"/>
      <c r="JHW645" s="9"/>
      <c r="JHX645" s="9"/>
      <c r="JHY645" s="9"/>
      <c r="JHZ645" s="9"/>
      <c r="JIA645" s="9"/>
      <c r="JIB645" s="9"/>
      <c r="JIC645" s="9"/>
      <c r="JID645" s="9"/>
      <c r="JIE645" s="9"/>
      <c r="JIF645" s="9"/>
      <c r="JIG645" s="9"/>
      <c r="JIH645" s="9"/>
      <c r="JII645" s="9"/>
      <c r="JIJ645" s="9"/>
      <c r="JIK645" s="9"/>
      <c r="JIL645" s="9"/>
      <c r="JIM645" s="9"/>
      <c r="JIN645" s="9"/>
      <c r="JIO645" s="9"/>
      <c r="JIP645" s="9"/>
      <c r="JIQ645" s="9"/>
      <c r="JIR645" s="9"/>
      <c r="JIS645" s="9"/>
      <c r="JIT645" s="9"/>
      <c r="JIU645" s="9"/>
      <c r="JIV645" s="9"/>
      <c r="JIW645" s="9"/>
      <c r="JIX645" s="9"/>
      <c r="JIY645" s="9"/>
      <c r="JIZ645" s="9"/>
      <c r="JJA645" s="9"/>
      <c r="JJB645" s="9"/>
      <c r="JJC645" s="9"/>
      <c r="JJD645" s="9"/>
      <c r="JJE645" s="9"/>
      <c r="JJF645" s="9"/>
      <c r="JJG645" s="9"/>
      <c r="JJH645" s="9"/>
      <c r="JJI645" s="9"/>
      <c r="JJJ645" s="9"/>
      <c r="JJK645" s="9"/>
      <c r="JJL645" s="9"/>
      <c r="JJM645" s="9"/>
      <c r="JJN645" s="9"/>
      <c r="JJO645" s="9"/>
      <c r="JJP645" s="9"/>
      <c r="JJQ645" s="9"/>
      <c r="JJR645" s="9"/>
      <c r="JJS645" s="9"/>
      <c r="JJT645" s="9"/>
      <c r="JJU645" s="9"/>
      <c r="JJV645" s="9"/>
      <c r="JJW645" s="9"/>
      <c r="JJX645" s="9"/>
      <c r="JJY645" s="9"/>
      <c r="JJZ645" s="9"/>
      <c r="JKA645" s="9"/>
      <c r="JKB645" s="9"/>
      <c r="JKC645" s="9"/>
      <c r="JKD645" s="9"/>
      <c r="JKE645" s="9"/>
      <c r="JKF645" s="9"/>
      <c r="JKG645" s="9"/>
      <c r="JKH645" s="9"/>
      <c r="JKI645" s="9"/>
      <c r="JKJ645" s="9"/>
      <c r="JKK645" s="9"/>
      <c r="JKL645" s="9"/>
      <c r="JKM645" s="9"/>
      <c r="JKN645" s="9"/>
      <c r="JKO645" s="9"/>
      <c r="JKP645" s="9"/>
      <c r="JKQ645" s="9"/>
      <c r="JKR645" s="9"/>
      <c r="JKS645" s="9"/>
      <c r="JKT645" s="9"/>
      <c r="JKU645" s="9"/>
      <c r="JKV645" s="9"/>
      <c r="JKW645" s="9"/>
      <c r="JKX645" s="9"/>
      <c r="JKY645" s="9"/>
      <c r="JKZ645" s="9"/>
      <c r="JLA645" s="9"/>
      <c r="JLB645" s="9"/>
      <c r="JLC645" s="9"/>
      <c r="JLD645" s="9"/>
      <c r="JLE645" s="9"/>
      <c r="JLF645" s="9"/>
      <c r="JLG645" s="9"/>
      <c r="JLH645" s="9"/>
      <c r="JLI645" s="9"/>
      <c r="JLJ645" s="9"/>
      <c r="JLK645" s="9"/>
      <c r="JLL645" s="9"/>
      <c r="JLM645" s="9"/>
      <c r="JLN645" s="9"/>
      <c r="JLO645" s="9"/>
      <c r="JLP645" s="9"/>
      <c r="JLQ645" s="9"/>
      <c r="JLR645" s="9"/>
      <c r="JLS645" s="9"/>
      <c r="JLT645" s="9"/>
      <c r="JLU645" s="9"/>
      <c r="JLV645" s="9"/>
      <c r="JLW645" s="9"/>
      <c r="JLX645" s="9"/>
      <c r="JLY645" s="9"/>
      <c r="JLZ645" s="9"/>
      <c r="JMA645" s="9"/>
      <c r="JMB645" s="9"/>
      <c r="JMC645" s="9"/>
      <c r="JMD645" s="9"/>
      <c r="JME645" s="9"/>
      <c r="JMF645" s="9"/>
      <c r="JMG645" s="9"/>
      <c r="JMH645" s="9"/>
      <c r="JMI645" s="9"/>
      <c r="JMJ645" s="9"/>
      <c r="JMK645" s="9"/>
      <c r="JML645" s="9"/>
      <c r="JMM645" s="9"/>
      <c r="JMN645" s="9"/>
      <c r="JMO645" s="9"/>
      <c r="JMP645" s="9"/>
      <c r="JMQ645" s="9"/>
      <c r="JMR645" s="9"/>
      <c r="JMS645" s="9"/>
      <c r="JMT645" s="9"/>
      <c r="JMU645" s="9"/>
      <c r="JMV645" s="9"/>
      <c r="JMW645" s="9"/>
      <c r="JMX645" s="9"/>
      <c r="JMY645" s="9"/>
      <c r="JMZ645" s="9"/>
      <c r="JNA645" s="9"/>
      <c r="JNB645" s="9"/>
      <c r="JNC645" s="9"/>
      <c r="JND645" s="9"/>
      <c r="JNE645" s="9"/>
      <c r="JNF645" s="9"/>
      <c r="JNG645" s="9"/>
      <c r="JNH645" s="9"/>
      <c r="JNI645" s="9"/>
      <c r="JNJ645" s="9"/>
      <c r="JNK645" s="9"/>
      <c r="JNL645" s="9"/>
      <c r="JNM645" s="9"/>
      <c r="JNN645" s="9"/>
      <c r="JNO645" s="9"/>
      <c r="JNP645" s="9"/>
      <c r="JNQ645" s="9"/>
      <c r="JNR645" s="9"/>
      <c r="JNS645" s="9"/>
      <c r="JNT645" s="9"/>
      <c r="JNU645" s="9"/>
      <c r="JNV645" s="9"/>
      <c r="JNW645" s="9"/>
      <c r="JNX645" s="9"/>
      <c r="JNY645" s="9"/>
      <c r="JNZ645" s="9"/>
      <c r="JOA645" s="9"/>
      <c r="JOB645" s="9"/>
      <c r="JOC645" s="9"/>
      <c r="JOD645" s="9"/>
      <c r="JOE645" s="9"/>
      <c r="JOF645" s="9"/>
      <c r="JOG645" s="9"/>
      <c r="JOH645" s="9"/>
      <c r="JOI645" s="9"/>
      <c r="JOJ645" s="9"/>
      <c r="JOK645" s="9"/>
      <c r="JOL645" s="9"/>
      <c r="JOM645" s="9"/>
      <c r="JON645" s="9"/>
      <c r="JOO645" s="9"/>
      <c r="JOP645" s="9"/>
      <c r="JOQ645" s="9"/>
      <c r="JOR645" s="9"/>
      <c r="JOS645" s="9"/>
      <c r="JOT645" s="9"/>
      <c r="JOU645" s="9"/>
      <c r="JOV645" s="9"/>
      <c r="JOW645" s="9"/>
      <c r="JOX645" s="9"/>
      <c r="JOY645" s="9"/>
      <c r="JOZ645" s="9"/>
      <c r="JPA645" s="9"/>
      <c r="JPB645" s="9"/>
      <c r="JPC645" s="9"/>
      <c r="JPD645" s="9"/>
      <c r="JPE645" s="9"/>
      <c r="JPF645" s="9"/>
      <c r="JPG645" s="9"/>
      <c r="JPH645" s="9"/>
      <c r="JPI645" s="9"/>
      <c r="JPJ645" s="9"/>
      <c r="JPK645" s="9"/>
      <c r="JPL645" s="9"/>
      <c r="JPM645" s="9"/>
      <c r="JPN645" s="9"/>
      <c r="JPO645" s="9"/>
      <c r="JPP645" s="9"/>
      <c r="JPQ645" s="9"/>
      <c r="JPR645" s="9"/>
      <c r="JPS645" s="9"/>
      <c r="JPT645" s="9"/>
      <c r="JPU645" s="9"/>
      <c r="JPV645" s="9"/>
      <c r="JPW645" s="9"/>
      <c r="JPX645" s="9"/>
      <c r="JPY645" s="9"/>
      <c r="JPZ645" s="9"/>
      <c r="JQA645" s="9"/>
      <c r="JQB645" s="9"/>
      <c r="JQC645" s="9"/>
      <c r="JQD645" s="9"/>
      <c r="JQE645" s="9"/>
      <c r="JQF645" s="9"/>
      <c r="JQG645" s="9"/>
      <c r="JQH645" s="9"/>
      <c r="JQI645" s="9"/>
      <c r="JQJ645" s="9"/>
      <c r="JQK645" s="9"/>
      <c r="JQL645" s="9"/>
      <c r="JQM645" s="9"/>
      <c r="JQN645" s="9"/>
      <c r="JQO645" s="9"/>
      <c r="JQP645" s="9"/>
      <c r="JQQ645" s="9"/>
      <c r="JQR645" s="9"/>
      <c r="JQS645" s="9"/>
      <c r="JQT645" s="9"/>
      <c r="JQU645" s="9"/>
      <c r="JQV645" s="9"/>
      <c r="JQW645" s="9"/>
      <c r="JQX645" s="9"/>
      <c r="JQY645" s="9"/>
      <c r="JQZ645" s="9"/>
      <c r="JRA645" s="9"/>
      <c r="JRB645" s="9"/>
      <c r="JRC645" s="9"/>
      <c r="JRD645" s="9"/>
      <c r="JRE645" s="9"/>
      <c r="JRF645" s="9"/>
      <c r="JRG645" s="9"/>
      <c r="JRH645" s="9"/>
      <c r="JRI645" s="9"/>
      <c r="JRJ645" s="9"/>
      <c r="JRK645" s="9"/>
      <c r="JRL645" s="9"/>
      <c r="JRM645" s="9"/>
      <c r="JRN645" s="9"/>
      <c r="JRO645" s="9"/>
      <c r="JRP645" s="9"/>
      <c r="JRQ645" s="9"/>
      <c r="JRR645" s="9"/>
      <c r="JRS645" s="9"/>
      <c r="JRT645" s="9"/>
      <c r="JRU645" s="9"/>
      <c r="JRV645" s="9"/>
      <c r="JRW645" s="9"/>
      <c r="JRX645" s="9"/>
      <c r="JRY645" s="9"/>
      <c r="JRZ645" s="9"/>
      <c r="JSA645" s="9"/>
      <c r="JSB645" s="9"/>
      <c r="JSC645" s="9"/>
      <c r="JSD645" s="9"/>
      <c r="JSE645" s="9"/>
      <c r="JSF645" s="9"/>
      <c r="JSG645" s="9"/>
      <c r="JSH645" s="9"/>
      <c r="JSI645" s="9"/>
      <c r="JSJ645" s="9"/>
      <c r="JSK645" s="9"/>
      <c r="JSL645" s="9"/>
      <c r="JSM645" s="9"/>
      <c r="JSN645" s="9"/>
      <c r="JSO645" s="9"/>
      <c r="JSP645" s="9"/>
      <c r="JSQ645" s="9"/>
      <c r="JSR645" s="9"/>
      <c r="JSS645" s="9"/>
      <c r="JST645" s="9"/>
      <c r="JSU645" s="9"/>
      <c r="JSV645" s="9"/>
      <c r="JSW645" s="9"/>
      <c r="JSX645" s="9"/>
      <c r="JSY645" s="9"/>
      <c r="JSZ645" s="9"/>
      <c r="JTA645" s="9"/>
      <c r="JTB645" s="9"/>
      <c r="JTC645" s="9"/>
      <c r="JTD645" s="9"/>
      <c r="JTE645" s="9"/>
      <c r="JTF645" s="9"/>
      <c r="JTG645" s="9"/>
      <c r="JTH645" s="9"/>
      <c r="JTI645" s="9"/>
      <c r="JTJ645" s="9"/>
      <c r="JTK645" s="9"/>
      <c r="JTL645" s="9"/>
      <c r="JTM645" s="9"/>
      <c r="JTN645" s="9"/>
      <c r="JTO645" s="9"/>
      <c r="JTP645" s="9"/>
      <c r="JTQ645" s="9"/>
      <c r="JTR645" s="9"/>
      <c r="JTS645" s="9"/>
      <c r="JTT645" s="9"/>
      <c r="JTU645" s="9"/>
      <c r="JTV645" s="9"/>
      <c r="JTW645" s="9"/>
      <c r="JTX645" s="9"/>
      <c r="JTY645" s="9"/>
      <c r="JTZ645" s="9"/>
      <c r="JUA645" s="9"/>
      <c r="JUB645" s="9"/>
      <c r="JUC645" s="9"/>
      <c r="JUD645" s="9"/>
      <c r="JUE645" s="9"/>
      <c r="JUF645" s="9"/>
      <c r="JUG645" s="9"/>
      <c r="JUH645" s="9"/>
      <c r="JUI645" s="9"/>
      <c r="JUJ645" s="9"/>
      <c r="JUK645" s="9"/>
      <c r="JUL645" s="9"/>
      <c r="JUM645" s="9"/>
      <c r="JUN645" s="9"/>
      <c r="JUO645" s="9"/>
      <c r="JUP645" s="9"/>
      <c r="JUQ645" s="9"/>
      <c r="JUR645" s="9"/>
      <c r="JUS645" s="9"/>
      <c r="JUT645" s="9"/>
      <c r="JUU645" s="9"/>
      <c r="JUV645" s="9"/>
      <c r="JUW645" s="9"/>
      <c r="JUX645" s="9"/>
      <c r="JUY645" s="9"/>
      <c r="JUZ645" s="9"/>
      <c r="JVA645" s="9"/>
      <c r="JVB645" s="9"/>
      <c r="JVC645" s="9"/>
      <c r="JVD645" s="9"/>
      <c r="JVE645" s="9"/>
      <c r="JVF645" s="9"/>
      <c r="JVG645" s="9"/>
      <c r="JVH645" s="9"/>
      <c r="JVI645" s="9"/>
      <c r="JVJ645" s="9"/>
      <c r="JVK645" s="9"/>
      <c r="JVL645" s="9"/>
      <c r="JVM645" s="9"/>
      <c r="JVN645" s="9"/>
      <c r="JVO645" s="9"/>
      <c r="JVP645" s="9"/>
      <c r="JVQ645" s="9"/>
      <c r="JVR645" s="9"/>
      <c r="JVS645" s="9"/>
      <c r="JVT645" s="9"/>
      <c r="JVU645" s="9"/>
      <c r="JVV645" s="9"/>
      <c r="JVW645" s="9"/>
      <c r="JVX645" s="9"/>
      <c r="JVY645" s="9"/>
      <c r="JVZ645" s="9"/>
      <c r="JWA645" s="9"/>
      <c r="JWB645" s="9"/>
      <c r="JWC645" s="9"/>
      <c r="JWD645" s="9"/>
      <c r="JWE645" s="9"/>
      <c r="JWF645" s="9"/>
      <c r="JWG645" s="9"/>
      <c r="JWH645" s="9"/>
      <c r="JWI645" s="9"/>
      <c r="JWJ645" s="9"/>
      <c r="JWK645" s="9"/>
      <c r="JWL645" s="9"/>
      <c r="JWM645" s="9"/>
      <c r="JWN645" s="9"/>
      <c r="JWO645" s="9"/>
      <c r="JWP645" s="9"/>
      <c r="JWQ645" s="9"/>
      <c r="JWR645" s="9"/>
      <c r="JWS645" s="9"/>
      <c r="JWT645" s="9"/>
      <c r="JWU645" s="9"/>
      <c r="JWV645" s="9"/>
      <c r="JWW645" s="9"/>
      <c r="JWX645" s="9"/>
      <c r="JWY645" s="9"/>
      <c r="JWZ645" s="9"/>
      <c r="JXA645" s="9"/>
      <c r="JXB645" s="9"/>
      <c r="JXC645" s="9"/>
      <c r="JXD645" s="9"/>
      <c r="JXE645" s="9"/>
      <c r="JXF645" s="9"/>
      <c r="JXG645" s="9"/>
      <c r="JXH645" s="9"/>
      <c r="JXI645" s="9"/>
      <c r="JXJ645" s="9"/>
      <c r="JXK645" s="9"/>
      <c r="JXL645" s="9"/>
      <c r="JXM645" s="9"/>
      <c r="JXN645" s="9"/>
      <c r="JXO645" s="9"/>
      <c r="JXP645" s="9"/>
      <c r="JXQ645" s="9"/>
      <c r="JXR645" s="9"/>
      <c r="JXS645" s="9"/>
      <c r="JXT645" s="9"/>
      <c r="JXU645" s="9"/>
      <c r="JXV645" s="9"/>
      <c r="JXW645" s="9"/>
      <c r="JXX645" s="9"/>
      <c r="JXY645" s="9"/>
      <c r="JXZ645" s="9"/>
      <c r="JYA645" s="9"/>
      <c r="JYB645" s="9"/>
      <c r="JYC645" s="9"/>
      <c r="JYD645" s="9"/>
      <c r="JYE645" s="9"/>
      <c r="JYF645" s="9"/>
      <c r="JYG645" s="9"/>
      <c r="JYH645" s="9"/>
      <c r="JYI645" s="9"/>
      <c r="JYJ645" s="9"/>
      <c r="JYK645" s="9"/>
      <c r="JYL645" s="9"/>
      <c r="JYM645" s="9"/>
      <c r="JYN645" s="9"/>
      <c r="JYO645" s="9"/>
      <c r="JYP645" s="9"/>
      <c r="JYQ645" s="9"/>
      <c r="JYR645" s="9"/>
      <c r="JYS645" s="9"/>
      <c r="JYT645" s="9"/>
      <c r="JYU645" s="9"/>
      <c r="JYV645" s="9"/>
      <c r="JYW645" s="9"/>
      <c r="JYX645" s="9"/>
      <c r="JYY645" s="9"/>
      <c r="JYZ645" s="9"/>
      <c r="JZA645" s="9"/>
      <c r="JZB645" s="9"/>
      <c r="JZC645" s="9"/>
      <c r="JZD645" s="9"/>
      <c r="JZE645" s="9"/>
      <c r="JZF645" s="9"/>
      <c r="JZG645" s="9"/>
      <c r="JZH645" s="9"/>
      <c r="JZI645" s="9"/>
      <c r="JZJ645" s="9"/>
      <c r="JZK645" s="9"/>
      <c r="JZL645" s="9"/>
      <c r="JZM645" s="9"/>
      <c r="JZN645" s="9"/>
      <c r="JZO645" s="9"/>
      <c r="JZP645" s="9"/>
      <c r="JZQ645" s="9"/>
      <c r="JZR645" s="9"/>
      <c r="JZS645" s="9"/>
      <c r="JZT645" s="9"/>
      <c r="JZU645" s="9"/>
      <c r="JZV645" s="9"/>
      <c r="JZW645" s="9"/>
      <c r="JZX645" s="9"/>
      <c r="JZY645" s="9"/>
      <c r="JZZ645" s="9"/>
      <c r="KAA645" s="9"/>
      <c r="KAB645" s="9"/>
      <c r="KAC645" s="9"/>
      <c r="KAD645" s="9"/>
      <c r="KAE645" s="9"/>
      <c r="KAF645" s="9"/>
      <c r="KAG645" s="9"/>
      <c r="KAH645" s="9"/>
      <c r="KAI645" s="9"/>
      <c r="KAJ645" s="9"/>
      <c r="KAK645" s="9"/>
      <c r="KAL645" s="9"/>
      <c r="KAM645" s="9"/>
      <c r="KAN645" s="9"/>
      <c r="KAO645" s="9"/>
      <c r="KAP645" s="9"/>
      <c r="KAQ645" s="9"/>
      <c r="KAR645" s="9"/>
      <c r="KAS645" s="9"/>
      <c r="KAT645" s="9"/>
      <c r="KAU645" s="9"/>
      <c r="KAV645" s="9"/>
      <c r="KAW645" s="9"/>
      <c r="KAX645" s="9"/>
      <c r="KAY645" s="9"/>
      <c r="KAZ645" s="9"/>
      <c r="KBA645" s="9"/>
      <c r="KBB645" s="9"/>
      <c r="KBC645" s="9"/>
      <c r="KBD645" s="9"/>
      <c r="KBE645" s="9"/>
      <c r="KBF645" s="9"/>
      <c r="KBG645" s="9"/>
      <c r="KBH645" s="9"/>
      <c r="KBI645" s="9"/>
      <c r="KBJ645" s="9"/>
      <c r="KBK645" s="9"/>
      <c r="KBL645" s="9"/>
      <c r="KBM645" s="9"/>
      <c r="KBN645" s="9"/>
      <c r="KBO645" s="9"/>
      <c r="KBP645" s="9"/>
      <c r="KBQ645" s="9"/>
      <c r="KBR645" s="9"/>
      <c r="KBS645" s="9"/>
      <c r="KBT645" s="9"/>
      <c r="KBU645" s="9"/>
      <c r="KBV645" s="9"/>
      <c r="KBW645" s="9"/>
      <c r="KBX645" s="9"/>
      <c r="KBY645" s="9"/>
      <c r="KBZ645" s="9"/>
      <c r="KCA645" s="9"/>
      <c r="KCB645" s="9"/>
      <c r="KCC645" s="9"/>
      <c r="KCD645" s="9"/>
      <c r="KCE645" s="9"/>
      <c r="KCF645" s="9"/>
      <c r="KCG645" s="9"/>
      <c r="KCH645" s="9"/>
      <c r="KCI645" s="9"/>
      <c r="KCJ645" s="9"/>
      <c r="KCK645" s="9"/>
      <c r="KCL645" s="9"/>
      <c r="KCM645" s="9"/>
      <c r="KCN645" s="9"/>
      <c r="KCO645" s="9"/>
      <c r="KCP645" s="9"/>
      <c r="KCQ645" s="9"/>
      <c r="KCR645" s="9"/>
      <c r="KCS645" s="9"/>
      <c r="KCT645" s="9"/>
      <c r="KCU645" s="9"/>
      <c r="KCV645" s="9"/>
      <c r="KCW645" s="9"/>
      <c r="KCX645" s="9"/>
      <c r="KCY645" s="9"/>
      <c r="KCZ645" s="9"/>
      <c r="KDA645" s="9"/>
      <c r="KDB645" s="9"/>
      <c r="KDC645" s="9"/>
      <c r="KDD645" s="9"/>
      <c r="KDE645" s="9"/>
      <c r="KDF645" s="9"/>
      <c r="KDG645" s="9"/>
      <c r="KDH645" s="9"/>
      <c r="KDI645" s="9"/>
      <c r="KDJ645" s="9"/>
      <c r="KDK645" s="9"/>
      <c r="KDL645" s="9"/>
      <c r="KDM645" s="9"/>
      <c r="KDN645" s="9"/>
      <c r="KDO645" s="9"/>
      <c r="KDP645" s="9"/>
      <c r="KDQ645" s="9"/>
      <c r="KDR645" s="9"/>
      <c r="KDS645" s="9"/>
      <c r="KDT645" s="9"/>
      <c r="KDU645" s="9"/>
      <c r="KDV645" s="9"/>
      <c r="KDW645" s="9"/>
      <c r="KDX645" s="9"/>
      <c r="KDY645" s="9"/>
      <c r="KDZ645" s="9"/>
      <c r="KEA645" s="9"/>
      <c r="KEB645" s="9"/>
      <c r="KEC645" s="9"/>
      <c r="KED645" s="9"/>
      <c r="KEE645" s="9"/>
      <c r="KEF645" s="9"/>
      <c r="KEG645" s="9"/>
      <c r="KEH645" s="9"/>
      <c r="KEI645" s="9"/>
      <c r="KEJ645" s="9"/>
      <c r="KEK645" s="9"/>
      <c r="KEL645" s="9"/>
      <c r="KEM645" s="9"/>
      <c r="KEN645" s="9"/>
      <c r="KEO645" s="9"/>
      <c r="KEP645" s="9"/>
      <c r="KEQ645" s="9"/>
      <c r="KER645" s="9"/>
      <c r="KES645" s="9"/>
      <c r="KET645" s="9"/>
      <c r="KEU645" s="9"/>
      <c r="KEV645" s="9"/>
      <c r="KEW645" s="9"/>
      <c r="KEX645" s="9"/>
      <c r="KEY645" s="9"/>
      <c r="KEZ645" s="9"/>
      <c r="KFA645" s="9"/>
      <c r="KFB645" s="9"/>
      <c r="KFC645" s="9"/>
      <c r="KFD645" s="9"/>
      <c r="KFE645" s="9"/>
      <c r="KFF645" s="9"/>
      <c r="KFG645" s="9"/>
      <c r="KFH645" s="9"/>
      <c r="KFI645" s="9"/>
      <c r="KFJ645" s="9"/>
      <c r="KFK645" s="9"/>
      <c r="KFL645" s="9"/>
      <c r="KFM645" s="9"/>
      <c r="KFN645" s="9"/>
      <c r="KFO645" s="9"/>
      <c r="KFP645" s="9"/>
      <c r="KFQ645" s="9"/>
      <c r="KFR645" s="9"/>
      <c r="KFS645" s="9"/>
      <c r="KFT645" s="9"/>
      <c r="KFU645" s="9"/>
      <c r="KFV645" s="9"/>
      <c r="KFW645" s="9"/>
      <c r="KFX645" s="9"/>
      <c r="KFY645" s="9"/>
      <c r="KFZ645" s="9"/>
      <c r="KGA645" s="9"/>
      <c r="KGB645" s="9"/>
      <c r="KGC645" s="9"/>
      <c r="KGD645" s="9"/>
      <c r="KGE645" s="9"/>
      <c r="KGF645" s="9"/>
      <c r="KGG645" s="9"/>
      <c r="KGH645" s="9"/>
      <c r="KGI645" s="9"/>
      <c r="KGJ645" s="9"/>
      <c r="KGK645" s="9"/>
      <c r="KGL645" s="9"/>
      <c r="KGM645" s="9"/>
      <c r="KGN645" s="9"/>
      <c r="KGO645" s="9"/>
      <c r="KGP645" s="9"/>
      <c r="KGQ645" s="9"/>
      <c r="KGR645" s="9"/>
      <c r="KGS645" s="9"/>
      <c r="KGT645" s="9"/>
      <c r="KGU645" s="9"/>
      <c r="KGV645" s="9"/>
      <c r="KGW645" s="9"/>
      <c r="KGX645" s="9"/>
      <c r="KGY645" s="9"/>
      <c r="KGZ645" s="9"/>
      <c r="KHA645" s="9"/>
      <c r="KHB645" s="9"/>
      <c r="KHC645" s="9"/>
      <c r="KHD645" s="9"/>
      <c r="KHE645" s="9"/>
      <c r="KHF645" s="9"/>
      <c r="KHG645" s="9"/>
      <c r="KHH645" s="9"/>
      <c r="KHI645" s="9"/>
      <c r="KHJ645" s="9"/>
      <c r="KHK645" s="9"/>
      <c r="KHL645" s="9"/>
      <c r="KHM645" s="9"/>
      <c r="KHN645" s="9"/>
      <c r="KHO645" s="9"/>
      <c r="KHP645" s="9"/>
      <c r="KHQ645" s="9"/>
      <c r="KHR645" s="9"/>
      <c r="KHS645" s="9"/>
      <c r="KHT645" s="9"/>
      <c r="KHU645" s="9"/>
      <c r="KHV645" s="9"/>
      <c r="KHW645" s="9"/>
      <c r="KHX645" s="9"/>
      <c r="KHY645" s="9"/>
      <c r="KHZ645" s="9"/>
      <c r="KIA645" s="9"/>
      <c r="KIB645" s="9"/>
      <c r="KIC645" s="9"/>
      <c r="KID645" s="9"/>
      <c r="KIE645" s="9"/>
      <c r="KIF645" s="9"/>
      <c r="KIG645" s="9"/>
      <c r="KIH645" s="9"/>
      <c r="KII645" s="9"/>
      <c r="KIJ645" s="9"/>
      <c r="KIK645" s="9"/>
      <c r="KIL645" s="9"/>
      <c r="KIM645" s="9"/>
      <c r="KIN645" s="9"/>
      <c r="KIO645" s="9"/>
      <c r="KIP645" s="9"/>
      <c r="KIQ645" s="9"/>
      <c r="KIR645" s="9"/>
      <c r="KIS645" s="9"/>
      <c r="KIT645" s="9"/>
      <c r="KIU645" s="9"/>
      <c r="KIV645" s="9"/>
      <c r="KIW645" s="9"/>
      <c r="KIX645" s="9"/>
      <c r="KIY645" s="9"/>
      <c r="KIZ645" s="9"/>
      <c r="KJA645" s="9"/>
      <c r="KJB645" s="9"/>
      <c r="KJC645" s="9"/>
      <c r="KJD645" s="9"/>
      <c r="KJE645" s="9"/>
      <c r="KJF645" s="9"/>
      <c r="KJG645" s="9"/>
      <c r="KJH645" s="9"/>
      <c r="KJI645" s="9"/>
      <c r="KJJ645" s="9"/>
      <c r="KJK645" s="9"/>
      <c r="KJL645" s="9"/>
      <c r="KJM645" s="9"/>
      <c r="KJN645" s="9"/>
      <c r="KJO645" s="9"/>
      <c r="KJP645" s="9"/>
      <c r="KJQ645" s="9"/>
      <c r="KJR645" s="9"/>
      <c r="KJS645" s="9"/>
      <c r="KJT645" s="9"/>
      <c r="KJU645" s="9"/>
      <c r="KJV645" s="9"/>
      <c r="KJW645" s="9"/>
      <c r="KJX645" s="9"/>
      <c r="KJY645" s="9"/>
      <c r="KJZ645" s="9"/>
      <c r="KKA645" s="9"/>
      <c r="KKB645" s="9"/>
      <c r="KKC645" s="9"/>
      <c r="KKD645" s="9"/>
      <c r="KKE645" s="9"/>
      <c r="KKF645" s="9"/>
      <c r="KKG645" s="9"/>
      <c r="KKH645" s="9"/>
      <c r="KKI645" s="9"/>
      <c r="KKJ645" s="9"/>
      <c r="KKK645" s="9"/>
      <c r="KKL645" s="9"/>
      <c r="KKM645" s="9"/>
      <c r="KKN645" s="9"/>
      <c r="KKO645" s="9"/>
      <c r="KKP645" s="9"/>
      <c r="KKQ645" s="9"/>
      <c r="KKR645" s="9"/>
      <c r="KKS645" s="9"/>
      <c r="KKT645" s="9"/>
      <c r="KKU645" s="9"/>
      <c r="KKV645" s="9"/>
      <c r="KKW645" s="9"/>
      <c r="KKX645" s="9"/>
      <c r="KKY645" s="9"/>
      <c r="KKZ645" s="9"/>
      <c r="KLA645" s="9"/>
      <c r="KLB645" s="9"/>
      <c r="KLC645" s="9"/>
      <c r="KLD645" s="9"/>
      <c r="KLE645" s="9"/>
      <c r="KLF645" s="9"/>
      <c r="KLG645" s="9"/>
      <c r="KLH645" s="9"/>
      <c r="KLI645" s="9"/>
      <c r="KLJ645" s="9"/>
      <c r="KLK645" s="9"/>
      <c r="KLL645" s="9"/>
      <c r="KLM645" s="9"/>
      <c r="KLN645" s="9"/>
      <c r="KLO645" s="9"/>
      <c r="KLP645" s="9"/>
      <c r="KLQ645" s="9"/>
      <c r="KLR645" s="9"/>
      <c r="KLS645" s="9"/>
      <c r="KLT645" s="9"/>
      <c r="KLU645" s="9"/>
      <c r="KLV645" s="9"/>
      <c r="KLW645" s="9"/>
      <c r="KLX645" s="9"/>
      <c r="KLY645" s="9"/>
      <c r="KLZ645" s="9"/>
      <c r="KMA645" s="9"/>
      <c r="KMB645" s="9"/>
      <c r="KMC645" s="9"/>
      <c r="KMD645" s="9"/>
      <c r="KME645" s="9"/>
      <c r="KMF645" s="9"/>
      <c r="KMG645" s="9"/>
      <c r="KMH645" s="9"/>
      <c r="KMI645" s="9"/>
      <c r="KMJ645" s="9"/>
      <c r="KMK645" s="9"/>
      <c r="KML645" s="9"/>
      <c r="KMM645" s="9"/>
      <c r="KMN645" s="9"/>
      <c r="KMO645" s="9"/>
      <c r="KMP645" s="9"/>
      <c r="KMQ645" s="9"/>
      <c r="KMR645" s="9"/>
      <c r="KMS645" s="9"/>
      <c r="KMT645" s="9"/>
      <c r="KMU645" s="9"/>
      <c r="KMV645" s="9"/>
      <c r="KMW645" s="9"/>
      <c r="KMX645" s="9"/>
      <c r="KMY645" s="9"/>
      <c r="KMZ645" s="9"/>
      <c r="KNA645" s="9"/>
      <c r="KNB645" s="9"/>
      <c r="KNC645" s="9"/>
      <c r="KND645" s="9"/>
      <c r="KNE645" s="9"/>
      <c r="KNF645" s="9"/>
      <c r="KNG645" s="9"/>
      <c r="KNH645" s="9"/>
      <c r="KNI645" s="9"/>
      <c r="KNJ645" s="9"/>
      <c r="KNK645" s="9"/>
      <c r="KNL645" s="9"/>
      <c r="KNM645" s="9"/>
      <c r="KNN645" s="9"/>
      <c r="KNO645" s="9"/>
      <c r="KNP645" s="9"/>
      <c r="KNQ645" s="9"/>
      <c r="KNR645" s="9"/>
      <c r="KNS645" s="9"/>
      <c r="KNT645" s="9"/>
      <c r="KNU645" s="9"/>
      <c r="KNV645" s="9"/>
      <c r="KNW645" s="9"/>
      <c r="KNX645" s="9"/>
      <c r="KNY645" s="9"/>
      <c r="KNZ645" s="9"/>
      <c r="KOA645" s="9"/>
      <c r="KOB645" s="9"/>
      <c r="KOC645" s="9"/>
      <c r="KOD645" s="9"/>
      <c r="KOE645" s="9"/>
      <c r="KOF645" s="9"/>
      <c r="KOG645" s="9"/>
      <c r="KOH645" s="9"/>
      <c r="KOI645" s="9"/>
      <c r="KOJ645" s="9"/>
      <c r="KOK645" s="9"/>
      <c r="KOL645" s="9"/>
      <c r="KOM645" s="9"/>
      <c r="KON645" s="9"/>
      <c r="KOO645" s="9"/>
      <c r="KOP645" s="9"/>
      <c r="KOQ645" s="9"/>
      <c r="KOR645" s="9"/>
      <c r="KOS645" s="9"/>
      <c r="KOT645" s="9"/>
      <c r="KOU645" s="9"/>
      <c r="KOV645" s="9"/>
      <c r="KOW645" s="9"/>
      <c r="KOX645" s="9"/>
      <c r="KOY645" s="9"/>
      <c r="KOZ645" s="9"/>
      <c r="KPA645" s="9"/>
      <c r="KPB645" s="9"/>
      <c r="KPC645" s="9"/>
      <c r="KPD645" s="9"/>
      <c r="KPE645" s="9"/>
      <c r="KPF645" s="9"/>
      <c r="KPG645" s="9"/>
      <c r="KPH645" s="9"/>
      <c r="KPI645" s="9"/>
      <c r="KPJ645" s="9"/>
      <c r="KPK645" s="9"/>
      <c r="KPL645" s="9"/>
      <c r="KPM645" s="9"/>
      <c r="KPN645" s="9"/>
      <c r="KPO645" s="9"/>
      <c r="KPP645" s="9"/>
      <c r="KPQ645" s="9"/>
      <c r="KPR645" s="9"/>
      <c r="KPS645" s="9"/>
      <c r="KPT645" s="9"/>
      <c r="KPU645" s="9"/>
      <c r="KPV645" s="9"/>
      <c r="KPW645" s="9"/>
      <c r="KPX645" s="9"/>
      <c r="KPY645" s="9"/>
      <c r="KPZ645" s="9"/>
      <c r="KQA645" s="9"/>
      <c r="KQB645" s="9"/>
      <c r="KQC645" s="9"/>
      <c r="KQD645" s="9"/>
      <c r="KQE645" s="9"/>
      <c r="KQF645" s="9"/>
      <c r="KQG645" s="9"/>
      <c r="KQH645" s="9"/>
      <c r="KQI645" s="9"/>
      <c r="KQJ645" s="9"/>
      <c r="KQK645" s="9"/>
      <c r="KQL645" s="9"/>
      <c r="KQM645" s="9"/>
      <c r="KQN645" s="9"/>
      <c r="KQO645" s="9"/>
      <c r="KQP645" s="9"/>
      <c r="KQQ645" s="9"/>
      <c r="KQR645" s="9"/>
      <c r="KQS645" s="9"/>
      <c r="KQT645" s="9"/>
      <c r="KQU645" s="9"/>
      <c r="KQV645" s="9"/>
      <c r="KQW645" s="9"/>
      <c r="KQX645" s="9"/>
      <c r="KQY645" s="9"/>
      <c r="KQZ645" s="9"/>
      <c r="KRA645" s="9"/>
      <c r="KRB645" s="9"/>
      <c r="KRC645" s="9"/>
      <c r="KRD645" s="9"/>
      <c r="KRE645" s="9"/>
      <c r="KRF645" s="9"/>
      <c r="KRG645" s="9"/>
      <c r="KRH645" s="9"/>
      <c r="KRI645" s="9"/>
      <c r="KRJ645" s="9"/>
      <c r="KRK645" s="9"/>
      <c r="KRL645" s="9"/>
      <c r="KRM645" s="9"/>
      <c r="KRN645" s="9"/>
      <c r="KRO645" s="9"/>
      <c r="KRP645" s="9"/>
      <c r="KRQ645" s="9"/>
      <c r="KRR645" s="9"/>
      <c r="KRS645" s="9"/>
      <c r="KRT645" s="9"/>
      <c r="KRU645" s="9"/>
      <c r="KRV645" s="9"/>
      <c r="KRW645" s="9"/>
      <c r="KRX645" s="9"/>
      <c r="KRY645" s="9"/>
      <c r="KRZ645" s="9"/>
      <c r="KSA645" s="9"/>
      <c r="KSB645" s="9"/>
      <c r="KSC645" s="9"/>
      <c r="KSD645" s="9"/>
      <c r="KSE645" s="9"/>
      <c r="KSF645" s="9"/>
      <c r="KSG645" s="9"/>
      <c r="KSH645" s="9"/>
      <c r="KSI645" s="9"/>
      <c r="KSJ645" s="9"/>
      <c r="KSK645" s="9"/>
      <c r="KSL645" s="9"/>
      <c r="KSM645" s="9"/>
      <c r="KSN645" s="9"/>
      <c r="KSO645" s="9"/>
      <c r="KSP645" s="9"/>
      <c r="KSQ645" s="9"/>
      <c r="KSR645" s="9"/>
      <c r="KSS645" s="9"/>
      <c r="KST645" s="9"/>
      <c r="KSU645" s="9"/>
      <c r="KSV645" s="9"/>
      <c r="KSW645" s="9"/>
      <c r="KSX645" s="9"/>
      <c r="KSY645" s="9"/>
      <c r="KSZ645" s="9"/>
      <c r="KTA645" s="9"/>
      <c r="KTB645" s="9"/>
      <c r="KTC645" s="9"/>
      <c r="KTD645" s="9"/>
      <c r="KTE645" s="9"/>
      <c r="KTF645" s="9"/>
      <c r="KTG645" s="9"/>
      <c r="KTH645" s="9"/>
      <c r="KTI645" s="9"/>
      <c r="KTJ645" s="9"/>
      <c r="KTK645" s="9"/>
      <c r="KTL645" s="9"/>
      <c r="KTM645" s="9"/>
      <c r="KTN645" s="9"/>
      <c r="KTO645" s="9"/>
      <c r="KTP645" s="9"/>
      <c r="KTQ645" s="9"/>
      <c r="KTR645" s="9"/>
      <c r="KTS645" s="9"/>
      <c r="KTT645" s="9"/>
      <c r="KTU645" s="9"/>
      <c r="KTV645" s="9"/>
      <c r="KTW645" s="9"/>
      <c r="KTX645" s="9"/>
      <c r="KTY645" s="9"/>
      <c r="KTZ645" s="9"/>
      <c r="KUA645" s="9"/>
      <c r="KUB645" s="9"/>
      <c r="KUC645" s="9"/>
      <c r="KUD645" s="9"/>
      <c r="KUE645" s="9"/>
      <c r="KUF645" s="9"/>
      <c r="KUG645" s="9"/>
      <c r="KUH645" s="9"/>
      <c r="KUI645" s="9"/>
      <c r="KUJ645" s="9"/>
      <c r="KUK645" s="9"/>
      <c r="KUL645" s="9"/>
      <c r="KUM645" s="9"/>
      <c r="KUN645" s="9"/>
      <c r="KUO645" s="9"/>
      <c r="KUP645" s="9"/>
      <c r="KUQ645" s="9"/>
      <c r="KUR645" s="9"/>
      <c r="KUS645" s="9"/>
      <c r="KUT645" s="9"/>
      <c r="KUU645" s="9"/>
      <c r="KUV645" s="9"/>
      <c r="KUW645" s="9"/>
      <c r="KUX645" s="9"/>
      <c r="KUY645" s="9"/>
      <c r="KUZ645" s="9"/>
      <c r="KVA645" s="9"/>
      <c r="KVB645" s="9"/>
      <c r="KVC645" s="9"/>
      <c r="KVD645" s="9"/>
      <c r="KVE645" s="9"/>
      <c r="KVF645" s="9"/>
      <c r="KVG645" s="9"/>
      <c r="KVH645" s="9"/>
      <c r="KVI645" s="9"/>
      <c r="KVJ645" s="9"/>
      <c r="KVK645" s="9"/>
      <c r="KVL645" s="9"/>
      <c r="KVM645" s="9"/>
      <c r="KVN645" s="9"/>
      <c r="KVO645" s="9"/>
      <c r="KVP645" s="9"/>
      <c r="KVQ645" s="9"/>
      <c r="KVR645" s="9"/>
      <c r="KVS645" s="9"/>
      <c r="KVT645" s="9"/>
      <c r="KVU645" s="9"/>
      <c r="KVV645" s="9"/>
      <c r="KVW645" s="9"/>
      <c r="KVX645" s="9"/>
      <c r="KVY645" s="9"/>
      <c r="KVZ645" s="9"/>
      <c r="KWA645" s="9"/>
      <c r="KWB645" s="9"/>
      <c r="KWC645" s="9"/>
      <c r="KWD645" s="9"/>
      <c r="KWE645" s="9"/>
      <c r="KWF645" s="9"/>
      <c r="KWG645" s="9"/>
      <c r="KWH645" s="9"/>
      <c r="KWI645" s="9"/>
      <c r="KWJ645" s="9"/>
      <c r="KWK645" s="9"/>
      <c r="KWL645" s="9"/>
      <c r="KWM645" s="9"/>
      <c r="KWN645" s="9"/>
      <c r="KWO645" s="9"/>
      <c r="KWP645" s="9"/>
      <c r="KWQ645" s="9"/>
      <c r="KWR645" s="9"/>
      <c r="KWS645" s="9"/>
      <c r="KWT645" s="9"/>
      <c r="KWU645" s="9"/>
      <c r="KWV645" s="9"/>
      <c r="KWW645" s="9"/>
      <c r="KWX645" s="9"/>
      <c r="KWY645" s="9"/>
      <c r="KWZ645" s="9"/>
      <c r="KXA645" s="9"/>
      <c r="KXB645" s="9"/>
      <c r="KXC645" s="9"/>
      <c r="KXD645" s="9"/>
      <c r="KXE645" s="9"/>
      <c r="KXF645" s="9"/>
      <c r="KXG645" s="9"/>
      <c r="KXH645" s="9"/>
      <c r="KXI645" s="9"/>
      <c r="KXJ645" s="9"/>
      <c r="KXK645" s="9"/>
      <c r="KXL645" s="9"/>
      <c r="KXM645" s="9"/>
      <c r="KXN645" s="9"/>
      <c r="KXO645" s="9"/>
      <c r="KXP645" s="9"/>
      <c r="KXQ645" s="9"/>
      <c r="KXR645" s="9"/>
      <c r="KXS645" s="9"/>
      <c r="KXT645" s="9"/>
      <c r="KXU645" s="9"/>
      <c r="KXV645" s="9"/>
      <c r="KXW645" s="9"/>
      <c r="KXX645" s="9"/>
      <c r="KXY645" s="9"/>
      <c r="KXZ645" s="9"/>
      <c r="KYA645" s="9"/>
      <c r="KYB645" s="9"/>
      <c r="KYC645" s="9"/>
      <c r="KYD645" s="9"/>
      <c r="KYE645" s="9"/>
      <c r="KYF645" s="9"/>
      <c r="KYG645" s="9"/>
      <c r="KYH645" s="9"/>
      <c r="KYI645" s="9"/>
      <c r="KYJ645" s="9"/>
      <c r="KYK645" s="9"/>
      <c r="KYL645" s="9"/>
      <c r="KYM645" s="9"/>
      <c r="KYN645" s="9"/>
      <c r="KYO645" s="9"/>
      <c r="KYP645" s="9"/>
      <c r="KYQ645" s="9"/>
      <c r="KYR645" s="9"/>
      <c r="KYS645" s="9"/>
      <c r="KYT645" s="9"/>
      <c r="KYU645" s="9"/>
      <c r="KYV645" s="9"/>
      <c r="KYW645" s="9"/>
      <c r="KYX645" s="9"/>
      <c r="KYY645" s="9"/>
      <c r="KYZ645" s="9"/>
      <c r="KZA645" s="9"/>
      <c r="KZB645" s="9"/>
      <c r="KZC645" s="9"/>
      <c r="KZD645" s="9"/>
      <c r="KZE645" s="9"/>
      <c r="KZF645" s="9"/>
      <c r="KZG645" s="9"/>
      <c r="KZH645" s="9"/>
      <c r="KZI645" s="9"/>
      <c r="KZJ645" s="9"/>
      <c r="KZK645" s="9"/>
      <c r="KZL645" s="9"/>
      <c r="KZM645" s="9"/>
      <c r="KZN645" s="9"/>
      <c r="KZO645" s="9"/>
      <c r="KZP645" s="9"/>
      <c r="KZQ645" s="9"/>
      <c r="KZR645" s="9"/>
      <c r="KZS645" s="9"/>
      <c r="KZT645" s="9"/>
      <c r="KZU645" s="9"/>
      <c r="KZV645" s="9"/>
      <c r="KZW645" s="9"/>
      <c r="KZX645" s="9"/>
      <c r="KZY645" s="9"/>
      <c r="KZZ645" s="9"/>
      <c r="LAA645" s="9"/>
      <c r="LAB645" s="9"/>
      <c r="LAC645" s="9"/>
      <c r="LAD645" s="9"/>
      <c r="LAE645" s="9"/>
      <c r="LAF645" s="9"/>
      <c r="LAG645" s="9"/>
      <c r="LAH645" s="9"/>
      <c r="LAI645" s="9"/>
      <c r="LAJ645" s="9"/>
      <c r="LAK645" s="9"/>
      <c r="LAL645" s="9"/>
      <c r="LAM645" s="9"/>
      <c r="LAN645" s="9"/>
      <c r="LAO645" s="9"/>
      <c r="LAP645" s="9"/>
      <c r="LAQ645" s="9"/>
      <c r="LAR645" s="9"/>
      <c r="LAS645" s="9"/>
      <c r="LAT645" s="9"/>
      <c r="LAU645" s="9"/>
      <c r="LAV645" s="9"/>
      <c r="LAW645" s="9"/>
      <c r="LAX645" s="9"/>
      <c r="LAY645" s="9"/>
      <c r="LAZ645" s="9"/>
      <c r="LBA645" s="9"/>
      <c r="LBB645" s="9"/>
      <c r="LBC645" s="9"/>
      <c r="LBD645" s="9"/>
      <c r="LBE645" s="9"/>
      <c r="LBF645" s="9"/>
      <c r="LBG645" s="9"/>
      <c r="LBH645" s="9"/>
      <c r="LBI645" s="9"/>
      <c r="LBJ645" s="9"/>
      <c r="LBK645" s="9"/>
      <c r="LBL645" s="9"/>
      <c r="LBM645" s="9"/>
      <c r="LBN645" s="9"/>
      <c r="LBO645" s="9"/>
      <c r="LBP645" s="9"/>
      <c r="LBQ645" s="9"/>
      <c r="LBR645" s="9"/>
      <c r="LBS645" s="9"/>
      <c r="LBT645" s="9"/>
      <c r="LBU645" s="9"/>
      <c r="LBV645" s="9"/>
      <c r="LBW645" s="9"/>
      <c r="LBX645" s="9"/>
      <c r="LBY645" s="9"/>
      <c r="LBZ645" s="9"/>
      <c r="LCA645" s="9"/>
      <c r="LCB645" s="9"/>
      <c r="LCC645" s="9"/>
      <c r="LCD645" s="9"/>
      <c r="LCE645" s="9"/>
      <c r="LCF645" s="9"/>
      <c r="LCG645" s="9"/>
      <c r="LCH645" s="9"/>
      <c r="LCI645" s="9"/>
      <c r="LCJ645" s="9"/>
      <c r="LCK645" s="9"/>
      <c r="LCL645" s="9"/>
      <c r="LCM645" s="9"/>
      <c r="LCN645" s="9"/>
      <c r="LCO645" s="9"/>
      <c r="LCP645" s="9"/>
      <c r="LCQ645" s="9"/>
      <c r="LCR645" s="9"/>
      <c r="LCS645" s="9"/>
      <c r="LCT645" s="9"/>
      <c r="LCU645" s="9"/>
      <c r="LCV645" s="9"/>
      <c r="LCW645" s="9"/>
      <c r="LCX645" s="9"/>
      <c r="LCY645" s="9"/>
      <c r="LCZ645" s="9"/>
      <c r="LDA645" s="9"/>
      <c r="LDB645" s="9"/>
      <c r="LDC645" s="9"/>
      <c r="LDD645" s="9"/>
      <c r="LDE645" s="9"/>
      <c r="LDF645" s="9"/>
      <c r="LDG645" s="9"/>
      <c r="LDH645" s="9"/>
      <c r="LDI645" s="9"/>
      <c r="LDJ645" s="9"/>
      <c r="LDK645" s="9"/>
      <c r="LDL645" s="9"/>
      <c r="LDM645" s="9"/>
      <c r="LDN645" s="9"/>
      <c r="LDO645" s="9"/>
      <c r="LDP645" s="9"/>
      <c r="LDQ645" s="9"/>
      <c r="LDR645" s="9"/>
      <c r="LDS645" s="9"/>
      <c r="LDT645" s="9"/>
      <c r="LDU645" s="9"/>
      <c r="LDV645" s="9"/>
      <c r="LDW645" s="9"/>
      <c r="LDX645" s="9"/>
      <c r="LDY645" s="9"/>
      <c r="LDZ645" s="9"/>
      <c r="LEA645" s="9"/>
      <c r="LEB645" s="9"/>
      <c r="LEC645" s="9"/>
      <c r="LED645" s="9"/>
      <c r="LEE645" s="9"/>
      <c r="LEF645" s="9"/>
      <c r="LEG645" s="9"/>
      <c r="LEH645" s="9"/>
      <c r="LEI645" s="9"/>
      <c r="LEJ645" s="9"/>
      <c r="LEK645" s="9"/>
      <c r="LEL645" s="9"/>
      <c r="LEM645" s="9"/>
      <c r="LEN645" s="9"/>
      <c r="LEO645" s="9"/>
      <c r="LEP645" s="9"/>
      <c r="LEQ645" s="9"/>
      <c r="LER645" s="9"/>
      <c r="LES645" s="9"/>
      <c r="LET645" s="9"/>
      <c r="LEU645" s="9"/>
      <c r="LEV645" s="9"/>
      <c r="LEW645" s="9"/>
      <c r="LEX645" s="9"/>
      <c r="LEY645" s="9"/>
      <c r="LEZ645" s="9"/>
      <c r="LFA645" s="9"/>
      <c r="LFB645" s="9"/>
      <c r="LFC645" s="9"/>
      <c r="LFD645" s="9"/>
      <c r="LFE645" s="9"/>
      <c r="LFF645" s="9"/>
      <c r="LFG645" s="9"/>
      <c r="LFH645" s="9"/>
      <c r="LFI645" s="9"/>
      <c r="LFJ645" s="9"/>
      <c r="LFK645" s="9"/>
      <c r="LFL645" s="9"/>
      <c r="LFM645" s="9"/>
      <c r="LFN645" s="9"/>
      <c r="LFO645" s="9"/>
      <c r="LFP645" s="9"/>
      <c r="LFQ645" s="9"/>
      <c r="LFR645" s="9"/>
      <c r="LFS645" s="9"/>
      <c r="LFT645" s="9"/>
      <c r="LFU645" s="9"/>
      <c r="LFV645" s="9"/>
      <c r="LFW645" s="9"/>
      <c r="LFX645" s="9"/>
      <c r="LFY645" s="9"/>
      <c r="LFZ645" s="9"/>
      <c r="LGA645" s="9"/>
      <c r="LGB645" s="9"/>
      <c r="LGC645" s="9"/>
      <c r="LGD645" s="9"/>
      <c r="LGE645" s="9"/>
      <c r="LGF645" s="9"/>
      <c r="LGG645" s="9"/>
      <c r="LGH645" s="9"/>
      <c r="LGI645" s="9"/>
      <c r="LGJ645" s="9"/>
      <c r="LGK645" s="9"/>
      <c r="LGL645" s="9"/>
      <c r="LGM645" s="9"/>
      <c r="LGN645" s="9"/>
      <c r="LGO645" s="9"/>
      <c r="LGP645" s="9"/>
      <c r="LGQ645" s="9"/>
      <c r="LGR645" s="9"/>
      <c r="LGS645" s="9"/>
      <c r="LGT645" s="9"/>
      <c r="LGU645" s="9"/>
      <c r="LGV645" s="9"/>
      <c r="LGW645" s="9"/>
      <c r="LGX645" s="9"/>
      <c r="LGY645" s="9"/>
      <c r="LGZ645" s="9"/>
      <c r="LHA645" s="9"/>
      <c r="LHB645" s="9"/>
      <c r="LHC645" s="9"/>
      <c r="LHD645" s="9"/>
      <c r="LHE645" s="9"/>
      <c r="LHF645" s="9"/>
      <c r="LHG645" s="9"/>
      <c r="LHH645" s="9"/>
      <c r="LHI645" s="9"/>
      <c r="LHJ645" s="9"/>
      <c r="LHK645" s="9"/>
      <c r="LHL645" s="9"/>
      <c r="LHM645" s="9"/>
      <c r="LHN645" s="9"/>
      <c r="LHO645" s="9"/>
      <c r="LHP645" s="9"/>
      <c r="LHQ645" s="9"/>
      <c r="LHR645" s="9"/>
      <c r="LHS645" s="9"/>
      <c r="LHT645" s="9"/>
      <c r="LHU645" s="9"/>
      <c r="LHV645" s="9"/>
      <c r="LHW645" s="9"/>
      <c r="LHX645" s="9"/>
      <c r="LHY645" s="9"/>
      <c r="LHZ645" s="9"/>
      <c r="LIA645" s="9"/>
      <c r="LIB645" s="9"/>
      <c r="LIC645" s="9"/>
      <c r="LID645" s="9"/>
      <c r="LIE645" s="9"/>
      <c r="LIF645" s="9"/>
      <c r="LIG645" s="9"/>
      <c r="LIH645" s="9"/>
      <c r="LII645" s="9"/>
      <c r="LIJ645" s="9"/>
      <c r="LIK645" s="9"/>
      <c r="LIL645" s="9"/>
      <c r="LIM645" s="9"/>
      <c r="LIN645" s="9"/>
      <c r="LIO645" s="9"/>
      <c r="LIP645" s="9"/>
      <c r="LIQ645" s="9"/>
      <c r="LIR645" s="9"/>
      <c r="LIS645" s="9"/>
      <c r="LIT645" s="9"/>
      <c r="LIU645" s="9"/>
      <c r="LIV645" s="9"/>
      <c r="LIW645" s="9"/>
      <c r="LIX645" s="9"/>
      <c r="LIY645" s="9"/>
      <c r="LIZ645" s="9"/>
      <c r="LJA645" s="9"/>
      <c r="LJB645" s="9"/>
      <c r="LJC645" s="9"/>
      <c r="LJD645" s="9"/>
      <c r="LJE645" s="9"/>
      <c r="LJF645" s="9"/>
      <c r="LJG645" s="9"/>
      <c r="LJH645" s="9"/>
      <c r="LJI645" s="9"/>
      <c r="LJJ645" s="9"/>
      <c r="LJK645" s="9"/>
      <c r="LJL645" s="9"/>
      <c r="LJM645" s="9"/>
      <c r="LJN645" s="9"/>
      <c r="LJO645" s="9"/>
      <c r="LJP645" s="9"/>
      <c r="LJQ645" s="9"/>
      <c r="LJR645" s="9"/>
      <c r="LJS645" s="9"/>
      <c r="LJT645" s="9"/>
      <c r="LJU645" s="9"/>
      <c r="LJV645" s="9"/>
      <c r="LJW645" s="9"/>
      <c r="LJX645" s="9"/>
      <c r="LJY645" s="9"/>
      <c r="LJZ645" s="9"/>
      <c r="LKA645" s="9"/>
      <c r="LKB645" s="9"/>
      <c r="LKC645" s="9"/>
      <c r="LKD645" s="9"/>
      <c r="LKE645" s="9"/>
      <c r="LKF645" s="9"/>
      <c r="LKG645" s="9"/>
      <c r="LKH645" s="9"/>
      <c r="LKI645" s="9"/>
      <c r="LKJ645" s="9"/>
      <c r="LKK645" s="9"/>
      <c r="LKL645" s="9"/>
      <c r="LKM645" s="9"/>
      <c r="LKN645" s="9"/>
      <c r="LKO645" s="9"/>
      <c r="LKP645" s="9"/>
      <c r="LKQ645" s="9"/>
      <c r="LKR645" s="9"/>
      <c r="LKS645" s="9"/>
      <c r="LKT645" s="9"/>
      <c r="LKU645" s="9"/>
      <c r="LKV645" s="9"/>
      <c r="LKW645" s="9"/>
      <c r="LKX645" s="9"/>
      <c r="LKY645" s="9"/>
      <c r="LKZ645" s="9"/>
      <c r="LLA645" s="9"/>
      <c r="LLB645" s="9"/>
      <c r="LLC645" s="9"/>
      <c r="LLD645" s="9"/>
      <c r="LLE645" s="9"/>
      <c r="LLF645" s="9"/>
      <c r="LLG645" s="9"/>
      <c r="LLH645" s="9"/>
      <c r="LLI645" s="9"/>
      <c r="LLJ645" s="9"/>
      <c r="LLK645" s="9"/>
      <c r="LLL645" s="9"/>
      <c r="LLM645" s="9"/>
      <c r="LLN645" s="9"/>
      <c r="LLO645" s="9"/>
      <c r="LLP645" s="9"/>
      <c r="LLQ645" s="9"/>
      <c r="LLR645" s="9"/>
      <c r="LLS645" s="9"/>
      <c r="LLT645" s="9"/>
      <c r="LLU645" s="9"/>
      <c r="LLV645" s="9"/>
      <c r="LLW645" s="9"/>
      <c r="LLX645" s="9"/>
      <c r="LLY645" s="9"/>
      <c r="LLZ645" s="9"/>
      <c r="LMA645" s="9"/>
      <c r="LMB645" s="9"/>
      <c r="LMC645" s="9"/>
      <c r="LMD645" s="9"/>
      <c r="LME645" s="9"/>
      <c r="LMF645" s="9"/>
      <c r="LMG645" s="9"/>
      <c r="LMH645" s="9"/>
      <c r="LMI645" s="9"/>
      <c r="LMJ645" s="9"/>
      <c r="LMK645" s="9"/>
      <c r="LML645" s="9"/>
      <c r="LMM645" s="9"/>
      <c r="LMN645" s="9"/>
      <c r="LMO645" s="9"/>
      <c r="LMP645" s="9"/>
      <c r="LMQ645" s="9"/>
      <c r="LMR645" s="9"/>
      <c r="LMS645" s="9"/>
      <c r="LMT645" s="9"/>
      <c r="LMU645" s="9"/>
      <c r="LMV645" s="9"/>
      <c r="LMW645" s="9"/>
      <c r="LMX645" s="9"/>
      <c r="LMY645" s="9"/>
      <c r="LMZ645" s="9"/>
      <c r="LNA645" s="9"/>
      <c r="LNB645" s="9"/>
      <c r="LNC645" s="9"/>
      <c r="LND645" s="9"/>
      <c r="LNE645" s="9"/>
      <c r="LNF645" s="9"/>
      <c r="LNG645" s="9"/>
      <c r="LNH645" s="9"/>
      <c r="LNI645" s="9"/>
      <c r="LNJ645" s="9"/>
      <c r="LNK645" s="9"/>
      <c r="LNL645" s="9"/>
      <c r="LNM645" s="9"/>
      <c r="LNN645" s="9"/>
      <c r="LNO645" s="9"/>
      <c r="LNP645" s="9"/>
      <c r="LNQ645" s="9"/>
      <c r="LNR645" s="9"/>
      <c r="LNS645" s="9"/>
      <c r="LNT645" s="9"/>
      <c r="LNU645" s="9"/>
      <c r="LNV645" s="9"/>
      <c r="LNW645" s="9"/>
      <c r="LNX645" s="9"/>
      <c r="LNY645" s="9"/>
      <c r="LNZ645" s="9"/>
      <c r="LOA645" s="9"/>
      <c r="LOB645" s="9"/>
      <c r="LOC645" s="9"/>
      <c r="LOD645" s="9"/>
      <c r="LOE645" s="9"/>
      <c r="LOF645" s="9"/>
      <c r="LOG645" s="9"/>
      <c r="LOH645" s="9"/>
      <c r="LOI645" s="9"/>
      <c r="LOJ645" s="9"/>
      <c r="LOK645" s="9"/>
      <c r="LOL645" s="9"/>
      <c r="LOM645" s="9"/>
      <c r="LON645" s="9"/>
      <c r="LOO645" s="9"/>
      <c r="LOP645" s="9"/>
      <c r="LOQ645" s="9"/>
      <c r="LOR645" s="9"/>
      <c r="LOS645" s="9"/>
      <c r="LOT645" s="9"/>
      <c r="LOU645" s="9"/>
      <c r="LOV645" s="9"/>
      <c r="LOW645" s="9"/>
      <c r="LOX645" s="9"/>
      <c r="LOY645" s="9"/>
      <c r="LOZ645" s="9"/>
      <c r="LPA645" s="9"/>
      <c r="LPB645" s="9"/>
      <c r="LPC645" s="9"/>
      <c r="LPD645" s="9"/>
      <c r="LPE645" s="9"/>
      <c r="LPF645" s="9"/>
      <c r="LPG645" s="9"/>
      <c r="LPH645" s="9"/>
      <c r="LPI645" s="9"/>
      <c r="LPJ645" s="9"/>
      <c r="LPK645" s="9"/>
      <c r="LPL645" s="9"/>
      <c r="LPM645" s="9"/>
      <c r="LPN645" s="9"/>
      <c r="LPO645" s="9"/>
      <c r="LPP645" s="9"/>
      <c r="LPQ645" s="9"/>
      <c r="LPR645" s="9"/>
      <c r="LPS645" s="9"/>
      <c r="LPT645" s="9"/>
      <c r="LPU645" s="9"/>
      <c r="LPV645" s="9"/>
      <c r="LPW645" s="9"/>
      <c r="LPX645" s="9"/>
      <c r="LPY645" s="9"/>
      <c r="LPZ645" s="9"/>
      <c r="LQA645" s="9"/>
      <c r="LQB645" s="9"/>
      <c r="LQC645" s="9"/>
      <c r="LQD645" s="9"/>
      <c r="LQE645" s="9"/>
      <c r="LQF645" s="9"/>
      <c r="LQG645" s="9"/>
      <c r="LQH645" s="9"/>
      <c r="LQI645" s="9"/>
      <c r="LQJ645" s="9"/>
      <c r="LQK645" s="9"/>
      <c r="LQL645" s="9"/>
      <c r="LQM645" s="9"/>
      <c r="LQN645" s="9"/>
      <c r="LQO645" s="9"/>
      <c r="LQP645" s="9"/>
      <c r="LQQ645" s="9"/>
      <c r="LQR645" s="9"/>
      <c r="LQS645" s="9"/>
      <c r="LQT645" s="9"/>
      <c r="LQU645" s="9"/>
      <c r="LQV645" s="9"/>
      <c r="LQW645" s="9"/>
      <c r="LQX645" s="9"/>
      <c r="LQY645" s="9"/>
      <c r="LQZ645" s="9"/>
      <c r="LRA645" s="9"/>
      <c r="LRB645" s="9"/>
      <c r="LRC645" s="9"/>
      <c r="LRD645" s="9"/>
      <c r="LRE645" s="9"/>
      <c r="LRF645" s="9"/>
      <c r="LRG645" s="9"/>
      <c r="LRH645" s="9"/>
      <c r="LRI645" s="9"/>
      <c r="LRJ645" s="9"/>
      <c r="LRK645" s="9"/>
      <c r="LRL645" s="9"/>
      <c r="LRM645" s="9"/>
      <c r="LRN645" s="9"/>
      <c r="LRO645" s="9"/>
      <c r="LRP645" s="9"/>
      <c r="LRQ645" s="9"/>
      <c r="LRR645" s="9"/>
      <c r="LRS645" s="9"/>
      <c r="LRT645" s="9"/>
      <c r="LRU645" s="9"/>
      <c r="LRV645" s="9"/>
      <c r="LRW645" s="9"/>
      <c r="LRX645" s="9"/>
      <c r="LRY645" s="9"/>
      <c r="LRZ645" s="9"/>
      <c r="LSA645" s="9"/>
      <c r="LSB645" s="9"/>
      <c r="LSC645" s="9"/>
      <c r="LSD645" s="9"/>
      <c r="LSE645" s="9"/>
      <c r="LSF645" s="9"/>
      <c r="LSG645" s="9"/>
      <c r="LSH645" s="9"/>
      <c r="LSI645" s="9"/>
      <c r="LSJ645" s="9"/>
      <c r="LSK645" s="9"/>
      <c r="LSL645" s="9"/>
      <c r="LSM645" s="9"/>
      <c r="LSN645" s="9"/>
      <c r="LSO645" s="9"/>
      <c r="LSP645" s="9"/>
      <c r="LSQ645" s="9"/>
      <c r="LSR645" s="9"/>
      <c r="LSS645" s="9"/>
      <c r="LST645" s="9"/>
      <c r="LSU645" s="9"/>
      <c r="LSV645" s="9"/>
      <c r="LSW645" s="9"/>
      <c r="LSX645" s="9"/>
      <c r="LSY645" s="9"/>
      <c r="LSZ645" s="9"/>
      <c r="LTA645" s="9"/>
      <c r="LTB645" s="9"/>
      <c r="LTC645" s="9"/>
      <c r="LTD645" s="9"/>
      <c r="LTE645" s="9"/>
      <c r="LTF645" s="9"/>
      <c r="LTG645" s="9"/>
      <c r="LTH645" s="9"/>
      <c r="LTI645" s="9"/>
      <c r="LTJ645" s="9"/>
      <c r="LTK645" s="9"/>
      <c r="LTL645" s="9"/>
      <c r="LTM645" s="9"/>
      <c r="LTN645" s="9"/>
      <c r="LTO645" s="9"/>
      <c r="LTP645" s="9"/>
      <c r="LTQ645" s="9"/>
      <c r="LTR645" s="9"/>
      <c r="LTS645" s="9"/>
      <c r="LTT645" s="9"/>
      <c r="LTU645" s="9"/>
      <c r="LTV645" s="9"/>
      <c r="LTW645" s="9"/>
      <c r="LTX645" s="9"/>
      <c r="LTY645" s="9"/>
      <c r="LTZ645" s="9"/>
      <c r="LUA645" s="9"/>
      <c r="LUB645" s="9"/>
      <c r="LUC645" s="9"/>
      <c r="LUD645" s="9"/>
      <c r="LUE645" s="9"/>
      <c r="LUF645" s="9"/>
      <c r="LUG645" s="9"/>
      <c r="LUH645" s="9"/>
      <c r="LUI645" s="9"/>
      <c r="LUJ645" s="9"/>
      <c r="LUK645" s="9"/>
      <c r="LUL645" s="9"/>
      <c r="LUM645" s="9"/>
      <c r="LUN645" s="9"/>
      <c r="LUO645" s="9"/>
      <c r="LUP645" s="9"/>
      <c r="LUQ645" s="9"/>
      <c r="LUR645" s="9"/>
      <c r="LUS645" s="9"/>
      <c r="LUT645" s="9"/>
      <c r="LUU645" s="9"/>
      <c r="LUV645" s="9"/>
      <c r="LUW645" s="9"/>
      <c r="LUX645" s="9"/>
      <c r="LUY645" s="9"/>
      <c r="LUZ645" s="9"/>
      <c r="LVA645" s="9"/>
      <c r="LVB645" s="9"/>
      <c r="LVC645" s="9"/>
      <c r="LVD645" s="9"/>
      <c r="LVE645" s="9"/>
      <c r="LVF645" s="9"/>
      <c r="LVG645" s="9"/>
      <c r="LVH645" s="9"/>
      <c r="LVI645" s="9"/>
      <c r="LVJ645" s="9"/>
      <c r="LVK645" s="9"/>
      <c r="LVL645" s="9"/>
      <c r="LVM645" s="9"/>
      <c r="LVN645" s="9"/>
      <c r="LVO645" s="9"/>
      <c r="LVP645" s="9"/>
      <c r="LVQ645" s="9"/>
      <c r="LVR645" s="9"/>
      <c r="LVS645" s="9"/>
      <c r="LVT645" s="9"/>
      <c r="LVU645" s="9"/>
      <c r="LVV645" s="9"/>
      <c r="LVW645" s="9"/>
      <c r="LVX645" s="9"/>
      <c r="LVY645" s="9"/>
      <c r="LVZ645" s="9"/>
      <c r="LWA645" s="9"/>
      <c r="LWB645" s="9"/>
      <c r="LWC645" s="9"/>
      <c r="LWD645" s="9"/>
      <c r="LWE645" s="9"/>
      <c r="LWF645" s="9"/>
      <c r="LWG645" s="9"/>
      <c r="LWH645" s="9"/>
      <c r="LWI645" s="9"/>
      <c r="LWJ645" s="9"/>
      <c r="LWK645" s="9"/>
      <c r="LWL645" s="9"/>
      <c r="LWM645" s="9"/>
      <c r="LWN645" s="9"/>
      <c r="LWO645" s="9"/>
      <c r="LWP645" s="9"/>
      <c r="LWQ645" s="9"/>
      <c r="LWR645" s="9"/>
      <c r="LWS645" s="9"/>
      <c r="LWT645" s="9"/>
      <c r="LWU645" s="9"/>
      <c r="LWV645" s="9"/>
      <c r="LWW645" s="9"/>
      <c r="LWX645" s="9"/>
      <c r="LWY645" s="9"/>
      <c r="LWZ645" s="9"/>
      <c r="LXA645" s="9"/>
      <c r="LXB645" s="9"/>
      <c r="LXC645" s="9"/>
      <c r="LXD645" s="9"/>
      <c r="LXE645" s="9"/>
      <c r="LXF645" s="9"/>
      <c r="LXG645" s="9"/>
      <c r="LXH645" s="9"/>
      <c r="LXI645" s="9"/>
      <c r="LXJ645" s="9"/>
      <c r="LXK645" s="9"/>
      <c r="LXL645" s="9"/>
      <c r="LXM645" s="9"/>
      <c r="LXN645" s="9"/>
      <c r="LXO645" s="9"/>
      <c r="LXP645" s="9"/>
      <c r="LXQ645" s="9"/>
      <c r="LXR645" s="9"/>
      <c r="LXS645" s="9"/>
      <c r="LXT645" s="9"/>
      <c r="LXU645" s="9"/>
      <c r="LXV645" s="9"/>
      <c r="LXW645" s="9"/>
      <c r="LXX645" s="9"/>
      <c r="LXY645" s="9"/>
      <c r="LXZ645" s="9"/>
      <c r="LYA645" s="9"/>
      <c r="LYB645" s="9"/>
      <c r="LYC645" s="9"/>
      <c r="LYD645" s="9"/>
      <c r="LYE645" s="9"/>
      <c r="LYF645" s="9"/>
      <c r="LYG645" s="9"/>
      <c r="LYH645" s="9"/>
      <c r="LYI645" s="9"/>
      <c r="LYJ645" s="9"/>
      <c r="LYK645" s="9"/>
      <c r="LYL645" s="9"/>
      <c r="LYM645" s="9"/>
      <c r="LYN645" s="9"/>
      <c r="LYO645" s="9"/>
      <c r="LYP645" s="9"/>
      <c r="LYQ645" s="9"/>
      <c r="LYR645" s="9"/>
      <c r="LYS645" s="9"/>
      <c r="LYT645" s="9"/>
      <c r="LYU645" s="9"/>
      <c r="LYV645" s="9"/>
      <c r="LYW645" s="9"/>
      <c r="LYX645" s="9"/>
      <c r="LYY645" s="9"/>
      <c r="LYZ645" s="9"/>
      <c r="LZA645" s="9"/>
      <c r="LZB645" s="9"/>
      <c r="LZC645" s="9"/>
      <c r="LZD645" s="9"/>
      <c r="LZE645" s="9"/>
      <c r="LZF645" s="9"/>
      <c r="LZG645" s="9"/>
      <c r="LZH645" s="9"/>
      <c r="LZI645" s="9"/>
      <c r="LZJ645" s="9"/>
      <c r="LZK645" s="9"/>
      <c r="LZL645" s="9"/>
      <c r="LZM645" s="9"/>
      <c r="LZN645" s="9"/>
      <c r="LZO645" s="9"/>
      <c r="LZP645" s="9"/>
      <c r="LZQ645" s="9"/>
      <c r="LZR645" s="9"/>
      <c r="LZS645" s="9"/>
      <c r="LZT645" s="9"/>
      <c r="LZU645" s="9"/>
      <c r="LZV645" s="9"/>
      <c r="LZW645" s="9"/>
      <c r="LZX645" s="9"/>
      <c r="LZY645" s="9"/>
      <c r="LZZ645" s="9"/>
      <c r="MAA645" s="9"/>
      <c r="MAB645" s="9"/>
      <c r="MAC645" s="9"/>
      <c r="MAD645" s="9"/>
      <c r="MAE645" s="9"/>
      <c r="MAF645" s="9"/>
      <c r="MAG645" s="9"/>
      <c r="MAH645" s="9"/>
      <c r="MAI645" s="9"/>
      <c r="MAJ645" s="9"/>
      <c r="MAK645" s="9"/>
      <c r="MAL645" s="9"/>
      <c r="MAM645" s="9"/>
      <c r="MAN645" s="9"/>
      <c r="MAO645" s="9"/>
      <c r="MAP645" s="9"/>
      <c r="MAQ645" s="9"/>
      <c r="MAR645" s="9"/>
      <c r="MAS645" s="9"/>
      <c r="MAT645" s="9"/>
      <c r="MAU645" s="9"/>
      <c r="MAV645" s="9"/>
      <c r="MAW645" s="9"/>
      <c r="MAX645" s="9"/>
      <c r="MAY645" s="9"/>
      <c r="MAZ645" s="9"/>
      <c r="MBA645" s="9"/>
      <c r="MBB645" s="9"/>
      <c r="MBC645" s="9"/>
      <c r="MBD645" s="9"/>
      <c r="MBE645" s="9"/>
      <c r="MBF645" s="9"/>
      <c r="MBG645" s="9"/>
      <c r="MBH645" s="9"/>
      <c r="MBI645" s="9"/>
      <c r="MBJ645" s="9"/>
      <c r="MBK645" s="9"/>
      <c r="MBL645" s="9"/>
      <c r="MBM645" s="9"/>
      <c r="MBN645" s="9"/>
      <c r="MBO645" s="9"/>
      <c r="MBP645" s="9"/>
      <c r="MBQ645" s="9"/>
      <c r="MBR645" s="9"/>
      <c r="MBS645" s="9"/>
      <c r="MBT645" s="9"/>
      <c r="MBU645" s="9"/>
      <c r="MBV645" s="9"/>
      <c r="MBW645" s="9"/>
      <c r="MBX645" s="9"/>
      <c r="MBY645" s="9"/>
      <c r="MBZ645" s="9"/>
      <c r="MCA645" s="9"/>
      <c r="MCB645" s="9"/>
      <c r="MCC645" s="9"/>
      <c r="MCD645" s="9"/>
      <c r="MCE645" s="9"/>
      <c r="MCF645" s="9"/>
      <c r="MCG645" s="9"/>
      <c r="MCH645" s="9"/>
      <c r="MCI645" s="9"/>
      <c r="MCJ645" s="9"/>
      <c r="MCK645" s="9"/>
      <c r="MCL645" s="9"/>
      <c r="MCM645" s="9"/>
      <c r="MCN645" s="9"/>
      <c r="MCO645" s="9"/>
      <c r="MCP645" s="9"/>
      <c r="MCQ645" s="9"/>
      <c r="MCR645" s="9"/>
      <c r="MCS645" s="9"/>
      <c r="MCT645" s="9"/>
      <c r="MCU645" s="9"/>
      <c r="MCV645" s="9"/>
      <c r="MCW645" s="9"/>
      <c r="MCX645" s="9"/>
      <c r="MCY645" s="9"/>
      <c r="MCZ645" s="9"/>
      <c r="MDA645" s="9"/>
      <c r="MDB645" s="9"/>
      <c r="MDC645" s="9"/>
      <c r="MDD645" s="9"/>
      <c r="MDE645" s="9"/>
      <c r="MDF645" s="9"/>
      <c r="MDG645" s="9"/>
      <c r="MDH645" s="9"/>
      <c r="MDI645" s="9"/>
      <c r="MDJ645" s="9"/>
      <c r="MDK645" s="9"/>
      <c r="MDL645" s="9"/>
      <c r="MDM645" s="9"/>
      <c r="MDN645" s="9"/>
      <c r="MDO645" s="9"/>
      <c r="MDP645" s="9"/>
      <c r="MDQ645" s="9"/>
      <c r="MDR645" s="9"/>
      <c r="MDS645" s="9"/>
      <c r="MDT645" s="9"/>
      <c r="MDU645" s="9"/>
      <c r="MDV645" s="9"/>
      <c r="MDW645" s="9"/>
      <c r="MDX645" s="9"/>
      <c r="MDY645" s="9"/>
      <c r="MDZ645" s="9"/>
      <c r="MEA645" s="9"/>
      <c r="MEB645" s="9"/>
      <c r="MEC645" s="9"/>
      <c r="MED645" s="9"/>
      <c r="MEE645" s="9"/>
      <c r="MEF645" s="9"/>
      <c r="MEG645" s="9"/>
      <c r="MEH645" s="9"/>
      <c r="MEI645" s="9"/>
      <c r="MEJ645" s="9"/>
      <c r="MEK645" s="9"/>
      <c r="MEL645" s="9"/>
      <c r="MEM645" s="9"/>
      <c r="MEN645" s="9"/>
      <c r="MEO645" s="9"/>
      <c r="MEP645" s="9"/>
      <c r="MEQ645" s="9"/>
      <c r="MER645" s="9"/>
      <c r="MES645" s="9"/>
      <c r="MET645" s="9"/>
      <c r="MEU645" s="9"/>
      <c r="MEV645" s="9"/>
      <c r="MEW645" s="9"/>
      <c r="MEX645" s="9"/>
      <c r="MEY645" s="9"/>
      <c r="MEZ645" s="9"/>
      <c r="MFA645" s="9"/>
      <c r="MFB645" s="9"/>
      <c r="MFC645" s="9"/>
      <c r="MFD645" s="9"/>
      <c r="MFE645" s="9"/>
      <c r="MFF645" s="9"/>
      <c r="MFG645" s="9"/>
      <c r="MFH645" s="9"/>
      <c r="MFI645" s="9"/>
      <c r="MFJ645" s="9"/>
      <c r="MFK645" s="9"/>
      <c r="MFL645" s="9"/>
      <c r="MFM645" s="9"/>
      <c r="MFN645" s="9"/>
      <c r="MFO645" s="9"/>
      <c r="MFP645" s="9"/>
      <c r="MFQ645" s="9"/>
      <c r="MFR645" s="9"/>
      <c r="MFS645" s="9"/>
      <c r="MFT645" s="9"/>
      <c r="MFU645" s="9"/>
      <c r="MFV645" s="9"/>
      <c r="MFW645" s="9"/>
      <c r="MFX645" s="9"/>
      <c r="MFY645" s="9"/>
      <c r="MFZ645" s="9"/>
      <c r="MGA645" s="9"/>
      <c r="MGB645" s="9"/>
      <c r="MGC645" s="9"/>
      <c r="MGD645" s="9"/>
      <c r="MGE645" s="9"/>
      <c r="MGF645" s="9"/>
      <c r="MGG645" s="9"/>
      <c r="MGH645" s="9"/>
      <c r="MGI645" s="9"/>
      <c r="MGJ645" s="9"/>
      <c r="MGK645" s="9"/>
      <c r="MGL645" s="9"/>
      <c r="MGM645" s="9"/>
      <c r="MGN645" s="9"/>
      <c r="MGO645" s="9"/>
      <c r="MGP645" s="9"/>
      <c r="MGQ645" s="9"/>
      <c r="MGR645" s="9"/>
      <c r="MGS645" s="9"/>
      <c r="MGT645" s="9"/>
      <c r="MGU645" s="9"/>
      <c r="MGV645" s="9"/>
      <c r="MGW645" s="9"/>
      <c r="MGX645" s="9"/>
      <c r="MGY645" s="9"/>
      <c r="MGZ645" s="9"/>
      <c r="MHA645" s="9"/>
      <c r="MHB645" s="9"/>
      <c r="MHC645" s="9"/>
      <c r="MHD645" s="9"/>
      <c r="MHE645" s="9"/>
      <c r="MHF645" s="9"/>
      <c r="MHG645" s="9"/>
      <c r="MHH645" s="9"/>
      <c r="MHI645" s="9"/>
      <c r="MHJ645" s="9"/>
      <c r="MHK645" s="9"/>
      <c r="MHL645" s="9"/>
      <c r="MHM645" s="9"/>
      <c r="MHN645" s="9"/>
      <c r="MHO645" s="9"/>
      <c r="MHP645" s="9"/>
      <c r="MHQ645" s="9"/>
      <c r="MHR645" s="9"/>
      <c r="MHS645" s="9"/>
      <c r="MHT645" s="9"/>
      <c r="MHU645" s="9"/>
      <c r="MHV645" s="9"/>
      <c r="MHW645" s="9"/>
      <c r="MHX645" s="9"/>
      <c r="MHY645" s="9"/>
      <c r="MHZ645" s="9"/>
      <c r="MIA645" s="9"/>
      <c r="MIB645" s="9"/>
      <c r="MIC645" s="9"/>
      <c r="MID645" s="9"/>
      <c r="MIE645" s="9"/>
      <c r="MIF645" s="9"/>
      <c r="MIG645" s="9"/>
      <c r="MIH645" s="9"/>
      <c r="MII645" s="9"/>
      <c r="MIJ645" s="9"/>
      <c r="MIK645" s="9"/>
      <c r="MIL645" s="9"/>
      <c r="MIM645" s="9"/>
      <c r="MIN645" s="9"/>
      <c r="MIO645" s="9"/>
      <c r="MIP645" s="9"/>
      <c r="MIQ645" s="9"/>
      <c r="MIR645" s="9"/>
      <c r="MIS645" s="9"/>
      <c r="MIT645" s="9"/>
      <c r="MIU645" s="9"/>
      <c r="MIV645" s="9"/>
      <c r="MIW645" s="9"/>
      <c r="MIX645" s="9"/>
      <c r="MIY645" s="9"/>
      <c r="MIZ645" s="9"/>
      <c r="MJA645" s="9"/>
      <c r="MJB645" s="9"/>
      <c r="MJC645" s="9"/>
      <c r="MJD645" s="9"/>
      <c r="MJE645" s="9"/>
      <c r="MJF645" s="9"/>
      <c r="MJG645" s="9"/>
      <c r="MJH645" s="9"/>
      <c r="MJI645" s="9"/>
      <c r="MJJ645" s="9"/>
      <c r="MJK645" s="9"/>
      <c r="MJL645" s="9"/>
      <c r="MJM645" s="9"/>
      <c r="MJN645" s="9"/>
      <c r="MJO645" s="9"/>
      <c r="MJP645" s="9"/>
      <c r="MJQ645" s="9"/>
      <c r="MJR645" s="9"/>
      <c r="MJS645" s="9"/>
      <c r="MJT645" s="9"/>
      <c r="MJU645" s="9"/>
      <c r="MJV645" s="9"/>
      <c r="MJW645" s="9"/>
      <c r="MJX645" s="9"/>
      <c r="MJY645" s="9"/>
      <c r="MJZ645" s="9"/>
      <c r="MKA645" s="9"/>
      <c r="MKB645" s="9"/>
      <c r="MKC645" s="9"/>
      <c r="MKD645" s="9"/>
      <c r="MKE645" s="9"/>
      <c r="MKF645" s="9"/>
      <c r="MKG645" s="9"/>
      <c r="MKH645" s="9"/>
      <c r="MKI645" s="9"/>
      <c r="MKJ645" s="9"/>
      <c r="MKK645" s="9"/>
      <c r="MKL645" s="9"/>
      <c r="MKM645" s="9"/>
      <c r="MKN645" s="9"/>
      <c r="MKO645" s="9"/>
      <c r="MKP645" s="9"/>
      <c r="MKQ645" s="9"/>
      <c r="MKR645" s="9"/>
      <c r="MKS645" s="9"/>
      <c r="MKT645" s="9"/>
      <c r="MKU645" s="9"/>
      <c r="MKV645" s="9"/>
      <c r="MKW645" s="9"/>
      <c r="MKX645" s="9"/>
      <c r="MKY645" s="9"/>
      <c r="MKZ645" s="9"/>
      <c r="MLA645" s="9"/>
      <c r="MLB645" s="9"/>
      <c r="MLC645" s="9"/>
      <c r="MLD645" s="9"/>
      <c r="MLE645" s="9"/>
      <c r="MLF645" s="9"/>
      <c r="MLG645" s="9"/>
      <c r="MLH645" s="9"/>
      <c r="MLI645" s="9"/>
      <c r="MLJ645" s="9"/>
      <c r="MLK645" s="9"/>
      <c r="MLL645" s="9"/>
      <c r="MLM645" s="9"/>
      <c r="MLN645" s="9"/>
      <c r="MLO645" s="9"/>
      <c r="MLP645" s="9"/>
      <c r="MLQ645" s="9"/>
      <c r="MLR645" s="9"/>
      <c r="MLS645" s="9"/>
      <c r="MLT645" s="9"/>
      <c r="MLU645" s="9"/>
      <c r="MLV645" s="9"/>
      <c r="MLW645" s="9"/>
      <c r="MLX645" s="9"/>
      <c r="MLY645" s="9"/>
      <c r="MLZ645" s="9"/>
      <c r="MMA645" s="9"/>
      <c r="MMB645" s="9"/>
      <c r="MMC645" s="9"/>
      <c r="MMD645" s="9"/>
      <c r="MME645" s="9"/>
      <c r="MMF645" s="9"/>
      <c r="MMG645" s="9"/>
      <c r="MMH645" s="9"/>
      <c r="MMI645" s="9"/>
      <c r="MMJ645" s="9"/>
      <c r="MMK645" s="9"/>
      <c r="MML645" s="9"/>
      <c r="MMM645" s="9"/>
      <c r="MMN645" s="9"/>
      <c r="MMO645" s="9"/>
      <c r="MMP645" s="9"/>
      <c r="MMQ645" s="9"/>
      <c r="MMR645" s="9"/>
      <c r="MMS645" s="9"/>
      <c r="MMT645" s="9"/>
      <c r="MMU645" s="9"/>
      <c r="MMV645" s="9"/>
      <c r="MMW645" s="9"/>
      <c r="MMX645" s="9"/>
      <c r="MMY645" s="9"/>
      <c r="MMZ645" s="9"/>
      <c r="MNA645" s="9"/>
      <c r="MNB645" s="9"/>
      <c r="MNC645" s="9"/>
      <c r="MND645" s="9"/>
      <c r="MNE645" s="9"/>
      <c r="MNF645" s="9"/>
      <c r="MNG645" s="9"/>
      <c r="MNH645" s="9"/>
      <c r="MNI645" s="9"/>
      <c r="MNJ645" s="9"/>
      <c r="MNK645" s="9"/>
      <c r="MNL645" s="9"/>
      <c r="MNM645" s="9"/>
      <c r="MNN645" s="9"/>
      <c r="MNO645" s="9"/>
      <c r="MNP645" s="9"/>
      <c r="MNQ645" s="9"/>
      <c r="MNR645" s="9"/>
      <c r="MNS645" s="9"/>
      <c r="MNT645" s="9"/>
      <c r="MNU645" s="9"/>
      <c r="MNV645" s="9"/>
      <c r="MNW645" s="9"/>
      <c r="MNX645" s="9"/>
      <c r="MNY645" s="9"/>
      <c r="MNZ645" s="9"/>
      <c r="MOA645" s="9"/>
      <c r="MOB645" s="9"/>
      <c r="MOC645" s="9"/>
      <c r="MOD645" s="9"/>
      <c r="MOE645" s="9"/>
      <c r="MOF645" s="9"/>
      <c r="MOG645" s="9"/>
      <c r="MOH645" s="9"/>
      <c r="MOI645" s="9"/>
      <c r="MOJ645" s="9"/>
      <c r="MOK645" s="9"/>
      <c r="MOL645" s="9"/>
      <c r="MOM645" s="9"/>
      <c r="MON645" s="9"/>
      <c r="MOO645" s="9"/>
      <c r="MOP645" s="9"/>
      <c r="MOQ645" s="9"/>
      <c r="MOR645" s="9"/>
      <c r="MOS645" s="9"/>
      <c r="MOT645" s="9"/>
      <c r="MOU645" s="9"/>
      <c r="MOV645" s="9"/>
      <c r="MOW645" s="9"/>
      <c r="MOX645" s="9"/>
      <c r="MOY645" s="9"/>
      <c r="MOZ645" s="9"/>
      <c r="MPA645" s="9"/>
      <c r="MPB645" s="9"/>
      <c r="MPC645" s="9"/>
      <c r="MPD645" s="9"/>
      <c r="MPE645" s="9"/>
      <c r="MPF645" s="9"/>
      <c r="MPG645" s="9"/>
      <c r="MPH645" s="9"/>
      <c r="MPI645" s="9"/>
      <c r="MPJ645" s="9"/>
      <c r="MPK645" s="9"/>
      <c r="MPL645" s="9"/>
      <c r="MPM645" s="9"/>
      <c r="MPN645" s="9"/>
      <c r="MPO645" s="9"/>
      <c r="MPP645" s="9"/>
      <c r="MPQ645" s="9"/>
      <c r="MPR645" s="9"/>
      <c r="MPS645" s="9"/>
      <c r="MPT645" s="9"/>
      <c r="MPU645" s="9"/>
      <c r="MPV645" s="9"/>
      <c r="MPW645" s="9"/>
      <c r="MPX645" s="9"/>
      <c r="MPY645" s="9"/>
      <c r="MPZ645" s="9"/>
      <c r="MQA645" s="9"/>
      <c r="MQB645" s="9"/>
      <c r="MQC645" s="9"/>
      <c r="MQD645" s="9"/>
      <c r="MQE645" s="9"/>
      <c r="MQF645" s="9"/>
      <c r="MQG645" s="9"/>
      <c r="MQH645" s="9"/>
      <c r="MQI645" s="9"/>
      <c r="MQJ645" s="9"/>
      <c r="MQK645" s="9"/>
      <c r="MQL645" s="9"/>
      <c r="MQM645" s="9"/>
      <c r="MQN645" s="9"/>
      <c r="MQO645" s="9"/>
      <c r="MQP645" s="9"/>
      <c r="MQQ645" s="9"/>
      <c r="MQR645" s="9"/>
      <c r="MQS645" s="9"/>
      <c r="MQT645" s="9"/>
      <c r="MQU645" s="9"/>
      <c r="MQV645" s="9"/>
      <c r="MQW645" s="9"/>
      <c r="MQX645" s="9"/>
      <c r="MQY645" s="9"/>
      <c r="MQZ645" s="9"/>
      <c r="MRA645" s="9"/>
      <c r="MRB645" s="9"/>
      <c r="MRC645" s="9"/>
      <c r="MRD645" s="9"/>
      <c r="MRE645" s="9"/>
      <c r="MRF645" s="9"/>
      <c r="MRG645" s="9"/>
      <c r="MRH645" s="9"/>
      <c r="MRI645" s="9"/>
      <c r="MRJ645" s="9"/>
      <c r="MRK645" s="9"/>
      <c r="MRL645" s="9"/>
      <c r="MRM645" s="9"/>
      <c r="MRN645" s="9"/>
      <c r="MRO645" s="9"/>
      <c r="MRP645" s="9"/>
      <c r="MRQ645" s="9"/>
      <c r="MRR645" s="9"/>
      <c r="MRS645" s="9"/>
      <c r="MRT645" s="9"/>
      <c r="MRU645" s="9"/>
      <c r="MRV645" s="9"/>
      <c r="MRW645" s="9"/>
      <c r="MRX645" s="9"/>
      <c r="MRY645" s="9"/>
      <c r="MRZ645" s="9"/>
      <c r="MSA645" s="9"/>
      <c r="MSB645" s="9"/>
      <c r="MSC645" s="9"/>
      <c r="MSD645" s="9"/>
      <c r="MSE645" s="9"/>
      <c r="MSF645" s="9"/>
      <c r="MSG645" s="9"/>
      <c r="MSH645" s="9"/>
      <c r="MSI645" s="9"/>
      <c r="MSJ645" s="9"/>
      <c r="MSK645" s="9"/>
      <c r="MSL645" s="9"/>
      <c r="MSM645" s="9"/>
      <c r="MSN645" s="9"/>
      <c r="MSO645" s="9"/>
      <c r="MSP645" s="9"/>
      <c r="MSQ645" s="9"/>
      <c r="MSR645" s="9"/>
      <c r="MSS645" s="9"/>
      <c r="MST645" s="9"/>
      <c r="MSU645" s="9"/>
      <c r="MSV645" s="9"/>
      <c r="MSW645" s="9"/>
      <c r="MSX645" s="9"/>
      <c r="MSY645" s="9"/>
      <c r="MSZ645" s="9"/>
      <c r="MTA645" s="9"/>
      <c r="MTB645" s="9"/>
      <c r="MTC645" s="9"/>
      <c r="MTD645" s="9"/>
      <c r="MTE645" s="9"/>
      <c r="MTF645" s="9"/>
      <c r="MTG645" s="9"/>
      <c r="MTH645" s="9"/>
      <c r="MTI645" s="9"/>
      <c r="MTJ645" s="9"/>
      <c r="MTK645" s="9"/>
      <c r="MTL645" s="9"/>
      <c r="MTM645" s="9"/>
      <c r="MTN645" s="9"/>
      <c r="MTO645" s="9"/>
      <c r="MTP645" s="9"/>
      <c r="MTQ645" s="9"/>
      <c r="MTR645" s="9"/>
      <c r="MTS645" s="9"/>
      <c r="MTT645" s="9"/>
      <c r="MTU645" s="9"/>
      <c r="MTV645" s="9"/>
      <c r="MTW645" s="9"/>
      <c r="MTX645" s="9"/>
      <c r="MTY645" s="9"/>
      <c r="MTZ645" s="9"/>
      <c r="MUA645" s="9"/>
      <c r="MUB645" s="9"/>
      <c r="MUC645" s="9"/>
      <c r="MUD645" s="9"/>
      <c r="MUE645" s="9"/>
      <c r="MUF645" s="9"/>
      <c r="MUG645" s="9"/>
      <c r="MUH645" s="9"/>
      <c r="MUI645" s="9"/>
      <c r="MUJ645" s="9"/>
      <c r="MUK645" s="9"/>
      <c r="MUL645" s="9"/>
      <c r="MUM645" s="9"/>
      <c r="MUN645" s="9"/>
      <c r="MUO645" s="9"/>
      <c r="MUP645" s="9"/>
      <c r="MUQ645" s="9"/>
      <c r="MUR645" s="9"/>
      <c r="MUS645" s="9"/>
      <c r="MUT645" s="9"/>
      <c r="MUU645" s="9"/>
      <c r="MUV645" s="9"/>
      <c r="MUW645" s="9"/>
      <c r="MUX645" s="9"/>
      <c r="MUY645" s="9"/>
      <c r="MUZ645" s="9"/>
      <c r="MVA645" s="9"/>
      <c r="MVB645" s="9"/>
      <c r="MVC645" s="9"/>
      <c r="MVD645" s="9"/>
      <c r="MVE645" s="9"/>
      <c r="MVF645" s="9"/>
      <c r="MVG645" s="9"/>
      <c r="MVH645" s="9"/>
      <c r="MVI645" s="9"/>
      <c r="MVJ645" s="9"/>
      <c r="MVK645" s="9"/>
      <c r="MVL645" s="9"/>
      <c r="MVM645" s="9"/>
      <c r="MVN645" s="9"/>
      <c r="MVO645" s="9"/>
      <c r="MVP645" s="9"/>
      <c r="MVQ645" s="9"/>
      <c r="MVR645" s="9"/>
      <c r="MVS645" s="9"/>
      <c r="MVT645" s="9"/>
      <c r="MVU645" s="9"/>
      <c r="MVV645" s="9"/>
      <c r="MVW645" s="9"/>
      <c r="MVX645" s="9"/>
      <c r="MVY645" s="9"/>
      <c r="MVZ645" s="9"/>
      <c r="MWA645" s="9"/>
      <c r="MWB645" s="9"/>
      <c r="MWC645" s="9"/>
      <c r="MWD645" s="9"/>
      <c r="MWE645" s="9"/>
      <c r="MWF645" s="9"/>
      <c r="MWG645" s="9"/>
      <c r="MWH645" s="9"/>
      <c r="MWI645" s="9"/>
      <c r="MWJ645" s="9"/>
      <c r="MWK645" s="9"/>
      <c r="MWL645" s="9"/>
      <c r="MWM645" s="9"/>
      <c r="MWN645" s="9"/>
      <c r="MWO645" s="9"/>
      <c r="MWP645" s="9"/>
      <c r="MWQ645" s="9"/>
      <c r="MWR645" s="9"/>
      <c r="MWS645" s="9"/>
      <c r="MWT645" s="9"/>
      <c r="MWU645" s="9"/>
      <c r="MWV645" s="9"/>
      <c r="MWW645" s="9"/>
      <c r="MWX645" s="9"/>
      <c r="MWY645" s="9"/>
      <c r="MWZ645" s="9"/>
      <c r="MXA645" s="9"/>
      <c r="MXB645" s="9"/>
      <c r="MXC645" s="9"/>
      <c r="MXD645" s="9"/>
      <c r="MXE645" s="9"/>
      <c r="MXF645" s="9"/>
      <c r="MXG645" s="9"/>
      <c r="MXH645" s="9"/>
      <c r="MXI645" s="9"/>
      <c r="MXJ645" s="9"/>
      <c r="MXK645" s="9"/>
      <c r="MXL645" s="9"/>
      <c r="MXM645" s="9"/>
      <c r="MXN645" s="9"/>
      <c r="MXO645" s="9"/>
      <c r="MXP645" s="9"/>
      <c r="MXQ645" s="9"/>
      <c r="MXR645" s="9"/>
      <c r="MXS645" s="9"/>
      <c r="MXT645" s="9"/>
      <c r="MXU645" s="9"/>
      <c r="MXV645" s="9"/>
      <c r="MXW645" s="9"/>
      <c r="MXX645" s="9"/>
      <c r="MXY645" s="9"/>
      <c r="MXZ645" s="9"/>
      <c r="MYA645" s="9"/>
      <c r="MYB645" s="9"/>
      <c r="MYC645" s="9"/>
      <c r="MYD645" s="9"/>
      <c r="MYE645" s="9"/>
      <c r="MYF645" s="9"/>
      <c r="MYG645" s="9"/>
      <c r="MYH645" s="9"/>
      <c r="MYI645" s="9"/>
      <c r="MYJ645" s="9"/>
      <c r="MYK645" s="9"/>
      <c r="MYL645" s="9"/>
      <c r="MYM645" s="9"/>
      <c r="MYN645" s="9"/>
      <c r="MYO645" s="9"/>
      <c r="MYP645" s="9"/>
      <c r="MYQ645" s="9"/>
      <c r="MYR645" s="9"/>
      <c r="MYS645" s="9"/>
      <c r="MYT645" s="9"/>
      <c r="MYU645" s="9"/>
      <c r="MYV645" s="9"/>
      <c r="MYW645" s="9"/>
      <c r="MYX645" s="9"/>
      <c r="MYY645" s="9"/>
      <c r="MYZ645" s="9"/>
      <c r="MZA645" s="9"/>
      <c r="MZB645" s="9"/>
      <c r="MZC645" s="9"/>
      <c r="MZD645" s="9"/>
      <c r="MZE645" s="9"/>
      <c r="MZF645" s="9"/>
      <c r="MZG645" s="9"/>
      <c r="MZH645" s="9"/>
      <c r="MZI645" s="9"/>
      <c r="MZJ645" s="9"/>
      <c r="MZK645" s="9"/>
      <c r="MZL645" s="9"/>
      <c r="MZM645" s="9"/>
      <c r="MZN645" s="9"/>
      <c r="MZO645" s="9"/>
      <c r="MZP645" s="9"/>
      <c r="MZQ645" s="9"/>
      <c r="MZR645" s="9"/>
      <c r="MZS645" s="9"/>
      <c r="MZT645" s="9"/>
      <c r="MZU645" s="9"/>
      <c r="MZV645" s="9"/>
      <c r="MZW645" s="9"/>
      <c r="MZX645" s="9"/>
      <c r="MZY645" s="9"/>
      <c r="MZZ645" s="9"/>
      <c r="NAA645" s="9"/>
      <c r="NAB645" s="9"/>
      <c r="NAC645" s="9"/>
      <c r="NAD645" s="9"/>
      <c r="NAE645" s="9"/>
      <c r="NAF645" s="9"/>
      <c r="NAG645" s="9"/>
      <c r="NAH645" s="9"/>
      <c r="NAI645" s="9"/>
      <c r="NAJ645" s="9"/>
      <c r="NAK645" s="9"/>
      <c r="NAL645" s="9"/>
      <c r="NAM645" s="9"/>
      <c r="NAN645" s="9"/>
      <c r="NAO645" s="9"/>
      <c r="NAP645" s="9"/>
      <c r="NAQ645" s="9"/>
      <c r="NAR645" s="9"/>
      <c r="NAS645" s="9"/>
      <c r="NAT645" s="9"/>
      <c r="NAU645" s="9"/>
      <c r="NAV645" s="9"/>
      <c r="NAW645" s="9"/>
      <c r="NAX645" s="9"/>
      <c r="NAY645" s="9"/>
      <c r="NAZ645" s="9"/>
      <c r="NBA645" s="9"/>
      <c r="NBB645" s="9"/>
      <c r="NBC645" s="9"/>
      <c r="NBD645" s="9"/>
      <c r="NBE645" s="9"/>
      <c r="NBF645" s="9"/>
      <c r="NBG645" s="9"/>
      <c r="NBH645" s="9"/>
      <c r="NBI645" s="9"/>
      <c r="NBJ645" s="9"/>
      <c r="NBK645" s="9"/>
      <c r="NBL645" s="9"/>
      <c r="NBM645" s="9"/>
      <c r="NBN645" s="9"/>
      <c r="NBO645" s="9"/>
      <c r="NBP645" s="9"/>
      <c r="NBQ645" s="9"/>
      <c r="NBR645" s="9"/>
      <c r="NBS645" s="9"/>
      <c r="NBT645" s="9"/>
      <c r="NBU645" s="9"/>
      <c r="NBV645" s="9"/>
      <c r="NBW645" s="9"/>
      <c r="NBX645" s="9"/>
      <c r="NBY645" s="9"/>
      <c r="NBZ645" s="9"/>
      <c r="NCA645" s="9"/>
      <c r="NCB645" s="9"/>
      <c r="NCC645" s="9"/>
      <c r="NCD645" s="9"/>
      <c r="NCE645" s="9"/>
      <c r="NCF645" s="9"/>
      <c r="NCG645" s="9"/>
      <c r="NCH645" s="9"/>
      <c r="NCI645" s="9"/>
      <c r="NCJ645" s="9"/>
      <c r="NCK645" s="9"/>
      <c r="NCL645" s="9"/>
      <c r="NCM645" s="9"/>
      <c r="NCN645" s="9"/>
      <c r="NCO645" s="9"/>
      <c r="NCP645" s="9"/>
      <c r="NCQ645" s="9"/>
      <c r="NCR645" s="9"/>
      <c r="NCS645" s="9"/>
      <c r="NCT645" s="9"/>
      <c r="NCU645" s="9"/>
      <c r="NCV645" s="9"/>
      <c r="NCW645" s="9"/>
      <c r="NCX645" s="9"/>
      <c r="NCY645" s="9"/>
      <c r="NCZ645" s="9"/>
      <c r="NDA645" s="9"/>
      <c r="NDB645" s="9"/>
      <c r="NDC645" s="9"/>
      <c r="NDD645" s="9"/>
      <c r="NDE645" s="9"/>
      <c r="NDF645" s="9"/>
      <c r="NDG645" s="9"/>
      <c r="NDH645" s="9"/>
      <c r="NDI645" s="9"/>
      <c r="NDJ645" s="9"/>
      <c r="NDK645" s="9"/>
      <c r="NDL645" s="9"/>
      <c r="NDM645" s="9"/>
      <c r="NDN645" s="9"/>
      <c r="NDO645" s="9"/>
      <c r="NDP645" s="9"/>
      <c r="NDQ645" s="9"/>
      <c r="NDR645" s="9"/>
      <c r="NDS645" s="9"/>
      <c r="NDT645" s="9"/>
      <c r="NDU645" s="9"/>
      <c r="NDV645" s="9"/>
      <c r="NDW645" s="9"/>
      <c r="NDX645" s="9"/>
      <c r="NDY645" s="9"/>
      <c r="NDZ645" s="9"/>
      <c r="NEA645" s="9"/>
      <c r="NEB645" s="9"/>
      <c r="NEC645" s="9"/>
      <c r="NED645" s="9"/>
      <c r="NEE645" s="9"/>
      <c r="NEF645" s="9"/>
      <c r="NEG645" s="9"/>
      <c r="NEH645" s="9"/>
      <c r="NEI645" s="9"/>
      <c r="NEJ645" s="9"/>
      <c r="NEK645" s="9"/>
      <c r="NEL645" s="9"/>
      <c r="NEM645" s="9"/>
      <c r="NEN645" s="9"/>
      <c r="NEO645" s="9"/>
      <c r="NEP645" s="9"/>
      <c r="NEQ645" s="9"/>
      <c r="NER645" s="9"/>
      <c r="NES645" s="9"/>
      <c r="NET645" s="9"/>
      <c r="NEU645" s="9"/>
      <c r="NEV645" s="9"/>
      <c r="NEW645" s="9"/>
      <c r="NEX645" s="9"/>
      <c r="NEY645" s="9"/>
      <c r="NEZ645" s="9"/>
      <c r="NFA645" s="9"/>
      <c r="NFB645" s="9"/>
      <c r="NFC645" s="9"/>
      <c r="NFD645" s="9"/>
      <c r="NFE645" s="9"/>
      <c r="NFF645" s="9"/>
      <c r="NFG645" s="9"/>
      <c r="NFH645" s="9"/>
      <c r="NFI645" s="9"/>
      <c r="NFJ645" s="9"/>
      <c r="NFK645" s="9"/>
      <c r="NFL645" s="9"/>
      <c r="NFM645" s="9"/>
      <c r="NFN645" s="9"/>
      <c r="NFO645" s="9"/>
      <c r="NFP645" s="9"/>
      <c r="NFQ645" s="9"/>
      <c r="NFR645" s="9"/>
      <c r="NFS645" s="9"/>
      <c r="NFT645" s="9"/>
      <c r="NFU645" s="9"/>
      <c r="NFV645" s="9"/>
      <c r="NFW645" s="9"/>
      <c r="NFX645" s="9"/>
      <c r="NFY645" s="9"/>
      <c r="NFZ645" s="9"/>
      <c r="NGA645" s="9"/>
      <c r="NGB645" s="9"/>
      <c r="NGC645" s="9"/>
      <c r="NGD645" s="9"/>
      <c r="NGE645" s="9"/>
      <c r="NGF645" s="9"/>
      <c r="NGG645" s="9"/>
      <c r="NGH645" s="9"/>
      <c r="NGI645" s="9"/>
      <c r="NGJ645" s="9"/>
      <c r="NGK645" s="9"/>
      <c r="NGL645" s="9"/>
      <c r="NGM645" s="9"/>
      <c r="NGN645" s="9"/>
      <c r="NGO645" s="9"/>
      <c r="NGP645" s="9"/>
      <c r="NGQ645" s="9"/>
      <c r="NGR645" s="9"/>
      <c r="NGS645" s="9"/>
      <c r="NGT645" s="9"/>
      <c r="NGU645" s="9"/>
      <c r="NGV645" s="9"/>
      <c r="NGW645" s="9"/>
      <c r="NGX645" s="9"/>
      <c r="NGY645" s="9"/>
      <c r="NGZ645" s="9"/>
      <c r="NHA645" s="9"/>
      <c r="NHB645" s="9"/>
      <c r="NHC645" s="9"/>
      <c r="NHD645" s="9"/>
      <c r="NHE645" s="9"/>
      <c r="NHF645" s="9"/>
      <c r="NHG645" s="9"/>
      <c r="NHH645" s="9"/>
      <c r="NHI645" s="9"/>
      <c r="NHJ645" s="9"/>
      <c r="NHK645" s="9"/>
      <c r="NHL645" s="9"/>
      <c r="NHM645" s="9"/>
      <c r="NHN645" s="9"/>
      <c r="NHO645" s="9"/>
      <c r="NHP645" s="9"/>
      <c r="NHQ645" s="9"/>
      <c r="NHR645" s="9"/>
      <c r="NHS645" s="9"/>
      <c r="NHT645" s="9"/>
      <c r="NHU645" s="9"/>
      <c r="NHV645" s="9"/>
      <c r="NHW645" s="9"/>
      <c r="NHX645" s="9"/>
      <c r="NHY645" s="9"/>
      <c r="NHZ645" s="9"/>
      <c r="NIA645" s="9"/>
      <c r="NIB645" s="9"/>
      <c r="NIC645" s="9"/>
      <c r="NID645" s="9"/>
      <c r="NIE645" s="9"/>
      <c r="NIF645" s="9"/>
      <c r="NIG645" s="9"/>
      <c r="NIH645" s="9"/>
      <c r="NII645" s="9"/>
      <c r="NIJ645" s="9"/>
      <c r="NIK645" s="9"/>
      <c r="NIL645" s="9"/>
      <c r="NIM645" s="9"/>
      <c r="NIN645" s="9"/>
      <c r="NIO645" s="9"/>
      <c r="NIP645" s="9"/>
      <c r="NIQ645" s="9"/>
      <c r="NIR645" s="9"/>
      <c r="NIS645" s="9"/>
      <c r="NIT645" s="9"/>
      <c r="NIU645" s="9"/>
      <c r="NIV645" s="9"/>
      <c r="NIW645" s="9"/>
      <c r="NIX645" s="9"/>
      <c r="NIY645" s="9"/>
      <c r="NIZ645" s="9"/>
      <c r="NJA645" s="9"/>
      <c r="NJB645" s="9"/>
      <c r="NJC645" s="9"/>
      <c r="NJD645" s="9"/>
      <c r="NJE645" s="9"/>
      <c r="NJF645" s="9"/>
      <c r="NJG645" s="9"/>
      <c r="NJH645" s="9"/>
      <c r="NJI645" s="9"/>
      <c r="NJJ645" s="9"/>
      <c r="NJK645" s="9"/>
      <c r="NJL645" s="9"/>
      <c r="NJM645" s="9"/>
      <c r="NJN645" s="9"/>
      <c r="NJO645" s="9"/>
      <c r="NJP645" s="9"/>
      <c r="NJQ645" s="9"/>
      <c r="NJR645" s="9"/>
      <c r="NJS645" s="9"/>
      <c r="NJT645" s="9"/>
      <c r="NJU645" s="9"/>
      <c r="NJV645" s="9"/>
      <c r="NJW645" s="9"/>
      <c r="NJX645" s="9"/>
      <c r="NJY645" s="9"/>
      <c r="NJZ645" s="9"/>
      <c r="NKA645" s="9"/>
      <c r="NKB645" s="9"/>
      <c r="NKC645" s="9"/>
      <c r="NKD645" s="9"/>
      <c r="NKE645" s="9"/>
      <c r="NKF645" s="9"/>
      <c r="NKG645" s="9"/>
      <c r="NKH645" s="9"/>
      <c r="NKI645" s="9"/>
      <c r="NKJ645" s="9"/>
      <c r="NKK645" s="9"/>
      <c r="NKL645" s="9"/>
      <c r="NKM645" s="9"/>
      <c r="NKN645" s="9"/>
      <c r="NKO645" s="9"/>
      <c r="NKP645" s="9"/>
      <c r="NKQ645" s="9"/>
      <c r="NKR645" s="9"/>
      <c r="NKS645" s="9"/>
      <c r="NKT645" s="9"/>
      <c r="NKU645" s="9"/>
      <c r="NKV645" s="9"/>
      <c r="NKW645" s="9"/>
      <c r="NKX645" s="9"/>
      <c r="NKY645" s="9"/>
      <c r="NKZ645" s="9"/>
      <c r="NLA645" s="9"/>
      <c r="NLB645" s="9"/>
      <c r="NLC645" s="9"/>
      <c r="NLD645" s="9"/>
      <c r="NLE645" s="9"/>
      <c r="NLF645" s="9"/>
      <c r="NLG645" s="9"/>
      <c r="NLH645" s="9"/>
      <c r="NLI645" s="9"/>
      <c r="NLJ645" s="9"/>
      <c r="NLK645" s="9"/>
      <c r="NLL645" s="9"/>
      <c r="NLM645" s="9"/>
      <c r="NLN645" s="9"/>
      <c r="NLO645" s="9"/>
      <c r="NLP645" s="9"/>
      <c r="NLQ645" s="9"/>
      <c r="NLR645" s="9"/>
      <c r="NLS645" s="9"/>
      <c r="NLT645" s="9"/>
      <c r="NLU645" s="9"/>
      <c r="NLV645" s="9"/>
      <c r="NLW645" s="9"/>
      <c r="NLX645" s="9"/>
      <c r="NLY645" s="9"/>
      <c r="NLZ645" s="9"/>
      <c r="NMA645" s="9"/>
      <c r="NMB645" s="9"/>
      <c r="NMC645" s="9"/>
      <c r="NMD645" s="9"/>
      <c r="NME645" s="9"/>
      <c r="NMF645" s="9"/>
      <c r="NMG645" s="9"/>
      <c r="NMH645" s="9"/>
      <c r="NMI645" s="9"/>
      <c r="NMJ645" s="9"/>
      <c r="NMK645" s="9"/>
      <c r="NML645" s="9"/>
      <c r="NMM645" s="9"/>
      <c r="NMN645" s="9"/>
      <c r="NMO645" s="9"/>
      <c r="NMP645" s="9"/>
      <c r="NMQ645" s="9"/>
      <c r="NMR645" s="9"/>
      <c r="NMS645" s="9"/>
      <c r="NMT645" s="9"/>
      <c r="NMU645" s="9"/>
      <c r="NMV645" s="9"/>
      <c r="NMW645" s="9"/>
      <c r="NMX645" s="9"/>
      <c r="NMY645" s="9"/>
      <c r="NMZ645" s="9"/>
      <c r="NNA645" s="9"/>
      <c r="NNB645" s="9"/>
      <c r="NNC645" s="9"/>
      <c r="NND645" s="9"/>
      <c r="NNE645" s="9"/>
      <c r="NNF645" s="9"/>
      <c r="NNG645" s="9"/>
      <c r="NNH645" s="9"/>
      <c r="NNI645" s="9"/>
      <c r="NNJ645" s="9"/>
      <c r="NNK645" s="9"/>
      <c r="NNL645" s="9"/>
      <c r="NNM645" s="9"/>
      <c r="NNN645" s="9"/>
      <c r="NNO645" s="9"/>
      <c r="NNP645" s="9"/>
      <c r="NNQ645" s="9"/>
      <c r="NNR645" s="9"/>
      <c r="NNS645" s="9"/>
      <c r="NNT645" s="9"/>
      <c r="NNU645" s="9"/>
      <c r="NNV645" s="9"/>
      <c r="NNW645" s="9"/>
      <c r="NNX645" s="9"/>
      <c r="NNY645" s="9"/>
      <c r="NNZ645" s="9"/>
      <c r="NOA645" s="9"/>
      <c r="NOB645" s="9"/>
      <c r="NOC645" s="9"/>
      <c r="NOD645" s="9"/>
      <c r="NOE645" s="9"/>
      <c r="NOF645" s="9"/>
      <c r="NOG645" s="9"/>
      <c r="NOH645" s="9"/>
      <c r="NOI645" s="9"/>
      <c r="NOJ645" s="9"/>
      <c r="NOK645" s="9"/>
      <c r="NOL645" s="9"/>
      <c r="NOM645" s="9"/>
      <c r="NON645" s="9"/>
      <c r="NOO645" s="9"/>
      <c r="NOP645" s="9"/>
      <c r="NOQ645" s="9"/>
      <c r="NOR645" s="9"/>
      <c r="NOS645" s="9"/>
      <c r="NOT645" s="9"/>
      <c r="NOU645" s="9"/>
      <c r="NOV645" s="9"/>
      <c r="NOW645" s="9"/>
      <c r="NOX645" s="9"/>
      <c r="NOY645" s="9"/>
      <c r="NOZ645" s="9"/>
      <c r="NPA645" s="9"/>
      <c r="NPB645" s="9"/>
      <c r="NPC645" s="9"/>
      <c r="NPD645" s="9"/>
      <c r="NPE645" s="9"/>
      <c r="NPF645" s="9"/>
      <c r="NPG645" s="9"/>
      <c r="NPH645" s="9"/>
      <c r="NPI645" s="9"/>
      <c r="NPJ645" s="9"/>
      <c r="NPK645" s="9"/>
      <c r="NPL645" s="9"/>
      <c r="NPM645" s="9"/>
      <c r="NPN645" s="9"/>
      <c r="NPO645" s="9"/>
      <c r="NPP645" s="9"/>
      <c r="NPQ645" s="9"/>
      <c r="NPR645" s="9"/>
      <c r="NPS645" s="9"/>
      <c r="NPT645" s="9"/>
      <c r="NPU645" s="9"/>
      <c r="NPV645" s="9"/>
      <c r="NPW645" s="9"/>
      <c r="NPX645" s="9"/>
      <c r="NPY645" s="9"/>
      <c r="NPZ645" s="9"/>
      <c r="NQA645" s="9"/>
      <c r="NQB645" s="9"/>
      <c r="NQC645" s="9"/>
      <c r="NQD645" s="9"/>
      <c r="NQE645" s="9"/>
      <c r="NQF645" s="9"/>
      <c r="NQG645" s="9"/>
      <c r="NQH645" s="9"/>
      <c r="NQI645" s="9"/>
      <c r="NQJ645" s="9"/>
      <c r="NQK645" s="9"/>
      <c r="NQL645" s="9"/>
      <c r="NQM645" s="9"/>
      <c r="NQN645" s="9"/>
      <c r="NQO645" s="9"/>
      <c r="NQP645" s="9"/>
      <c r="NQQ645" s="9"/>
      <c r="NQR645" s="9"/>
      <c r="NQS645" s="9"/>
      <c r="NQT645" s="9"/>
      <c r="NQU645" s="9"/>
      <c r="NQV645" s="9"/>
      <c r="NQW645" s="9"/>
      <c r="NQX645" s="9"/>
      <c r="NQY645" s="9"/>
      <c r="NQZ645" s="9"/>
      <c r="NRA645" s="9"/>
      <c r="NRB645" s="9"/>
      <c r="NRC645" s="9"/>
      <c r="NRD645" s="9"/>
      <c r="NRE645" s="9"/>
      <c r="NRF645" s="9"/>
      <c r="NRG645" s="9"/>
      <c r="NRH645" s="9"/>
      <c r="NRI645" s="9"/>
      <c r="NRJ645" s="9"/>
      <c r="NRK645" s="9"/>
      <c r="NRL645" s="9"/>
      <c r="NRM645" s="9"/>
      <c r="NRN645" s="9"/>
      <c r="NRO645" s="9"/>
      <c r="NRP645" s="9"/>
      <c r="NRQ645" s="9"/>
      <c r="NRR645" s="9"/>
      <c r="NRS645" s="9"/>
      <c r="NRT645" s="9"/>
      <c r="NRU645" s="9"/>
      <c r="NRV645" s="9"/>
      <c r="NRW645" s="9"/>
      <c r="NRX645" s="9"/>
      <c r="NRY645" s="9"/>
      <c r="NRZ645" s="9"/>
      <c r="NSA645" s="9"/>
      <c r="NSB645" s="9"/>
      <c r="NSC645" s="9"/>
      <c r="NSD645" s="9"/>
      <c r="NSE645" s="9"/>
      <c r="NSF645" s="9"/>
      <c r="NSG645" s="9"/>
      <c r="NSH645" s="9"/>
      <c r="NSI645" s="9"/>
      <c r="NSJ645" s="9"/>
      <c r="NSK645" s="9"/>
      <c r="NSL645" s="9"/>
      <c r="NSM645" s="9"/>
      <c r="NSN645" s="9"/>
      <c r="NSO645" s="9"/>
      <c r="NSP645" s="9"/>
      <c r="NSQ645" s="9"/>
      <c r="NSR645" s="9"/>
      <c r="NSS645" s="9"/>
      <c r="NST645" s="9"/>
      <c r="NSU645" s="9"/>
      <c r="NSV645" s="9"/>
      <c r="NSW645" s="9"/>
      <c r="NSX645" s="9"/>
      <c r="NSY645" s="9"/>
      <c r="NSZ645" s="9"/>
      <c r="NTA645" s="9"/>
      <c r="NTB645" s="9"/>
      <c r="NTC645" s="9"/>
      <c r="NTD645" s="9"/>
      <c r="NTE645" s="9"/>
      <c r="NTF645" s="9"/>
      <c r="NTG645" s="9"/>
      <c r="NTH645" s="9"/>
      <c r="NTI645" s="9"/>
      <c r="NTJ645" s="9"/>
      <c r="NTK645" s="9"/>
      <c r="NTL645" s="9"/>
      <c r="NTM645" s="9"/>
      <c r="NTN645" s="9"/>
      <c r="NTO645" s="9"/>
      <c r="NTP645" s="9"/>
      <c r="NTQ645" s="9"/>
      <c r="NTR645" s="9"/>
      <c r="NTS645" s="9"/>
      <c r="NTT645" s="9"/>
      <c r="NTU645" s="9"/>
      <c r="NTV645" s="9"/>
      <c r="NTW645" s="9"/>
      <c r="NTX645" s="9"/>
      <c r="NTY645" s="9"/>
      <c r="NTZ645" s="9"/>
      <c r="NUA645" s="9"/>
      <c r="NUB645" s="9"/>
      <c r="NUC645" s="9"/>
      <c r="NUD645" s="9"/>
      <c r="NUE645" s="9"/>
      <c r="NUF645" s="9"/>
      <c r="NUG645" s="9"/>
      <c r="NUH645" s="9"/>
      <c r="NUI645" s="9"/>
      <c r="NUJ645" s="9"/>
      <c r="NUK645" s="9"/>
      <c r="NUL645" s="9"/>
      <c r="NUM645" s="9"/>
      <c r="NUN645" s="9"/>
      <c r="NUO645" s="9"/>
      <c r="NUP645" s="9"/>
      <c r="NUQ645" s="9"/>
      <c r="NUR645" s="9"/>
      <c r="NUS645" s="9"/>
      <c r="NUT645" s="9"/>
      <c r="NUU645" s="9"/>
      <c r="NUV645" s="9"/>
      <c r="NUW645" s="9"/>
      <c r="NUX645" s="9"/>
      <c r="NUY645" s="9"/>
      <c r="NUZ645" s="9"/>
      <c r="NVA645" s="9"/>
      <c r="NVB645" s="9"/>
      <c r="NVC645" s="9"/>
      <c r="NVD645" s="9"/>
      <c r="NVE645" s="9"/>
      <c r="NVF645" s="9"/>
      <c r="NVG645" s="9"/>
      <c r="NVH645" s="9"/>
      <c r="NVI645" s="9"/>
      <c r="NVJ645" s="9"/>
      <c r="NVK645" s="9"/>
      <c r="NVL645" s="9"/>
      <c r="NVM645" s="9"/>
      <c r="NVN645" s="9"/>
      <c r="NVO645" s="9"/>
      <c r="NVP645" s="9"/>
      <c r="NVQ645" s="9"/>
      <c r="NVR645" s="9"/>
      <c r="NVS645" s="9"/>
      <c r="NVT645" s="9"/>
      <c r="NVU645" s="9"/>
      <c r="NVV645" s="9"/>
      <c r="NVW645" s="9"/>
      <c r="NVX645" s="9"/>
      <c r="NVY645" s="9"/>
      <c r="NVZ645" s="9"/>
      <c r="NWA645" s="9"/>
      <c r="NWB645" s="9"/>
      <c r="NWC645" s="9"/>
      <c r="NWD645" s="9"/>
      <c r="NWE645" s="9"/>
      <c r="NWF645" s="9"/>
      <c r="NWG645" s="9"/>
      <c r="NWH645" s="9"/>
      <c r="NWI645" s="9"/>
      <c r="NWJ645" s="9"/>
      <c r="NWK645" s="9"/>
      <c r="NWL645" s="9"/>
      <c r="NWM645" s="9"/>
      <c r="NWN645" s="9"/>
      <c r="NWO645" s="9"/>
      <c r="NWP645" s="9"/>
      <c r="NWQ645" s="9"/>
      <c r="NWR645" s="9"/>
      <c r="NWS645" s="9"/>
      <c r="NWT645" s="9"/>
      <c r="NWU645" s="9"/>
      <c r="NWV645" s="9"/>
      <c r="NWW645" s="9"/>
      <c r="NWX645" s="9"/>
      <c r="NWY645" s="9"/>
      <c r="NWZ645" s="9"/>
      <c r="NXA645" s="9"/>
      <c r="NXB645" s="9"/>
      <c r="NXC645" s="9"/>
      <c r="NXD645" s="9"/>
      <c r="NXE645" s="9"/>
      <c r="NXF645" s="9"/>
      <c r="NXG645" s="9"/>
      <c r="NXH645" s="9"/>
      <c r="NXI645" s="9"/>
      <c r="NXJ645" s="9"/>
      <c r="NXK645" s="9"/>
      <c r="NXL645" s="9"/>
      <c r="NXM645" s="9"/>
      <c r="NXN645" s="9"/>
      <c r="NXO645" s="9"/>
      <c r="NXP645" s="9"/>
      <c r="NXQ645" s="9"/>
      <c r="NXR645" s="9"/>
      <c r="NXS645" s="9"/>
      <c r="NXT645" s="9"/>
      <c r="NXU645" s="9"/>
      <c r="NXV645" s="9"/>
      <c r="NXW645" s="9"/>
      <c r="NXX645" s="9"/>
      <c r="NXY645" s="9"/>
      <c r="NXZ645" s="9"/>
      <c r="NYA645" s="9"/>
      <c r="NYB645" s="9"/>
      <c r="NYC645" s="9"/>
      <c r="NYD645" s="9"/>
      <c r="NYE645" s="9"/>
      <c r="NYF645" s="9"/>
      <c r="NYG645" s="9"/>
      <c r="NYH645" s="9"/>
      <c r="NYI645" s="9"/>
      <c r="NYJ645" s="9"/>
      <c r="NYK645" s="9"/>
      <c r="NYL645" s="9"/>
      <c r="NYM645" s="9"/>
      <c r="NYN645" s="9"/>
      <c r="NYO645" s="9"/>
      <c r="NYP645" s="9"/>
      <c r="NYQ645" s="9"/>
      <c r="NYR645" s="9"/>
      <c r="NYS645" s="9"/>
      <c r="NYT645" s="9"/>
      <c r="NYU645" s="9"/>
      <c r="NYV645" s="9"/>
      <c r="NYW645" s="9"/>
      <c r="NYX645" s="9"/>
      <c r="NYY645" s="9"/>
      <c r="NYZ645" s="9"/>
      <c r="NZA645" s="9"/>
      <c r="NZB645" s="9"/>
      <c r="NZC645" s="9"/>
      <c r="NZD645" s="9"/>
      <c r="NZE645" s="9"/>
      <c r="NZF645" s="9"/>
      <c r="NZG645" s="9"/>
      <c r="NZH645" s="9"/>
      <c r="NZI645" s="9"/>
      <c r="NZJ645" s="9"/>
      <c r="NZK645" s="9"/>
      <c r="NZL645" s="9"/>
      <c r="NZM645" s="9"/>
      <c r="NZN645" s="9"/>
      <c r="NZO645" s="9"/>
      <c r="NZP645" s="9"/>
      <c r="NZQ645" s="9"/>
      <c r="NZR645" s="9"/>
      <c r="NZS645" s="9"/>
      <c r="NZT645" s="9"/>
      <c r="NZU645" s="9"/>
      <c r="NZV645" s="9"/>
      <c r="NZW645" s="9"/>
      <c r="NZX645" s="9"/>
      <c r="NZY645" s="9"/>
      <c r="NZZ645" s="9"/>
      <c r="OAA645" s="9"/>
      <c r="OAB645" s="9"/>
      <c r="OAC645" s="9"/>
      <c r="OAD645" s="9"/>
      <c r="OAE645" s="9"/>
      <c r="OAF645" s="9"/>
      <c r="OAG645" s="9"/>
      <c r="OAH645" s="9"/>
      <c r="OAI645" s="9"/>
      <c r="OAJ645" s="9"/>
      <c r="OAK645" s="9"/>
      <c r="OAL645" s="9"/>
      <c r="OAM645" s="9"/>
      <c r="OAN645" s="9"/>
      <c r="OAO645" s="9"/>
      <c r="OAP645" s="9"/>
      <c r="OAQ645" s="9"/>
      <c r="OAR645" s="9"/>
      <c r="OAS645" s="9"/>
      <c r="OAT645" s="9"/>
      <c r="OAU645" s="9"/>
      <c r="OAV645" s="9"/>
      <c r="OAW645" s="9"/>
      <c r="OAX645" s="9"/>
      <c r="OAY645" s="9"/>
      <c r="OAZ645" s="9"/>
      <c r="OBA645" s="9"/>
      <c r="OBB645" s="9"/>
      <c r="OBC645" s="9"/>
      <c r="OBD645" s="9"/>
      <c r="OBE645" s="9"/>
      <c r="OBF645" s="9"/>
      <c r="OBG645" s="9"/>
      <c r="OBH645" s="9"/>
      <c r="OBI645" s="9"/>
      <c r="OBJ645" s="9"/>
      <c r="OBK645" s="9"/>
      <c r="OBL645" s="9"/>
      <c r="OBM645" s="9"/>
      <c r="OBN645" s="9"/>
      <c r="OBO645" s="9"/>
      <c r="OBP645" s="9"/>
      <c r="OBQ645" s="9"/>
      <c r="OBR645" s="9"/>
      <c r="OBS645" s="9"/>
      <c r="OBT645" s="9"/>
      <c r="OBU645" s="9"/>
      <c r="OBV645" s="9"/>
      <c r="OBW645" s="9"/>
      <c r="OBX645" s="9"/>
      <c r="OBY645" s="9"/>
      <c r="OBZ645" s="9"/>
      <c r="OCA645" s="9"/>
      <c r="OCB645" s="9"/>
      <c r="OCC645" s="9"/>
      <c r="OCD645" s="9"/>
      <c r="OCE645" s="9"/>
      <c r="OCF645" s="9"/>
      <c r="OCG645" s="9"/>
      <c r="OCH645" s="9"/>
      <c r="OCI645" s="9"/>
      <c r="OCJ645" s="9"/>
      <c r="OCK645" s="9"/>
      <c r="OCL645" s="9"/>
      <c r="OCM645" s="9"/>
      <c r="OCN645" s="9"/>
      <c r="OCO645" s="9"/>
      <c r="OCP645" s="9"/>
      <c r="OCQ645" s="9"/>
      <c r="OCR645" s="9"/>
      <c r="OCS645" s="9"/>
      <c r="OCT645" s="9"/>
      <c r="OCU645" s="9"/>
      <c r="OCV645" s="9"/>
      <c r="OCW645" s="9"/>
      <c r="OCX645" s="9"/>
      <c r="OCY645" s="9"/>
      <c r="OCZ645" s="9"/>
      <c r="ODA645" s="9"/>
      <c r="ODB645" s="9"/>
      <c r="ODC645" s="9"/>
      <c r="ODD645" s="9"/>
      <c r="ODE645" s="9"/>
      <c r="ODF645" s="9"/>
      <c r="ODG645" s="9"/>
      <c r="ODH645" s="9"/>
      <c r="ODI645" s="9"/>
      <c r="ODJ645" s="9"/>
      <c r="ODK645" s="9"/>
      <c r="ODL645" s="9"/>
      <c r="ODM645" s="9"/>
      <c r="ODN645" s="9"/>
      <c r="ODO645" s="9"/>
      <c r="ODP645" s="9"/>
      <c r="ODQ645" s="9"/>
      <c r="ODR645" s="9"/>
      <c r="ODS645" s="9"/>
      <c r="ODT645" s="9"/>
      <c r="ODU645" s="9"/>
      <c r="ODV645" s="9"/>
      <c r="ODW645" s="9"/>
      <c r="ODX645" s="9"/>
      <c r="ODY645" s="9"/>
      <c r="ODZ645" s="9"/>
      <c r="OEA645" s="9"/>
      <c r="OEB645" s="9"/>
      <c r="OEC645" s="9"/>
      <c r="OED645" s="9"/>
      <c r="OEE645" s="9"/>
      <c r="OEF645" s="9"/>
      <c r="OEG645" s="9"/>
      <c r="OEH645" s="9"/>
      <c r="OEI645" s="9"/>
      <c r="OEJ645" s="9"/>
      <c r="OEK645" s="9"/>
      <c r="OEL645" s="9"/>
      <c r="OEM645" s="9"/>
      <c r="OEN645" s="9"/>
      <c r="OEO645" s="9"/>
      <c r="OEP645" s="9"/>
      <c r="OEQ645" s="9"/>
      <c r="OER645" s="9"/>
      <c r="OES645" s="9"/>
      <c r="OET645" s="9"/>
      <c r="OEU645" s="9"/>
      <c r="OEV645" s="9"/>
      <c r="OEW645" s="9"/>
      <c r="OEX645" s="9"/>
      <c r="OEY645" s="9"/>
      <c r="OEZ645" s="9"/>
      <c r="OFA645" s="9"/>
      <c r="OFB645" s="9"/>
      <c r="OFC645" s="9"/>
      <c r="OFD645" s="9"/>
      <c r="OFE645" s="9"/>
      <c r="OFF645" s="9"/>
      <c r="OFG645" s="9"/>
      <c r="OFH645" s="9"/>
      <c r="OFI645" s="9"/>
      <c r="OFJ645" s="9"/>
      <c r="OFK645" s="9"/>
      <c r="OFL645" s="9"/>
      <c r="OFM645" s="9"/>
      <c r="OFN645" s="9"/>
      <c r="OFO645" s="9"/>
      <c r="OFP645" s="9"/>
      <c r="OFQ645" s="9"/>
      <c r="OFR645" s="9"/>
      <c r="OFS645" s="9"/>
      <c r="OFT645" s="9"/>
      <c r="OFU645" s="9"/>
      <c r="OFV645" s="9"/>
      <c r="OFW645" s="9"/>
      <c r="OFX645" s="9"/>
      <c r="OFY645" s="9"/>
      <c r="OFZ645" s="9"/>
      <c r="OGA645" s="9"/>
      <c r="OGB645" s="9"/>
      <c r="OGC645" s="9"/>
      <c r="OGD645" s="9"/>
      <c r="OGE645" s="9"/>
      <c r="OGF645" s="9"/>
      <c r="OGG645" s="9"/>
      <c r="OGH645" s="9"/>
      <c r="OGI645" s="9"/>
      <c r="OGJ645" s="9"/>
      <c r="OGK645" s="9"/>
      <c r="OGL645" s="9"/>
      <c r="OGM645" s="9"/>
      <c r="OGN645" s="9"/>
      <c r="OGO645" s="9"/>
      <c r="OGP645" s="9"/>
      <c r="OGQ645" s="9"/>
      <c r="OGR645" s="9"/>
      <c r="OGS645" s="9"/>
      <c r="OGT645" s="9"/>
      <c r="OGU645" s="9"/>
      <c r="OGV645" s="9"/>
      <c r="OGW645" s="9"/>
      <c r="OGX645" s="9"/>
      <c r="OGY645" s="9"/>
      <c r="OGZ645" s="9"/>
      <c r="OHA645" s="9"/>
      <c r="OHB645" s="9"/>
      <c r="OHC645" s="9"/>
      <c r="OHD645" s="9"/>
      <c r="OHE645" s="9"/>
      <c r="OHF645" s="9"/>
      <c r="OHG645" s="9"/>
      <c r="OHH645" s="9"/>
      <c r="OHI645" s="9"/>
      <c r="OHJ645" s="9"/>
      <c r="OHK645" s="9"/>
      <c r="OHL645" s="9"/>
      <c r="OHM645" s="9"/>
      <c r="OHN645" s="9"/>
      <c r="OHO645" s="9"/>
      <c r="OHP645" s="9"/>
      <c r="OHQ645" s="9"/>
      <c r="OHR645" s="9"/>
      <c r="OHS645" s="9"/>
      <c r="OHT645" s="9"/>
      <c r="OHU645" s="9"/>
      <c r="OHV645" s="9"/>
      <c r="OHW645" s="9"/>
      <c r="OHX645" s="9"/>
      <c r="OHY645" s="9"/>
      <c r="OHZ645" s="9"/>
      <c r="OIA645" s="9"/>
      <c r="OIB645" s="9"/>
      <c r="OIC645" s="9"/>
      <c r="OID645" s="9"/>
      <c r="OIE645" s="9"/>
      <c r="OIF645" s="9"/>
      <c r="OIG645" s="9"/>
      <c r="OIH645" s="9"/>
      <c r="OII645" s="9"/>
      <c r="OIJ645" s="9"/>
      <c r="OIK645" s="9"/>
      <c r="OIL645" s="9"/>
      <c r="OIM645" s="9"/>
      <c r="OIN645" s="9"/>
      <c r="OIO645" s="9"/>
      <c r="OIP645" s="9"/>
      <c r="OIQ645" s="9"/>
      <c r="OIR645" s="9"/>
      <c r="OIS645" s="9"/>
      <c r="OIT645" s="9"/>
      <c r="OIU645" s="9"/>
      <c r="OIV645" s="9"/>
      <c r="OIW645" s="9"/>
      <c r="OIX645" s="9"/>
      <c r="OIY645" s="9"/>
      <c r="OIZ645" s="9"/>
      <c r="OJA645" s="9"/>
      <c r="OJB645" s="9"/>
      <c r="OJC645" s="9"/>
      <c r="OJD645" s="9"/>
      <c r="OJE645" s="9"/>
      <c r="OJF645" s="9"/>
      <c r="OJG645" s="9"/>
      <c r="OJH645" s="9"/>
      <c r="OJI645" s="9"/>
      <c r="OJJ645" s="9"/>
      <c r="OJK645" s="9"/>
      <c r="OJL645" s="9"/>
      <c r="OJM645" s="9"/>
      <c r="OJN645" s="9"/>
      <c r="OJO645" s="9"/>
      <c r="OJP645" s="9"/>
      <c r="OJQ645" s="9"/>
      <c r="OJR645" s="9"/>
      <c r="OJS645" s="9"/>
      <c r="OJT645" s="9"/>
      <c r="OJU645" s="9"/>
      <c r="OJV645" s="9"/>
      <c r="OJW645" s="9"/>
      <c r="OJX645" s="9"/>
      <c r="OJY645" s="9"/>
      <c r="OJZ645" s="9"/>
      <c r="OKA645" s="9"/>
      <c r="OKB645" s="9"/>
      <c r="OKC645" s="9"/>
      <c r="OKD645" s="9"/>
      <c r="OKE645" s="9"/>
      <c r="OKF645" s="9"/>
      <c r="OKG645" s="9"/>
      <c r="OKH645" s="9"/>
      <c r="OKI645" s="9"/>
      <c r="OKJ645" s="9"/>
      <c r="OKK645" s="9"/>
      <c r="OKL645" s="9"/>
      <c r="OKM645" s="9"/>
      <c r="OKN645" s="9"/>
      <c r="OKO645" s="9"/>
      <c r="OKP645" s="9"/>
      <c r="OKQ645" s="9"/>
      <c r="OKR645" s="9"/>
      <c r="OKS645" s="9"/>
      <c r="OKT645" s="9"/>
      <c r="OKU645" s="9"/>
      <c r="OKV645" s="9"/>
      <c r="OKW645" s="9"/>
      <c r="OKX645" s="9"/>
      <c r="OKY645" s="9"/>
      <c r="OKZ645" s="9"/>
      <c r="OLA645" s="9"/>
      <c r="OLB645" s="9"/>
      <c r="OLC645" s="9"/>
      <c r="OLD645" s="9"/>
      <c r="OLE645" s="9"/>
      <c r="OLF645" s="9"/>
      <c r="OLG645" s="9"/>
      <c r="OLH645" s="9"/>
      <c r="OLI645" s="9"/>
      <c r="OLJ645" s="9"/>
      <c r="OLK645" s="9"/>
      <c r="OLL645" s="9"/>
      <c r="OLM645" s="9"/>
      <c r="OLN645" s="9"/>
      <c r="OLO645" s="9"/>
      <c r="OLP645" s="9"/>
      <c r="OLQ645" s="9"/>
      <c r="OLR645" s="9"/>
      <c r="OLS645" s="9"/>
      <c r="OLT645" s="9"/>
      <c r="OLU645" s="9"/>
      <c r="OLV645" s="9"/>
      <c r="OLW645" s="9"/>
      <c r="OLX645" s="9"/>
      <c r="OLY645" s="9"/>
      <c r="OLZ645" s="9"/>
      <c r="OMA645" s="9"/>
      <c r="OMB645" s="9"/>
      <c r="OMC645" s="9"/>
      <c r="OMD645" s="9"/>
      <c r="OME645" s="9"/>
      <c r="OMF645" s="9"/>
      <c r="OMG645" s="9"/>
      <c r="OMH645" s="9"/>
      <c r="OMI645" s="9"/>
      <c r="OMJ645" s="9"/>
      <c r="OMK645" s="9"/>
      <c r="OML645" s="9"/>
      <c r="OMM645" s="9"/>
      <c r="OMN645" s="9"/>
      <c r="OMO645" s="9"/>
      <c r="OMP645" s="9"/>
      <c r="OMQ645" s="9"/>
      <c r="OMR645" s="9"/>
      <c r="OMS645" s="9"/>
      <c r="OMT645" s="9"/>
      <c r="OMU645" s="9"/>
      <c r="OMV645" s="9"/>
      <c r="OMW645" s="9"/>
      <c r="OMX645" s="9"/>
      <c r="OMY645" s="9"/>
      <c r="OMZ645" s="9"/>
      <c r="ONA645" s="9"/>
      <c r="ONB645" s="9"/>
      <c r="ONC645" s="9"/>
      <c r="OND645" s="9"/>
      <c r="ONE645" s="9"/>
      <c r="ONF645" s="9"/>
      <c r="ONG645" s="9"/>
      <c r="ONH645" s="9"/>
      <c r="ONI645" s="9"/>
      <c r="ONJ645" s="9"/>
      <c r="ONK645" s="9"/>
      <c r="ONL645" s="9"/>
      <c r="ONM645" s="9"/>
      <c r="ONN645" s="9"/>
      <c r="ONO645" s="9"/>
      <c r="ONP645" s="9"/>
      <c r="ONQ645" s="9"/>
      <c r="ONR645" s="9"/>
      <c r="ONS645" s="9"/>
      <c r="ONT645" s="9"/>
      <c r="ONU645" s="9"/>
      <c r="ONV645" s="9"/>
      <c r="ONW645" s="9"/>
      <c r="ONX645" s="9"/>
      <c r="ONY645" s="9"/>
      <c r="ONZ645" s="9"/>
      <c r="OOA645" s="9"/>
      <c r="OOB645" s="9"/>
      <c r="OOC645" s="9"/>
      <c r="OOD645" s="9"/>
      <c r="OOE645" s="9"/>
      <c r="OOF645" s="9"/>
      <c r="OOG645" s="9"/>
      <c r="OOH645" s="9"/>
      <c r="OOI645" s="9"/>
      <c r="OOJ645" s="9"/>
      <c r="OOK645" s="9"/>
      <c r="OOL645" s="9"/>
      <c r="OOM645" s="9"/>
      <c r="OON645" s="9"/>
      <c r="OOO645" s="9"/>
      <c r="OOP645" s="9"/>
      <c r="OOQ645" s="9"/>
      <c r="OOR645" s="9"/>
      <c r="OOS645" s="9"/>
      <c r="OOT645" s="9"/>
      <c r="OOU645" s="9"/>
      <c r="OOV645" s="9"/>
      <c r="OOW645" s="9"/>
      <c r="OOX645" s="9"/>
      <c r="OOY645" s="9"/>
      <c r="OOZ645" s="9"/>
      <c r="OPA645" s="9"/>
      <c r="OPB645" s="9"/>
      <c r="OPC645" s="9"/>
      <c r="OPD645" s="9"/>
      <c r="OPE645" s="9"/>
      <c r="OPF645" s="9"/>
      <c r="OPG645" s="9"/>
      <c r="OPH645" s="9"/>
      <c r="OPI645" s="9"/>
      <c r="OPJ645" s="9"/>
      <c r="OPK645" s="9"/>
      <c r="OPL645" s="9"/>
      <c r="OPM645" s="9"/>
      <c r="OPN645" s="9"/>
      <c r="OPO645" s="9"/>
      <c r="OPP645" s="9"/>
      <c r="OPQ645" s="9"/>
      <c r="OPR645" s="9"/>
      <c r="OPS645" s="9"/>
      <c r="OPT645" s="9"/>
      <c r="OPU645" s="9"/>
      <c r="OPV645" s="9"/>
      <c r="OPW645" s="9"/>
      <c r="OPX645" s="9"/>
      <c r="OPY645" s="9"/>
      <c r="OPZ645" s="9"/>
      <c r="OQA645" s="9"/>
      <c r="OQB645" s="9"/>
      <c r="OQC645" s="9"/>
      <c r="OQD645" s="9"/>
      <c r="OQE645" s="9"/>
      <c r="OQF645" s="9"/>
      <c r="OQG645" s="9"/>
      <c r="OQH645" s="9"/>
      <c r="OQI645" s="9"/>
      <c r="OQJ645" s="9"/>
      <c r="OQK645" s="9"/>
      <c r="OQL645" s="9"/>
      <c r="OQM645" s="9"/>
      <c r="OQN645" s="9"/>
      <c r="OQO645" s="9"/>
      <c r="OQP645" s="9"/>
      <c r="OQQ645" s="9"/>
      <c r="OQR645" s="9"/>
      <c r="OQS645" s="9"/>
      <c r="OQT645" s="9"/>
      <c r="OQU645" s="9"/>
      <c r="OQV645" s="9"/>
      <c r="OQW645" s="9"/>
      <c r="OQX645" s="9"/>
      <c r="OQY645" s="9"/>
      <c r="OQZ645" s="9"/>
      <c r="ORA645" s="9"/>
      <c r="ORB645" s="9"/>
      <c r="ORC645" s="9"/>
      <c r="ORD645" s="9"/>
      <c r="ORE645" s="9"/>
      <c r="ORF645" s="9"/>
      <c r="ORG645" s="9"/>
      <c r="ORH645" s="9"/>
      <c r="ORI645" s="9"/>
      <c r="ORJ645" s="9"/>
      <c r="ORK645" s="9"/>
      <c r="ORL645" s="9"/>
      <c r="ORM645" s="9"/>
      <c r="ORN645" s="9"/>
      <c r="ORO645" s="9"/>
      <c r="ORP645" s="9"/>
      <c r="ORQ645" s="9"/>
      <c r="ORR645" s="9"/>
      <c r="ORS645" s="9"/>
      <c r="ORT645" s="9"/>
      <c r="ORU645" s="9"/>
      <c r="ORV645" s="9"/>
      <c r="ORW645" s="9"/>
      <c r="ORX645" s="9"/>
      <c r="ORY645" s="9"/>
      <c r="ORZ645" s="9"/>
      <c r="OSA645" s="9"/>
      <c r="OSB645" s="9"/>
      <c r="OSC645" s="9"/>
      <c r="OSD645" s="9"/>
      <c r="OSE645" s="9"/>
      <c r="OSF645" s="9"/>
      <c r="OSG645" s="9"/>
      <c r="OSH645" s="9"/>
      <c r="OSI645" s="9"/>
      <c r="OSJ645" s="9"/>
      <c r="OSK645" s="9"/>
      <c r="OSL645" s="9"/>
      <c r="OSM645" s="9"/>
      <c r="OSN645" s="9"/>
      <c r="OSO645" s="9"/>
      <c r="OSP645" s="9"/>
      <c r="OSQ645" s="9"/>
      <c r="OSR645" s="9"/>
      <c r="OSS645" s="9"/>
      <c r="OST645" s="9"/>
      <c r="OSU645" s="9"/>
      <c r="OSV645" s="9"/>
      <c r="OSW645" s="9"/>
      <c r="OSX645" s="9"/>
      <c r="OSY645" s="9"/>
      <c r="OSZ645" s="9"/>
      <c r="OTA645" s="9"/>
      <c r="OTB645" s="9"/>
      <c r="OTC645" s="9"/>
      <c r="OTD645" s="9"/>
      <c r="OTE645" s="9"/>
      <c r="OTF645" s="9"/>
      <c r="OTG645" s="9"/>
      <c r="OTH645" s="9"/>
      <c r="OTI645" s="9"/>
      <c r="OTJ645" s="9"/>
      <c r="OTK645" s="9"/>
      <c r="OTL645" s="9"/>
      <c r="OTM645" s="9"/>
      <c r="OTN645" s="9"/>
      <c r="OTO645" s="9"/>
      <c r="OTP645" s="9"/>
      <c r="OTQ645" s="9"/>
      <c r="OTR645" s="9"/>
      <c r="OTS645" s="9"/>
      <c r="OTT645" s="9"/>
      <c r="OTU645" s="9"/>
      <c r="OTV645" s="9"/>
      <c r="OTW645" s="9"/>
      <c r="OTX645" s="9"/>
      <c r="OTY645" s="9"/>
      <c r="OTZ645" s="9"/>
      <c r="OUA645" s="9"/>
      <c r="OUB645" s="9"/>
      <c r="OUC645" s="9"/>
      <c r="OUD645" s="9"/>
      <c r="OUE645" s="9"/>
      <c r="OUF645" s="9"/>
      <c r="OUG645" s="9"/>
      <c r="OUH645" s="9"/>
      <c r="OUI645" s="9"/>
      <c r="OUJ645" s="9"/>
      <c r="OUK645" s="9"/>
      <c r="OUL645" s="9"/>
      <c r="OUM645" s="9"/>
      <c r="OUN645" s="9"/>
      <c r="OUO645" s="9"/>
      <c r="OUP645" s="9"/>
      <c r="OUQ645" s="9"/>
      <c r="OUR645" s="9"/>
      <c r="OUS645" s="9"/>
      <c r="OUT645" s="9"/>
      <c r="OUU645" s="9"/>
      <c r="OUV645" s="9"/>
      <c r="OUW645" s="9"/>
      <c r="OUX645" s="9"/>
      <c r="OUY645" s="9"/>
      <c r="OUZ645" s="9"/>
      <c r="OVA645" s="9"/>
      <c r="OVB645" s="9"/>
      <c r="OVC645" s="9"/>
      <c r="OVD645" s="9"/>
      <c r="OVE645" s="9"/>
      <c r="OVF645" s="9"/>
      <c r="OVG645" s="9"/>
      <c r="OVH645" s="9"/>
      <c r="OVI645" s="9"/>
      <c r="OVJ645" s="9"/>
      <c r="OVK645" s="9"/>
      <c r="OVL645" s="9"/>
      <c r="OVM645" s="9"/>
      <c r="OVN645" s="9"/>
      <c r="OVO645" s="9"/>
      <c r="OVP645" s="9"/>
      <c r="OVQ645" s="9"/>
      <c r="OVR645" s="9"/>
      <c r="OVS645" s="9"/>
      <c r="OVT645" s="9"/>
      <c r="OVU645" s="9"/>
      <c r="OVV645" s="9"/>
      <c r="OVW645" s="9"/>
      <c r="OVX645" s="9"/>
      <c r="OVY645" s="9"/>
      <c r="OVZ645" s="9"/>
      <c r="OWA645" s="9"/>
      <c r="OWB645" s="9"/>
      <c r="OWC645" s="9"/>
      <c r="OWD645" s="9"/>
      <c r="OWE645" s="9"/>
      <c r="OWF645" s="9"/>
      <c r="OWG645" s="9"/>
      <c r="OWH645" s="9"/>
      <c r="OWI645" s="9"/>
      <c r="OWJ645" s="9"/>
      <c r="OWK645" s="9"/>
      <c r="OWL645" s="9"/>
      <c r="OWM645" s="9"/>
      <c r="OWN645" s="9"/>
      <c r="OWO645" s="9"/>
      <c r="OWP645" s="9"/>
      <c r="OWQ645" s="9"/>
      <c r="OWR645" s="9"/>
      <c r="OWS645" s="9"/>
      <c r="OWT645" s="9"/>
      <c r="OWU645" s="9"/>
      <c r="OWV645" s="9"/>
      <c r="OWW645" s="9"/>
      <c r="OWX645" s="9"/>
      <c r="OWY645" s="9"/>
      <c r="OWZ645" s="9"/>
      <c r="OXA645" s="9"/>
      <c r="OXB645" s="9"/>
      <c r="OXC645" s="9"/>
      <c r="OXD645" s="9"/>
      <c r="OXE645" s="9"/>
      <c r="OXF645" s="9"/>
      <c r="OXG645" s="9"/>
      <c r="OXH645" s="9"/>
      <c r="OXI645" s="9"/>
      <c r="OXJ645" s="9"/>
      <c r="OXK645" s="9"/>
      <c r="OXL645" s="9"/>
      <c r="OXM645" s="9"/>
      <c r="OXN645" s="9"/>
      <c r="OXO645" s="9"/>
      <c r="OXP645" s="9"/>
      <c r="OXQ645" s="9"/>
      <c r="OXR645" s="9"/>
      <c r="OXS645" s="9"/>
      <c r="OXT645" s="9"/>
      <c r="OXU645" s="9"/>
      <c r="OXV645" s="9"/>
      <c r="OXW645" s="9"/>
      <c r="OXX645" s="9"/>
      <c r="OXY645" s="9"/>
      <c r="OXZ645" s="9"/>
      <c r="OYA645" s="9"/>
      <c r="OYB645" s="9"/>
      <c r="OYC645" s="9"/>
      <c r="OYD645" s="9"/>
      <c r="OYE645" s="9"/>
      <c r="OYF645" s="9"/>
      <c r="OYG645" s="9"/>
      <c r="OYH645" s="9"/>
      <c r="OYI645" s="9"/>
      <c r="OYJ645" s="9"/>
      <c r="OYK645" s="9"/>
      <c r="OYL645" s="9"/>
      <c r="OYM645" s="9"/>
      <c r="OYN645" s="9"/>
      <c r="OYO645" s="9"/>
      <c r="OYP645" s="9"/>
      <c r="OYQ645" s="9"/>
      <c r="OYR645" s="9"/>
      <c r="OYS645" s="9"/>
      <c r="OYT645" s="9"/>
      <c r="OYU645" s="9"/>
      <c r="OYV645" s="9"/>
      <c r="OYW645" s="9"/>
      <c r="OYX645" s="9"/>
      <c r="OYY645" s="9"/>
      <c r="OYZ645" s="9"/>
      <c r="OZA645" s="9"/>
      <c r="OZB645" s="9"/>
      <c r="OZC645" s="9"/>
      <c r="OZD645" s="9"/>
      <c r="OZE645" s="9"/>
      <c r="OZF645" s="9"/>
      <c r="OZG645" s="9"/>
      <c r="OZH645" s="9"/>
      <c r="OZI645" s="9"/>
      <c r="OZJ645" s="9"/>
      <c r="OZK645" s="9"/>
      <c r="OZL645" s="9"/>
      <c r="OZM645" s="9"/>
      <c r="OZN645" s="9"/>
      <c r="OZO645" s="9"/>
      <c r="OZP645" s="9"/>
      <c r="OZQ645" s="9"/>
      <c r="OZR645" s="9"/>
      <c r="OZS645" s="9"/>
      <c r="OZT645" s="9"/>
      <c r="OZU645" s="9"/>
      <c r="OZV645" s="9"/>
      <c r="OZW645" s="9"/>
      <c r="OZX645" s="9"/>
      <c r="OZY645" s="9"/>
      <c r="OZZ645" s="9"/>
      <c r="PAA645" s="9"/>
      <c r="PAB645" s="9"/>
      <c r="PAC645" s="9"/>
      <c r="PAD645" s="9"/>
      <c r="PAE645" s="9"/>
      <c r="PAF645" s="9"/>
      <c r="PAG645" s="9"/>
      <c r="PAH645" s="9"/>
      <c r="PAI645" s="9"/>
      <c r="PAJ645" s="9"/>
      <c r="PAK645" s="9"/>
      <c r="PAL645" s="9"/>
      <c r="PAM645" s="9"/>
      <c r="PAN645" s="9"/>
      <c r="PAO645" s="9"/>
      <c r="PAP645" s="9"/>
      <c r="PAQ645" s="9"/>
      <c r="PAR645" s="9"/>
      <c r="PAS645" s="9"/>
      <c r="PAT645" s="9"/>
      <c r="PAU645" s="9"/>
      <c r="PAV645" s="9"/>
      <c r="PAW645" s="9"/>
      <c r="PAX645" s="9"/>
      <c r="PAY645" s="9"/>
      <c r="PAZ645" s="9"/>
      <c r="PBA645" s="9"/>
      <c r="PBB645" s="9"/>
      <c r="PBC645" s="9"/>
      <c r="PBD645" s="9"/>
      <c r="PBE645" s="9"/>
      <c r="PBF645" s="9"/>
      <c r="PBG645" s="9"/>
      <c r="PBH645" s="9"/>
      <c r="PBI645" s="9"/>
      <c r="PBJ645" s="9"/>
      <c r="PBK645" s="9"/>
      <c r="PBL645" s="9"/>
      <c r="PBM645" s="9"/>
      <c r="PBN645" s="9"/>
      <c r="PBO645" s="9"/>
      <c r="PBP645" s="9"/>
      <c r="PBQ645" s="9"/>
      <c r="PBR645" s="9"/>
      <c r="PBS645" s="9"/>
      <c r="PBT645" s="9"/>
      <c r="PBU645" s="9"/>
      <c r="PBV645" s="9"/>
      <c r="PBW645" s="9"/>
      <c r="PBX645" s="9"/>
      <c r="PBY645" s="9"/>
      <c r="PBZ645" s="9"/>
      <c r="PCA645" s="9"/>
      <c r="PCB645" s="9"/>
      <c r="PCC645" s="9"/>
      <c r="PCD645" s="9"/>
      <c r="PCE645" s="9"/>
      <c r="PCF645" s="9"/>
      <c r="PCG645" s="9"/>
      <c r="PCH645" s="9"/>
      <c r="PCI645" s="9"/>
      <c r="PCJ645" s="9"/>
      <c r="PCK645" s="9"/>
      <c r="PCL645" s="9"/>
      <c r="PCM645" s="9"/>
      <c r="PCN645" s="9"/>
      <c r="PCO645" s="9"/>
      <c r="PCP645" s="9"/>
      <c r="PCQ645" s="9"/>
      <c r="PCR645" s="9"/>
      <c r="PCS645" s="9"/>
      <c r="PCT645" s="9"/>
      <c r="PCU645" s="9"/>
      <c r="PCV645" s="9"/>
      <c r="PCW645" s="9"/>
      <c r="PCX645" s="9"/>
      <c r="PCY645" s="9"/>
      <c r="PCZ645" s="9"/>
      <c r="PDA645" s="9"/>
      <c r="PDB645" s="9"/>
      <c r="PDC645" s="9"/>
      <c r="PDD645" s="9"/>
      <c r="PDE645" s="9"/>
      <c r="PDF645" s="9"/>
      <c r="PDG645" s="9"/>
      <c r="PDH645" s="9"/>
      <c r="PDI645" s="9"/>
      <c r="PDJ645" s="9"/>
      <c r="PDK645" s="9"/>
      <c r="PDL645" s="9"/>
      <c r="PDM645" s="9"/>
      <c r="PDN645" s="9"/>
      <c r="PDO645" s="9"/>
      <c r="PDP645" s="9"/>
      <c r="PDQ645" s="9"/>
      <c r="PDR645" s="9"/>
      <c r="PDS645" s="9"/>
      <c r="PDT645" s="9"/>
      <c r="PDU645" s="9"/>
      <c r="PDV645" s="9"/>
      <c r="PDW645" s="9"/>
      <c r="PDX645" s="9"/>
      <c r="PDY645" s="9"/>
      <c r="PDZ645" s="9"/>
      <c r="PEA645" s="9"/>
      <c r="PEB645" s="9"/>
      <c r="PEC645" s="9"/>
      <c r="PED645" s="9"/>
      <c r="PEE645" s="9"/>
      <c r="PEF645" s="9"/>
      <c r="PEG645" s="9"/>
      <c r="PEH645" s="9"/>
      <c r="PEI645" s="9"/>
      <c r="PEJ645" s="9"/>
      <c r="PEK645" s="9"/>
      <c r="PEL645" s="9"/>
      <c r="PEM645" s="9"/>
      <c r="PEN645" s="9"/>
      <c r="PEO645" s="9"/>
      <c r="PEP645" s="9"/>
      <c r="PEQ645" s="9"/>
      <c r="PER645" s="9"/>
      <c r="PES645" s="9"/>
      <c r="PET645" s="9"/>
      <c r="PEU645" s="9"/>
      <c r="PEV645" s="9"/>
      <c r="PEW645" s="9"/>
      <c r="PEX645" s="9"/>
      <c r="PEY645" s="9"/>
      <c r="PEZ645" s="9"/>
      <c r="PFA645" s="9"/>
      <c r="PFB645" s="9"/>
      <c r="PFC645" s="9"/>
      <c r="PFD645" s="9"/>
      <c r="PFE645" s="9"/>
      <c r="PFF645" s="9"/>
      <c r="PFG645" s="9"/>
      <c r="PFH645" s="9"/>
      <c r="PFI645" s="9"/>
      <c r="PFJ645" s="9"/>
      <c r="PFK645" s="9"/>
      <c r="PFL645" s="9"/>
      <c r="PFM645" s="9"/>
      <c r="PFN645" s="9"/>
      <c r="PFO645" s="9"/>
      <c r="PFP645" s="9"/>
      <c r="PFQ645" s="9"/>
      <c r="PFR645" s="9"/>
      <c r="PFS645" s="9"/>
      <c r="PFT645" s="9"/>
      <c r="PFU645" s="9"/>
      <c r="PFV645" s="9"/>
      <c r="PFW645" s="9"/>
      <c r="PFX645" s="9"/>
      <c r="PFY645" s="9"/>
      <c r="PFZ645" s="9"/>
      <c r="PGA645" s="9"/>
      <c r="PGB645" s="9"/>
      <c r="PGC645" s="9"/>
      <c r="PGD645" s="9"/>
      <c r="PGE645" s="9"/>
      <c r="PGF645" s="9"/>
      <c r="PGG645" s="9"/>
      <c r="PGH645" s="9"/>
      <c r="PGI645" s="9"/>
      <c r="PGJ645" s="9"/>
      <c r="PGK645" s="9"/>
      <c r="PGL645" s="9"/>
      <c r="PGM645" s="9"/>
      <c r="PGN645" s="9"/>
      <c r="PGO645" s="9"/>
      <c r="PGP645" s="9"/>
      <c r="PGQ645" s="9"/>
      <c r="PGR645" s="9"/>
      <c r="PGS645" s="9"/>
      <c r="PGT645" s="9"/>
      <c r="PGU645" s="9"/>
      <c r="PGV645" s="9"/>
      <c r="PGW645" s="9"/>
      <c r="PGX645" s="9"/>
      <c r="PGY645" s="9"/>
      <c r="PGZ645" s="9"/>
      <c r="PHA645" s="9"/>
      <c r="PHB645" s="9"/>
      <c r="PHC645" s="9"/>
      <c r="PHD645" s="9"/>
      <c r="PHE645" s="9"/>
      <c r="PHF645" s="9"/>
      <c r="PHG645" s="9"/>
      <c r="PHH645" s="9"/>
      <c r="PHI645" s="9"/>
      <c r="PHJ645" s="9"/>
      <c r="PHK645" s="9"/>
      <c r="PHL645" s="9"/>
      <c r="PHM645" s="9"/>
      <c r="PHN645" s="9"/>
      <c r="PHO645" s="9"/>
      <c r="PHP645" s="9"/>
      <c r="PHQ645" s="9"/>
      <c r="PHR645" s="9"/>
      <c r="PHS645" s="9"/>
      <c r="PHT645" s="9"/>
      <c r="PHU645" s="9"/>
      <c r="PHV645" s="9"/>
      <c r="PHW645" s="9"/>
      <c r="PHX645" s="9"/>
      <c r="PHY645" s="9"/>
      <c r="PHZ645" s="9"/>
      <c r="PIA645" s="9"/>
      <c r="PIB645" s="9"/>
      <c r="PIC645" s="9"/>
      <c r="PID645" s="9"/>
      <c r="PIE645" s="9"/>
      <c r="PIF645" s="9"/>
      <c r="PIG645" s="9"/>
      <c r="PIH645" s="9"/>
      <c r="PII645" s="9"/>
      <c r="PIJ645" s="9"/>
      <c r="PIK645" s="9"/>
      <c r="PIL645" s="9"/>
      <c r="PIM645" s="9"/>
      <c r="PIN645" s="9"/>
      <c r="PIO645" s="9"/>
      <c r="PIP645" s="9"/>
      <c r="PIQ645" s="9"/>
      <c r="PIR645" s="9"/>
      <c r="PIS645" s="9"/>
      <c r="PIT645" s="9"/>
      <c r="PIU645" s="9"/>
      <c r="PIV645" s="9"/>
      <c r="PIW645" s="9"/>
      <c r="PIX645" s="9"/>
      <c r="PIY645" s="9"/>
      <c r="PIZ645" s="9"/>
      <c r="PJA645" s="9"/>
      <c r="PJB645" s="9"/>
      <c r="PJC645" s="9"/>
      <c r="PJD645" s="9"/>
      <c r="PJE645" s="9"/>
      <c r="PJF645" s="9"/>
      <c r="PJG645" s="9"/>
      <c r="PJH645" s="9"/>
      <c r="PJI645" s="9"/>
      <c r="PJJ645" s="9"/>
      <c r="PJK645" s="9"/>
      <c r="PJL645" s="9"/>
      <c r="PJM645" s="9"/>
      <c r="PJN645" s="9"/>
      <c r="PJO645" s="9"/>
      <c r="PJP645" s="9"/>
      <c r="PJQ645" s="9"/>
      <c r="PJR645" s="9"/>
      <c r="PJS645" s="9"/>
      <c r="PJT645" s="9"/>
      <c r="PJU645" s="9"/>
      <c r="PJV645" s="9"/>
      <c r="PJW645" s="9"/>
      <c r="PJX645" s="9"/>
      <c r="PJY645" s="9"/>
      <c r="PJZ645" s="9"/>
      <c r="PKA645" s="9"/>
      <c r="PKB645" s="9"/>
      <c r="PKC645" s="9"/>
      <c r="PKD645" s="9"/>
      <c r="PKE645" s="9"/>
      <c r="PKF645" s="9"/>
      <c r="PKG645" s="9"/>
      <c r="PKH645" s="9"/>
      <c r="PKI645" s="9"/>
      <c r="PKJ645" s="9"/>
      <c r="PKK645" s="9"/>
      <c r="PKL645" s="9"/>
      <c r="PKM645" s="9"/>
      <c r="PKN645" s="9"/>
      <c r="PKO645" s="9"/>
      <c r="PKP645" s="9"/>
      <c r="PKQ645" s="9"/>
      <c r="PKR645" s="9"/>
      <c r="PKS645" s="9"/>
      <c r="PKT645" s="9"/>
      <c r="PKU645" s="9"/>
      <c r="PKV645" s="9"/>
      <c r="PKW645" s="9"/>
      <c r="PKX645" s="9"/>
      <c r="PKY645" s="9"/>
      <c r="PKZ645" s="9"/>
      <c r="PLA645" s="9"/>
      <c r="PLB645" s="9"/>
      <c r="PLC645" s="9"/>
      <c r="PLD645" s="9"/>
      <c r="PLE645" s="9"/>
      <c r="PLF645" s="9"/>
      <c r="PLG645" s="9"/>
      <c r="PLH645" s="9"/>
      <c r="PLI645" s="9"/>
      <c r="PLJ645" s="9"/>
      <c r="PLK645" s="9"/>
      <c r="PLL645" s="9"/>
      <c r="PLM645" s="9"/>
      <c r="PLN645" s="9"/>
      <c r="PLO645" s="9"/>
      <c r="PLP645" s="9"/>
      <c r="PLQ645" s="9"/>
      <c r="PLR645" s="9"/>
      <c r="PLS645" s="9"/>
      <c r="PLT645" s="9"/>
      <c r="PLU645" s="9"/>
      <c r="PLV645" s="9"/>
      <c r="PLW645" s="9"/>
      <c r="PLX645" s="9"/>
      <c r="PLY645" s="9"/>
      <c r="PLZ645" s="9"/>
      <c r="PMA645" s="9"/>
      <c r="PMB645" s="9"/>
      <c r="PMC645" s="9"/>
      <c r="PMD645" s="9"/>
      <c r="PME645" s="9"/>
      <c r="PMF645" s="9"/>
      <c r="PMG645" s="9"/>
      <c r="PMH645" s="9"/>
      <c r="PMI645" s="9"/>
      <c r="PMJ645" s="9"/>
      <c r="PMK645" s="9"/>
      <c r="PML645" s="9"/>
      <c r="PMM645" s="9"/>
      <c r="PMN645" s="9"/>
      <c r="PMO645" s="9"/>
      <c r="PMP645" s="9"/>
      <c r="PMQ645" s="9"/>
      <c r="PMR645" s="9"/>
      <c r="PMS645" s="9"/>
      <c r="PMT645" s="9"/>
      <c r="PMU645" s="9"/>
      <c r="PMV645" s="9"/>
      <c r="PMW645" s="9"/>
      <c r="PMX645" s="9"/>
      <c r="PMY645" s="9"/>
      <c r="PMZ645" s="9"/>
      <c r="PNA645" s="9"/>
      <c r="PNB645" s="9"/>
      <c r="PNC645" s="9"/>
      <c r="PND645" s="9"/>
      <c r="PNE645" s="9"/>
      <c r="PNF645" s="9"/>
      <c r="PNG645" s="9"/>
      <c r="PNH645" s="9"/>
      <c r="PNI645" s="9"/>
      <c r="PNJ645" s="9"/>
      <c r="PNK645" s="9"/>
      <c r="PNL645" s="9"/>
      <c r="PNM645" s="9"/>
      <c r="PNN645" s="9"/>
      <c r="PNO645" s="9"/>
      <c r="PNP645" s="9"/>
      <c r="PNQ645" s="9"/>
      <c r="PNR645" s="9"/>
      <c r="PNS645" s="9"/>
      <c r="PNT645" s="9"/>
      <c r="PNU645" s="9"/>
      <c r="PNV645" s="9"/>
      <c r="PNW645" s="9"/>
      <c r="PNX645" s="9"/>
      <c r="PNY645" s="9"/>
      <c r="PNZ645" s="9"/>
      <c r="POA645" s="9"/>
      <c r="POB645" s="9"/>
      <c r="POC645" s="9"/>
      <c r="POD645" s="9"/>
      <c r="POE645" s="9"/>
      <c r="POF645" s="9"/>
      <c r="POG645" s="9"/>
      <c r="POH645" s="9"/>
      <c r="POI645" s="9"/>
      <c r="POJ645" s="9"/>
      <c r="POK645" s="9"/>
      <c r="POL645" s="9"/>
      <c r="POM645" s="9"/>
      <c r="PON645" s="9"/>
      <c r="POO645" s="9"/>
      <c r="POP645" s="9"/>
      <c r="POQ645" s="9"/>
      <c r="POR645" s="9"/>
      <c r="POS645" s="9"/>
      <c r="POT645" s="9"/>
      <c r="POU645" s="9"/>
      <c r="POV645" s="9"/>
      <c r="POW645" s="9"/>
      <c r="POX645" s="9"/>
      <c r="POY645" s="9"/>
      <c r="POZ645" s="9"/>
      <c r="PPA645" s="9"/>
      <c r="PPB645" s="9"/>
      <c r="PPC645" s="9"/>
      <c r="PPD645" s="9"/>
      <c r="PPE645" s="9"/>
      <c r="PPF645" s="9"/>
      <c r="PPG645" s="9"/>
      <c r="PPH645" s="9"/>
      <c r="PPI645" s="9"/>
      <c r="PPJ645" s="9"/>
      <c r="PPK645" s="9"/>
      <c r="PPL645" s="9"/>
      <c r="PPM645" s="9"/>
      <c r="PPN645" s="9"/>
      <c r="PPO645" s="9"/>
      <c r="PPP645" s="9"/>
      <c r="PPQ645" s="9"/>
      <c r="PPR645" s="9"/>
      <c r="PPS645" s="9"/>
      <c r="PPT645" s="9"/>
      <c r="PPU645" s="9"/>
      <c r="PPV645" s="9"/>
      <c r="PPW645" s="9"/>
      <c r="PPX645" s="9"/>
      <c r="PPY645" s="9"/>
      <c r="PPZ645" s="9"/>
      <c r="PQA645" s="9"/>
      <c r="PQB645" s="9"/>
      <c r="PQC645" s="9"/>
      <c r="PQD645" s="9"/>
      <c r="PQE645" s="9"/>
      <c r="PQF645" s="9"/>
      <c r="PQG645" s="9"/>
      <c r="PQH645" s="9"/>
      <c r="PQI645" s="9"/>
      <c r="PQJ645" s="9"/>
      <c r="PQK645" s="9"/>
      <c r="PQL645" s="9"/>
      <c r="PQM645" s="9"/>
      <c r="PQN645" s="9"/>
      <c r="PQO645" s="9"/>
      <c r="PQP645" s="9"/>
      <c r="PQQ645" s="9"/>
      <c r="PQR645" s="9"/>
      <c r="PQS645" s="9"/>
      <c r="PQT645" s="9"/>
      <c r="PQU645" s="9"/>
      <c r="PQV645" s="9"/>
      <c r="PQW645" s="9"/>
      <c r="PQX645" s="9"/>
      <c r="PQY645" s="9"/>
      <c r="PQZ645" s="9"/>
      <c r="PRA645" s="9"/>
      <c r="PRB645" s="9"/>
      <c r="PRC645" s="9"/>
      <c r="PRD645" s="9"/>
      <c r="PRE645" s="9"/>
      <c r="PRF645" s="9"/>
      <c r="PRG645" s="9"/>
      <c r="PRH645" s="9"/>
      <c r="PRI645" s="9"/>
      <c r="PRJ645" s="9"/>
      <c r="PRK645" s="9"/>
      <c r="PRL645" s="9"/>
      <c r="PRM645" s="9"/>
      <c r="PRN645" s="9"/>
      <c r="PRO645" s="9"/>
      <c r="PRP645" s="9"/>
      <c r="PRQ645" s="9"/>
      <c r="PRR645" s="9"/>
      <c r="PRS645" s="9"/>
      <c r="PRT645" s="9"/>
      <c r="PRU645" s="9"/>
      <c r="PRV645" s="9"/>
      <c r="PRW645" s="9"/>
      <c r="PRX645" s="9"/>
      <c r="PRY645" s="9"/>
      <c r="PRZ645" s="9"/>
      <c r="PSA645" s="9"/>
      <c r="PSB645" s="9"/>
      <c r="PSC645" s="9"/>
      <c r="PSD645" s="9"/>
      <c r="PSE645" s="9"/>
      <c r="PSF645" s="9"/>
      <c r="PSG645" s="9"/>
      <c r="PSH645" s="9"/>
      <c r="PSI645" s="9"/>
      <c r="PSJ645" s="9"/>
      <c r="PSK645" s="9"/>
      <c r="PSL645" s="9"/>
      <c r="PSM645" s="9"/>
      <c r="PSN645" s="9"/>
      <c r="PSO645" s="9"/>
      <c r="PSP645" s="9"/>
      <c r="PSQ645" s="9"/>
      <c r="PSR645" s="9"/>
      <c r="PSS645" s="9"/>
      <c r="PST645" s="9"/>
      <c r="PSU645" s="9"/>
      <c r="PSV645" s="9"/>
      <c r="PSW645" s="9"/>
      <c r="PSX645" s="9"/>
      <c r="PSY645" s="9"/>
      <c r="PSZ645" s="9"/>
      <c r="PTA645" s="9"/>
      <c r="PTB645" s="9"/>
      <c r="PTC645" s="9"/>
      <c r="PTD645" s="9"/>
      <c r="PTE645" s="9"/>
      <c r="PTF645" s="9"/>
      <c r="PTG645" s="9"/>
      <c r="PTH645" s="9"/>
      <c r="PTI645" s="9"/>
      <c r="PTJ645" s="9"/>
      <c r="PTK645" s="9"/>
      <c r="PTL645" s="9"/>
      <c r="PTM645" s="9"/>
      <c r="PTN645" s="9"/>
      <c r="PTO645" s="9"/>
      <c r="PTP645" s="9"/>
      <c r="PTQ645" s="9"/>
      <c r="PTR645" s="9"/>
      <c r="PTS645" s="9"/>
      <c r="PTT645" s="9"/>
      <c r="PTU645" s="9"/>
      <c r="PTV645" s="9"/>
      <c r="PTW645" s="9"/>
      <c r="PTX645" s="9"/>
      <c r="PTY645" s="9"/>
      <c r="PTZ645" s="9"/>
      <c r="PUA645" s="9"/>
      <c r="PUB645" s="9"/>
      <c r="PUC645" s="9"/>
      <c r="PUD645" s="9"/>
      <c r="PUE645" s="9"/>
      <c r="PUF645" s="9"/>
      <c r="PUG645" s="9"/>
      <c r="PUH645" s="9"/>
      <c r="PUI645" s="9"/>
      <c r="PUJ645" s="9"/>
      <c r="PUK645" s="9"/>
      <c r="PUL645" s="9"/>
      <c r="PUM645" s="9"/>
      <c r="PUN645" s="9"/>
      <c r="PUO645" s="9"/>
      <c r="PUP645" s="9"/>
      <c r="PUQ645" s="9"/>
      <c r="PUR645" s="9"/>
      <c r="PUS645" s="9"/>
      <c r="PUT645" s="9"/>
      <c r="PUU645" s="9"/>
      <c r="PUV645" s="9"/>
      <c r="PUW645" s="9"/>
      <c r="PUX645" s="9"/>
      <c r="PUY645" s="9"/>
      <c r="PUZ645" s="9"/>
      <c r="PVA645" s="9"/>
      <c r="PVB645" s="9"/>
      <c r="PVC645" s="9"/>
      <c r="PVD645" s="9"/>
      <c r="PVE645" s="9"/>
      <c r="PVF645" s="9"/>
      <c r="PVG645" s="9"/>
      <c r="PVH645" s="9"/>
      <c r="PVI645" s="9"/>
      <c r="PVJ645" s="9"/>
      <c r="PVK645" s="9"/>
      <c r="PVL645" s="9"/>
      <c r="PVM645" s="9"/>
      <c r="PVN645" s="9"/>
      <c r="PVO645" s="9"/>
      <c r="PVP645" s="9"/>
      <c r="PVQ645" s="9"/>
      <c r="PVR645" s="9"/>
      <c r="PVS645" s="9"/>
      <c r="PVT645" s="9"/>
      <c r="PVU645" s="9"/>
      <c r="PVV645" s="9"/>
      <c r="PVW645" s="9"/>
      <c r="PVX645" s="9"/>
      <c r="PVY645" s="9"/>
      <c r="PVZ645" s="9"/>
      <c r="PWA645" s="9"/>
      <c r="PWB645" s="9"/>
      <c r="PWC645" s="9"/>
      <c r="PWD645" s="9"/>
      <c r="PWE645" s="9"/>
      <c r="PWF645" s="9"/>
      <c r="PWG645" s="9"/>
      <c r="PWH645" s="9"/>
      <c r="PWI645" s="9"/>
      <c r="PWJ645" s="9"/>
      <c r="PWK645" s="9"/>
      <c r="PWL645" s="9"/>
      <c r="PWM645" s="9"/>
      <c r="PWN645" s="9"/>
      <c r="PWO645" s="9"/>
      <c r="PWP645" s="9"/>
      <c r="PWQ645" s="9"/>
      <c r="PWR645" s="9"/>
      <c r="PWS645" s="9"/>
      <c r="PWT645" s="9"/>
      <c r="PWU645" s="9"/>
      <c r="PWV645" s="9"/>
      <c r="PWW645" s="9"/>
      <c r="PWX645" s="9"/>
      <c r="PWY645" s="9"/>
      <c r="PWZ645" s="9"/>
      <c r="PXA645" s="9"/>
      <c r="PXB645" s="9"/>
      <c r="PXC645" s="9"/>
      <c r="PXD645" s="9"/>
      <c r="PXE645" s="9"/>
      <c r="PXF645" s="9"/>
      <c r="PXG645" s="9"/>
      <c r="PXH645" s="9"/>
      <c r="PXI645" s="9"/>
      <c r="PXJ645" s="9"/>
      <c r="PXK645" s="9"/>
      <c r="PXL645" s="9"/>
      <c r="PXM645" s="9"/>
      <c r="PXN645" s="9"/>
      <c r="PXO645" s="9"/>
      <c r="PXP645" s="9"/>
      <c r="PXQ645" s="9"/>
      <c r="PXR645" s="9"/>
      <c r="PXS645" s="9"/>
      <c r="PXT645" s="9"/>
      <c r="PXU645" s="9"/>
      <c r="PXV645" s="9"/>
      <c r="PXW645" s="9"/>
      <c r="PXX645" s="9"/>
      <c r="PXY645" s="9"/>
      <c r="PXZ645" s="9"/>
      <c r="PYA645" s="9"/>
      <c r="PYB645" s="9"/>
      <c r="PYC645" s="9"/>
      <c r="PYD645" s="9"/>
      <c r="PYE645" s="9"/>
      <c r="PYF645" s="9"/>
      <c r="PYG645" s="9"/>
      <c r="PYH645" s="9"/>
      <c r="PYI645" s="9"/>
      <c r="PYJ645" s="9"/>
      <c r="PYK645" s="9"/>
      <c r="PYL645" s="9"/>
      <c r="PYM645" s="9"/>
      <c r="PYN645" s="9"/>
      <c r="PYO645" s="9"/>
      <c r="PYP645" s="9"/>
      <c r="PYQ645" s="9"/>
      <c r="PYR645" s="9"/>
      <c r="PYS645" s="9"/>
      <c r="PYT645" s="9"/>
      <c r="PYU645" s="9"/>
      <c r="PYV645" s="9"/>
      <c r="PYW645" s="9"/>
      <c r="PYX645" s="9"/>
      <c r="PYY645" s="9"/>
      <c r="PYZ645" s="9"/>
      <c r="PZA645" s="9"/>
      <c r="PZB645" s="9"/>
      <c r="PZC645" s="9"/>
      <c r="PZD645" s="9"/>
      <c r="PZE645" s="9"/>
      <c r="PZF645" s="9"/>
      <c r="PZG645" s="9"/>
      <c r="PZH645" s="9"/>
      <c r="PZI645" s="9"/>
      <c r="PZJ645" s="9"/>
      <c r="PZK645" s="9"/>
      <c r="PZL645" s="9"/>
      <c r="PZM645" s="9"/>
      <c r="PZN645" s="9"/>
      <c r="PZO645" s="9"/>
      <c r="PZP645" s="9"/>
      <c r="PZQ645" s="9"/>
      <c r="PZR645" s="9"/>
      <c r="PZS645" s="9"/>
      <c r="PZT645" s="9"/>
      <c r="PZU645" s="9"/>
      <c r="PZV645" s="9"/>
      <c r="PZW645" s="9"/>
      <c r="PZX645" s="9"/>
      <c r="PZY645" s="9"/>
      <c r="PZZ645" s="9"/>
      <c r="QAA645" s="9"/>
      <c r="QAB645" s="9"/>
      <c r="QAC645" s="9"/>
      <c r="QAD645" s="9"/>
      <c r="QAE645" s="9"/>
      <c r="QAF645" s="9"/>
      <c r="QAG645" s="9"/>
      <c r="QAH645" s="9"/>
      <c r="QAI645" s="9"/>
      <c r="QAJ645" s="9"/>
      <c r="QAK645" s="9"/>
      <c r="QAL645" s="9"/>
      <c r="QAM645" s="9"/>
      <c r="QAN645" s="9"/>
      <c r="QAO645" s="9"/>
      <c r="QAP645" s="9"/>
      <c r="QAQ645" s="9"/>
      <c r="QAR645" s="9"/>
      <c r="QAS645" s="9"/>
      <c r="QAT645" s="9"/>
      <c r="QAU645" s="9"/>
      <c r="QAV645" s="9"/>
      <c r="QAW645" s="9"/>
      <c r="QAX645" s="9"/>
      <c r="QAY645" s="9"/>
      <c r="QAZ645" s="9"/>
      <c r="QBA645" s="9"/>
      <c r="QBB645" s="9"/>
      <c r="QBC645" s="9"/>
      <c r="QBD645" s="9"/>
      <c r="QBE645" s="9"/>
      <c r="QBF645" s="9"/>
      <c r="QBG645" s="9"/>
      <c r="QBH645" s="9"/>
      <c r="QBI645" s="9"/>
      <c r="QBJ645" s="9"/>
      <c r="QBK645" s="9"/>
      <c r="QBL645" s="9"/>
      <c r="QBM645" s="9"/>
      <c r="QBN645" s="9"/>
      <c r="QBO645" s="9"/>
      <c r="QBP645" s="9"/>
      <c r="QBQ645" s="9"/>
      <c r="QBR645" s="9"/>
      <c r="QBS645" s="9"/>
      <c r="QBT645" s="9"/>
      <c r="QBU645" s="9"/>
      <c r="QBV645" s="9"/>
      <c r="QBW645" s="9"/>
      <c r="QBX645" s="9"/>
      <c r="QBY645" s="9"/>
      <c r="QBZ645" s="9"/>
      <c r="QCA645" s="9"/>
      <c r="QCB645" s="9"/>
      <c r="QCC645" s="9"/>
      <c r="QCD645" s="9"/>
      <c r="QCE645" s="9"/>
      <c r="QCF645" s="9"/>
      <c r="QCG645" s="9"/>
      <c r="QCH645" s="9"/>
      <c r="QCI645" s="9"/>
      <c r="QCJ645" s="9"/>
      <c r="QCK645" s="9"/>
      <c r="QCL645" s="9"/>
      <c r="QCM645" s="9"/>
      <c r="QCN645" s="9"/>
      <c r="QCO645" s="9"/>
      <c r="QCP645" s="9"/>
      <c r="QCQ645" s="9"/>
      <c r="QCR645" s="9"/>
      <c r="QCS645" s="9"/>
      <c r="QCT645" s="9"/>
      <c r="QCU645" s="9"/>
      <c r="QCV645" s="9"/>
      <c r="QCW645" s="9"/>
      <c r="QCX645" s="9"/>
      <c r="QCY645" s="9"/>
      <c r="QCZ645" s="9"/>
      <c r="QDA645" s="9"/>
      <c r="QDB645" s="9"/>
      <c r="QDC645" s="9"/>
      <c r="QDD645" s="9"/>
      <c r="QDE645" s="9"/>
      <c r="QDF645" s="9"/>
      <c r="QDG645" s="9"/>
      <c r="QDH645" s="9"/>
      <c r="QDI645" s="9"/>
      <c r="QDJ645" s="9"/>
      <c r="QDK645" s="9"/>
      <c r="QDL645" s="9"/>
      <c r="QDM645" s="9"/>
      <c r="QDN645" s="9"/>
      <c r="QDO645" s="9"/>
      <c r="QDP645" s="9"/>
      <c r="QDQ645" s="9"/>
      <c r="QDR645" s="9"/>
      <c r="QDS645" s="9"/>
      <c r="QDT645" s="9"/>
      <c r="QDU645" s="9"/>
      <c r="QDV645" s="9"/>
      <c r="QDW645" s="9"/>
      <c r="QDX645" s="9"/>
      <c r="QDY645" s="9"/>
      <c r="QDZ645" s="9"/>
      <c r="QEA645" s="9"/>
      <c r="QEB645" s="9"/>
      <c r="QEC645" s="9"/>
      <c r="QED645" s="9"/>
      <c r="QEE645" s="9"/>
      <c r="QEF645" s="9"/>
      <c r="QEG645" s="9"/>
      <c r="QEH645" s="9"/>
      <c r="QEI645" s="9"/>
      <c r="QEJ645" s="9"/>
      <c r="QEK645" s="9"/>
      <c r="QEL645" s="9"/>
      <c r="QEM645" s="9"/>
      <c r="QEN645" s="9"/>
      <c r="QEO645" s="9"/>
      <c r="QEP645" s="9"/>
      <c r="QEQ645" s="9"/>
      <c r="QER645" s="9"/>
      <c r="QES645" s="9"/>
      <c r="QET645" s="9"/>
      <c r="QEU645" s="9"/>
      <c r="QEV645" s="9"/>
      <c r="QEW645" s="9"/>
      <c r="QEX645" s="9"/>
      <c r="QEY645" s="9"/>
      <c r="QEZ645" s="9"/>
      <c r="QFA645" s="9"/>
      <c r="QFB645" s="9"/>
      <c r="QFC645" s="9"/>
      <c r="QFD645" s="9"/>
      <c r="QFE645" s="9"/>
      <c r="QFF645" s="9"/>
      <c r="QFG645" s="9"/>
      <c r="QFH645" s="9"/>
      <c r="QFI645" s="9"/>
      <c r="QFJ645" s="9"/>
      <c r="QFK645" s="9"/>
      <c r="QFL645" s="9"/>
      <c r="QFM645" s="9"/>
      <c r="QFN645" s="9"/>
      <c r="QFO645" s="9"/>
      <c r="QFP645" s="9"/>
      <c r="QFQ645" s="9"/>
      <c r="QFR645" s="9"/>
      <c r="QFS645" s="9"/>
      <c r="QFT645" s="9"/>
      <c r="QFU645" s="9"/>
      <c r="QFV645" s="9"/>
      <c r="QFW645" s="9"/>
      <c r="QFX645" s="9"/>
      <c r="QFY645" s="9"/>
      <c r="QFZ645" s="9"/>
      <c r="QGA645" s="9"/>
      <c r="QGB645" s="9"/>
      <c r="QGC645" s="9"/>
      <c r="QGD645" s="9"/>
      <c r="QGE645" s="9"/>
      <c r="QGF645" s="9"/>
      <c r="QGG645" s="9"/>
      <c r="QGH645" s="9"/>
      <c r="QGI645" s="9"/>
      <c r="QGJ645" s="9"/>
      <c r="QGK645" s="9"/>
      <c r="QGL645" s="9"/>
      <c r="QGM645" s="9"/>
      <c r="QGN645" s="9"/>
      <c r="QGO645" s="9"/>
      <c r="QGP645" s="9"/>
      <c r="QGQ645" s="9"/>
      <c r="QGR645" s="9"/>
      <c r="QGS645" s="9"/>
      <c r="QGT645" s="9"/>
      <c r="QGU645" s="9"/>
      <c r="QGV645" s="9"/>
      <c r="QGW645" s="9"/>
      <c r="QGX645" s="9"/>
      <c r="QGY645" s="9"/>
      <c r="QGZ645" s="9"/>
      <c r="QHA645" s="9"/>
      <c r="QHB645" s="9"/>
      <c r="QHC645" s="9"/>
      <c r="QHD645" s="9"/>
      <c r="QHE645" s="9"/>
      <c r="QHF645" s="9"/>
      <c r="QHG645" s="9"/>
      <c r="QHH645" s="9"/>
      <c r="QHI645" s="9"/>
      <c r="QHJ645" s="9"/>
      <c r="QHK645" s="9"/>
      <c r="QHL645" s="9"/>
      <c r="QHM645" s="9"/>
      <c r="QHN645" s="9"/>
      <c r="QHO645" s="9"/>
      <c r="QHP645" s="9"/>
      <c r="QHQ645" s="9"/>
      <c r="QHR645" s="9"/>
      <c r="QHS645" s="9"/>
      <c r="QHT645" s="9"/>
      <c r="QHU645" s="9"/>
      <c r="QHV645" s="9"/>
      <c r="QHW645" s="9"/>
      <c r="QHX645" s="9"/>
      <c r="QHY645" s="9"/>
      <c r="QHZ645" s="9"/>
      <c r="QIA645" s="9"/>
      <c r="QIB645" s="9"/>
      <c r="QIC645" s="9"/>
      <c r="QID645" s="9"/>
      <c r="QIE645" s="9"/>
      <c r="QIF645" s="9"/>
      <c r="QIG645" s="9"/>
      <c r="QIH645" s="9"/>
      <c r="QII645" s="9"/>
      <c r="QIJ645" s="9"/>
      <c r="QIK645" s="9"/>
      <c r="QIL645" s="9"/>
      <c r="QIM645" s="9"/>
      <c r="QIN645" s="9"/>
      <c r="QIO645" s="9"/>
      <c r="QIP645" s="9"/>
      <c r="QIQ645" s="9"/>
      <c r="QIR645" s="9"/>
      <c r="QIS645" s="9"/>
      <c r="QIT645" s="9"/>
      <c r="QIU645" s="9"/>
      <c r="QIV645" s="9"/>
      <c r="QIW645" s="9"/>
      <c r="QIX645" s="9"/>
      <c r="QIY645" s="9"/>
      <c r="QIZ645" s="9"/>
      <c r="QJA645" s="9"/>
      <c r="QJB645" s="9"/>
      <c r="QJC645" s="9"/>
      <c r="QJD645" s="9"/>
      <c r="QJE645" s="9"/>
      <c r="QJF645" s="9"/>
      <c r="QJG645" s="9"/>
      <c r="QJH645" s="9"/>
      <c r="QJI645" s="9"/>
      <c r="QJJ645" s="9"/>
      <c r="QJK645" s="9"/>
      <c r="QJL645" s="9"/>
      <c r="QJM645" s="9"/>
      <c r="QJN645" s="9"/>
      <c r="QJO645" s="9"/>
      <c r="QJP645" s="9"/>
      <c r="QJQ645" s="9"/>
      <c r="QJR645" s="9"/>
      <c r="QJS645" s="9"/>
      <c r="QJT645" s="9"/>
      <c r="QJU645" s="9"/>
      <c r="QJV645" s="9"/>
      <c r="QJW645" s="9"/>
      <c r="QJX645" s="9"/>
      <c r="QJY645" s="9"/>
      <c r="QJZ645" s="9"/>
      <c r="QKA645" s="9"/>
      <c r="QKB645" s="9"/>
      <c r="QKC645" s="9"/>
      <c r="QKD645" s="9"/>
      <c r="QKE645" s="9"/>
      <c r="QKF645" s="9"/>
      <c r="QKG645" s="9"/>
      <c r="QKH645" s="9"/>
      <c r="QKI645" s="9"/>
      <c r="QKJ645" s="9"/>
      <c r="QKK645" s="9"/>
      <c r="QKL645" s="9"/>
      <c r="QKM645" s="9"/>
      <c r="QKN645" s="9"/>
      <c r="QKO645" s="9"/>
      <c r="QKP645" s="9"/>
      <c r="QKQ645" s="9"/>
      <c r="QKR645" s="9"/>
      <c r="QKS645" s="9"/>
      <c r="QKT645" s="9"/>
      <c r="QKU645" s="9"/>
      <c r="QKV645" s="9"/>
      <c r="QKW645" s="9"/>
      <c r="QKX645" s="9"/>
      <c r="QKY645" s="9"/>
      <c r="QKZ645" s="9"/>
      <c r="QLA645" s="9"/>
      <c r="QLB645" s="9"/>
      <c r="QLC645" s="9"/>
      <c r="QLD645" s="9"/>
      <c r="QLE645" s="9"/>
      <c r="QLF645" s="9"/>
      <c r="QLG645" s="9"/>
      <c r="QLH645" s="9"/>
      <c r="QLI645" s="9"/>
      <c r="QLJ645" s="9"/>
      <c r="QLK645" s="9"/>
      <c r="QLL645" s="9"/>
      <c r="QLM645" s="9"/>
      <c r="QLN645" s="9"/>
      <c r="QLO645" s="9"/>
      <c r="QLP645" s="9"/>
      <c r="QLQ645" s="9"/>
      <c r="QLR645" s="9"/>
      <c r="QLS645" s="9"/>
      <c r="QLT645" s="9"/>
      <c r="QLU645" s="9"/>
      <c r="QLV645" s="9"/>
      <c r="QLW645" s="9"/>
      <c r="QLX645" s="9"/>
      <c r="QLY645" s="9"/>
      <c r="QLZ645" s="9"/>
      <c r="QMA645" s="9"/>
      <c r="QMB645" s="9"/>
      <c r="QMC645" s="9"/>
      <c r="QMD645" s="9"/>
      <c r="QME645" s="9"/>
      <c r="QMF645" s="9"/>
      <c r="QMG645" s="9"/>
      <c r="QMH645" s="9"/>
      <c r="QMI645" s="9"/>
      <c r="QMJ645" s="9"/>
      <c r="QMK645" s="9"/>
      <c r="QML645" s="9"/>
      <c r="QMM645" s="9"/>
      <c r="QMN645" s="9"/>
      <c r="QMO645" s="9"/>
      <c r="QMP645" s="9"/>
      <c r="QMQ645" s="9"/>
      <c r="QMR645" s="9"/>
      <c r="QMS645" s="9"/>
      <c r="QMT645" s="9"/>
      <c r="QMU645" s="9"/>
      <c r="QMV645" s="9"/>
      <c r="QMW645" s="9"/>
      <c r="QMX645" s="9"/>
      <c r="QMY645" s="9"/>
      <c r="QMZ645" s="9"/>
      <c r="QNA645" s="9"/>
      <c r="QNB645" s="9"/>
      <c r="QNC645" s="9"/>
      <c r="QND645" s="9"/>
      <c r="QNE645" s="9"/>
      <c r="QNF645" s="9"/>
      <c r="QNG645" s="9"/>
      <c r="QNH645" s="9"/>
      <c r="QNI645" s="9"/>
      <c r="QNJ645" s="9"/>
      <c r="QNK645" s="9"/>
      <c r="QNL645" s="9"/>
      <c r="QNM645" s="9"/>
      <c r="QNN645" s="9"/>
      <c r="QNO645" s="9"/>
      <c r="QNP645" s="9"/>
      <c r="QNQ645" s="9"/>
      <c r="QNR645" s="9"/>
      <c r="QNS645" s="9"/>
      <c r="QNT645" s="9"/>
      <c r="QNU645" s="9"/>
      <c r="QNV645" s="9"/>
      <c r="QNW645" s="9"/>
      <c r="QNX645" s="9"/>
      <c r="QNY645" s="9"/>
      <c r="QNZ645" s="9"/>
      <c r="QOA645" s="9"/>
      <c r="QOB645" s="9"/>
      <c r="QOC645" s="9"/>
      <c r="QOD645" s="9"/>
      <c r="QOE645" s="9"/>
      <c r="QOF645" s="9"/>
      <c r="QOG645" s="9"/>
      <c r="QOH645" s="9"/>
      <c r="QOI645" s="9"/>
      <c r="QOJ645" s="9"/>
      <c r="QOK645" s="9"/>
      <c r="QOL645" s="9"/>
      <c r="QOM645" s="9"/>
      <c r="QON645" s="9"/>
      <c r="QOO645" s="9"/>
      <c r="QOP645" s="9"/>
      <c r="QOQ645" s="9"/>
      <c r="QOR645" s="9"/>
      <c r="QOS645" s="9"/>
      <c r="QOT645" s="9"/>
      <c r="QOU645" s="9"/>
      <c r="QOV645" s="9"/>
      <c r="QOW645" s="9"/>
      <c r="QOX645" s="9"/>
      <c r="QOY645" s="9"/>
      <c r="QOZ645" s="9"/>
      <c r="QPA645" s="9"/>
      <c r="QPB645" s="9"/>
      <c r="QPC645" s="9"/>
      <c r="QPD645" s="9"/>
      <c r="QPE645" s="9"/>
      <c r="QPF645" s="9"/>
      <c r="QPG645" s="9"/>
      <c r="QPH645" s="9"/>
      <c r="QPI645" s="9"/>
      <c r="QPJ645" s="9"/>
      <c r="QPK645" s="9"/>
      <c r="QPL645" s="9"/>
      <c r="QPM645" s="9"/>
      <c r="QPN645" s="9"/>
      <c r="QPO645" s="9"/>
      <c r="QPP645" s="9"/>
      <c r="QPQ645" s="9"/>
      <c r="QPR645" s="9"/>
      <c r="QPS645" s="9"/>
      <c r="QPT645" s="9"/>
      <c r="QPU645" s="9"/>
      <c r="QPV645" s="9"/>
      <c r="QPW645" s="9"/>
      <c r="QPX645" s="9"/>
      <c r="QPY645" s="9"/>
      <c r="QPZ645" s="9"/>
      <c r="QQA645" s="9"/>
      <c r="QQB645" s="9"/>
      <c r="QQC645" s="9"/>
      <c r="QQD645" s="9"/>
      <c r="QQE645" s="9"/>
      <c r="QQF645" s="9"/>
      <c r="QQG645" s="9"/>
      <c r="QQH645" s="9"/>
      <c r="QQI645" s="9"/>
      <c r="QQJ645" s="9"/>
      <c r="QQK645" s="9"/>
      <c r="QQL645" s="9"/>
      <c r="QQM645" s="9"/>
      <c r="QQN645" s="9"/>
      <c r="QQO645" s="9"/>
      <c r="QQP645" s="9"/>
      <c r="QQQ645" s="9"/>
      <c r="QQR645" s="9"/>
      <c r="QQS645" s="9"/>
      <c r="QQT645" s="9"/>
      <c r="QQU645" s="9"/>
      <c r="QQV645" s="9"/>
      <c r="QQW645" s="9"/>
      <c r="QQX645" s="9"/>
      <c r="QQY645" s="9"/>
      <c r="QQZ645" s="9"/>
      <c r="QRA645" s="9"/>
      <c r="QRB645" s="9"/>
      <c r="QRC645" s="9"/>
      <c r="QRD645" s="9"/>
      <c r="QRE645" s="9"/>
      <c r="QRF645" s="9"/>
      <c r="QRG645" s="9"/>
      <c r="QRH645" s="9"/>
      <c r="QRI645" s="9"/>
      <c r="QRJ645" s="9"/>
      <c r="QRK645" s="9"/>
      <c r="QRL645" s="9"/>
      <c r="QRM645" s="9"/>
      <c r="QRN645" s="9"/>
      <c r="QRO645" s="9"/>
      <c r="QRP645" s="9"/>
      <c r="QRQ645" s="9"/>
      <c r="QRR645" s="9"/>
      <c r="QRS645" s="9"/>
      <c r="QRT645" s="9"/>
      <c r="QRU645" s="9"/>
      <c r="QRV645" s="9"/>
      <c r="QRW645" s="9"/>
      <c r="QRX645" s="9"/>
      <c r="QRY645" s="9"/>
      <c r="QRZ645" s="9"/>
      <c r="QSA645" s="9"/>
      <c r="QSB645" s="9"/>
      <c r="QSC645" s="9"/>
      <c r="QSD645" s="9"/>
      <c r="QSE645" s="9"/>
      <c r="QSF645" s="9"/>
      <c r="QSG645" s="9"/>
      <c r="QSH645" s="9"/>
      <c r="QSI645" s="9"/>
      <c r="QSJ645" s="9"/>
      <c r="QSK645" s="9"/>
      <c r="QSL645" s="9"/>
      <c r="QSM645" s="9"/>
      <c r="QSN645" s="9"/>
      <c r="QSO645" s="9"/>
      <c r="QSP645" s="9"/>
      <c r="QSQ645" s="9"/>
      <c r="QSR645" s="9"/>
      <c r="QSS645" s="9"/>
      <c r="QST645" s="9"/>
      <c r="QSU645" s="9"/>
      <c r="QSV645" s="9"/>
      <c r="QSW645" s="9"/>
      <c r="QSX645" s="9"/>
      <c r="QSY645" s="9"/>
      <c r="QSZ645" s="9"/>
      <c r="QTA645" s="9"/>
      <c r="QTB645" s="9"/>
      <c r="QTC645" s="9"/>
      <c r="QTD645" s="9"/>
      <c r="QTE645" s="9"/>
      <c r="QTF645" s="9"/>
      <c r="QTG645" s="9"/>
      <c r="QTH645" s="9"/>
      <c r="QTI645" s="9"/>
      <c r="QTJ645" s="9"/>
      <c r="QTK645" s="9"/>
      <c r="QTL645" s="9"/>
      <c r="QTM645" s="9"/>
      <c r="QTN645" s="9"/>
      <c r="QTO645" s="9"/>
      <c r="QTP645" s="9"/>
      <c r="QTQ645" s="9"/>
      <c r="QTR645" s="9"/>
      <c r="QTS645" s="9"/>
      <c r="QTT645" s="9"/>
      <c r="QTU645" s="9"/>
      <c r="QTV645" s="9"/>
      <c r="QTW645" s="9"/>
      <c r="QTX645" s="9"/>
      <c r="QTY645" s="9"/>
      <c r="QTZ645" s="9"/>
      <c r="QUA645" s="9"/>
      <c r="QUB645" s="9"/>
      <c r="QUC645" s="9"/>
      <c r="QUD645" s="9"/>
      <c r="QUE645" s="9"/>
      <c r="QUF645" s="9"/>
      <c r="QUG645" s="9"/>
      <c r="QUH645" s="9"/>
      <c r="QUI645" s="9"/>
      <c r="QUJ645" s="9"/>
      <c r="QUK645" s="9"/>
      <c r="QUL645" s="9"/>
      <c r="QUM645" s="9"/>
      <c r="QUN645" s="9"/>
      <c r="QUO645" s="9"/>
      <c r="QUP645" s="9"/>
      <c r="QUQ645" s="9"/>
      <c r="QUR645" s="9"/>
      <c r="QUS645" s="9"/>
      <c r="QUT645" s="9"/>
      <c r="QUU645" s="9"/>
      <c r="QUV645" s="9"/>
      <c r="QUW645" s="9"/>
      <c r="QUX645" s="9"/>
      <c r="QUY645" s="9"/>
      <c r="QUZ645" s="9"/>
      <c r="QVA645" s="9"/>
      <c r="QVB645" s="9"/>
      <c r="QVC645" s="9"/>
      <c r="QVD645" s="9"/>
      <c r="QVE645" s="9"/>
      <c r="QVF645" s="9"/>
      <c r="QVG645" s="9"/>
      <c r="QVH645" s="9"/>
      <c r="QVI645" s="9"/>
      <c r="QVJ645" s="9"/>
      <c r="QVK645" s="9"/>
      <c r="QVL645" s="9"/>
      <c r="QVM645" s="9"/>
      <c r="QVN645" s="9"/>
      <c r="QVO645" s="9"/>
      <c r="QVP645" s="9"/>
      <c r="QVQ645" s="9"/>
      <c r="QVR645" s="9"/>
      <c r="QVS645" s="9"/>
      <c r="QVT645" s="9"/>
      <c r="QVU645" s="9"/>
      <c r="QVV645" s="9"/>
      <c r="QVW645" s="9"/>
      <c r="QVX645" s="9"/>
      <c r="QVY645" s="9"/>
      <c r="QVZ645" s="9"/>
      <c r="QWA645" s="9"/>
      <c r="QWB645" s="9"/>
      <c r="QWC645" s="9"/>
      <c r="QWD645" s="9"/>
      <c r="QWE645" s="9"/>
      <c r="QWF645" s="9"/>
      <c r="QWG645" s="9"/>
      <c r="QWH645" s="9"/>
      <c r="QWI645" s="9"/>
      <c r="QWJ645" s="9"/>
      <c r="QWK645" s="9"/>
      <c r="QWL645" s="9"/>
      <c r="QWM645" s="9"/>
      <c r="QWN645" s="9"/>
      <c r="QWO645" s="9"/>
      <c r="QWP645" s="9"/>
      <c r="QWQ645" s="9"/>
      <c r="QWR645" s="9"/>
      <c r="QWS645" s="9"/>
      <c r="QWT645" s="9"/>
      <c r="QWU645" s="9"/>
      <c r="QWV645" s="9"/>
      <c r="QWW645" s="9"/>
      <c r="QWX645" s="9"/>
      <c r="QWY645" s="9"/>
      <c r="QWZ645" s="9"/>
      <c r="QXA645" s="9"/>
      <c r="QXB645" s="9"/>
      <c r="QXC645" s="9"/>
      <c r="QXD645" s="9"/>
      <c r="QXE645" s="9"/>
      <c r="QXF645" s="9"/>
      <c r="QXG645" s="9"/>
      <c r="QXH645" s="9"/>
      <c r="QXI645" s="9"/>
      <c r="QXJ645" s="9"/>
      <c r="QXK645" s="9"/>
      <c r="QXL645" s="9"/>
      <c r="QXM645" s="9"/>
      <c r="QXN645" s="9"/>
      <c r="QXO645" s="9"/>
      <c r="QXP645" s="9"/>
      <c r="QXQ645" s="9"/>
      <c r="QXR645" s="9"/>
      <c r="QXS645" s="9"/>
      <c r="QXT645" s="9"/>
      <c r="QXU645" s="9"/>
      <c r="QXV645" s="9"/>
      <c r="QXW645" s="9"/>
      <c r="QXX645" s="9"/>
      <c r="QXY645" s="9"/>
      <c r="QXZ645" s="9"/>
      <c r="QYA645" s="9"/>
      <c r="QYB645" s="9"/>
      <c r="QYC645" s="9"/>
      <c r="QYD645" s="9"/>
      <c r="QYE645" s="9"/>
      <c r="QYF645" s="9"/>
      <c r="QYG645" s="9"/>
      <c r="QYH645" s="9"/>
      <c r="QYI645" s="9"/>
      <c r="QYJ645" s="9"/>
      <c r="QYK645" s="9"/>
      <c r="QYL645" s="9"/>
      <c r="QYM645" s="9"/>
      <c r="QYN645" s="9"/>
      <c r="QYO645" s="9"/>
      <c r="QYP645" s="9"/>
      <c r="QYQ645" s="9"/>
      <c r="QYR645" s="9"/>
      <c r="QYS645" s="9"/>
      <c r="QYT645" s="9"/>
      <c r="QYU645" s="9"/>
      <c r="QYV645" s="9"/>
      <c r="QYW645" s="9"/>
      <c r="QYX645" s="9"/>
      <c r="QYY645" s="9"/>
      <c r="QYZ645" s="9"/>
      <c r="QZA645" s="9"/>
      <c r="QZB645" s="9"/>
      <c r="QZC645" s="9"/>
      <c r="QZD645" s="9"/>
      <c r="QZE645" s="9"/>
      <c r="QZF645" s="9"/>
      <c r="QZG645" s="9"/>
      <c r="QZH645" s="9"/>
      <c r="QZI645" s="9"/>
      <c r="QZJ645" s="9"/>
      <c r="QZK645" s="9"/>
      <c r="QZL645" s="9"/>
      <c r="QZM645" s="9"/>
      <c r="QZN645" s="9"/>
      <c r="QZO645" s="9"/>
      <c r="QZP645" s="9"/>
      <c r="QZQ645" s="9"/>
      <c r="QZR645" s="9"/>
      <c r="QZS645" s="9"/>
      <c r="QZT645" s="9"/>
      <c r="QZU645" s="9"/>
      <c r="QZV645" s="9"/>
      <c r="QZW645" s="9"/>
      <c r="QZX645" s="9"/>
      <c r="QZY645" s="9"/>
      <c r="QZZ645" s="9"/>
      <c r="RAA645" s="9"/>
      <c r="RAB645" s="9"/>
      <c r="RAC645" s="9"/>
      <c r="RAD645" s="9"/>
      <c r="RAE645" s="9"/>
      <c r="RAF645" s="9"/>
      <c r="RAG645" s="9"/>
      <c r="RAH645" s="9"/>
      <c r="RAI645" s="9"/>
      <c r="RAJ645" s="9"/>
      <c r="RAK645" s="9"/>
      <c r="RAL645" s="9"/>
      <c r="RAM645" s="9"/>
      <c r="RAN645" s="9"/>
      <c r="RAO645" s="9"/>
      <c r="RAP645" s="9"/>
      <c r="RAQ645" s="9"/>
      <c r="RAR645" s="9"/>
      <c r="RAS645" s="9"/>
      <c r="RAT645" s="9"/>
      <c r="RAU645" s="9"/>
      <c r="RAV645" s="9"/>
      <c r="RAW645" s="9"/>
      <c r="RAX645" s="9"/>
      <c r="RAY645" s="9"/>
      <c r="RAZ645" s="9"/>
      <c r="RBA645" s="9"/>
      <c r="RBB645" s="9"/>
      <c r="RBC645" s="9"/>
      <c r="RBD645" s="9"/>
      <c r="RBE645" s="9"/>
      <c r="RBF645" s="9"/>
      <c r="RBG645" s="9"/>
      <c r="RBH645" s="9"/>
      <c r="RBI645" s="9"/>
      <c r="RBJ645" s="9"/>
      <c r="RBK645" s="9"/>
      <c r="RBL645" s="9"/>
      <c r="RBM645" s="9"/>
      <c r="RBN645" s="9"/>
      <c r="RBO645" s="9"/>
      <c r="RBP645" s="9"/>
      <c r="RBQ645" s="9"/>
      <c r="RBR645" s="9"/>
      <c r="RBS645" s="9"/>
      <c r="RBT645" s="9"/>
      <c r="RBU645" s="9"/>
      <c r="RBV645" s="9"/>
      <c r="RBW645" s="9"/>
      <c r="RBX645" s="9"/>
      <c r="RBY645" s="9"/>
      <c r="RBZ645" s="9"/>
      <c r="RCA645" s="9"/>
      <c r="RCB645" s="9"/>
      <c r="RCC645" s="9"/>
      <c r="RCD645" s="9"/>
      <c r="RCE645" s="9"/>
      <c r="RCF645" s="9"/>
      <c r="RCG645" s="9"/>
      <c r="RCH645" s="9"/>
      <c r="RCI645" s="9"/>
      <c r="RCJ645" s="9"/>
      <c r="RCK645" s="9"/>
      <c r="RCL645" s="9"/>
      <c r="RCM645" s="9"/>
      <c r="RCN645" s="9"/>
      <c r="RCO645" s="9"/>
      <c r="RCP645" s="9"/>
      <c r="RCQ645" s="9"/>
      <c r="RCR645" s="9"/>
      <c r="RCS645" s="9"/>
      <c r="RCT645" s="9"/>
      <c r="RCU645" s="9"/>
      <c r="RCV645" s="9"/>
      <c r="RCW645" s="9"/>
      <c r="RCX645" s="9"/>
      <c r="RCY645" s="9"/>
      <c r="RCZ645" s="9"/>
      <c r="RDA645" s="9"/>
      <c r="RDB645" s="9"/>
      <c r="RDC645" s="9"/>
      <c r="RDD645" s="9"/>
      <c r="RDE645" s="9"/>
      <c r="RDF645" s="9"/>
      <c r="RDG645" s="9"/>
      <c r="RDH645" s="9"/>
      <c r="RDI645" s="9"/>
      <c r="RDJ645" s="9"/>
      <c r="RDK645" s="9"/>
      <c r="RDL645" s="9"/>
      <c r="RDM645" s="9"/>
      <c r="RDN645" s="9"/>
      <c r="RDO645" s="9"/>
      <c r="RDP645" s="9"/>
      <c r="RDQ645" s="9"/>
      <c r="RDR645" s="9"/>
      <c r="RDS645" s="9"/>
      <c r="RDT645" s="9"/>
      <c r="RDU645" s="9"/>
      <c r="RDV645" s="9"/>
      <c r="RDW645" s="9"/>
      <c r="RDX645" s="9"/>
      <c r="RDY645" s="9"/>
      <c r="RDZ645" s="9"/>
      <c r="REA645" s="9"/>
      <c r="REB645" s="9"/>
      <c r="REC645" s="9"/>
      <c r="RED645" s="9"/>
      <c r="REE645" s="9"/>
      <c r="REF645" s="9"/>
      <c r="REG645" s="9"/>
      <c r="REH645" s="9"/>
      <c r="REI645" s="9"/>
      <c r="REJ645" s="9"/>
      <c r="REK645" s="9"/>
      <c r="REL645" s="9"/>
      <c r="REM645" s="9"/>
      <c r="REN645" s="9"/>
      <c r="REO645" s="9"/>
      <c r="REP645" s="9"/>
      <c r="REQ645" s="9"/>
      <c r="RER645" s="9"/>
      <c r="RES645" s="9"/>
      <c r="RET645" s="9"/>
      <c r="REU645" s="9"/>
      <c r="REV645" s="9"/>
      <c r="REW645" s="9"/>
      <c r="REX645" s="9"/>
      <c r="REY645" s="9"/>
      <c r="REZ645" s="9"/>
      <c r="RFA645" s="9"/>
      <c r="RFB645" s="9"/>
      <c r="RFC645" s="9"/>
      <c r="RFD645" s="9"/>
      <c r="RFE645" s="9"/>
      <c r="RFF645" s="9"/>
      <c r="RFG645" s="9"/>
      <c r="RFH645" s="9"/>
      <c r="RFI645" s="9"/>
      <c r="RFJ645" s="9"/>
      <c r="RFK645" s="9"/>
      <c r="RFL645" s="9"/>
      <c r="RFM645" s="9"/>
      <c r="RFN645" s="9"/>
      <c r="RFO645" s="9"/>
      <c r="RFP645" s="9"/>
      <c r="RFQ645" s="9"/>
      <c r="RFR645" s="9"/>
      <c r="RFS645" s="9"/>
      <c r="RFT645" s="9"/>
      <c r="RFU645" s="9"/>
      <c r="RFV645" s="9"/>
      <c r="RFW645" s="9"/>
      <c r="RFX645" s="9"/>
      <c r="RFY645" s="9"/>
      <c r="RFZ645" s="9"/>
      <c r="RGA645" s="9"/>
      <c r="RGB645" s="9"/>
      <c r="RGC645" s="9"/>
      <c r="RGD645" s="9"/>
      <c r="RGE645" s="9"/>
      <c r="RGF645" s="9"/>
      <c r="RGG645" s="9"/>
      <c r="RGH645" s="9"/>
      <c r="RGI645" s="9"/>
      <c r="RGJ645" s="9"/>
      <c r="RGK645" s="9"/>
      <c r="RGL645" s="9"/>
      <c r="RGM645" s="9"/>
      <c r="RGN645" s="9"/>
      <c r="RGO645" s="9"/>
      <c r="RGP645" s="9"/>
      <c r="RGQ645" s="9"/>
      <c r="RGR645" s="9"/>
      <c r="RGS645" s="9"/>
      <c r="RGT645" s="9"/>
      <c r="RGU645" s="9"/>
      <c r="RGV645" s="9"/>
      <c r="RGW645" s="9"/>
      <c r="RGX645" s="9"/>
      <c r="RGY645" s="9"/>
      <c r="RGZ645" s="9"/>
      <c r="RHA645" s="9"/>
      <c r="RHB645" s="9"/>
      <c r="RHC645" s="9"/>
      <c r="RHD645" s="9"/>
      <c r="RHE645" s="9"/>
      <c r="RHF645" s="9"/>
      <c r="RHG645" s="9"/>
      <c r="RHH645" s="9"/>
      <c r="RHI645" s="9"/>
      <c r="RHJ645" s="9"/>
      <c r="RHK645" s="9"/>
      <c r="RHL645" s="9"/>
      <c r="RHM645" s="9"/>
      <c r="RHN645" s="9"/>
      <c r="RHO645" s="9"/>
      <c r="RHP645" s="9"/>
      <c r="RHQ645" s="9"/>
      <c r="RHR645" s="9"/>
      <c r="RHS645" s="9"/>
      <c r="RHT645" s="9"/>
      <c r="RHU645" s="9"/>
      <c r="RHV645" s="9"/>
      <c r="RHW645" s="9"/>
      <c r="RHX645" s="9"/>
      <c r="RHY645" s="9"/>
      <c r="RHZ645" s="9"/>
      <c r="RIA645" s="9"/>
      <c r="RIB645" s="9"/>
      <c r="RIC645" s="9"/>
      <c r="RID645" s="9"/>
      <c r="RIE645" s="9"/>
      <c r="RIF645" s="9"/>
      <c r="RIG645" s="9"/>
      <c r="RIH645" s="9"/>
      <c r="RII645" s="9"/>
      <c r="RIJ645" s="9"/>
      <c r="RIK645" s="9"/>
      <c r="RIL645" s="9"/>
      <c r="RIM645" s="9"/>
      <c r="RIN645" s="9"/>
      <c r="RIO645" s="9"/>
      <c r="RIP645" s="9"/>
      <c r="RIQ645" s="9"/>
      <c r="RIR645" s="9"/>
      <c r="RIS645" s="9"/>
      <c r="RIT645" s="9"/>
      <c r="RIU645" s="9"/>
      <c r="RIV645" s="9"/>
      <c r="RIW645" s="9"/>
      <c r="RIX645" s="9"/>
      <c r="RIY645" s="9"/>
      <c r="RIZ645" s="9"/>
      <c r="RJA645" s="9"/>
      <c r="RJB645" s="9"/>
      <c r="RJC645" s="9"/>
      <c r="RJD645" s="9"/>
      <c r="RJE645" s="9"/>
      <c r="RJF645" s="9"/>
      <c r="RJG645" s="9"/>
      <c r="RJH645" s="9"/>
      <c r="RJI645" s="9"/>
      <c r="RJJ645" s="9"/>
      <c r="RJK645" s="9"/>
      <c r="RJL645" s="9"/>
      <c r="RJM645" s="9"/>
      <c r="RJN645" s="9"/>
      <c r="RJO645" s="9"/>
      <c r="RJP645" s="9"/>
      <c r="RJQ645" s="9"/>
      <c r="RJR645" s="9"/>
      <c r="RJS645" s="9"/>
      <c r="RJT645" s="9"/>
      <c r="RJU645" s="9"/>
      <c r="RJV645" s="9"/>
      <c r="RJW645" s="9"/>
      <c r="RJX645" s="9"/>
      <c r="RJY645" s="9"/>
      <c r="RJZ645" s="9"/>
      <c r="RKA645" s="9"/>
      <c r="RKB645" s="9"/>
      <c r="RKC645" s="9"/>
      <c r="RKD645" s="9"/>
      <c r="RKE645" s="9"/>
      <c r="RKF645" s="9"/>
      <c r="RKG645" s="9"/>
      <c r="RKH645" s="9"/>
      <c r="RKI645" s="9"/>
      <c r="RKJ645" s="9"/>
      <c r="RKK645" s="9"/>
      <c r="RKL645" s="9"/>
      <c r="RKM645" s="9"/>
      <c r="RKN645" s="9"/>
      <c r="RKO645" s="9"/>
      <c r="RKP645" s="9"/>
      <c r="RKQ645" s="9"/>
      <c r="RKR645" s="9"/>
      <c r="RKS645" s="9"/>
      <c r="RKT645" s="9"/>
      <c r="RKU645" s="9"/>
      <c r="RKV645" s="9"/>
      <c r="RKW645" s="9"/>
      <c r="RKX645" s="9"/>
      <c r="RKY645" s="9"/>
      <c r="RKZ645" s="9"/>
      <c r="RLA645" s="9"/>
      <c r="RLB645" s="9"/>
      <c r="RLC645" s="9"/>
      <c r="RLD645" s="9"/>
      <c r="RLE645" s="9"/>
      <c r="RLF645" s="9"/>
      <c r="RLG645" s="9"/>
      <c r="RLH645" s="9"/>
      <c r="RLI645" s="9"/>
      <c r="RLJ645" s="9"/>
      <c r="RLK645" s="9"/>
      <c r="RLL645" s="9"/>
      <c r="RLM645" s="9"/>
      <c r="RLN645" s="9"/>
      <c r="RLO645" s="9"/>
      <c r="RLP645" s="9"/>
      <c r="RLQ645" s="9"/>
      <c r="RLR645" s="9"/>
      <c r="RLS645" s="9"/>
      <c r="RLT645" s="9"/>
      <c r="RLU645" s="9"/>
      <c r="RLV645" s="9"/>
      <c r="RLW645" s="9"/>
      <c r="RLX645" s="9"/>
      <c r="RLY645" s="9"/>
      <c r="RLZ645" s="9"/>
      <c r="RMA645" s="9"/>
      <c r="RMB645" s="9"/>
      <c r="RMC645" s="9"/>
      <c r="RMD645" s="9"/>
      <c r="RME645" s="9"/>
      <c r="RMF645" s="9"/>
      <c r="RMG645" s="9"/>
      <c r="RMH645" s="9"/>
      <c r="RMI645" s="9"/>
      <c r="RMJ645" s="9"/>
      <c r="RMK645" s="9"/>
      <c r="RML645" s="9"/>
      <c r="RMM645" s="9"/>
      <c r="RMN645" s="9"/>
      <c r="RMO645" s="9"/>
      <c r="RMP645" s="9"/>
      <c r="RMQ645" s="9"/>
      <c r="RMR645" s="9"/>
      <c r="RMS645" s="9"/>
      <c r="RMT645" s="9"/>
      <c r="RMU645" s="9"/>
      <c r="RMV645" s="9"/>
      <c r="RMW645" s="9"/>
      <c r="RMX645" s="9"/>
      <c r="RMY645" s="9"/>
      <c r="RMZ645" s="9"/>
      <c r="RNA645" s="9"/>
      <c r="RNB645" s="9"/>
      <c r="RNC645" s="9"/>
      <c r="RND645" s="9"/>
      <c r="RNE645" s="9"/>
      <c r="RNF645" s="9"/>
      <c r="RNG645" s="9"/>
      <c r="RNH645" s="9"/>
      <c r="RNI645" s="9"/>
      <c r="RNJ645" s="9"/>
      <c r="RNK645" s="9"/>
      <c r="RNL645" s="9"/>
      <c r="RNM645" s="9"/>
      <c r="RNN645" s="9"/>
      <c r="RNO645" s="9"/>
      <c r="RNP645" s="9"/>
      <c r="RNQ645" s="9"/>
      <c r="RNR645" s="9"/>
      <c r="RNS645" s="9"/>
      <c r="RNT645" s="9"/>
      <c r="RNU645" s="9"/>
      <c r="RNV645" s="9"/>
      <c r="RNW645" s="9"/>
      <c r="RNX645" s="9"/>
      <c r="RNY645" s="9"/>
      <c r="RNZ645" s="9"/>
      <c r="ROA645" s="9"/>
      <c r="ROB645" s="9"/>
      <c r="ROC645" s="9"/>
      <c r="ROD645" s="9"/>
      <c r="ROE645" s="9"/>
      <c r="ROF645" s="9"/>
      <c r="ROG645" s="9"/>
      <c r="ROH645" s="9"/>
      <c r="ROI645" s="9"/>
      <c r="ROJ645" s="9"/>
      <c r="ROK645" s="9"/>
      <c r="ROL645" s="9"/>
      <c r="ROM645" s="9"/>
      <c r="RON645" s="9"/>
      <c r="ROO645" s="9"/>
      <c r="ROP645" s="9"/>
      <c r="ROQ645" s="9"/>
      <c r="ROR645" s="9"/>
      <c r="ROS645" s="9"/>
      <c r="ROT645" s="9"/>
      <c r="ROU645" s="9"/>
      <c r="ROV645" s="9"/>
      <c r="ROW645" s="9"/>
      <c r="ROX645" s="9"/>
      <c r="ROY645" s="9"/>
      <c r="ROZ645" s="9"/>
      <c r="RPA645" s="9"/>
      <c r="RPB645" s="9"/>
      <c r="RPC645" s="9"/>
      <c r="RPD645" s="9"/>
      <c r="RPE645" s="9"/>
      <c r="RPF645" s="9"/>
      <c r="RPG645" s="9"/>
      <c r="RPH645" s="9"/>
      <c r="RPI645" s="9"/>
      <c r="RPJ645" s="9"/>
      <c r="RPK645" s="9"/>
      <c r="RPL645" s="9"/>
      <c r="RPM645" s="9"/>
      <c r="RPN645" s="9"/>
      <c r="RPO645" s="9"/>
      <c r="RPP645" s="9"/>
      <c r="RPQ645" s="9"/>
      <c r="RPR645" s="9"/>
      <c r="RPS645" s="9"/>
      <c r="RPT645" s="9"/>
      <c r="RPU645" s="9"/>
      <c r="RPV645" s="9"/>
      <c r="RPW645" s="9"/>
      <c r="RPX645" s="9"/>
      <c r="RPY645" s="9"/>
      <c r="RPZ645" s="9"/>
      <c r="RQA645" s="9"/>
      <c r="RQB645" s="9"/>
      <c r="RQC645" s="9"/>
      <c r="RQD645" s="9"/>
      <c r="RQE645" s="9"/>
      <c r="RQF645" s="9"/>
      <c r="RQG645" s="9"/>
      <c r="RQH645" s="9"/>
      <c r="RQI645" s="9"/>
      <c r="RQJ645" s="9"/>
      <c r="RQK645" s="9"/>
      <c r="RQL645" s="9"/>
      <c r="RQM645" s="9"/>
      <c r="RQN645" s="9"/>
      <c r="RQO645" s="9"/>
      <c r="RQP645" s="9"/>
      <c r="RQQ645" s="9"/>
      <c r="RQR645" s="9"/>
      <c r="RQS645" s="9"/>
      <c r="RQT645" s="9"/>
      <c r="RQU645" s="9"/>
      <c r="RQV645" s="9"/>
      <c r="RQW645" s="9"/>
      <c r="RQX645" s="9"/>
      <c r="RQY645" s="9"/>
      <c r="RQZ645" s="9"/>
      <c r="RRA645" s="9"/>
      <c r="RRB645" s="9"/>
      <c r="RRC645" s="9"/>
      <c r="RRD645" s="9"/>
      <c r="RRE645" s="9"/>
      <c r="RRF645" s="9"/>
      <c r="RRG645" s="9"/>
      <c r="RRH645" s="9"/>
      <c r="RRI645" s="9"/>
      <c r="RRJ645" s="9"/>
      <c r="RRK645" s="9"/>
      <c r="RRL645" s="9"/>
      <c r="RRM645" s="9"/>
      <c r="RRN645" s="9"/>
      <c r="RRO645" s="9"/>
      <c r="RRP645" s="9"/>
      <c r="RRQ645" s="9"/>
      <c r="RRR645" s="9"/>
      <c r="RRS645" s="9"/>
      <c r="RRT645" s="9"/>
      <c r="RRU645" s="9"/>
      <c r="RRV645" s="9"/>
      <c r="RRW645" s="9"/>
      <c r="RRX645" s="9"/>
      <c r="RRY645" s="9"/>
      <c r="RRZ645" s="9"/>
      <c r="RSA645" s="9"/>
      <c r="RSB645" s="9"/>
      <c r="RSC645" s="9"/>
      <c r="RSD645" s="9"/>
      <c r="RSE645" s="9"/>
      <c r="RSF645" s="9"/>
      <c r="RSG645" s="9"/>
      <c r="RSH645" s="9"/>
      <c r="RSI645" s="9"/>
      <c r="RSJ645" s="9"/>
      <c r="RSK645" s="9"/>
      <c r="RSL645" s="9"/>
      <c r="RSM645" s="9"/>
      <c r="RSN645" s="9"/>
      <c r="RSO645" s="9"/>
      <c r="RSP645" s="9"/>
      <c r="RSQ645" s="9"/>
      <c r="RSR645" s="9"/>
      <c r="RSS645" s="9"/>
      <c r="RST645" s="9"/>
      <c r="RSU645" s="9"/>
      <c r="RSV645" s="9"/>
      <c r="RSW645" s="9"/>
      <c r="RSX645" s="9"/>
      <c r="RSY645" s="9"/>
      <c r="RSZ645" s="9"/>
      <c r="RTA645" s="9"/>
      <c r="RTB645" s="9"/>
      <c r="RTC645" s="9"/>
      <c r="RTD645" s="9"/>
      <c r="RTE645" s="9"/>
      <c r="RTF645" s="9"/>
      <c r="RTG645" s="9"/>
      <c r="RTH645" s="9"/>
      <c r="RTI645" s="9"/>
      <c r="RTJ645" s="9"/>
      <c r="RTK645" s="9"/>
      <c r="RTL645" s="9"/>
      <c r="RTM645" s="9"/>
      <c r="RTN645" s="9"/>
      <c r="RTO645" s="9"/>
      <c r="RTP645" s="9"/>
      <c r="RTQ645" s="9"/>
      <c r="RTR645" s="9"/>
      <c r="RTS645" s="9"/>
      <c r="RTT645" s="9"/>
      <c r="RTU645" s="9"/>
      <c r="RTV645" s="9"/>
      <c r="RTW645" s="9"/>
      <c r="RTX645" s="9"/>
      <c r="RTY645" s="9"/>
      <c r="RTZ645" s="9"/>
      <c r="RUA645" s="9"/>
      <c r="RUB645" s="9"/>
      <c r="RUC645" s="9"/>
      <c r="RUD645" s="9"/>
      <c r="RUE645" s="9"/>
      <c r="RUF645" s="9"/>
      <c r="RUG645" s="9"/>
      <c r="RUH645" s="9"/>
      <c r="RUI645" s="9"/>
      <c r="RUJ645" s="9"/>
      <c r="RUK645" s="9"/>
      <c r="RUL645" s="9"/>
      <c r="RUM645" s="9"/>
      <c r="RUN645" s="9"/>
      <c r="RUO645" s="9"/>
      <c r="RUP645" s="9"/>
      <c r="RUQ645" s="9"/>
      <c r="RUR645" s="9"/>
      <c r="RUS645" s="9"/>
      <c r="RUT645" s="9"/>
      <c r="RUU645" s="9"/>
      <c r="RUV645" s="9"/>
      <c r="RUW645" s="9"/>
      <c r="RUX645" s="9"/>
      <c r="RUY645" s="9"/>
      <c r="RUZ645" s="9"/>
      <c r="RVA645" s="9"/>
      <c r="RVB645" s="9"/>
      <c r="RVC645" s="9"/>
      <c r="RVD645" s="9"/>
      <c r="RVE645" s="9"/>
      <c r="RVF645" s="9"/>
      <c r="RVG645" s="9"/>
      <c r="RVH645" s="9"/>
      <c r="RVI645" s="9"/>
      <c r="RVJ645" s="9"/>
      <c r="RVK645" s="9"/>
      <c r="RVL645" s="9"/>
      <c r="RVM645" s="9"/>
      <c r="RVN645" s="9"/>
      <c r="RVO645" s="9"/>
      <c r="RVP645" s="9"/>
      <c r="RVQ645" s="9"/>
      <c r="RVR645" s="9"/>
      <c r="RVS645" s="9"/>
      <c r="RVT645" s="9"/>
      <c r="RVU645" s="9"/>
      <c r="RVV645" s="9"/>
      <c r="RVW645" s="9"/>
      <c r="RVX645" s="9"/>
      <c r="RVY645" s="9"/>
      <c r="RVZ645" s="9"/>
      <c r="RWA645" s="9"/>
      <c r="RWB645" s="9"/>
      <c r="RWC645" s="9"/>
      <c r="RWD645" s="9"/>
      <c r="RWE645" s="9"/>
      <c r="RWF645" s="9"/>
      <c r="RWG645" s="9"/>
      <c r="RWH645" s="9"/>
      <c r="RWI645" s="9"/>
      <c r="RWJ645" s="9"/>
      <c r="RWK645" s="9"/>
      <c r="RWL645" s="9"/>
      <c r="RWM645" s="9"/>
      <c r="RWN645" s="9"/>
      <c r="RWO645" s="9"/>
      <c r="RWP645" s="9"/>
      <c r="RWQ645" s="9"/>
      <c r="RWR645" s="9"/>
      <c r="RWS645" s="9"/>
      <c r="RWT645" s="9"/>
      <c r="RWU645" s="9"/>
      <c r="RWV645" s="9"/>
      <c r="RWW645" s="9"/>
      <c r="RWX645" s="9"/>
      <c r="RWY645" s="9"/>
      <c r="RWZ645" s="9"/>
      <c r="RXA645" s="9"/>
      <c r="RXB645" s="9"/>
      <c r="RXC645" s="9"/>
      <c r="RXD645" s="9"/>
      <c r="RXE645" s="9"/>
      <c r="RXF645" s="9"/>
      <c r="RXG645" s="9"/>
      <c r="RXH645" s="9"/>
      <c r="RXI645" s="9"/>
      <c r="RXJ645" s="9"/>
      <c r="RXK645" s="9"/>
      <c r="RXL645" s="9"/>
      <c r="RXM645" s="9"/>
      <c r="RXN645" s="9"/>
      <c r="RXO645" s="9"/>
      <c r="RXP645" s="9"/>
      <c r="RXQ645" s="9"/>
      <c r="RXR645" s="9"/>
      <c r="RXS645" s="9"/>
      <c r="RXT645" s="9"/>
      <c r="RXU645" s="9"/>
      <c r="RXV645" s="9"/>
      <c r="RXW645" s="9"/>
      <c r="RXX645" s="9"/>
      <c r="RXY645" s="9"/>
      <c r="RXZ645" s="9"/>
      <c r="RYA645" s="9"/>
      <c r="RYB645" s="9"/>
      <c r="RYC645" s="9"/>
      <c r="RYD645" s="9"/>
      <c r="RYE645" s="9"/>
      <c r="RYF645" s="9"/>
      <c r="RYG645" s="9"/>
      <c r="RYH645" s="9"/>
      <c r="RYI645" s="9"/>
      <c r="RYJ645" s="9"/>
      <c r="RYK645" s="9"/>
      <c r="RYL645" s="9"/>
      <c r="RYM645" s="9"/>
      <c r="RYN645" s="9"/>
      <c r="RYO645" s="9"/>
      <c r="RYP645" s="9"/>
      <c r="RYQ645" s="9"/>
      <c r="RYR645" s="9"/>
      <c r="RYS645" s="9"/>
      <c r="RYT645" s="9"/>
      <c r="RYU645" s="9"/>
      <c r="RYV645" s="9"/>
      <c r="RYW645" s="9"/>
      <c r="RYX645" s="9"/>
      <c r="RYY645" s="9"/>
      <c r="RYZ645" s="9"/>
      <c r="RZA645" s="9"/>
      <c r="RZB645" s="9"/>
      <c r="RZC645" s="9"/>
      <c r="RZD645" s="9"/>
      <c r="RZE645" s="9"/>
      <c r="RZF645" s="9"/>
      <c r="RZG645" s="9"/>
      <c r="RZH645" s="9"/>
      <c r="RZI645" s="9"/>
      <c r="RZJ645" s="9"/>
      <c r="RZK645" s="9"/>
      <c r="RZL645" s="9"/>
      <c r="RZM645" s="9"/>
      <c r="RZN645" s="9"/>
      <c r="RZO645" s="9"/>
      <c r="RZP645" s="9"/>
      <c r="RZQ645" s="9"/>
      <c r="RZR645" s="9"/>
      <c r="RZS645" s="9"/>
      <c r="RZT645" s="9"/>
      <c r="RZU645" s="9"/>
      <c r="RZV645" s="9"/>
      <c r="RZW645" s="9"/>
      <c r="RZX645" s="9"/>
      <c r="RZY645" s="9"/>
      <c r="RZZ645" s="9"/>
      <c r="SAA645" s="9"/>
      <c r="SAB645" s="9"/>
      <c r="SAC645" s="9"/>
      <c r="SAD645" s="9"/>
      <c r="SAE645" s="9"/>
      <c r="SAF645" s="9"/>
      <c r="SAG645" s="9"/>
      <c r="SAH645" s="9"/>
      <c r="SAI645" s="9"/>
      <c r="SAJ645" s="9"/>
      <c r="SAK645" s="9"/>
      <c r="SAL645" s="9"/>
      <c r="SAM645" s="9"/>
      <c r="SAN645" s="9"/>
      <c r="SAO645" s="9"/>
      <c r="SAP645" s="9"/>
      <c r="SAQ645" s="9"/>
      <c r="SAR645" s="9"/>
      <c r="SAS645" s="9"/>
      <c r="SAT645" s="9"/>
      <c r="SAU645" s="9"/>
      <c r="SAV645" s="9"/>
      <c r="SAW645" s="9"/>
      <c r="SAX645" s="9"/>
      <c r="SAY645" s="9"/>
      <c r="SAZ645" s="9"/>
      <c r="SBA645" s="9"/>
      <c r="SBB645" s="9"/>
      <c r="SBC645" s="9"/>
      <c r="SBD645" s="9"/>
      <c r="SBE645" s="9"/>
      <c r="SBF645" s="9"/>
      <c r="SBG645" s="9"/>
      <c r="SBH645" s="9"/>
      <c r="SBI645" s="9"/>
      <c r="SBJ645" s="9"/>
      <c r="SBK645" s="9"/>
      <c r="SBL645" s="9"/>
      <c r="SBM645" s="9"/>
      <c r="SBN645" s="9"/>
      <c r="SBO645" s="9"/>
      <c r="SBP645" s="9"/>
      <c r="SBQ645" s="9"/>
      <c r="SBR645" s="9"/>
      <c r="SBS645" s="9"/>
      <c r="SBT645" s="9"/>
      <c r="SBU645" s="9"/>
      <c r="SBV645" s="9"/>
      <c r="SBW645" s="9"/>
      <c r="SBX645" s="9"/>
      <c r="SBY645" s="9"/>
      <c r="SBZ645" s="9"/>
      <c r="SCA645" s="9"/>
      <c r="SCB645" s="9"/>
      <c r="SCC645" s="9"/>
      <c r="SCD645" s="9"/>
      <c r="SCE645" s="9"/>
      <c r="SCF645" s="9"/>
      <c r="SCG645" s="9"/>
      <c r="SCH645" s="9"/>
      <c r="SCI645" s="9"/>
      <c r="SCJ645" s="9"/>
      <c r="SCK645" s="9"/>
      <c r="SCL645" s="9"/>
      <c r="SCM645" s="9"/>
      <c r="SCN645" s="9"/>
      <c r="SCO645" s="9"/>
      <c r="SCP645" s="9"/>
      <c r="SCQ645" s="9"/>
      <c r="SCR645" s="9"/>
      <c r="SCS645" s="9"/>
      <c r="SCT645" s="9"/>
      <c r="SCU645" s="9"/>
      <c r="SCV645" s="9"/>
      <c r="SCW645" s="9"/>
      <c r="SCX645" s="9"/>
      <c r="SCY645" s="9"/>
      <c r="SCZ645" s="9"/>
      <c r="SDA645" s="9"/>
      <c r="SDB645" s="9"/>
      <c r="SDC645" s="9"/>
      <c r="SDD645" s="9"/>
      <c r="SDE645" s="9"/>
      <c r="SDF645" s="9"/>
      <c r="SDG645" s="9"/>
      <c r="SDH645" s="9"/>
      <c r="SDI645" s="9"/>
      <c r="SDJ645" s="9"/>
      <c r="SDK645" s="9"/>
      <c r="SDL645" s="9"/>
      <c r="SDM645" s="9"/>
      <c r="SDN645" s="9"/>
      <c r="SDO645" s="9"/>
      <c r="SDP645" s="9"/>
      <c r="SDQ645" s="9"/>
      <c r="SDR645" s="9"/>
      <c r="SDS645" s="9"/>
      <c r="SDT645" s="9"/>
      <c r="SDU645" s="9"/>
      <c r="SDV645" s="9"/>
      <c r="SDW645" s="9"/>
      <c r="SDX645" s="9"/>
      <c r="SDY645" s="9"/>
      <c r="SDZ645" s="9"/>
      <c r="SEA645" s="9"/>
      <c r="SEB645" s="9"/>
      <c r="SEC645" s="9"/>
      <c r="SED645" s="9"/>
      <c r="SEE645" s="9"/>
      <c r="SEF645" s="9"/>
      <c r="SEG645" s="9"/>
      <c r="SEH645" s="9"/>
      <c r="SEI645" s="9"/>
      <c r="SEJ645" s="9"/>
      <c r="SEK645" s="9"/>
      <c r="SEL645" s="9"/>
      <c r="SEM645" s="9"/>
      <c r="SEN645" s="9"/>
      <c r="SEO645" s="9"/>
      <c r="SEP645" s="9"/>
      <c r="SEQ645" s="9"/>
      <c r="SER645" s="9"/>
      <c r="SES645" s="9"/>
      <c r="SET645" s="9"/>
      <c r="SEU645" s="9"/>
      <c r="SEV645" s="9"/>
      <c r="SEW645" s="9"/>
      <c r="SEX645" s="9"/>
      <c r="SEY645" s="9"/>
      <c r="SEZ645" s="9"/>
      <c r="SFA645" s="9"/>
      <c r="SFB645" s="9"/>
      <c r="SFC645" s="9"/>
      <c r="SFD645" s="9"/>
      <c r="SFE645" s="9"/>
      <c r="SFF645" s="9"/>
      <c r="SFG645" s="9"/>
      <c r="SFH645" s="9"/>
      <c r="SFI645" s="9"/>
      <c r="SFJ645" s="9"/>
      <c r="SFK645" s="9"/>
      <c r="SFL645" s="9"/>
      <c r="SFM645" s="9"/>
      <c r="SFN645" s="9"/>
      <c r="SFO645" s="9"/>
      <c r="SFP645" s="9"/>
      <c r="SFQ645" s="9"/>
      <c r="SFR645" s="9"/>
      <c r="SFS645" s="9"/>
      <c r="SFT645" s="9"/>
      <c r="SFU645" s="9"/>
      <c r="SFV645" s="9"/>
      <c r="SFW645" s="9"/>
      <c r="SFX645" s="9"/>
      <c r="SFY645" s="9"/>
      <c r="SFZ645" s="9"/>
      <c r="SGA645" s="9"/>
      <c r="SGB645" s="9"/>
      <c r="SGC645" s="9"/>
      <c r="SGD645" s="9"/>
      <c r="SGE645" s="9"/>
      <c r="SGF645" s="9"/>
      <c r="SGG645" s="9"/>
      <c r="SGH645" s="9"/>
      <c r="SGI645" s="9"/>
      <c r="SGJ645" s="9"/>
      <c r="SGK645" s="9"/>
      <c r="SGL645" s="9"/>
      <c r="SGM645" s="9"/>
      <c r="SGN645" s="9"/>
      <c r="SGO645" s="9"/>
      <c r="SGP645" s="9"/>
      <c r="SGQ645" s="9"/>
      <c r="SGR645" s="9"/>
      <c r="SGS645" s="9"/>
      <c r="SGT645" s="9"/>
      <c r="SGU645" s="9"/>
      <c r="SGV645" s="9"/>
      <c r="SGW645" s="9"/>
      <c r="SGX645" s="9"/>
      <c r="SGY645" s="9"/>
      <c r="SGZ645" s="9"/>
      <c r="SHA645" s="9"/>
      <c r="SHB645" s="9"/>
      <c r="SHC645" s="9"/>
      <c r="SHD645" s="9"/>
      <c r="SHE645" s="9"/>
      <c r="SHF645" s="9"/>
      <c r="SHG645" s="9"/>
      <c r="SHH645" s="9"/>
      <c r="SHI645" s="9"/>
      <c r="SHJ645" s="9"/>
      <c r="SHK645" s="9"/>
      <c r="SHL645" s="9"/>
      <c r="SHM645" s="9"/>
      <c r="SHN645" s="9"/>
      <c r="SHO645" s="9"/>
      <c r="SHP645" s="9"/>
      <c r="SHQ645" s="9"/>
      <c r="SHR645" s="9"/>
      <c r="SHS645" s="9"/>
      <c r="SHT645" s="9"/>
      <c r="SHU645" s="9"/>
      <c r="SHV645" s="9"/>
      <c r="SHW645" s="9"/>
      <c r="SHX645" s="9"/>
      <c r="SHY645" s="9"/>
      <c r="SHZ645" s="9"/>
      <c r="SIA645" s="9"/>
      <c r="SIB645" s="9"/>
      <c r="SIC645" s="9"/>
      <c r="SID645" s="9"/>
      <c r="SIE645" s="9"/>
      <c r="SIF645" s="9"/>
      <c r="SIG645" s="9"/>
      <c r="SIH645" s="9"/>
      <c r="SII645" s="9"/>
      <c r="SIJ645" s="9"/>
      <c r="SIK645" s="9"/>
      <c r="SIL645" s="9"/>
      <c r="SIM645" s="9"/>
      <c r="SIN645" s="9"/>
      <c r="SIO645" s="9"/>
      <c r="SIP645" s="9"/>
      <c r="SIQ645" s="9"/>
      <c r="SIR645" s="9"/>
      <c r="SIS645" s="9"/>
      <c r="SIT645" s="9"/>
      <c r="SIU645" s="9"/>
      <c r="SIV645" s="9"/>
      <c r="SIW645" s="9"/>
      <c r="SIX645" s="9"/>
      <c r="SIY645" s="9"/>
      <c r="SIZ645" s="9"/>
      <c r="SJA645" s="9"/>
      <c r="SJB645" s="9"/>
      <c r="SJC645" s="9"/>
      <c r="SJD645" s="9"/>
      <c r="SJE645" s="9"/>
      <c r="SJF645" s="9"/>
      <c r="SJG645" s="9"/>
      <c r="SJH645" s="9"/>
      <c r="SJI645" s="9"/>
      <c r="SJJ645" s="9"/>
      <c r="SJK645" s="9"/>
      <c r="SJL645" s="9"/>
      <c r="SJM645" s="9"/>
      <c r="SJN645" s="9"/>
      <c r="SJO645" s="9"/>
      <c r="SJP645" s="9"/>
      <c r="SJQ645" s="9"/>
      <c r="SJR645" s="9"/>
      <c r="SJS645" s="9"/>
      <c r="SJT645" s="9"/>
      <c r="SJU645" s="9"/>
      <c r="SJV645" s="9"/>
      <c r="SJW645" s="9"/>
      <c r="SJX645" s="9"/>
      <c r="SJY645" s="9"/>
      <c r="SJZ645" s="9"/>
      <c r="SKA645" s="9"/>
      <c r="SKB645" s="9"/>
      <c r="SKC645" s="9"/>
      <c r="SKD645" s="9"/>
      <c r="SKE645" s="9"/>
      <c r="SKF645" s="9"/>
      <c r="SKG645" s="9"/>
      <c r="SKH645" s="9"/>
      <c r="SKI645" s="9"/>
      <c r="SKJ645" s="9"/>
      <c r="SKK645" s="9"/>
      <c r="SKL645" s="9"/>
      <c r="SKM645" s="9"/>
      <c r="SKN645" s="9"/>
      <c r="SKO645" s="9"/>
      <c r="SKP645" s="9"/>
      <c r="SKQ645" s="9"/>
      <c r="SKR645" s="9"/>
      <c r="SKS645" s="9"/>
      <c r="SKT645" s="9"/>
      <c r="SKU645" s="9"/>
      <c r="SKV645" s="9"/>
      <c r="SKW645" s="9"/>
      <c r="SKX645" s="9"/>
      <c r="SKY645" s="9"/>
      <c r="SKZ645" s="9"/>
      <c r="SLA645" s="9"/>
      <c r="SLB645" s="9"/>
      <c r="SLC645" s="9"/>
      <c r="SLD645" s="9"/>
      <c r="SLE645" s="9"/>
      <c r="SLF645" s="9"/>
      <c r="SLG645" s="9"/>
      <c r="SLH645" s="9"/>
      <c r="SLI645" s="9"/>
      <c r="SLJ645" s="9"/>
      <c r="SLK645" s="9"/>
      <c r="SLL645" s="9"/>
      <c r="SLM645" s="9"/>
      <c r="SLN645" s="9"/>
      <c r="SLO645" s="9"/>
      <c r="SLP645" s="9"/>
      <c r="SLQ645" s="9"/>
      <c r="SLR645" s="9"/>
      <c r="SLS645" s="9"/>
      <c r="SLT645" s="9"/>
      <c r="SLU645" s="9"/>
      <c r="SLV645" s="9"/>
      <c r="SLW645" s="9"/>
      <c r="SLX645" s="9"/>
      <c r="SLY645" s="9"/>
      <c r="SLZ645" s="9"/>
      <c r="SMA645" s="9"/>
      <c r="SMB645" s="9"/>
      <c r="SMC645" s="9"/>
      <c r="SMD645" s="9"/>
      <c r="SME645" s="9"/>
      <c r="SMF645" s="9"/>
      <c r="SMG645" s="9"/>
      <c r="SMH645" s="9"/>
      <c r="SMI645" s="9"/>
      <c r="SMJ645" s="9"/>
      <c r="SMK645" s="9"/>
      <c r="SML645" s="9"/>
      <c r="SMM645" s="9"/>
      <c r="SMN645" s="9"/>
      <c r="SMO645" s="9"/>
      <c r="SMP645" s="9"/>
      <c r="SMQ645" s="9"/>
      <c r="SMR645" s="9"/>
      <c r="SMS645" s="9"/>
      <c r="SMT645" s="9"/>
      <c r="SMU645" s="9"/>
      <c r="SMV645" s="9"/>
      <c r="SMW645" s="9"/>
      <c r="SMX645" s="9"/>
      <c r="SMY645" s="9"/>
      <c r="SMZ645" s="9"/>
      <c r="SNA645" s="9"/>
      <c r="SNB645" s="9"/>
      <c r="SNC645" s="9"/>
      <c r="SND645" s="9"/>
      <c r="SNE645" s="9"/>
      <c r="SNF645" s="9"/>
      <c r="SNG645" s="9"/>
      <c r="SNH645" s="9"/>
      <c r="SNI645" s="9"/>
      <c r="SNJ645" s="9"/>
      <c r="SNK645" s="9"/>
      <c r="SNL645" s="9"/>
      <c r="SNM645" s="9"/>
      <c r="SNN645" s="9"/>
      <c r="SNO645" s="9"/>
      <c r="SNP645" s="9"/>
      <c r="SNQ645" s="9"/>
      <c r="SNR645" s="9"/>
      <c r="SNS645" s="9"/>
      <c r="SNT645" s="9"/>
      <c r="SNU645" s="9"/>
      <c r="SNV645" s="9"/>
      <c r="SNW645" s="9"/>
      <c r="SNX645" s="9"/>
      <c r="SNY645" s="9"/>
      <c r="SNZ645" s="9"/>
      <c r="SOA645" s="9"/>
      <c r="SOB645" s="9"/>
      <c r="SOC645" s="9"/>
      <c r="SOD645" s="9"/>
      <c r="SOE645" s="9"/>
      <c r="SOF645" s="9"/>
      <c r="SOG645" s="9"/>
      <c r="SOH645" s="9"/>
      <c r="SOI645" s="9"/>
      <c r="SOJ645" s="9"/>
      <c r="SOK645" s="9"/>
      <c r="SOL645" s="9"/>
      <c r="SOM645" s="9"/>
      <c r="SON645" s="9"/>
      <c r="SOO645" s="9"/>
      <c r="SOP645" s="9"/>
      <c r="SOQ645" s="9"/>
      <c r="SOR645" s="9"/>
      <c r="SOS645" s="9"/>
      <c r="SOT645" s="9"/>
      <c r="SOU645" s="9"/>
      <c r="SOV645" s="9"/>
      <c r="SOW645" s="9"/>
      <c r="SOX645" s="9"/>
      <c r="SOY645" s="9"/>
      <c r="SOZ645" s="9"/>
      <c r="SPA645" s="9"/>
      <c r="SPB645" s="9"/>
      <c r="SPC645" s="9"/>
      <c r="SPD645" s="9"/>
      <c r="SPE645" s="9"/>
      <c r="SPF645" s="9"/>
      <c r="SPG645" s="9"/>
      <c r="SPH645" s="9"/>
      <c r="SPI645" s="9"/>
      <c r="SPJ645" s="9"/>
      <c r="SPK645" s="9"/>
      <c r="SPL645" s="9"/>
      <c r="SPM645" s="9"/>
      <c r="SPN645" s="9"/>
      <c r="SPO645" s="9"/>
      <c r="SPP645" s="9"/>
      <c r="SPQ645" s="9"/>
      <c r="SPR645" s="9"/>
      <c r="SPS645" s="9"/>
      <c r="SPT645" s="9"/>
      <c r="SPU645" s="9"/>
      <c r="SPV645" s="9"/>
      <c r="SPW645" s="9"/>
      <c r="SPX645" s="9"/>
      <c r="SPY645" s="9"/>
      <c r="SPZ645" s="9"/>
      <c r="SQA645" s="9"/>
      <c r="SQB645" s="9"/>
      <c r="SQC645" s="9"/>
      <c r="SQD645" s="9"/>
      <c r="SQE645" s="9"/>
      <c r="SQF645" s="9"/>
      <c r="SQG645" s="9"/>
      <c r="SQH645" s="9"/>
      <c r="SQI645" s="9"/>
      <c r="SQJ645" s="9"/>
      <c r="SQK645" s="9"/>
      <c r="SQL645" s="9"/>
      <c r="SQM645" s="9"/>
      <c r="SQN645" s="9"/>
      <c r="SQO645" s="9"/>
      <c r="SQP645" s="9"/>
      <c r="SQQ645" s="9"/>
      <c r="SQR645" s="9"/>
      <c r="SQS645" s="9"/>
      <c r="SQT645" s="9"/>
      <c r="SQU645" s="9"/>
      <c r="SQV645" s="9"/>
      <c r="SQW645" s="9"/>
      <c r="SQX645" s="9"/>
      <c r="SQY645" s="9"/>
      <c r="SQZ645" s="9"/>
      <c r="SRA645" s="9"/>
      <c r="SRB645" s="9"/>
      <c r="SRC645" s="9"/>
      <c r="SRD645" s="9"/>
      <c r="SRE645" s="9"/>
      <c r="SRF645" s="9"/>
      <c r="SRG645" s="9"/>
      <c r="SRH645" s="9"/>
      <c r="SRI645" s="9"/>
      <c r="SRJ645" s="9"/>
      <c r="SRK645" s="9"/>
      <c r="SRL645" s="9"/>
      <c r="SRM645" s="9"/>
      <c r="SRN645" s="9"/>
      <c r="SRO645" s="9"/>
      <c r="SRP645" s="9"/>
      <c r="SRQ645" s="9"/>
      <c r="SRR645" s="9"/>
      <c r="SRS645" s="9"/>
      <c r="SRT645" s="9"/>
      <c r="SRU645" s="9"/>
      <c r="SRV645" s="9"/>
      <c r="SRW645" s="9"/>
      <c r="SRX645" s="9"/>
      <c r="SRY645" s="9"/>
      <c r="SRZ645" s="9"/>
      <c r="SSA645" s="9"/>
      <c r="SSB645" s="9"/>
      <c r="SSC645" s="9"/>
      <c r="SSD645" s="9"/>
      <c r="SSE645" s="9"/>
      <c r="SSF645" s="9"/>
      <c r="SSG645" s="9"/>
      <c r="SSH645" s="9"/>
      <c r="SSI645" s="9"/>
      <c r="SSJ645" s="9"/>
      <c r="SSK645" s="9"/>
      <c r="SSL645" s="9"/>
      <c r="SSM645" s="9"/>
      <c r="SSN645" s="9"/>
      <c r="SSO645" s="9"/>
      <c r="SSP645" s="9"/>
      <c r="SSQ645" s="9"/>
      <c r="SSR645" s="9"/>
      <c r="SSS645" s="9"/>
      <c r="SST645" s="9"/>
      <c r="SSU645" s="9"/>
      <c r="SSV645" s="9"/>
      <c r="SSW645" s="9"/>
      <c r="SSX645" s="9"/>
      <c r="SSY645" s="9"/>
      <c r="SSZ645" s="9"/>
      <c r="STA645" s="9"/>
      <c r="STB645" s="9"/>
      <c r="STC645" s="9"/>
      <c r="STD645" s="9"/>
      <c r="STE645" s="9"/>
      <c r="STF645" s="9"/>
      <c r="STG645" s="9"/>
      <c r="STH645" s="9"/>
      <c r="STI645" s="9"/>
      <c r="STJ645" s="9"/>
      <c r="STK645" s="9"/>
      <c r="STL645" s="9"/>
      <c r="STM645" s="9"/>
      <c r="STN645" s="9"/>
      <c r="STO645" s="9"/>
      <c r="STP645" s="9"/>
      <c r="STQ645" s="9"/>
      <c r="STR645" s="9"/>
      <c r="STS645" s="9"/>
      <c r="STT645" s="9"/>
      <c r="STU645" s="9"/>
      <c r="STV645" s="9"/>
      <c r="STW645" s="9"/>
      <c r="STX645" s="9"/>
      <c r="STY645" s="9"/>
      <c r="STZ645" s="9"/>
      <c r="SUA645" s="9"/>
      <c r="SUB645" s="9"/>
      <c r="SUC645" s="9"/>
      <c r="SUD645" s="9"/>
      <c r="SUE645" s="9"/>
      <c r="SUF645" s="9"/>
      <c r="SUG645" s="9"/>
      <c r="SUH645" s="9"/>
      <c r="SUI645" s="9"/>
      <c r="SUJ645" s="9"/>
      <c r="SUK645" s="9"/>
      <c r="SUL645" s="9"/>
      <c r="SUM645" s="9"/>
      <c r="SUN645" s="9"/>
      <c r="SUO645" s="9"/>
      <c r="SUP645" s="9"/>
      <c r="SUQ645" s="9"/>
      <c r="SUR645" s="9"/>
      <c r="SUS645" s="9"/>
      <c r="SUT645" s="9"/>
      <c r="SUU645" s="9"/>
      <c r="SUV645" s="9"/>
      <c r="SUW645" s="9"/>
      <c r="SUX645" s="9"/>
      <c r="SUY645" s="9"/>
      <c r="SUZ645" s="9"/>
      <c r="SVA645" s="9"/>
      <c r="SVB645" s="9"/>
      <c r="SVC645" s="9"/>
      <c r="SVD645" s="9"/>
      <c r="SVE645" s="9"/>
      <c r="SVF645" s="9"/>
      <c r="SVG645" s="9"/>
      <c r="SVH645" s="9"/>
      <c r="SVI645" s="9"/>
      <c r="SVJ645" s="9"/>
      <c r="SVK645" s="9"/>
      <c r="SVL645" s="9"/>
      <c r="SVM645" s="9"/>
      <c r="SVN645" s="9"/>
      <c r="SVO645" s="9"/>
      <c r="SVP645" s="9"/>
      <c r="SVQ645" s="9"/>
      <c r="SVR645" s="9"/>
      <c r="SVS645" s="9"/>
      <c r="SVT645" s="9"/>
      <c r="SVU645" s="9"/>
      <c r="SVV645" s="9"/>
      <c r="SVW645" s="9"/>
      <c r="SVX645" s="9"/>
      <c r="SVY645" s="9"/>
      <c r="SVZ645" s="9"/>
      <c r="SWA645" s="9"/>
      <c r="SWB645" s="9"/>
      <c r="SWC645" s="9"/>
      <c r="SWD645" s="9"/>
      <c r="SWE645" s="9"/>
      <c r="SWF645" s="9"/>
      <c r="SWG645" s="9"/>
      <c r="SWH645" s="9"/>
      <c r="SWI645" s="9"/>
      <c r="SWJ645" s="9"/>
      <c r="SWK645" s="9"/>
      <c r="SWL645" s="9"/>
      <c r="SWM645" s="9"/>
      <c r="SWN645" s="9"/>
      <c r="SWO645" s="9"/>
      <c r="SWP645" s="9"/>
      <c r="SWQ645" s="9"/>
      <c r="SWR645" s="9"/>
      <c r="SWS645" s="9"/>
      <c r="SWT645" s="9"/>
      <c r="SWU645" s="9"/>
      <c r="SWV645" s="9"/>
      <c r="SWW645" s="9"/>
      <c r="SWX645" s="9"/>
      <c r="SWY645" s="9"/>
      <c r="SWZ645" s="9"/>
      <c r="SXA645" s="9"/>
      <c r="SXB645" s="9"/>
      <c r="SXC645" s="9"/>
      <c r="SXD645" s="9"/>
      <c r="SXE645" s="9"/>
      <c r="SXF645" s="9"/>
      <c r="SXG645" s="9"/>
      <c r="SXH645" s="9"/>
      <c r="SXI645" s="9"/>
      <c r="SXJ645" s="9"/>
      <c r="SXK645" s="9"/>
      <c r="SXL645" s="9"/>
      <c r="SXM645" s="9"/>
      <c r="SXN645" s="9"/>
      <c r="SXO645" s="9"/>
      <c r="SXP645" s="9"/>
      <c r="SXQ645" s="9"/>
      <c r="SXR645" s="9"/>
      <c r="SXS645" s="9"/>
      <c r="SXT645" s="9"/>
      <c r="SXU645" s="9"/>
      <c r="SXV645" s="9"/>
      <c r="SXW645" s="9"/>
      <c r="SXX645" s="9"/>
      <c r="SXY645" s="9"/>
      <c r="SXZ645" s="9"/>
      <c r="SYA645" s="9"/>
      <c r="SYB645" s="9"/>
      <c r="SYC645" s="9"/>
      <c r="SYD645" s="9"/>
      <c r="SYE645" s="9"/>
      <c r="SYF645" s="9"/>
      <c r="SYG645" s="9"/>
      <c r="SYH645" s="9"/>
      <c r="SYI645" s="9"/>
      <c r="SYJ645" s="9"/>
      <c r="SYK645" s="9"/>
      <c r="SYL645" s="9"/>
      <c r="SYM645" s="9"/>
      <c r="SYN645" s="9"/>
      <c r="SYO645" s="9"/>
      <c r="SYP645" s="9"/>
      <c r="SYQ645" s="9"/>
      <c r="SYR645" s="9"/>
      <c r="SYS645" s="9"/>
      <c r="SYT645" s="9"/>
      <c r="SYU645" s="9"/>
      <c r="SYV645" s="9"/>
      <c r="SYW645" s="9"/>
      <c r="SYX645" s="9"/>
      <c r="SYY645" s="9"/>
      <c r="SYZ645" s="9"/>
      <c r="SZA645" s="9"/>
      <c r="SZB645" s="9"/>
      <c r="SZC645" s="9"/>
      <c r="SZD645" s="9"/>
      <c r="SZE645" s="9"/>
      <c r="SZF645" s="9"/>
      <c r="SZG645" s="9"/>
      <c r="SZH645" s="9"/>
      <c r="SZI645" s="9"/>
      <c r="SZJ645" s="9"/>
      <c r="SZK645" s="9"/>
      <c r="SZL645" s="9"/>
      <c r="SZM645" s="9"/>
      <c r="SZN645" s="9"/>
      <c r="SZO645" s="9"/>
      <c r="SZP645" s="9"/>
      <c r="SZQ645" s="9"/>
      <c r="SZR645" s="9"/>
      <c r="SZS645" s="9"/>
      <c r="SZT645" s="9"/>
      <c r="SZU645" s="9"/>
      <c r="SZV645" s="9"/>
      <c r="SZW645" s="9"/>
      <c r="SZX645" s="9"/>
      <c r="SZY645" s="9"/>
      <c r="SZZ645" s="9"/>
      <c r="TAA645" s="9"/>
      <c r="TAB645" s="9"/>
      <c r="TAC645" s="9"/>
      <c r="TAD645" s="9"/>
      <c r="TAE645" s="9"/>
      <c r="TAF645" s="9"/>
      <c r="TAG645" s="9"/>
      <c r="TAH645" s="9"/>
      <c r="TAI645" s="9"/>
      <c r="TAJ645" s="9"/>
      <c r="TAK645" s="9"/>
      <c r="TAL645" s="9"/>
      <c r="TAM645" s="9"/>
      <c r="TAN645" s="9"/>
      <c r="TAO645" s="9"/>
      <c r="TAP645" s="9"/>
      <c r="TAQ645" s="9"/>
      <c r="TAR645" s="9"/>
      <c r="TAS645" s="9"/>
      <c r="TAT645" s="9"/>
      <c r="TAU645" s="9"/>
      <c r="TAV645" s="9"/>
      <c r="TAW645" s="9"/>
      <c r="TAX645" s="9"/>
      <c r="TAY645" s="9"/>
      <c r="TAZ645" s="9"/>
      <c r="TBA645" s="9"/>
      <c r="TBB645" s="9"/>
      <c r="TBC645" s="9"/>
      <c r="TBD645" s="9"/>
      <c r="TBE645" s="9"/>
      <c r="TBF645" s="9"/>
      <c r="TBG645" s="9"/>
      <c r="TBH645" s="9"/>
      <c r="TBI645" s="9"/>
      <c r="TBJ645" s="9"/>
      <c r="TBK645" s="9"/>
      <c r="TBL645" s="9"/>
      <c r="TBM645" s="9"/>
      <c r="TBN645" s="9"/>
      <c r="TBO645" s="9"/>
      <c r="TBP645" s="9"/>
      <c r="TBQ645" s="9"/>
      <c r="TBR645" s="9"/>
      <c r="TBS645" s="9"/>
      <c r="TBT645" s="9"/>
      <c r="TBU645" s="9"/>
      <c r="TBV645" s="9"/>
      <c r="TBW645" s="9"/>
      <c r="TBX645" s="9"/>
      <c r="TBY645" s="9"/>
      <c r="TBZ645" s="9"/>
      <c r="TCA645" s="9"/>
      <c r="TCB645" s="9"/>
      <c r="TCC645" s="9"/>
      <c r="TCD645" s="9"/>
      <c r="TCE645" s="9"/>
      <c r="TCF645" s="9"/>
      <c r="TCG645" s="9"/>
      <c r="TCH645" s="9"/>
      <c r="TCI645" s="9"/>
      <c r="TCJ645" s="9"/>
      <c r="TCK645" s="9"/>
      <c r="TCL645" s="9"/>
      <c r="TCM645" s="9"/>
      <c r="TCN645" s="9"/>
      <c r="TCO645" s="9"/>
      <c r="TCP645" s="9"/>
      <c r="TCQ645" s="9"/>
      <c r="TCR645" s="9"/>
      <c r="TCS645" s="9"/>
      <c r="TCT645" s="9"/>
      <c r="TCU645" s="9"/>
      <c r="TCV645" s="9"/>
      <c r="TCW645" s="9"/>
      <c r="TCX645" s="9"/>
      <c r="TCY645" s="9"/>
      <c r="TCZ645" s="9"/>
      <c r="TDA645" s="9"/>
      <c r="TDB645" s="9"/>
      <c r="TDC645" s="9"/>
      <c r="TDD645" s="9"/>
      <c r="TDE645" s="9"/>
      <c r="TDF645" s="9"/>
      <c r="TDG645" s="9"/>
      <c r="TDH645" s="9"/>
      <c r="TDI645" s="9"/>
      <c r="TDJ645" s="9"/>
      <c r="TDK645" s="9"/>
      <c r="TDL645" s="9"/>
      <c r="TDM645" s="9"/>
      <c r="TDN645" s="9"/>
      <c r="TDO645" s="9"/>
      <c r="TDP645" s="9"/>
      <c r="TDQ645" s="9"/>
      <c r="TDR645" s="9"/>
      <c r="TDS645" s="9"/>
      <c r="TDT645" s="9"/>
      <c r="TDU645" s="9"/>
      <c r="TDV645" s="9"/>
      <c r="TDW645" s="9"/>
      <c r="TDX645" s="9"/>
      <c r="TDY645" s="9"/>
      <c r="TDZ645" s="9"/>
      <c r="TEA645" s="9"/>
      <c r="TEB645" s="9"/>
      <c r="TEC645" s="9"/>
      <c r="TED645" s="9"/>
      <c r="TEE645" s="9"/>
      <c r="TEF645" s="9"/>
      <c r="TEG645" s="9"/>
      <c r="TEH645" s="9"/>
      <c r="TEI645" s="9"/>
      <c r="TEJ645" s="9"/>
      <c r="TEK645" s="9"/>
      <c r="TEL645" s="9"/>
      <c r="TEM645" s="9"/>
      <c r="TEN645" s="9"/>
      <c r="TEO645" s="9"/>
      <c r="TEP645" s="9"/>
      <c r="TEQ645" s="9"/>
      <c r="TER645" s="9"/>
      <c r="TES645" s="9"/>
      <c r="TET645" s="9"/>
      <c r="TEU645" s="9"/>
      <c r="TEV645" s="9"/>
      <c r="TEW645" s="9"/>
      <c r="TEX645" s="9"/>
      <c r="TEY645" s="9"/>
      <c r="TEZ645" s="9"/>
      <c r="TFA645" s="9"/>
      <c r="TFB645" s="9"/>
      <c r="TFC645" s="9"/>
      <c r="TFD645" s="9"/>
      <c r="TFE645" s="9"/>
      <c r="TFF645" s="9"/>
      <c r="TFG645" s="9"/>
      <c r="TFH645" s="9"/>
      <c r="TFI645" s="9"/>
      <c r="TFJ645" s="9"/>
      <c r="TFK645" s="9"/>
      <c r="TFL645" s="9"/>
      <c r="TFM645" s="9"/>
      <c r="TFN645" s="9"/>
      <c r="TFO645" s="9"/>
      <c r="TFP645" s="9"/>
      <c r="TFQ645" s="9"/>
      <c r="TFR645" s="9"/>
      <c r="TFS645" s="9"/>
      <c r="TFT645" s="9"/>
      <c r="TFU645" s="9"/>
      <c r="TFV645" s="9"/>
      <c r="TFW645" s="9"/>
      <c r="TFX645" s="9"/>
      <c r="TFY645" s="9"/>
      <c r="TFZ645" s="9"/>
      <c r="TGA645" s="9"/>
      <c r="TGB645" s="9"/>
      <c r="TGC645" s="9"/>
      <c r="TGD645" s="9"/>
      <c r="TGE645" s="9"/>
      <c r="TGF645" s="9"/>
      <c r="TGG645" s="9"/>
      <c r="TGH645" s="9"/>
      <c r="TGI645" s="9"/>
      <c r="TGJ645" s="9"/>
      <c r="TGK645" s="9"/>
      <c r="TGL645" s="9"/>
      <c r="TGM645" s="9"/>
      <c r="TGN645" s="9"/>
      <c r="TGO645" s="9"/>
      <c r="TGP645" s="9"/>
      <c r="TGQ645" s="9"/>
      <c r="TGR645" s="9"/>
      <c r="TGS645" s="9"/>
      <c r="TGT645" s="9"/>
      <c r="TGU645" s="9"/>
      <c r="TGV645" s="9"/>
      <c r="TGW645" s="9"/>
      <c r="TGX645" s="9"/>
      <c r="TGY645" s="9"/>
      <c r="TGZ645" s="9"/>
      <c r="THA645" s="9"/>
      <c r="THB645" s="9"/>
      <c r="THC645" s="9"/>
      <c r="THD645" s="9"/>
      <c r="THE645" s="9"/>
      <c r="THF645" s="9"/>
      <c r="THG645" s="9"/>
      <c r="THH645" s="9"/>
      <c r="THI645" s="9"/>
      <c r="THJ645" s="9"/>
      <c r="THK645" s="9"/>
      <c r="THL645" s="9"/>
      <c r="THM645" s="9"/>
      <c r="THN645" s="9"/>
      <c r="THO645" s="9"/>
      <c r="THP645" s="9"/>
      <c r="THQ645" s="9"/>
      <c r="THR645" s="9"/>
      <c r="THS645" s="9"/>
      <c r="THT645" s="9"/>
      <c r="THU645" s="9"/>
      <c r="THV645" s="9"/>
      <c r="THW645" s="9"/>
      <c r="THX645" s="9"/>
      <c r="THY645" s="9"/>
      <c r="THZ645" s="9"/>
      <c r="TIA645" s="9"/>
      <c r="TIB645" s="9"/>
      <c r="TIC645" s="9"/>
      <c r="TID645" s="9"/>
      <c r="TIE645" s="9"/>
      <c r="TIF645" s="9"/>
      <c r="TIG645" s="9"/>
      <c r="TIH645" s="9"/>
      <c r="TII645" s="9"/>
      <c r="TIJ645" s="9"/>
      <c r="TIK645" s="9"/>
      <c r="TIL645" s="9"/>
      <c r="TIM645" s="9"/>
      <c r="TIN645" s="9"/>
      <c r="TIO645" s="9"/>
      <c r="TIP645" s="9"/>
      <c r="TIQ645" s="9"/>
      <c r="TIR645" s="9"/>
      <c r="TIS645" s="9"/>
      <c r="TIT645" s="9"/>
      <c r="TIU645" s="9"/>
      <c r="TIV645" s="9"/>
      <c r="TIW645" s="9"/>
      <c r="TIX645" s="9"/>
      <c r="TIY645" s="9"/>
      <c r="TIZ645" s="9"/>
      <c r="TJA645" s="9"/>
      <c r="TJB645" s="9"/>
      <c r="TJC645" s="9"/>
      <c r="TJD645" s="9"/>
      <c r="TJE645" s="9"/>
      <c r="TJF645" s="9"/>
      <c r="TJG645" s="9"/>
      <c r="TJH645" s="9"/>
      <c r="TJI645" s="9"/>
      <c r="TJJ645" s="9"/>
      <c r="TJK645" s="9"/>
      <c r="TJL645" s="9"/>
      <c r="TJM645" s="9"/>
      <c r="TJN645" s="9"/>
      <c r="TJO645" s="9"/>
      <c r="TJP645" s="9"/>
      <c r="TJQ645" s="9"/>
      <c r="TJR645" s="9"/>
      <c r="TJS645" s="9"/>
      <c r="TJT645" s="9"/>
      <c r="TJU645" s="9"/>
      <c r="TJV645" s="9"/>
      <c r="TJW645" s="9"/>
      <c r="TJX645" s="9"/>
      <c r="TJY645" s="9"/>
      <c r="TJZ645" s="9"/>
      <c r="TKA645" s="9"/>
      <c r="TKB645" s="9"/>
      <c r="TKC645" s="9"/>
      <c r="TKD645" s="9"/>
      <c r="TKE645" s="9"/>
      <c r="TKF645" s="9"/>
      <c r="TKG645" s="9"/>
      <c r="TKH645" s="9"/>
      <c r="TKI645" s="9"/>
      <c r="TKJ645" s="9"/>
      <c r="TKK645" s="9"/>
      <c r="TKL645" s="9"/>
      <c r="TKM645" s="9"/>
      <c r="TKN645" s="9"/>
      <c r="TKO645" s="9"/>
      <c r="TKP645" s="9"/>
      <c r="TKQ645" s="9"/>
      <c r="TKR645" s="9"/>
      <c r="TKS645" s="9"/>
      <c r="TKT645" s="9"/>
      <c r="TKU645" s="9"/>
      <c r="TKV645" s="9"/>
      <c r="TKW645" s="9"/>
      <c r="TKX645" s="9"/>
      <c r="TKY645" s="9"/>
      <c r="TKZ645" s="9"/>
      <c r="TLA645" s="9"/>
      <c r="TLB645" s="9"/>
      <c r="TLC645" s="9"/>
      <c r="TLD645" s="9"/>
      <c r="TLE645" s="9"/>
      <c r="TLF645" s="9"/>
      <c r="TLG645" s="9"/>
      <c r="TLH645" s="9"/>
      <c r="TLI645" s="9"/>
      <c r="TLJ645" s="9"/>
      <c r="TLK645" s="9"/>
      <c r="TLL645" s="9"/>
      <c r="TLM645" s="9"/>
      <c r="TLN645" s="9"/>
      <c r="TLO645" s="9"/>
      <c r="TLP645" s="9"/>
      <c r="TLQ645" s="9"/>
      <c r="TLR645" s="9"/>
      <c r="TLS645" s="9"/>
      <c r="TLT645" s="9"/>
      <c r="TLU645" s="9"/>
      <c r="TLV645" s="9"/>
      <c r="TLW645" s="9"/>
      <c r="TLX645" s="9"/>
      <c r="TLY645" s="9"/>
      <c r="TLZ645" s="9"/>
      <c r="TMA645" s="9"/>
      <c r="TMB645" s="9"/>
      <c r="TMC645" s="9"/>
      <c r="TMD645" s="9"/>
      <c r="TME645" s="9"/>
      <c r="TMF645" s="9"/>
      <c r="TMG645" s="9"/>
      <c r="TMH645" s="9"/>
      <c r="TMI645" s="9"/>
      <c r="TMJ645" s="9"/>
      <c r="TMK645" s="9"/>
      <c r="TML645" s="9"/>
      <c r="TMM645" s="9"/>
      <c r="TMN645" s="9"/>
      <c r="TMO645" s="9"/>
      <c r="TMP645" s="9"/>
      <c r="TMQ645" s="9"/>
      <c r="TMR645" s="9"/>
      <c r="TMS645" s="9"/>
      <c r="TMT645" s="9"/>
      <c r="TMU645" s="9"/>
      <c r="TMV645" s="9"/>
      <c r="TMW645" s="9"/>
      <c r="TMX645" s="9"/>
      <c r="TMY645" s="9"/>
      <c r="TMZ645" s="9"/>
      <c r="TNA645" s="9"/>
      <c r="TNB645" s="9"/>
      <c r="TNC645" s="9"/>
      <c r="TND645" s="9"/>
      <c r="TNE645" s="9"/>
      <c r="TNF645" s="9"/>
      <c r="TNG645" s="9"/>
      <c r="TNH645" s="9"/>
      <c r="TNI645" s="9"/>
      <c r="TNJ645" s="9"/>
      <c r="TNK645" s="9"/>
      <c r="TNL645" s="9"/>
      <c r="TNM645" s="9"/>
      <c r="TNN645" s="9"/>
      <c r="TNO645" s="9"/>
      <c r="TNP645" s="9"/>
      <c r="TNQ645" s="9"/>
      <c r="TNR645" s="9"/>
      <c r="TNS645" s="9"/>
      <c r="TNT645" s="9"/>
      <c r="TNU645" s="9"/>
      <c r="TNV645" s="9"/>
      <c r="TNW645" s="9"/>
      <c r="TNX645" s="9"/>
      <c r="TNY645" s="9"/>
      <c r="TNZ645" s="9"/>
      <c r="TOA645" s="9"/>
      <c r="TOB645" s="9"/>
      <c r="TOC645" s="9"/>
      <c r="TOD645" s="9"/>
      <c r="TOE645" s="9"/>
      <c r="TOF645" s="9"/>
      <c r="TOG645" s="9"/>
      <c r="TOH645" s="9"/>
      <c r="TOI645" s="9"/>
      <c r="TOJ645" s="9"/>
      <c r="TOK645" s="9"/>
      <c r="TOL645" s="9"/>
      <c r="TOM645" s="9"/>
      <c r="TON645" s="9"/>
      <c r="TOO645" s="9"/>
      <c r="TOP645" s="9"/>
      <c r="TOQ645" s="9"/>
      <c r="TOR645" s="9"/>
      <c r="TOS645" s="9"/>
      <c r="TOT645" s="9"/>
      <c r="TOU645" s="9"/>
      <c r="TOV645" s="9"/>
      <c r="TOW645" s="9"/>
      <c r="TOX645" s="9"/>
      <c r="TOY645" s="9"/>
      <c r="TOZ645" s="9"/>
      <c r="TPA645" s="9"/>
      <c r="TPB645" s="9"/>
      <c r="TPC645" s="9"/>
      <c r="TPD645" s="9"/>
      <c r="TPE645" s="9"/>
      <c r="TPF645" s="9"/>
      <c r="TPG645" s="9"/>
      <c r="TPH645" s="9"/>
      <c r="TPI645" s="9"/>
      <c r="TPJ645" s="9"/>
      <c r="TPK645" s="9"/>
      <c r="TPL645" s="9"/>
      <c r="TPM645" s="9"/>
      <c r="TPN645" s="9"/>
      <c r="TPO645" s="9"/>
      <c r="TPP645" s="9"/>
      <c r="TPQ645" s="9"/>
      <c r="TPR645" s="9"/>
      <c r="TPS645" s="9"/>
      <c r="TPT645" s="9"/>
      <c r="TPU645" s="9"/>
      <c r="TPV645" s="9"/>
      <c r="TPW645" s="9"/>
      <c r="TPX645" s="9"/>
      <c r="TPY645" s="9"/>
      <c r="TPZ645" s="9"/>
      <c r="TQA645" s="9"/>
      <c r="TQB645" s="9"/>
      <c r="TQC645" s="9"/>
      <c r="TQD645" s="9"/>
      <c r="TQE645" s="9"/>
      <c r="TQF645" s="9"/>
      <c r="TQG645" s="9"/>
      <c r="TQH645" s="9"/>
      <c r="TQI645" s="9"/>
      <c r="TQJ645" s="9"/>
      <c r="TQK645" s="9"/>
      <c r="TQL645" s="9"/>
      <c r="TQM645" s="9"/>
      <c r="TQN645" s="9"/>
      <c r="TQO645" s="9"/>
      <c r="TQP645" s="9"/>
      <c r="TQQ645" s="9"/>
      <c r="TQR645" s="9"/>
      <c r="TQS645" s="9"/>
      <c r="TQT645" s="9"/>
      <c r="TQU645" s="9"/>
      <c r="TQV645" s="9"/>
      <c r="TQW645" s="9"/>
      <c r="TQX645" s="9"/>
      <c r="TQY645" s="9"/>
      <c r="TQZ645" s="9"/>
      <c r="TRA645" s="9"/>
      <c r="TRB645" s="9"/>
      <c r="TRC645" s="9"/>
      <c r="TRD645" s="9"/>
      <c r="TRE645" s="9"/>
      <c r="TRF645" s="9"/>
      <c r="TRG645" s="9"/>
      <c r="TRH645" s="9"/>
      <c r="TRI645" s="9"/>
      <c r="TRJ645" s="9"/>
      <c r="TRK645" s="9"/>
      <c r="TRL645" s="9"/>
      <c r="TRM645" s="9"/>
      <c r="TRN645" s="9"/>
      <c r="TRO645" s="9"/>
      <c r="TRP645" s="9"/>
      <c r="TRQ645" s="9"/>
      <c r="TRR645" s="9"/>
      <c r="TRS645" s="9"/>
      <c r="TRT645" s="9"/>
      <c r="TRU645" s="9"/>
      <c r="TRV645" s="9"/>
      <c r="TRW645" s="9"/>
      <c r="TRX645" s="9"/>
      <c r="TRY645" s="9"/>
      <c r="TRZ645" s="9"/>
      <c r="TSA645" s="9"/>
      <c r="TSB645" s="9"/>
      <c r="TSC645" s="9"/>
      <c r="TSD645" s="9"/>
      <c r="TSE645" s="9"/>
      <c r="TSF645" s="9"/>
      <c r="TSG645" s="9"/>
      <c r="TSH645" s="9"/>
      <c r="TSI645" s="9"/>
      <c r="TSJ645" s="9"/>
      <c r="TSK645" s="9"/>
      <c r="TSL645" s="9"/>
      <c r="TSM645" s="9"/>
      <c r="TSN645" s="9"/>
      <c r="TSO645" s="9"/>
      <c r="TSP645" s="9"/>
      <c r="TSQ645" s="9"/>
      <c r="TSR645" s="9"/>
      <c r="TSS645" s="9"/>
      <c r="TST645" s="9"/>
      <c r="TSU645" s="9"/>
      <c r="TSV645" s="9"/>
      <c r="TSW645" s="9"/>
      <c r="TSX645" s="9"/>
      <c r="TSY645" s="9"/>
      <c r="TSZ645" s="9"/>
      <c r="TTA645" s="9"/>
      <c r="TTB645" s="9"/>
      <c r="TTC645" s="9"/>
      <c r="TTD645" s="9"/>
      <c r="TTE645" s="9"/>
      <c r="TTF645" s="9"/>
      <c r="TTG645" s="9"/>
      <c r="TTH645" s="9"/>
      <c r="TTI645" s="9"/>
      <c r="TTJ645" s="9"/>
      <c r="TTK645" s="9"/>
      <c r="TTL645" s="9"/>
      <c r="TTM645" s="9"/>
      <c r="TTN645" s="9"/>
      <c r="TTO645" s="9"/>
      <c r="TTP645" s="9"/>
      <c r="TTQ645" s="9"/>
      <c r="TTR645" s="9"/>
      <c r="TTS645" s="9"/>
      <c r="TTT645" s="9"/>
      <c r="TTU645" s="9"/>
      <c r="TTV645" s="9"/>
      <c r="TTW645" s="9"/>
      <c r="TTX645" s="9"/>
      <c r="TTY645" s="9"/>
      <c r="TTZ645" s="9"/>
      <c r="TUA645" s="9"/>
      <c r="TUB645" s="9"/>
      <c r="TUC645" s="9"/>
      <c r="TUD645" s="9"/>
      <c r="TUE645" s="9"/>
      <c r="TUF645" s="9"/>
      <c r="TUG645" s="9"/>
      <c r="TUH645" s="9"/>
      <c r="TUI645" s="9"/>
      <c r="TUJ645" s="9"/>
      <c r="TUK645" s="9"/>
      <c r="TUL645" s="9"/>
      <c r="TUM645" s="9"/>
      <c r="TUN645" s="9"/>
      <c r="TUO645" s="9"/>
      <c r="TUP645" s="9"/>
      <c r="TUQ645" s="9"/>
      <c r="TUR645" s="9"/>
      <c r="TUS645" s="9"/>
      <c r="TUT645" s="9"/>
      <c r="TUU645" s="9"/>
      <c r="TUV645" s="9"/>
      <c r="TUW645" s="9"/>
      <c r="TUX645" s="9"/>
      <c r="TUY645" s="9"/>
      <c r="TUZ645" s="9"/>
      <c r="TVA645" s="9"/>
      <c r="TVB645" s="9"/>
      <c r="TVC645" s="9"/>
      <c r="TVD645" s="9"/>
      <c r="TVE645" s="9"/>
      <c r="TVF645" s="9"/>
      <c r="TVG645" s="9"/>
      <c r="TVH645" s="9"/>
      <c r="TVI645" s="9"/>
      <c r="TVJ645" s="9"/>
      <c r="TVK645" s="9"/>
      <c r="TVL645" s="9"/>
      <c r="TVM645" s="9"/>
      <c r="TVN645" s="9"/>
      <c r="TVO645" s="9"/>
      <c r="TVP645" s="9"/>
      <c r="TVQ645" s="9"/>
      <c r="TVR645" s="9"/>
      <c r="TVS645" s="9"/>
      <c r="TVT645" s="9"/>
      <c r="TVU645" s="9"/>
      <c r="TVV645" s="9"/>
      <c r="TVW645" s="9"/>
      <c r="TVX645" s="9"/>
      <c r="TVY645" s="9"/>
      <c r="TVZ645" s="9"/>
      <c r="TWA645" s="9"/>
      <c r="TWB645" s="9"/>
      <c r="TWC645" s="9"/>
      <c r="TWD645" s="9"/>
      <c r="TWE645" s="9"/>
      <c r="TWF645" s="9"/>
      <c r="TWG645" s="9"/>
      <c r="TWH645" s="9"/>
      <c r="TWI645" s="9"/>
      <c r="TWJ645" s="9"/>
      <c r="TWK645" s="9"/>
      <c r="TWL645" s="9"/>
      <c r="TWM645" s="9"/>
      <c r="TWN645" s="9"/>
      <c r="TWO645" s="9"/>
      <c r="TWP645" s="9"/>
      <c r="TWQ645" s="9"/>
      <c r="TWR645" s="9"/>
      <c r="TWS645" s="9"/>
      <c r="TWT645" s="9"/>
      <c r="TWU645" s="9"/>
      <c r="TWV645" s="9"/>
      <c r="TWW645" s="9"/>
      <c r="TWX645" s="9"/>
      <c r="TWY645" s="9"/>
      <c r="TWZ645" s="9"/>
      <c r="TXA645" s="9"/>
      <c r="TXB645" s="9"/>
      <c r="TXC645" s="9"/>
      <c r="TXD645" s="9"/>
      <c r="TXE645" s="9"/>
      <c r="TXF645" s="9"/>
      <c r="TXG645" s="9"/>
      <c r="TXH645" s="9"/>
      <c r="TXI645" s="9"/>
      <c r="TXJ645" s="9"/>
      <c r="TXK645" s="9"/>
      <c r="TXL645" s="9"/>
      <c r="TXM645" s="9"/>
      <c r="TXN645" s="9"/>
      <c r="TXO645" s="9"/>
      <c r="TXP645" s="9"/>
      <c r="TXQ645" s="9"/>
      <c r="TXR645" s="9"/>
      <c r="TXS645" s="9"/>
      <c r="TXT645" s="9"/>
      <c r="TXU645" s="9"/>
      <c r="TXV645" s="9"/>
      <c r="TXW645" s="9"/>
      <c r="TXX645" s="9"/>
      <c r="TXY645" s="9"/>
      <c r="TXZ645" s="9"/>
      <c r="TYA645" s="9"/>
      <c r="TYB645" s="9"/>
      <c r="TYC645" s="9"/>
      <c r="TYD645" s="9"/>
      <c r="TYE645" s="9"/>
      <c r="TYF645" s="9"/>
      <c r="TYG645" s="9"/>
      <c r="TYH645" s="9"/>
      <c r="TYI645" s="9"/>
      <c r="TYJ645" s="9"/>
      <c r="TYK645" s="9"/>
      <c r="TYL645" s="9"/>
      <c r="TYM645" s="9"/>
      <c r="TYN645" s="9"/>
      <c r="TYO645" s="9"/>
      <c r="TYP645" s="9"/>
      <c r="TYQ645" s="9"/>
      <c r="TYR645" s="9"/>
      <c r="TYS645" s="9"/>
      <c r="TYT645" s="9"/>
      <c r="TYU645" s="9"/>
      <c r="TYV645" s="9"/>
      <c r="TYW645" s="9"/>
      <c r="TYX645" s="9"/>
      <c r="TYY645" s="9"/>
      <c r="TYZ645" s="9"/>
      <c r="TZA645" s="9"/>
      <c r="TZB645" s="9"/>
      <c r="TZC645" s="9"/>
      <c r="TZD645" s="9"/>
      <c r="TZE645" s="9"/>
      <c r="TZF645" s="9"/>
      <c r="TZG645" s="9"/>
      <c r="TZH645" s="9"/>
      <c r="TZI645" s="9"/>
      <c r="TZJ645" s="9"/>
      <c r="TZK645" s="9"/>
      <c r="TZL645" s="9"/>
      <c r="TZM645" s="9"/>
      <c r="TZN645" s="9"/>
      <c r="TZO645" s="9"/>
      <c r="TZP645" s="9"/>
      <c r="TZQ645" s="9"/>
      <c r="TZR645" s="9"/>
      <c r="TZS645" s="9"/>
      <c r="TZT645" s="9"/>
      <c r="TZU645" s="9"/>
      <c r="TZV645" s="9"/>
      <c r="TZW645" s="9"/>
      <c r="TZX645" s="9"/>
      <c r="TZY645" s="9"/>
      <c r="TZZ645" s="9"/>
      <c r="UAA645" s="9"/>
      <c r="UAB645" s="9"/>
      <c r="UAC645" s="9"/>
      <c r="UAD645" s="9"/>
      <c r="UAE645" s="9"/>
      <c r="UAF645" s="9"/>
      <c r="UAG645" s="9"/>
      <c r="UAH645" s="9"/>
      <c r="UAI645" s="9"/>
      <c r="UAJ645" s="9"/>
      <c r="UAK645" s="9"/>
      <c r="UAL645" s="9"/>
      <c r="UAM645" s="9"/>
      <c r="UAN645" s="9"/>
      <c r="UAO645" s="9"/>
      <c r="UAP645" s="9"/>
      <c r="UAQ645" s="9"/>
      <c r="UAR645" s="9"/>
      <c r="UAS645" s="9"/>
      <c r="UAT645" s="9"/>
      <c r="UAU645" s="9"/>
      <c r="UAV645" s="9"/>
      <c r="UAW645" s="9"/>
      <c r="UAX645" s="9"/>
      <c r="UAY645" s="9"/>
      <c r="UAZ645" s="9"/>
      <c r="UBA645" s="9"/>
      <c r="UBB645" s="9"/>
      <c r="UBC645" s="9"/>
      <c r="UBD645" s="9"/>
      <c r="UBE645" s="9"/>
      <c r="UBF645" s="9"/>
      <c r="UBG645" s="9"/>
      <c r="UBH645" s="9"/>
      <c r="UBI645" s="9"/>
      <c r="UBJ645" s="9"/>
      <c r="UBK645" s="9"/>
      <c r="UBL645" s="9"/>
      <c r="UBM645" s="9"/>
      <c r="UBN645" s="9"/>
      <c r="UBO645" s="9"/>
      <c r="UBP645" s="9"/>
      <c r="UBQ645" s="9"/>
      <c r="UBR645" s="9"/>
      <c r="UBS645" s="9"/>
      <c r="UBT645" s="9"/>
      <c r="UBU645" s="9"/>
      <c r="UBV645" s="9"/>
      <c r="UBW645" s="9"/>
      <c r="UBX645" s="9"/>
      <c r="UBY645" s="9"/>
      <c r="UBZ645" s="9"/>
      <c r="UCA645" s="9"/>
      <c r="UCB645" s="9"/>
      <c r="UCC645" s="9"/>
      <c r="UCD645" s="9"/>
      <c r="UCE645" s="9"/>
      <c r="UCF645" s="9"/>
      <c r="UCG645" s="9"/>
      <c r="UCH645" s="9"/>
      <c r="UCI645" s="9"/>
      <c r="UCJ645" s="9"/>
      <c r="UCK645" s="9"/>
      <c r="UCL645" s="9"/>
      <c r="UCM645" s="9"/>
      <c r="UCN645" s="9"/>
      <c r="UCO645" s="9"/>
      <c r="UCP645" s="9"/>
      <c r="UCQ645" s="9"/>
      <c r="UCR645" s="9"/>
      <c r="UCS645" s="9"/>
      <c r="UCT645" s="9"/>
      <c r="UCU645" s="9"/>
      <c r="UCV645" s="9"/>
      <c r="UCW645" s="9"/>
      <c r="UCX645" s="9"/>
      <c r="UCY645" s="9"/>
      <c r="UCZ645" s="9"/>
      <c r="UDA645" s="9"/>
      <c r="UDB645" s="9"/>
      <c r="UDC645" s="9"/>
      <c r="UDD645" s="9"/>
      <c r="UDE645" s="9"/>
      <c r="UDF645" s="9"/>
      <c r="UDG645" s="9"/>
      <c r="UDH645" s="9"/>
      <c r="UDI645" s="9"/>
      <c r="UDJ645" s="9"/>
      <c r="UDK645" s="9"/>
      <c r="UDL645" s="9"/>
      <c r="UDM645" s="9"/>
      <c r="UDN645" s="9"/>
      <c r="UDO645" s="9"/>
      <c r="UDP645" s="9"/>
      <c r="UDQ645" s="9"/>
      <c r="UDR645" s="9"/>
      <c r="UDS645" s="9"/>
      <c r="UDT645" s="9"/>
      <c r="UDU645" s="9"/>
      <c r="UDV645" s="9"/>
      <c r="UDW645" s="9"/>
      <c r="UDX645" s="9"/>
      <c r="UDY645" s="9"/>
      <c r="UDZ645" s="9"/>
      <c r="UEA645" s="9"/>
      <c r="UEB645" s="9"/>
      <c r="UEC645" s="9"/>
      <c r="UED645" s="9"/>
      <c r="UEE645" s="9"/>
      <c r="UEF645" s="9"/>
      <c r="UEG645" s="9"/>
      <c r="UEH645" s="9"/>
      <c r="UEI645" s="9"/>
      <c r="UEJ645" s="9"/>
      <c r="UEK645" s="9"/>
      <c r="UEL645" s="9"/>
      <c r="UEM645" s="9"/>
      <c r="UEN645" s="9"/>
      <c r="UEO645" s="9"/>
      <c r="UEP645" s="9"/>
      <c r="UEQ645" s="9"/>
      <c r="UER645" s="9"/>
      <c r="UES645" s="9"/>
      <c r="UET645" s="9"/>
      <c r="UEU645" s="9"/>
      <c r="UEV645" s="9"/>
      <c r="UEW645" s="9"/>
      <c r="UEX645" s="9"/>
      <c r="UEY645" s="9"/>
      <c r="UEZ645" s="9"/>
      <c r="UFA645" s="9"/>
      <c r="UFB645" s="9"/>
      <c r="UFC645" s="9"/>
      <c r="UFD645" s="9"/>
      <c r="UFE645" s="9"/>
      <c r="UFF645" s="9"/>
      <c r="UFG645" s="9"/>
      <c r="UFH645" s="9"/>
      <c r="UFI645" s="9"/>
      <c r="UFJ645" s="9"/>
      <c r="UFK645" s="9"/>
      <c r="UFL645" s="9"/>
      <c r="UFM645" s="9"/>
      <c r="UFN645" s="9"/>
      <c r="UFO645" s="9"/>
      <c r="UFP645" s="9"/>
      <c r="UFQ645" s="9"/>
      <c r="UFR645" s="9"/>
      <c r="UFS645" s="9"/>
      <c r="UFT645" s="9"/>
      <c r="UFU645" s="9"/>
      <c r="UFV645" s="9"/>
      <c r="UFW645" s="9"/>
      <c r="UFX645" s="9"/>
      <c r="UFY645" s="9"/>
      <c r="UFZ645" s="9"/>
      <c r="UGA645" s="9"/>
      <c r="UGB645" s="9"/>
      <c r="UGC645" s="9"/>
      <c r="UGD645" s="9"/>
      <c r="UGE645" s="9"/>
      <c r="UGF645" s="9"/>
      <c r="UGG645" s="9"/>
      <c r="UGH645" s="9"/>
      <c r="UGI645" s="9"/>
      <c r="UGJ645" s="9"/>
      <c r="UGK645" s="9"/>
      <c r="UGL645" s="9"/>
      <c r="UGM645" s="9"/>
      <c r="UGN645" s="9"/>
      <c r="UGO645" s="9"/>
      <c r="UGP645" s="9"/>
      <c r="UGQ645" s="9"/>
      <c r="UGR645" s="9"/>
      <c r="UGS645" s="9"/>
      <c r="UGT645" s="9"/>
      <c r="UGU645" s="9"/>
      <c r="UGV645" s="9"/>
      <c r="UGW645" s="9"/>
      <c r="UGX645" s="9"/>
      <c r="UGY645" s="9"/>
      <c r="UGZ645" s="9"/>
      <c r="UHA645" s="9"/>
      <c r="UHB645" s="9"/>
      <c r="UHC645" s="9"/>
      <c r="UHD645" s="9"/>
      <c r="UHE645" s="9"/>
      <c r="UHF645" s="9"/>
      <c r="UHG645" s="9"/>
      <c r="UHH645" s="9"/>
      <c r="UHI645" s="9"/>
      <c r="UHJ645" s="9"/>
      <c r="UHK645" s="9"/>
      <c r="UHL645" s="9"/>
      <c r="UHM645" s="9"/>
      <c r="UHN645" s="9"/>
      <c r="UHO645" s="9"/>
      <c r="UHP645" s="9"/>
      <c r="UHQ645" s="9"/>
      <c r="UHR645" s="9"/>
      <c r="UHS645" s="9"/>
      <c r="UHT645" s="9"/>
      <c r="UHU645" s="9"/>
      <c r="UHV645" s="9"/>
      <c r="UHW645" s="9"/>
      <c r="UHX645" s="9"/>
      <c r="UHY645" s="9"/>
      <c r="UHZ645" s="9"/>
      <c r="UIA645" s="9"/>
      <c r="UIB645" s="9"/>
      <c r="UIC645" s="9"/>
      <c r="UID645" s="9"/>
      <c r="UIE645" s="9"/>
      <c r="UIF645" s="9"/>
      <c r="UIG645" s="9"/>
      <c r="UIH645" s="9"/>
      <c r="UII645" s="9"/>
      <c r="UIJ645" s="9"/>
      <c r="UIK645" s="9"/>
      <c r="UIL645" s="9"/>
      <c r="UIM645" s="9"/>
      <c r="UIN645" s="9"/>
      <c r="UIO645" s="9"/>
      <c r="UIP645" s="9"/>
      <c r="UIQ645" s="9"/>
      <c r="UIR645" s="9"/>
      <c r="UIS645" s="9"/>
      <c r="UIT645" s="9"/>
      <c r="UIU645" s="9"/>
      <c r="UIV645" s="9"/>
      <c r="UIW645" s="9"/>
      <c r="UIX645" s="9"/>
      <c r="UIY645" s="9"/>
      <c r="UIZ645" s="9"/>
      <c r="UJA645" s="9"/>
      <c r="UJB645" s="9"/>
      <c r="UJC645" s="9"/>
      <c r="UJD645" s="9"/>
      <c r="UJE645" s="9"/>
      <c r="UJF645" s="9"/>
      <c r="UJG645" s="9"/>
      <c r="UJH645" s="9"/>
      <c r="UJI645" s="9"/>
      <c r="UJJ645" s="9"/>
      <c r="UJK645" s="9"/>
      <c r="UJL645" s="9"/>
      <c r="UJM645" s="9"/>
      <c r="UJN645" s="9"/>
      <c r="UJO645" s="9"/>
      <c r="UJP645" s="9"/>
      <c r="UJQ645" s="9"/>
      <c r="UJR645" s="9"/>
      <c r="UJS645" s="9"/>
      <c r="UJT645" s="9"/>
      <c r="UJU645" s="9"/>
      <c r="UJV645" s="9"/>
      <c r="UJW645" s="9"/>
      <c r="UJX645" s="9"/>
      <c r="UJY645" s="9"/>
      <c r="UJZ645" s="9"/>
      <c r="UKA645" s="9"/>
      <c r="UKB645" s="9"/>
      <c r="UKC645" s="9"/>
      <c r="UKD645" s="9"/>
      <c r="UKE645" s="9"/>
      <c r="UKF645" s="9"/>
      <c r="UKG645" s="9"/>
      <c r="UKH645" s="9"/>
      <c r="UKI645" s="9"/>
      <c r="UKJ645" s="9"/>
      <c r="UKK645" s="9"/>
      <c r="UKL645" s="9"/>
      <c r="UKM645" s="9"/>
      <c r="UKN645" s="9"/>
      <c r="UKO645" s="9"/>
      <c r="UKP645" s="9"/>
      <c r="UKQ645" s="9"/>
      <c r="UKR645" s="9"/>
      <c r="UKS645" s="9"/>
      <c r="UKT645" s="9"/>
      <c r="UKU645" s="9"/>
      <c r="UKV645" s="9"/>
      <c r="UKW645" s="9"/>
      <c r="UKX645" s="9"/>
      <c r="UKY645" s="9"/>
      <c r="UKZ645" s="9"/>
      <c r="ULA645" s="9"/>
      <c r="ULB645" s="9"/>
      <c r="ULC645" s="9"/>
      <c r="ULD645" s="9"/>
      <c r="ULE645" s="9"/>
      <c r="ULF645" s="9"/>
      <c r="ULG645" s="9"/>
      <c r="ULH645" s="9"/>
      <c r="ULI645" s="9"/>
      <c r="ULJ645" s="9"/>
      <c r="ULK645" s="9"/>
      <c r="ULL645" s="9"/>
      <c r="ULM645" s="9"/>
      <c r="ULN645" s="9"/>
      <c r="ULO645" s="9"/>
      <c r="ULP645" s="9"/>
      <c r="ULQ645" s="9"/>
      <c r="ULR645" s="9"/>
      <c r="ULS645" s="9"/>
      <c r="ULT645" s="9"/>
      <c r="ULU645" s="9"/>
      <c r="ULV645" s="9"/>
      <c r="ULW645" s="9"/>
      <c r="ULX645" s="9"/>
      <c r="ULY645" s="9"/>
      <c r="ULZ645" s="9"/>
      <c r="UMA645" s="9"/>
      <c r="UMB645" s="9"/>
      <c r="UMC645" s="9"/>
      <c r="UMD645" s="9"/>
      <c r="UME645" s="9"/>
      <c r="UMF645" s="9"/>
      <c r="UMG645" s="9"/>
      <c r="UMH645" s="9"/>
      <c r="UMI645" s="9"/>
      <c r="UMJ645" s="9"/>
      <c r="UMK645" s="9"/>
      <c r="UML645" s="9"/>
      <c r="UMM645" s="9"/>
      <c r="UMN645" s="9"/>
      <c r="UMO645" s="9"/>
      <c r="UMP645" s="9"/>
      <c r="UMQ645" s="9"/>
      <c r="UMR645" s="9"/>
      <c r="UMS645" s="9"/>
      <c r="UMT645" s="9"/>
      <c r="UMU645" s="9"/>
      <c r="UMV645" s="9"/>
      <c r="UMW645" s="9"/>
      <c r="UMX645" s="9"/>
      <c r="UMY645" s="9"/>
      <c r="UMZ645" s="9"/>
      <c r="UNA645" s="9"/>
      <c r="UNB645" s="9"/>
      <c r="UNC645" s="9"/>
      <c r="UND645" s="9"/>
      <c r="UNE645" s="9"/>
      <c r="UNF645" s="9"/>
      <c r="UNG645" s="9"/>
      <c r="UNH645" s="9"/>
      <c r="UNI645" s="9"/>
      <c r="UNJ645" s="9"/>
      <c r="UNK645" s="9"/>
      <c r="UNL645" s="9"/>
      <c r="UNM645" s="9"/>
      <c r="UNN645" s="9"/>
      <c r="UNO645" s="9"/>
      <c r="UNP645" s="9"/>
      <c r="UNQ645" s="9"/>
      <c r="UNR645" s="9"/>
      <c r="UNS645" s="9"/>
      <c r="UNT645" s="9"/>
      <c r="UNU645" s="9"/>
      <c r="UNV645" s="9"/>
      <c r="UNW645" s="9"/>
      <c r="UNX645" s="9"/>
      <c r="UNY645" s="9"/>
      <c r="UNZ645" s="9"/>
      <c r="UOA645" s="9"/>
      <c r="UOB645" s="9"/>
      <c r="UOC645" s="9"/>
      <c r="UOD645" s="9"/>
      <c r="UOE645" s="9"/>
      <c r="UOF645" s="9"/>
      <c r="UOG645" s="9"/>
      <c r="UOH645" s="9"/>
      <c r="UOI645" s="9"/>
      <c r="UOJ645" s="9"/>
      <c r="UOK645" s="9"/>
      <c r="UOL645" s="9"/>
      <c r="UOM645" s="9"/>
      <c r="UON645" s="9"/>
      <c r="UOO645" s="9"/>
      <c r="UOP645" s="9"/>
      <c r="UOQ645" s="9"/>
      <c r="UOR645" s="9"/>
      <c r="UOS645" s="9"/>
      <c r="UOT645" s="9"/>
      <c r="UOU645" s="9"/>
      <c r="UOV645" s="9"/>
      <c r="UOW645" s="9"/>
      <c r="UOX645" s="9"/>
      <c r="UOY645" s="9"/>
      <c r="UOZ645" s="9"/>
      <c r="UPA645" s="9"/>
      <c r="UPB645" s="9"/>
      <c r="UPC645" s="9"/>
      <c r="UPD645" s="9"/>
      <c r="UPE645" s="9"/>
      <c r="UPF645" s="9"/>
      <c r="UPG645" s="9"/>
      <c r="UPH645" s="9"/>
      <c r="UPI645" s="9"/>
      <c r="UPJ645" s="9"/>
      <c r="UPK645" s="9"/>
      <c r="UPL645" s="9"/>
      <c r="UPM645" s="9"/>
      <c r="UPN645" s="9"/>
      <c r="UPO645" s="9"/>
      <c r="UPP645" s="9"/>
      <c r="UPQ645" s="9"/>
      <c r="UPR645" s="9"/>
      <c r="UPS645" s="9"/>
      <c r="UPT645" s="9"/>
      <c r="UPU645" s="9"/>
      <c r="UPV645" s="9"/>
      <c r="UPW645" s="9"/>
      <c r="UPX645" s="9"/>
      <c r="UPY645" s="9"/>
      <c r="UPZ645" s="9"/>
      <c r="UQA645" s="9"/>
      <c r="UQB645" s="9"/>
      <c r="UQC645" s="9"/>
      <c r="UQD645" s="9"/>
      <c r="UQE645" s="9"/>
      <c r="UQF645" s="9"/>
      <c r="UQG645" s="9"/>
      <c r="UQH645" s="9"/>
      <c r="UQI645" s="9"/>
      <c r="UQJ645" s="9"/>
      <c r="UQK645" s="9"/>
      <c r="UQL645" s="9"/>
      <c r="UQM645" s="9"/>
      <c r="UQN645" s="9"/>
      <c r="UQO645" s="9"/>
      <c r="UQP645" s="9"/>
      <c r="UQQ645" s="9"/>
      <c r="UQR645" s="9"/>
      <c r="UQS645" s="9"/>
      <c r="UQT645" s="9"/>
      <c r="UQU645" s="9"/>
      <c r="UQV645" s="9"/>
      <c r="UQW645" s="9"/>
      <c r="UQX645" s="9"/>
      <c r="UQY645" s="9"/>
      <c r="UQZ645" s="9"/>
      <c r="URA645" s="9"/>
      <c r="URB645" s="9"/>
      <c r="URC645" s="9"/>
      <c r="URD645" s="9"/>
      <c r="URE645" s="9"/>
      <c r="URF645" s="9"/>
      <c r="URG645" s="9"/>
      <c r="URH645" s="9"/>
      <c r="URI645" s="9"/>
      <c r="URJ645" s="9"/>
      <c r="URK645" s="9"/>
      <c r="URL645" s="9"/>
      <c r="URM645" s="9"/>
      <c r="URN645" s="9"/>
      <c r="URO645" s="9"/>
      <c r="URP645" s="9"/>
      <c r="URQ645" s="9"/>
      <c r="URR645" s="9"/>
      <c r="URS645" s="9"/>
      <c r="URT645" s="9"/>
      <c r="URU645" s="9"/>
      <c r="URV645" s="9"/>
      <c r="URW645" s="9"/>
      <c r="URX645" s="9"/>
      <c r="URY645" s="9"/>
      <c r="URZ645" s="9"/>
      <c r="USA645" s="9"/>
      <c r="USB645" s="9"/>
      <c r="USC645" s="9"/>
      <c r="USD645" s="9"/>
      <c r="USE645" s="9"/>
      <c r="USF645" s="9"/>
      <c r="USG645" s="9"/>
      <c r="USH645" s="9"/>
      <c r="USI645" s="9"/>
      <c r="USJ645" s="9"/>
      <c r="USK645" s="9"/>
      <c r="USL645" s="9"/>
      <c r="USM645" s="9"/>
      <c r="USN645" s="9"/>
      <c r="USO645" s="9"/>
      <c r="USP645" s="9"/>
      <c r="USQ645" s="9"/>
      <c r="USR645" s="9"/>
      <c r="USS645" s="9"/>
      <c r="UST645" s="9"/>
      <c r="USU645" s="9"/>
      <c r="USV645" s="9"/>
      <c r="USW645" s="9"/>
      <c r="USX645" s="9"/>
      <c r="USY645" s="9"/>
      <c r="USZ645" s="9"/>
      <c r="UTA645" s="9"/>
      <c r="UTB645" s="9"/>
      <c r="UTC645" s="9"/>
      <c r="UTD645" s="9"/>
      <c r="UTE645" s="9"/>
      <c r="UTF645" s="9"/>
      <c r="UTG645" s="9"/>
      <c r="UTH645" s="9"/>
      <c r="UTI645" s="9"/>
      <c r="UTJ645" s="9"/>
      <c r="UTK645" s="9"/>
      <c r="UTL645" s="9"/>
      <c r="UTM645" s="9"/>
      <c r="UTN645" s="9"/>
      <c r="UTO645" s="9"/>
      <c r="UTP645" s="9"/>
      <c r="UTQ645" s="9"/>
      <c r="UTR645" s="9"/>
      <c r="UTS645" s="9"/>
      <c r="UTT645" s="9"/>
      <c r="UTU645" s="9"/>
      <c r="UTV645" s="9"/>
      <c r="UTW645" s="9"/>
      <c r="UTX645" s="9"/>
      <c r="UTY645" s="9"/>
      <c r="UTZ645" s="9"/>
      <c r="UUA645" s="9"/>
      <c r="UUB645" s="9"/>
      <c r="UUC645" s="9"/>
      <c r="UUD645" s="9"/>
      <c r="UUE645" s="9"/>
      <c r="UUF645" s="9"/>
      <c r="UUG645" s="9"/>
      <c r="UUH645" s="9"/>
      <c r="UUI645" s="9"/>
      <c r="UUJ645" s="9"/>
      <c r="UUK645" s="9"/>
      <c r="UUL645" s="9"/>
      <c r="UUM645" s="9"/>
      <c r="UUN645" s="9"/>
      <c r="UUO645" s="9"/>
      <c r="UUP645" s="9"/>
      <c r="UUQ645" s="9"/>
      <c r="UUR645" s="9"/>
      <c r="UUS645" s="9"/>
      <c r="UUT645" s="9"/>
      <c r="UUU645" s="9"/>
      <c r="UUV645" s="9"/>
      <c r="UUW645" s="9"/>
      <c r="UUX645" s="9"/>
      <c r="UUY645" s="9"/>
      <c r="UUZ645" s="9"/>
      <c r="UVA645" s="9"/>
      <c r="UVB645" s="9"/>
      <c r="UVC645" s="9"/>
      <c r="UVD645" s="9"/>
      <c r="UVE645" s="9"/>
      <c r="UVF645" s="9"/>
      <c r="UVG645" s="9"/>
      <c r="UVH645" s="9"/>
      <c r="UVI645" s="9"/>
      <c r="UVJ645" s="9"/>
      <c r="UVK645" s="9"/>
      <c r="UVL645" s="9"/>
      <c r="UVM645" s="9"/>
      <c r="UVN645" s="9"/>
      <c r="UVO645" s="9"/>
      <c r="UVP645" s="9"/>
      <c r="UVQ645" s="9"/>
      <c r="UVR645" s="9"/>
      <c r="UVS645" s="9"/>
      <c r="UVT645" s="9"/>
      <c r="UVU645" s="9"/>
      <c r="UVV645" s="9"/>
      <c r="UVW645" s="9"/>
      <c r="UVX645" s="9"/>
      <c r="UVY645" s="9"/>
      <c r="UVZ645" s="9"/>
      <c r="UWA645" s="9"/>
      <c r="UWB645" s="9"/>
      <c r="UWC645" s="9"/>
      <c r="UWD645" s="9"/>
      <c r="UWE645" s="9"/>
      <c r="UWF645" s="9"/>
      <c r="UWG645" s="9"/>
      <c r="UWH645" s="9"/>
      <c r="UWI645" s="9"/>
      <c r="UWJ645" s="9"/>
      <c r="UWK645" s="9"/>
      <c r="UWL645" s="9"/>
      <c r="UWM645" s="9"/>
      <c r="UWN645" s="9"/>
      <c r="UWO645" s="9"/>
      <c r="UWP645" s="9"/>
      <c r="UWQ645" s="9"/>
      <c r="UWR645" s="9"/>
      <c r="UWS645" s="9"/>
      <c r="UWT645" s="9"/>
      <c r="UWU645" s="9"/>
      <c r="UWV645" s="9"/>
      <c r="UWW645" s="9"/>
      <c r="UWX645" s="9"/>
      <c r="UWY645" s="9"/>
      <c r="UWZ645" s="9"/>
      <c r="UXA645" s="9"/>
      <c r="UXB645" s="9"/>
      <c r="UXC645" s="9"/>
      <c r="UXD645" s="9"/>
      <c r="UXE645" s="9"/>
      <c r="UXF645" s="9"/>
      <c r="UXG645" s="9"/>
      <c r="UXH645" s="9"/>
      <c r="UXI645" s="9"/>
      <c r="UXJ645" s="9"/>
      <c r="UXK645" s="9"/>
      <c r="UXL645" s="9"/>
      <c r="UXM645" s="9"/>
      <c r="UXN645" s="9"/>
      <c r="UXO645" s="9"/>
      <c r="UXP645" s="9"/>
      <c r="UXQ645" s="9"/>
      <c r="UXR645" s="9"/>
      <c r="UXS645" s="9"/>
      <c r="UXT645" s="9"/>
      <c r="UXU645" s="9"/>
      <c r="UXV645" s="9"/>
      <c r="UXW645" s="9"/>
      <c r="UXX645" s="9"/>
      <c r="UXY645" s="9"/>
      <c r="UXZ645" s="9"/>
      <c r="UYA645" s="9"/>
      <c r="UYB645" s="9"/>
      <c r="UYC645" s="9"/>
      <c r="UYD645" s="9"/>
      <c r="UYE645" s="9"/>
      <c r="UYF645" s="9"/>
      <c r="UYG645" s="9"/>
      <c r="UYH645" s="9"/>
      <c r="UYI645" s="9"/>
      <c r="UYJ645" s="9"/>
      <c r="UYK645" s="9"/>
      <c r="UYL645" s="9"/>
      <c r="UYM645" s="9"/>
      <c r="UYN645" s="9"/>
      <c r="UYO645" s="9"/>
      <c r="UYP645" s="9"/>
      <c r="UYQ645" s="9"/>
      <c r="UYR645" s="9"/>
      <c r="UYS645" s="9"/>
      <c r="UYT645" s="9"/>
      <c r="UYU645" s="9"/>
      <c r="UYV645" s="9"/>
      <c r="UYW645" s="9"/>
      <c r="UYX645" s="9"/>
      <c r="UYY645" s="9"/>
      <c r="UYZ645" s="9"/>
      <c r="UZA645" s="9"/>
      <c r="UZB645" s="9"/>
      <c r="UZC645" s="9"/>
      <c r="UZD645" s="9"/>
      <c r="UZE645" s="9"/>
      <c r="UZF645" s="9"/>
      <c r="UZG645" s="9"/>
      <c r="UZH645" s="9"/>
      <c r="UZI645" s="9"/>
      <c r="UZJ645" s="9"/>
      <c r="UZK645" s="9"/>
      <c r="UZL645" s="9"/>
      <c r="UZM645" s="9"/>
      <c r="UZN645" s="9"/>
      <c r="UZO645" s="9"/>
      <c r="UZP645" s="9"/>
      <c r="UZQ645" s="9"/>
      <c r="UZR645" s="9"/>
      <c r="UZS645" s="9"/>
      <c r="UZT645" s="9"/>
      <c r="UZU645" s="9"/>
      <c r="UZV645" s="9"/>
      <c r="UZW645" s="9"/>
      <c r="UZX645" s="9"/>
      <c r="UZY645" s="9"/>
      <c r="UZZ645" s="9"/>
      <c r="VAA645" s="9"/>
      <c r="VAB645" s="9"/>
      <c r="VAC645" s="9"/>
      <c r="VAD645" s="9"/>
      <c r="VAE645" s="9"/>
      <c r="VAF645" s="9"/>
      <c r="VAG645" s="9"/>
      <c r="VAH645" s="9"/>
      <c r="VAI645" s="9"/>
      <c r="VAJ645" s="9"/>
      <c r="VAK645" s="9"/>
      <c r="VAL645" s="9"/>
      <c r="VAM645" s="9"/>
      <c r="VAN645" s="9"/>
      <c r="VAO645" s="9"/>
      <c r="VAP645" s="9"/>
      <c r="VAQ645" s="9"/>
      <c r="VAR645" s="9"/>
      <c r="VAS645" s="9"/>
      <c r="VAT645" s="9"/>
      <c r="VAU645" s="9"/>
      <c r="VAV645" s="9"/>
      <c r="VAW645" s="9"/>
      <c r="VAX645" s="9"/>
      <c r="VAY645" s="9"/>
      <c r="VAZ645" s="9"/>
      <c r="VBA645" s="9"/>
      <c r="VBB645" s="9"/>
      <c r="VBC645" s="9"/>
      <c r="VBD645" s="9"/>
      <c r="VBE645" s="9"/>
      <c r="VBF645" s="9"/>
      <c r="VBG645" s="9"/>
      <c r="VBH645" s="9"/>
      <c r="VBI645" s="9"/>
      <c r="VBJ645" s="9"/>
      <c r="VBK645" s="9"/>
      <c r="VBL645" s="9"/>
      <c r="VBM645" s="9"/>
      <c r="VBN645" s="9"/>
      <c r="VBO645" s="9"/>
      <c r="VBP645" s="9"/>
      <c r="VBQ645" s="9"/>
      <c r="VBR645" s="9"/>
      <c r="VBS645" s="9"/>
      <c r="VBT645" s="9"/>
      <c r="VBU645" s="9"/>
      <c r="VBV645" s="9"/>
      <c r="VBW645" s="9"/>
      <c r="VBX645" s="9"/>
      <c r="VBY645" s="9"/>
      <c r="VBZ645" s="9"/>
      <c r="VCA645" s="9"/>
      <c r="VCB645" s="9"/>
      <c r="VCC645" s="9"/>
      <c r="VCD645" s="9"/>
      <c r="VCE645" s="9"/>
      <c r="VCF645" s="9"/>
      <c r="VCG645" s="9"/>
      <c r="VCH645" s="9"/>
      <c r="VCI645" s="9"/>
      <c r="VCJ645" s="9"/>
      <c r="VCK645" s="9"/>
      <c r="VCL645" s="9"/>
      <c r="VCM645" s="9"/>
      <c r="VCN645" s="9"/>
      <c r="VCO645" s="9"/>
      <c r="VCP645" s="9"/>
      <c r="VCQ645" s="9"/>
      <c r="VCR645" s="9"/>
      <c r="VCS645" s="9"/>
      <c r="VCT645" s="9"/>
      <c r="VCU645" s="9"/>
      <c r="VCV645" s="9"/>
      <c r="VCW645" s="9"/>
      <c r="VCX645" s="9"/>
      <c r="VCY645" s="9"/>
      <c r="VCZ645" s="9"/>
      <c r="VDA645" s="9"/>
      <c r="VDB645" s="9"/>
      <c r="VDC645" s="9"/>
      <c r="VDD645" s="9"/>
      <c r="VDE645" s="9"/>
      <c r="VDF645" s="9"/>
      <c r="VDG645" s="9"/>
      <c r="VDH645" s="9"/>
      <c r="VDI645" s="9"/>
      <c r="VDJ645" s="9"/>
      <c r="VDK645" s="9"/>
      <c r="VDL645" s="9"/>
      <c r="VDM645" s="9"/>
      <c r="VDN645" s="9"/>
      <c r="VDO645" s="9"/>
      <c r="VDP645" s="9"/>
      <c r="VDQ645" s="9"/>
      <c r="VDR645" s="9"/>
      <c r="VDS645" s="9"/>
      <c r="VDT645" s="9"/>
      <c r="VDU645" s="9"/>
      <c r="VDV645" s="9"/>
      <c r="VDW645" s="9"/>
      <c r="VDX645" s="9"/>
      <c r="VDY645" s="9"/>
      <c r="VDZ645" s="9"/>
      <c r="VEA645" s="9"/>
      <c r="VEB645" s="9"/>
      <c r="VEC645" s="9"/>
      <c r="VED645" s="9"/>
      <c r="VEE645" s="9"/>
      <c r="VEF645" s="9"/>
      <c r="VEG645" s="9"/>
      <c r="VEH645" s="9"/>
      <c r="VEI645" s="9"/>
      <c r="VEJ645" s="9"/>
      <c r="VEK645" s="9"/>
      <c r="VEL645" s="9"/>
      <c r="VEM645" s="9"/>
      <c r="VEN645" s="9"/>
      <c r="VEO645" s="9"/>
      <c r="VEP645" s="9"/>
      <c r="VEQ645" s="9"/>
      <c r="VER645" s="9"/>
      <c r="VES645" s="9"/>
      <c r="VET645" s="9"/>
      <c r="VEU645" s="9"/>
      <c r="VEV645" s="9"/>
      <c r="VEW645" s="9"/>
      <c r="VEX645" s="9"/>
      <c r="VEY645" s="9"/>
      <c r="VEZ645" s="9"/>
      <c r="VFA645" s="9"/>
      <c r="VFB645" s="9"/>
      <c r="VFC645" s="9"/>
      <c r="VFD645" s="9"/>
      <c r="VFE645" s="9"/>
      <c r="VFF645" s="9"/>
      <c r="VFG645" s="9"/>
      <c r="VFH645" s="9"/>
      <c r="VFI645" s="9"/>
      <c r="VFJ645" s="9"/>
      <c r="VFK645" s="9"/>
      <c r="VFL645" s="9"/>
      <c r="VFM645" s="9"/>
      <c r="VFN645" s="9"/>
      <c r="VFO645" s="9"/>
      <c r="VFP645" s="9"/>
      <c r="VFQ645" s="9"/>
      <c r="VFR645" s="9"/>
      <c r="VFS645" s="9"/>
      <c r="VFT645" s="9"/>
      <c r="VFU645" s="9"/>
      <c r="VFV645" s="9"/>
      <c r="VFW645" s="9"/>
      <c r="VFX645" s="9"/>
      <c r="VFY645" s="9"/>
      <c r="VFZ645" s="9"/>
      <c r="VGA645" s="9"/>
      <c r="VGB645" s="9"/>
      <c r="VGC645" s="9"/>
      <c r="VGD645" s="9"/>
      <c r="VGE645" s="9"/>
      <c r="VGF645" s="9"/>
      <c r="VGG645" s="9"/>
      <c r="VGH645" s="9"/>
      <c r="VGI645" s="9"/>
      <c r="VGJ645" s="9"/>
      <c r="VGK645" s="9"/>
      <c r="VGL645" s="9"/>
      <c r="VGM645" s="9"/>
      <c r="VGN645" s="9"/>
      <c r="VGO645" s="9"/>
      <c r="VGP645" s="9"/>
      <c r="VGQ645" s="9"/>
      <c r="VGR645" s="9"/>
      <c r="VGS645" s="9"/>
      <c r="VGT645" s="9"/>
      <c r="VGU645" s="9"/>
      <c r="VGV645" s="9"/>
      <c r="VGW645" s="9"/>
      <c r="VGX645" s="9"/>
      <c r="VGY645" s="9"/>
      <c r="VGZ645" s="9"/>
      <c r="VHA645" s="9"/>
      <c r="VHB645" s="9"/>
      <c r="VHC645" s="9"/>
      <c r="VHD645" s="9"/>
      <c r="VHE645" s="9"/>
      <c r="VHF645" s="9"/>
      <c r="VHG645" s="9"/>
      <c r="VHH645" s="9"/>
      <c r="VHI645" s="9"/>
      <c r="VHJ645" s="9"/>
      <c r="VHK645" s="9"/>
      <c r="VHL645" s="9"/>
      <c r="VHM645" s="9"/>
      <c r="VHN645" s="9"/>
      <c r="VHO645" s="9"/>
      <c r="VHP645" s="9"/>
      <c r="VHQ645" s="9"/>
      <c r="VHR645" s="9"/>
      <c r="VHS645" s="9"/>
      <c r="VHT645" s="9"/>
      <c r="VHU645" s="9"/>
      <c r="VHV645" s="9"/>
      <c r="VHW645" s="9"/>
      <c r="VHX645" s="9"/>
      <c r="VHY645" s="9"/>
      <c r="VHZ645" s="9"/>
      <c r="VIA645" s="9"/>
      <c r="VIB645" s="9"/>
      <c r="VIC645" s="9"/>
      <c r="VID645" s="9"/>
      <c r="VIE645" s="9"/>
      <c r="VIF645" s="9"/>
      <c r="VIG645" s="9"/>
      <c r="VIH645" s="9"/>
      <c r="VII645" s="9"/>
      <c r="VIJ645" s="9"/>
      <c r="VIK645" s="9"/>
      <c r="VIL645" s="9"/>
      <c r="VIM645" s="9"/>
      <c r="VIN645" s="9"/>
      <c r="VIO645" s="9"/>
      <c r="VIP645" s="9"/>
      <c r="VIQ645" s="9"/>
      <c r="VIR645" s="9"/>
      <c r="VIS645" s="9"/>
      <c r="VIT645" s="9"/>
      <c r="VIU645" s="9"/>
      <c r="VIV645" s="9"/>
      <c r="VIW645" s="9"/>
      <c r="VIX645" s="9"/>
      <c r="VIY645" s="9"/>
      <c r="VIZ645" s="9"/>
      <c r="VJA645" s="9"/>
      <c r="VJB645" s="9"/>
      <c r="VJC645" s="9"/>
      <c r="VJD645" s="9"/>
      <c r="VJE645" s="9"/>
      <c r="VJF645" s="9"/>
      <c r="VJG645" s="9"/>
      <c r="VJH645" s="9"/>
      <c r="VJI645" s="9"/>
      <c r="VJJ645" s="9"/>
      <c r="VJK645" s="9"/>
      <c r="VJL645" s="9"/>
      <c r="VJM645" s="9"/>
      <c r="VJN645" s="9"/>
      <c r="VJO645" s="9"/>
      <c r="VJP645" s="9"/>
      <c r="VJQ645" s="9"/>
      <c r="VJR645" s="9"/>
      <c r="VJS645" s="9"/>
      <c r="VJT645" s="9"/>
      <c r="VJU645" s="9"/>
      <c r="VJV645" s="9"/>
      <c r="VJW645" s="9"/>
      <c r="VJX645" s="9"/>
      <c r="VJY645" s="9"/>
      <c r="VJZ645" s="9"/>
      <c r="VKA645" s="9"/>
      <c r="VKB645" s="9"/>
      <c r="VKC645" s="9"/>
      <c r="VKD645" s="9"/>
      <c r="VKE645" s="9"/>
      <c r="VKF645" s="9"/>
      <c r="VKG645" s="9"/>
      <c r="VKH645" s="9"/>
      <c r="VKI645" s="9"/>
      <c r="VKJ645" s="9"/>
      <c r="VKK645" s="9"/>
      <c r="VKL645" s="9"/>
      <c r="VKM645" s="9"/>
      <c r="VKN645" s="9"/>
      <c r="VKO645" s="9"/>
      <c r="VKP645" s="9"/>
      <c r="VKQ645" s="9"/>
      <c r="VKR645" s="9"/>
      <c r="VKS645" s="9"/>
      <c r="VKT645" s="9"/>
      <c r="VKU645" s="9"/>
      <c r="VKV645" s="9"/>
      <c r="VKW645" s="9"/>
      <c r="VKX645" s="9"/>
      <c r="VKY645" s="9"/>
      <c r="VKZ645" s="9"/>
      <c r="VLA645" s="9"/>
      <c r="VLB645" s="9"/>
      <c r="VLC645" s="9"/>
      <c r="VLD645" s="9"/>
      <c r="VLE645" s="9"/>
      <c r="VLF645" s="9"/>
      <c r="VLG645" s="9"/>
      <c r="VLH645" s="9"/>
      <c r="VLI645" s="9"/>
      <c r="VLJ645" s="9"/>
      <c r="VLK645" s="9"/>
      <c r="VLL645" s="9"/>
      <c r="VLM645" s="9"/>
      <c r="VLN645" s="9"/>
      <c r="VLO645" s="9"/>
      <c r="VLP645" s="9"/>
      <c r="VLQ645" s="9"/>
      <c r="VLR645" s="9"/>
      <c r="VLS645" s="9"/>
      <c r="VLT645" s="9"/>
      <c r="VLU645" s="9"/>
      <c r="VLV645" s="9"/>
      <c r="VLW645" s="9"/>
      <c r="VLX645" s="9"/>
      <c r="VLY645" s="9"/>
      <c r="VLZ645" s="9"/>
      <c r="VMA645" s="9"/>
      <c r="VMB645" s="9"/>
      <c r="VMC645" s="9"/>
      <c r="VMD645" s="9"/>
      <c r="VME645" s="9"/>
      <c r="VMF645" s="9"/>
      <c r="VMG645" s="9"/>
      <c r="VMH645" s="9"/>
      <c r="VMI645" s="9"/>
      <c r="VMJ645" s="9"/>
      <c r="VMK645" s="9"/>
      <c r="VML645" s="9"/>
      <c r="VMM645" s="9"/>
      <c r="VMN645" s="9"/>
      <c r="VMO645" s="9"/>
      <c r="VMP645" s="9"/>
      <c r="VMQ645" s="9"/>
      <c r="VMR645" s="9"/>
      <c r="VMS645" s="9"/>
      <c r="VMT645" s="9"/>
      <c r="VMU645" s="9"/>
      <c r="VMV645" s="9"/>
      <c r="VMW645" s="9"/>
      <c r="VMX645" s="9"/>
      <c r="VMY645" s="9"/>
      <c r="VMZ645" s="9"/>
      <c r="VNA645" s="9"/>
      <c r="VNB645" s="9"/>
      <c r="VNC645" s="9"/>
      <c r="VND645" s="9"/>
      <c r="VNE645" s="9"/>
      <c r="VNF645" s="9"/>
      <c r="VNG645" s="9"/>
      <c r="VNH645" s="9"/>
      <c r="VNI645" s="9"/>
      <c r="VNJ645" s="9"/>
      <c r="VNK645" s="9"/>
      <c r="VNL645" s="9"/>
      <c r="VNM645" s="9"/>
      <c r="VNN645" s="9"/>
      <c r="VNO645" s="9"/>
      <c r="VNP645" s="9"/>
      <c r="VNQ645" s="9"/>
      <c r="VNR645" s="9"/>
      <c r="VNS645" s="9"/>
      <c r="VNT645" s="9"/>
      <c r="VNU645" s="9"/>
      <c r="VNV645" s="9"/>
      <c r="VNW645" s="9"/>
      <c r="VNX645" s="9"/>
      <c r="VNY645" s="9"/>
      <c r="VNZ645" s="9"/>
      <c r="VOA645" s="9"/>
      <c r="VOB645" s="9"/>
      <c r="VOC645" s="9"/>
      <c r="VOD645" s="9"/>
      <c r="VOE645" s="9"/>
      <c r="VOF645" s="9"/>
      <c r="VOG645" s="9"/>
      <c r="VOH645" s="9"/>
      <c r="VOI645" s="9"/>
      <c r="VOJ645" s="9"/>
      <c r="VOK645" s="9"/>
      <c r="VOL645" s="9"/>
      <c r="VOM645" s="9"/>
      <c r="VON645" s="9"/>
      <c r="VOO645" s="9"/>
      <c r="VOP645" s="9"/>
      <c r="VOQ645" s="9"/>
      <c r="VOR645" s="9"/>
      <c r="VOS645" s="9"/>
      <c r="VOT645" s="9"/>
      <c r="VOU645" s="9"/>
      <c r="VOV645" s="9"/>
      <c r="VOW645" s="9"/>
      <c r="VOX645" s="9"/>
      <c r="VOY645" s="9"/>
      <c r="VOZ645" s="9"/>
      <c r="VPA645" s="9"/>
      <c r="VPB645" s="9"/>
      <c r="VPC645" s="9"/>
      <c r="VPD645" s="9"/>
      <c r="VPE645" s="9"/>
      <c r="VPF645" s="9"/>
      <c r="VPG645" s="9"/>
      <c r="VPH645" s="9"/>
      <c r="VPI645" s="9"/>
      <c r="VPJ645" s="9"/>
      <c r="VPK645" s="9"/>
      <c r="VPL645" s="9"/>
      <c r="VPM645" s="9"/>
      <c r="VPN645" s="9"/>
      <c r="VPO645" s="9"/>
      <c r="VPP645" s="9"/>
      <c r="VPQ645" s="9"/>
      <c r="VPR645" s="9"/>
      <c r="VPS645" s="9"/>
      <c r="VPT645" s="9"/>
      <c r="VPU645" s="9"/>
      <c r="VPV645" s="9"/>
      <c r="VPW645" s="9"/>
      <c r="VPX645" s="9"/>
      <c r="VPY645" s="9"/>
      <c r="VPZ645" s="9"/>
      <c r="VQA645" s="9"/>
      <c r="VQB645" s="9"/>
      <c r="VQC645" s="9"/>
      <c r="VQD645" s="9"/>
      <c r="VQE645" s="9"/>
      <c r="VQF645" s="9"/>
      <c r="VQG645" s="9"/>
      <c r="VQH645" s="9"/>
      <c r="VQI645" s="9"/>
      <c r="VQJ645" s="9"/>
      <c r="VQK645" s="9"/>
      <c r="VQL645" s="9"/>
      <c r="VQM645" s="9"/>
      <c r="VQN645" s="9"/>
      <c r="VQO645" s="9"/>
      <c r="VQP645" s="9"/>
      <c r="VQQ645" s="9"/>
      <c r="VQR645" s="9"/>
      <c r="VQS645" s="9"/>
      <c r="VQT645" s="9"/>
      <c r="VQU645" s="9"/>
      <c r="VQV645" s="9"/>
      <c r="VQW645" s="9"/>
      <c r="VQX645" s="9"/>
      <c r="VQY645" s="9"/>
      <c r="VQZ645" s="9"/>
      <c r="VRA645" s="9"/>
      <c r="VRB645" s="9"/>
      <c r="VRC645" s="9"/>
      <c r="VRD645" s="9"/>
      <c r="VRE645" s="9"/>
      <c r="VRF645" s="9"/>
      <c r="VRG645" s="9"/>
      <c r="VRH645" s="9"/>
      <c r="VRI645" s="9"/>
      <c r="VRJ645" s="9"/>
      <c r="VRK645" s="9"/>
      <c r="VRL645" s="9"/>
      <c r="VRM645" s="9"/>
      <c r="VRN645" s="9"/>
      <c r="VRO645" s="9"/>
      <c r="VRP645" s="9"/>
      <c r="VRQ645" s="9"/>
      <c r="VRR645" s="9"/>
      <c r="VRS645" s="9"/>
      <c r="VRT645" s="9"/>
      <c r="VRU645" s="9"/>
      <c r="VRV645" s="9"/>
      <c r="VRW645" s="9"/>
      <c r="VRX645" s="9"/>
      <c r="VRY645" s="9"/>
      <c r="VRZ645" s="9"/>
      <c r="VSA645" s="9"/>
      <c r="VSB645" s="9"/>
      <c r="VSC645" s="9"/>
      <c r="VSD645" s="9"/>
      <c r="VSE645" s="9"/>
      <c r="VSF645" s="9"/>
      <c r="VSG645" s="9"/>
      <c r="VSH645" s="9"/>
      <c r="VSI645" s="9"/>
      <c r="VSJ645" s="9"/>
      <c r="VSK645" s="9"/>
      <c r="VSL645" s="9"/>
      <c r="VSM645" s="9"/>
      <c r="VSN645" s="9"/>
      <c r="VSO645" s="9"/>
      <c r="VSP645" s="9"/>
      <c r="VSQ645" s="9"/>
      <c r="VSR645" s="9"/>
      <c r="VSS645" s="9"/>
      <c r="VST645" s="9"/>
      <c r="VSU645" s="9"/>
      <c r="VSV645" s="9"/>
      <c r="VSW645" s="9"/>
      <c r="VSX645" s="9"/>
      <c r="VSY645" s="9"/>
      <c r="VSZ645" s="9"/>
      <c r="VTA645" s="9"/>
      <c r="VTB645" s="9"/>
      <c r="VTC645" s="9"/>
      <c r="VTD645" s="9"/>
      <c r="VTE645" s="9"/>
      <c r="VTF645" s="9"/>
      <c r="VTG645" s="9"/>
      <c r="VTH645" s="9"/>
      <c r="VTI645" s="9"/>
      <c r="VTJ645" s="9"/>
      <c r="VTK645" s="9"/>
      <c r="VTL645" s="9"/>
      <c r="VTM645" s="9"/>
      <c r="VTN645" s="9"/>
      <c r="VTO645" s="9"/>
      <c r="VTP645" s="9"/>
      <c r="VTQ645" s="9"/>
      <c r="VTR645" s="9"/>
      <c r="VTS645" s="9"/>
      <c r="VTT645" s="9"/>
      <c r="VTU645" s="9"/>
      <c r="VTV645" s="9"/>
      <c r="VTW645" s="9"/>
      <c r="VTX645" s="9"/>
      <c r="VTY645" s="9"/>
      <c r="VTZ645" s="9"/>
      <c r="VUA645" s="9"/>
      <c r="VUB645" s="9"/>
      <c r="VUC645" s="9"/>
      <c r="VUD645" s="9"/>
      <c r="VUE645" s="9"/>
      <c r="VUF645" s="9"/>
      <c r="VUG645" s="9"/>
      <c r="VUH645" s="9"/>
      <c r="VUI645" s="9"/>
      <c r="VUJ645" s="9"/>
      <c r="VUK645" s="9"/>
      <c r="VUL645" s="9"/>
      <c r="VUM645" s="9"/>
      <c r="VUN645" s="9"/>
      <c r="VUO645" s="9"/>
      <c r="VUP645" s="9"/>
      <c r="VUQ645" s="9"/>
      <c r="VUR645" s="9"/>
      <c r="VUS645" s="9"/>
      <c r="VUT645" s="9"/>
      <c r="VUU645" s="9"/>
      <c r="VUV645" s="9"/>
      <c r="VUW645" s="9"/>
      <c r="VUX645" s="9"/>
      <c r="VUY645" s="9"/>
      <c r="VUZ645" s="9"/>
      <c r="VVA645" s="9"/>
      <c r="VVB645" s="9"/>
      <c r="VVC645" s="9"/>
      <c r="VVD645" s="9"/>
      <c r="VVE645" s="9"/>
      <c r="VVF645" s="9"/>
      <c r="VVG645" s="9"/>
      <c r="VVH645" s="9"/>
      <c r="VVI645" s="9"/>
      <c r="VVJ645" s="9"/>
      <c r="VVK645" s="9"/>
      <c r="VVL645" s="9"/>
      <c r="VVM645" s="9"/>
      <c r="VVN645" s="9"/>
      <c r="VVO645" s="9"/>
      <c r="VVP645" s="9"/>
      <c r="VVQ645" s="9"/>
      <c r="VVR645" s="9"/>
      <c r="VVS645" s="9"/>
      <c r="VVT645" s="9"/>
      <c r="VVU645" s="9"/>
      <c r="VVV645" s="9"/>
      <c r="VVW645" s="9"/>
      <c r="VVX645" s="9"/>
      <c r="VVY645" s="9"/>
      <c r="VVZ645" s="9"/>
      <c r="VWA645" s="9"/>
      <c r="VWB645" s="9"/>
      <c r="VWC645" s="9"/>
      <c r="VWD645" s="9"/>
      <c r="VWE645" s="9"/>
      <c r="VWF645" s="9"/>
      <c r="VWG645" s="9"/>
      <c r="VWH645" s="9"/>
      <c r="VWI645" s="9"/>
      <c r="VWJ645" s="9"/>
      <c r="VWK645" s="9"/>
      <c r="VWL645" s="9"/>
      <c r="VWM645" s="9"/>
      <c r="VWN645" s="9"/>
      <c r="VWO645" s="9"/>
      <c r="VWP645" s="9"/>
      <c r="VWQ645" s="9"/>
      <c r="VWR645" s="9"/>
      <c r="VWS645" s="9"/>
      <c r="VWT645" s="9"/>
      <c r="VWU645" s="9"/>
      <c r="VWV645" s="9"/>
      <c r="VWW645" s="9"/>
      <c r="VWX645" s="9"/>
      <c r="VWY645" s="9"/>
      <c r="VWZ645" s="9"/>
      <c r="VXA645" s="9"/>
      <c r="VXB645" s="9"/>
      <c r="VXC645" s="9"/>
      <c r="VXD645" s="9"/>
      <c r="VXE645" s="9"/>
      <c r="VXF645" s="9"/>
      <c r="VXG645" s="9"/>
      <c r="VXH645" s="9"/>
      <c r="VXI645" s="9"/>
      <c r="VXJ645" s="9"/>
      <c r="VXK645" s="9"/>
      <c r="VXL645" s="9"/>
      <c r="VXM645" s="9"/>
      <c r="VXN645" s="9"/>
      <c r="VXO645" s="9"/>
      <c r="VXP645" s="9"/>
      <c r="VXQ645" s="9"/>
      <c r="VXR645" s="9"/>
      <c r="VXS645" s="9"/>
      <c r="VXT645" s="9"/>
      <c r="VXU645" s="9"/>
      <c r="VXV645" s="9"/>
      <c r="VXW645" s="9"/>
      <c r="VXX645" s="9"/>
      <c r="VXY645" s="9"/>
      <c r="VXZ645" s="9"/>
      <c r="VYA645" s="9"/>
      <c r="VYB645" s="9"/>
      <c r="VYC645" s="9"/>
      <c r="VYD645" s="9"/>
      <c r="VYE645" s="9"/>
      <c r="VYF645" s="9"/>
      <c r="VYG645" s="9"/>
      <c r="VYH645" s="9"/>
      <c r="VYI645" s="9"/>
      <c r="VYJ645" s="9"/>
      <c r="VYK645" s="9"/>
      <c r="VYL645" s="9"/>
      <c r="VYM645" s="9"/>
      <c r="VYN645" s="9"/>
      <c r="VYO645" s="9"/>
      <c r="VYP645" s="9"/>
      <c r="VYQ645" s="9"/>
      <c r="VYR645" s="9"/>
      <c r="VYS645" s="9"/>
      <c r="VYT645" s="9"/>
      <c r="VYU645" s="9"/>
      <c r="VYV645" s="9"/>
      <c r="VYW645" s="9"/>
      <c r="VYX645" s="9"/>
      <c r="VYY645" s="9"/>
      <c r="VYZ645" s="9"/>
      <c r="VZA645" s="9"/>
      <c r="VZB645" s="9"/>
      <c r="VZC645" s="9"/>
      <c r="VZD645" s="9"/>
      <c r="VZE645" s="9"/>
      <c r="VZF645" s="9"/>
      <c r="VZG645" s="9"/>
      <c r="VZH645" s="9"/>
      <c r="VZI645" s="9"/>
      <c r="VZJ645" s="9"/>
      <c r="VZK645" s="9"/>
      <c r="VZL645" s="9"/>
      <c r="VZM645" s="9"/>
      <c r="VZN645" s="9"/>
      <c r="VZO645" s="9"/>
      <c r="VZP645" s="9"/>
      <c r="VZQ645" s="9"/>
      <c r="VZR645" s="9"/>
      <c r="VZS645" s="9"/>
      <c r="VZT645" s="9"/>
      <c r="VZU645" s="9"/>
      <c r="VZV645" s="9"/>
      <c r="VZW645" s="9"/>
      <c r="VZX645" s="9"/>
      <c r="VZY645" s="9"/>
      <c r="VZZ645" s="9"/>
      <c r="WAA645" s="9"/>
      <c r="WAB645" s="9"/>
      <c r="WAC645" s="9"/>
      <c r="WAD645" s="9"/>
      <c r="WAE645" s="9"/>
      <c r="WAF645" s="9"/>
      <c r="WAG645" s="9"/>
      <c r="WAH645" s="9"/>
      <c r="WAI645" s="9"/>
      <c r="WAJ645" s="9"/>
      <c r="WAK645" s="9"/>
      <c r="WAL645" s="9"/>
      <c r="WAM645" s="9"/>
      <c r="WAN645" s="9"/>
      <c r="WAO645" s="9"/>
      <c r="WAP645" s="9"/>
      <c r="WAQ645" s="9"/>
      <c r="WAR645" s="9"/>
      <c r="WAS645" s="9"/>
      <c r="WAT645" s="9"/>
      <c r="WAU645" s="9"/>
      <c r="WAV645" s="9"/>
      <c r="WAW645" s="9"/>
      <c r="WAX645" s="9"/>
      <c r="WAY645" s="9"/>
      <c r="WAZ645" s="9"/>
      <c r="WBA645" s="9"/>
      <c r="WBB645" s="9"/>
      <c r="WBC645" s="9"/>
      <c r="WBD645" s="9"/>
      <c r="WBE645" s="9"/>
      <c r="WBF645" s="9"/>
      <c r="WBG645" s="9"/>
      <c r="WBH645" s="9"/>
      <c r="WBI645" s="9"/>
      <c r="WBJ645" s="9"/>
      <c r="WBK645" s="9"/>
      <c r="WBL645" s="9"/>
      <c r="WBM645" s="9"/>
      <c r="WBN645" s="9"/>
      <c r="WBO645" s="9"/>
      <c r="WBP645" s="9"/>
      <c r="WBQ645" s="9"/>
      <c r="WBR645" s="9"/>
      <c r="WBS645" s="9"/>
      <c r="WBT645" s="9"/>
      <c r="WBU645" s="9"/>
      <c r="WBV645" s="9"/>
      <c r="WBW645" s="9"/>
      <c r="WBX645" s="9"/>
      <c r="WBY645" s="9"/>
      <c r="WBZ645" s="9"/>
      <c r="WCA645" s="9"/>
      <c r="WCB645" s="9"/>
      <c r="WCC645" s="9"/>
      <c r="WCD645" s="9"/>
      <c r="WCE645" s="9"/>
      <c r="WCF645" s="9"/>
      <c r="WCG645" s="9"/>
      <c r="WCH645" s="9"/>
      <c r="WCI645" s="9"/>
      <c r="WCJ645" s="9"/>
      <c r="WCK645" s="9"/>
      <c r="WCL645" s="9"/>
      <c r="WCM645" s="9"/>
      <c r="WCN645" s="9"/>
      <c r="WCO645" s="9"/>
      <c r="WCP645" s="9"/>
      <c r="WCQ645" s="9"/>
      <c r="WCR645" s="9"/>
      <c r="WCS645" s="9"/>
      <c r="WCT645" s="9"/>
      <c r="WCU645" s="9"/>
      <c r="WCV645" s="9"/>
      <c r="WCW645" s="9"/>
      <c r="WCX645" s="9"/>
      <c r="WCY645" s="9"/>
      <c r="WCZ645" s="9"/>
      <c r="WDA645" s="9"/>
      <c r="WDB645" s="9"/>
      <c r="WDC645" s="9"/>
      <c r="WDD645" s="9"/>
      <c r="WDE645" s="9"/>
      <c r="WDF645" s="9"/>
      <c r="WDG645" s="9"/>
      <c r="WDH645" s="9"/>
      <c r="WDI645" s="9"/>
      <c r="WDJ645" s="9"/>
      <c r="WDK645" s="9"/>
      <c r="WDL645" s="9"/>
      <c r="WDM645" s="9"/>
      <c r="WDN645" s="9"/>
      <c r="WDO645" s="9"/>
      <c r="WDP645" s="9"/>
      <c r="WDQ645" s="9"/>
      <c r="WDR645" s="9"/>
      <c r="WDS645" s="9"/>
      <c r="WDT645" s="9"/>
      <c r="WDU645" s="9"/>
      <c r="WDV645" s="9"/>
      <c r="WDW645" s="9"/>
      <c r="WDX645" s="9"/>
      <c r="WDY645" s="9"/>
      <c r="WDZ645" s="9"/>
      <c r="WEA645" s="9"/>
      <c r="WEB645" s="9"/>
      <c r="WEC645" s="9"/>
      <c r="WED645" s="9"/>
      <c r="WEE645" s="9"/>
      <c r="WEF645" s="9"/>
      <c r="WEG645" s="9"/>
      <c r="WEH645" s="9"/>
      <c r="WEI645" s="9"/>
      <c r="WEJ645" s="9"/>
      <c r="WEK645" s="9"/>
      <c r="WEL645" s="9"/>
      <c r="WEM645" s="9"/>
      <c r="WEN645" s="9"/>
      <c r="WEO645" s="9"/>
      <c r="WEP645" s="9"/>
      <c r="WEQ645" s="9"/>
      <c r="WER645" s="9"/>
      <c r="WES645" s="9"/>
      <c r="WET645" s="9"/>
      <c r="WEU645" s="9"/>
      <c r="WEV645" s="9"/>
      <c r="WEW645" s="9"/>
      <c r="WEX645" s="9"/>
      <c r="WEY645" s="9"/>
      <c r="WEZ645" s="9"/>
      <c r="WFA645" s="9"/>
      <c r="WFB645" s="9"/>
      <c r="WFC645" s="9"/>
      <c r="WFD645" s="9"/>
      <c r="WFE645" s="9"/>
      <c r="WFF645" s="9"/>
      <c r="WFG645" s="9"/>
      <c r="WFH645" s="9"/>
      <c r="WFI645" s="9"/>
      <c r="WFJ645" s="9"/>
      <c r="WFK645" s="9"/>
      <c r="WFL645" s="9"/>
      <c r="WFM645" s="9"/>
      <c r="WFN645" s="9"/>
      <c r="WFO645" s="9"/>
      <c r="WFP645" s="9"/>
      <c r="WFQ645" s="9"/>
      <c r="WFR645" s="9"/>
      <c r="WFS645" s="9"/>
      <c r="WFT645" s="9"/>
      <c r="WFU645" s="9"/>
      <c r="WFV645" s="9"/>
      <c r="WFW645" s="9"/>
      <c r="WFX645" s="9"/>
      <c r="WFY645" s="9"/>
      <c r="WFZ645" s="9"/>
      <c r="WGA645" s="9"/>
      <c r="WGB645" s="9"/>
      <c r="WGC645" s="9"/>
      <c r="WGD645" s="9"/>
      <c r="WGE645" s="9"/>
      <c r="WGF645" s="9"/>
      <c r="WGG645" s="9"/>
      <c r="WGH645" s="9"/>
      <c r="WGI645" s="9"/>
      <c r="WGJ645" s="9"/>
      <c r="WGK645" s="9"/>
      <c r="WGL645" s="9"/>
      <c r="WGM645" s="9"/>
      <c r="WGN645" s="9"/>
      <c r="WGO645" s="9"/>
      <c r="WGP645" s="9"/>
      <c r="WGQ645" s="9"/>
      <c r="WGR645" s="9"/>
      <c r="WGS645" s="9"/>
      <c r="WGT645" s="9"/>
      <c r="WGU645" s="9"/>
      <c r="WGV645" s="9"/>
      <c r="WGW645" s="9"/>
      <c r="WGX645" s="9"/>
      <c r="WGY645" s="9"/>
      <c r="WGZ645" s="9"/>
      <c r="WHA645" s="9"/>
      <c r="WHB645" s="9"/>
      <c r="WHC645" s="9"/>
      <c r="WHD645" s="9"/>
      <c r="WHE645" s="9"/>
      <c r="WHF645" s="9"/>
      <c r="WHG645" s="9"/>
      <c r="WHH645" s="9"/>
      <c r="WHI645" s="9"/>
      <c r="WHJ645" s="9"/>
      <c r="WHK645" s="9"/>
      <c r="WHL645" s="9"/>
      <c r="WHM645" s="9"/>
      <c r="WHN645" s="9"/>
      <c r="WHO645" s="9"/>
      <c r="WHP645" s="9"/>
      <c r="WHQ645" s="9"/>
      <c r="WHR645" s="9"/>
      <c r="WHS645" s="9"/>
      <c r="WHT645" s="9"/>
      <c r="WHU645" s="9"/>
      <c r="WHV645" s="9"/>
      <c r="WHW645" s="9"/>
      <c r="WHX645" s="9"/>
      <c r="WHY645" s="9"/>
      <c r="WHZ645" s="9"/>
      <c r="WIA645" s="9"/>
      <c r="WIB645" s="9"/>
      <c r="WIC645" s="9"/>
      <c r="WID645" s="9"/>
      <c r="WIE645" s="9"/>
      <c r="WIF645" s="9"/>
      <c r="WIG645" s="9"/>
      <c r="WIH645" s="9"/>
      <c r="WII645" s="9"/>
      <c r="WIJ645" s="9"/>
      <c r="WIK645" s="9"/>
      <c r="WIL645" s="9"/>
      <c r="WIM645" s="9"/>
      <c r="WIN645" s="9"/>
      <c r="WIO645" s="9"/>
      <c r="WIP645" s="9"/>
      <c r="WIQ645" s="9"/>
      <c r="WIR645" s="9"/>
      <c r="WIS645" s="9"/>
      <c r="WIT645" s="9"/>
      <c r="WIU645" s="9"/>
      <c r="WIV645" s="9"/>
      <c r="WIW645" s="9"/>
      <c r="WIX645" s="9"/>
      <c r="WIY645" s="9"/>
      <c r="WIZ645" s="9"/>
      <c r="WJA645" s="9"/>
      <c r="WJB645" s="9"/>
      <c r="WJC645" s="9"/>
      <c r="WJD645" s="9"/>
      <c r="WJE645" s="9"/>
      <c r="WJF645" s="9"/>
      <c r="WJG645" s="9"/>
      <c r="WJH645" s="9"/>
      <c r="WJI645" s="9"/>
      <c r="WJJ645" s="9"/>
      <c r="WJK645" s="9"/>
      <c r="WJL645" s="9"/>
      <c r="WJM645" s="9"/>
      <c r="WJN645" s="9"/>
      <c r="WJO645" s="9"/>
      <c r="WJP645" s="9"/>
      <c r="WJQ645" s="9"/>
      <c r="WJR645" s="9"/>
      <c r="WJS645" s="9"/>
      <c r="WJT645" s="9"/>
      <c r="WJU645" s="9"/>
      <c r="WJV645" s="9"/>
      <c r="WJW645" s="9"/>
      <c r="WJX645" s="9"/>
      <c r="WJY645" s="9"/>
      <c r="WJZ645" s="9"/>
      <c r="WKA645" s="9"/>
      <c r="WKB645" s="9"/>
      <c r="WKC645" s="9"/>
      <c r="WKD645" s="9"/>
      <c r="WKE645" s="9"/>
      <c r="WKF645" s="9"/>
      <c r="WKG645" s="9"/>
      <c r="WKH645" s="9"/>
      <c r="WKI645" s="9"/>
      <c r="WKJ645" s="9"/>
      <c r="WKK645" s="9"/>
      <c r="WKL645" s="9"/>
      <c r="WKM645" s="9"/>
      <c r="WKN645" s="9"/>
      <c r="WKO645" s="9"/>
      <c r="WKP645" s="9"/>
      <c r="WKQ645" s="9"/>
      <c r="WKR645" s="9"/>
      <c r="WKS645" s="9"/>
      <c r="WKT645" s="9"/>
      <c r="WKU645" s="9"/>
      <c r="WKV645" s="9"/>
      <c r="WKW645" s="9"/>
      <c r="WKX645" s="9"/>
      <c r="WKY645" s="9"/>
      <c r="WKZ645" s="9"/>
      <c r="WLA645" s="9"/>
      <c r="WLB645" s="9"/>
      <c r="WLC645" s="9"/>
      <c r="WLD645" s="9"/>
      <c r="WLE645" s="9"/>
      <c r="WLF645" s="9"/>
      <c r="WLG645" s="9"/>
      <c r="WLH645" s="9"/>
      <c r="WLI645" s="9"/>
      <c r="WLJ645" s="9"/>
      <c r="WLK645" s="9"/>
      <c r="WLL645" s="9"/>
      <c r="WLM645" s="9"/>
      <c r="WLN645" s="9"/>
      <c r="WLO645" s="9"/>
      <c r="WLP645" s="9"/>
      <c r="WLQ645" s="9"/>
      <c r="WLR645" s="9"/>
      <c r="WLS645" s="9"/>
      <c r="WLT645" s="9"/>
      <c r="WLU645" s="9"/>
      <c r="WLV645" s="9"/>
      <c r="WLW645" s="9"/>
      <c r="WLX645" s="9"/>
      <c r="WLY645" s="9"/>
      <c r="WLZ645" s="9"/>
      <c r="WMA645" s="9"/>
      <c r="WMB645" s="9"/>
      <c r="WMC645" s="9"/>
      <c r="WMD645" s="9"/>
      <c r="WME645" s="9"/>
      <c r="WMF645" s="9"/>
      <c r="WMG645" s="9"/>
      <c r="WMH645" s="9"/>
      <c r="WMI645" s="9"/>
      <c r="WMJ645" s="9"/>
      <c r="WMK645" s="9"/>
      <c r="WML645" s="9"/>
      <c r="WMM645" s="9"/>
      <c r="WMN645" s="9"/>
      <c r="WMO645" s="9"/>
      <c r="WMP645" s="9"/>
      <c r="WMQ645" s="9"/>
      <c r="WMR645" s="9"/>
      <c r="WMS645" s="9"/>
      <c r="WMT645" s="9"/>
      <c r="WMU645" s="9"/>
      <c r="WMV645" s="9"/>
      <c r="WMW645" s="9"/>
      <c r="WMX645" s="9"/>
      <c r="WMY645" s="9"/>
      <c r="WMZ645" s="9"/>
      <c r="WNA645" s="9"/>
      <c r="WNB645" s="9"/>
      <c r="WNC645" s="9"/>
      <c r="WND645" s="9"/>
      <c r="WNE645" s="9"/>
      <c r="WNF645" s="9"/>
      <c r="WNG645" s="9"/>
      <c r="WNH645" s="9"/>
      <c r="WNI645" s="9"/>
      <c r="WNJ645" s="9"/>
      <c r="WNK645" s="9"/>
      <c r="WNL645" s="9"/>
      <c r="WNM645" s="9"/>
      <c r="WNN645" s="9"/>
      <c r="WNO645" s="9"/>
      <c r="WNP645" s="9"/>
      <c r="WNQ645" s="9"/>
      <c r="WNR645" s="9"/>
      <c r="WNS645" s="9"/>
      <c r="WNT645" s="9"/>
      <c r="WNU645" s="9"/>
      <c r="WNV645" s="9"/>
      <c r="WNW645" s="9"/>
      <c r="WNX645" s="9"/>
      <c r="WNY645" s="9"/>
      <c r="WNZ645" s="9"/>
      <c r="WOA645" s="9"/>
      <c r="WOB645" s="9"/>
      <c r="WOC645" s="9"/>
      <c r="WOD645" s="9"/>
      <c r="WOE645" s="9"/>
      <c r="WOF645" s="9"/>
      <c r="WOG645" s="9"/>
      <c r="WOH645" s="9"/>
      <c r="WOI645" s="9"/>
      <c r="WOJ645" s="9"/>
      <c r="WOK645" s="9"/>
      <c r="WOL645" s="9"/>
      <c r="WOM645" s="9"/>
      <c r="WON645" s="9"/>
      <c r="WOO645" s="9"/>
      <c r="WOP645" s="9"/>
      <c r="WOQ645" s="9"/>
      <c r="WOR645" s="9"/>
      <c r="WOS645" s="9"/>
      <c r="WOT645" s="9"/>
      <c r="WOU645" s="9"/>
      <c r="WOV645" s="9"/>
      <c r="WOW645" s="9"/>
      <c r="WOX645" s="9"/>
      <c r="WOY645" s="9"/>
      <c r="WOZ645" s="9"/>
      <c r="WPA645" s="9"/>
      <c r="WPB645" s="9"/>
      <c r="WPC645" s="9"/>
      <c r="WPD645" s="9"/>
      <c r="WPE645" s="9"/>
      <c r="WPF645" s="9"/>
      <c r="WPG645" s="9"/>
      <c r="WPH645" s="9"/>
      <c r="WPI645" s="9"/>
      <c r="WPJ645" s="9"/>
      <c r="WPK645" s="9"/>
      <c r="WPL645" s="9"/>
      <c r="WPM645" s="9"/>
      <c r="WPN645" s="9"/>
      <c r="WPO645" s="9"/>
      <c r="WPP645" s="9"/>
      <c r="WPQ645" s="9"/>
      <c r="WPR645" s="9"/>
      <c r="WPS645" s="9"/>
      <c r="WPT645" s="9"/>
      <c r="WPU645" s="9"/>
      <c r="WPV645" s="9"/>
      <c r="WPW645" s="9"/>
      <c r="WPX645" s="9"/>
      <c r="WPY645" s="9"/>
      <c r="WPZ645" s="9"/>
      <c r="WQA645" s="9"/>
      <c r="WQB645" s="9"/>
      <c r="WQC645" s="9"/>
      <c r="WQD645" s="9"/>
      <c r="WQE645" s="9"/>
      <c r="WQF645" s="9"/>
      <c r="WQG645" s="9"/>
      <c r="WQH645" s="9"/>
      <c r="WQI645" s="9"/>
      <c r="WQJ645" s="9"/>
      <c r="WQK645" s="9"/>
      <c r="WQL645" s="9"/>
      <c r="WQM645" s="9"/>
      <c r="WQN645" s="9"/>
      <c r="WQO645" s="9"/>
      <c r="WQP645" s="9"/>
      <c r="WQQ645" s="9"/>
      <c r="WQR645" s="9"/>
      <c r="WQS645" s="9"/>
      <c r="WQT645" s="9"/>
      <c r="WQU645" s="9"/>
      <c r="WQV645" s="9"/>
      <c r="WQW645" s="9"/>
      <c r="WQX645" s="9"/>
      <c r="WQY645" s="9"/>
      <c r="WQZ645" s="9"/>
      <c r="WRA645" s="9"/>
      <c r="WRB645" s="9"/>
      <c r="WRC645" s="9"/>
      <c r="WRD645" s="9"/>
      <c r="WRE645" s="9"/>
      <c r="WRF645" s="9"/>
      <c r="WRG645" s="9"/>
      <c r="WRH645" s="9"/>
      <c r="WRI645" s="9"/>
      <c r="WRJ645" s="9"/>
      <c r="WRK645" s="9"/>
      <c r="WRL645" s="9"/>
      <c r="WRM645" s="9"/>
      <c r="WRN645" s="9"/>
      <c r="WRO645" s="9"/>
      <c r="WRP645" s="9"/>
      <c r="WRQ645" s="9"/>
      <c r="WRR645" s="9"/>
      <c r="WRS645" s="9"/>
      <c r="WRT645" s="9"/>
      <c r="WRU645" s="9"/>
      <c r="WRV645" s="9"/>
      <c r="WRW645" s="9"/>
      <c r="WRX645" s="9"/>
      <c r="WRY645" s="9"/>
      <c r="WRZ645" s="9"/>
      <c r="WSA645" s="9"/>
      <c r="WSB645" s="9"/>
      <c r="WSC645" s="9"/>
      <c r="WSD645" s="9"/>
      <c r="WSE645" s="9"/>
      <c r="WSF645" s="9"/>
      <c r="WSG645" s="9"/>
      <c r="WSH645" s="9"/>
      <c r="WSI645" s="9"/>
      <c r="WSJ645" s="9"/>
      <c r="WSK645" s="9"/>
      <c r="WSL645" s="9"/>
      <c r="WSM645" s="9"/>
      <c r="WSN645" s="9"/>
      <c r="WSO645" s="9"/>
      <c r="WSP645" s="9"/>
      <c r="WSQ645" s="9"/>
      <c r="WSR645" s="9"/>
      <c r="WSS645" s="9"/>
      <c r="WST645" s="9"/>
      <c r="WSU645" s="9"/>
      <c r="WSV645" s="9"/>
      <c r="WSW645" s="9"/>
      <c r="WSX645" s="9"/>
      <c r="WSY645" s="9"/>
      <c r="WSZ645" s="9"/>
      <c r="WTA645" s="9"/>
      <c r="WTB645" s="9"/>
      <c r="WTC645" s="9"/>
      <c r="WTD645" s="9"/>
      <c r="WTE645" s="9"/>
      <c r="WTF645" s="9"/>
      <c r="WTG645" s="9"/>
      <c r="WTH645" s="9"/>
      <c r="WTI645" s="9"/>
      <c r="WTJ645" s="9"/>
      <c r="WTK645" s="9"/>
      <c r="WTL645" s="9"/>
      <c r="WTM645" s="9"/>
      <c r="WTN645" s="9"/>
      <c r="WTO645" s="9"/>
      <c r="WTP645" s="9"/>
      <c r="WTQ645" s="9"/>
      <c r="WTR645" s="9"/>
      <c r="WTS645" s="9"/>
      <c r="WTT645" s="9"/>
      <c r="WTU645" s="9"/>
      <c r="WTV645" s="9"/>
      <c r="WTW645" s="9"/>
      <c r="WTX645" s="9"/>
      <c r="WTY645" s="9"/>
      <c r="WTZ645" s="9"/>
      <c r="WUA645" s="9"/>
      <c r="WUB645" s="9"/>
      <c r="WUC645" s="9"/>
      <c r="WUD645" s="9"/>
      <c r="WUE645" s="9"/>
      <c r="WUF645" s="9"/>
      <c r="WUG645" s="9"/>
      <c r="WUH645" s="9"/>
      <c r="WUI645" s="9"/>
      <c r="WUJ645" s="9"/>
      <c r="WUK645" s="9"/>
      <c r="WUL645" s="9"/>
      <c r="WUM645" s="9"/>
      <c r="WUN645" s="9"/>
      <c r="WUO645" s="9"/>
      <c r="WUP645" s="9"/>
      <c r="WUQ645" s="9"/>
      <c r="WUR645" s="9"/>
      <c r="WUS645" s="9"/>
      <c r="WUT645" s="9"/>
      <c r="WUU645" s="9"/>
      <c r="WUV645" s="9"/>
      <c r="WUW645" s="9"/>
      <c r="WUX645" s="9"/>
      <c r="WUY645" s="9"/>
      <c r="WUZ645" s="9"/>
      <c r="WVA645" s="9"/>
      <c r="WVB645" s="9"/>
      <c r="WVC645" s="9"/>
      <c r="WVD645" s="9"/>
      <c r="WVE645" s="9"/>
      <c r="WVF645" s="9"/>
      <c r="WVG645" s="9"/>
      <c r="WVH645" s="9"/>
      <c r="WVI645" s="9"/>
      <c r="WVJ645" s="9"/>
      <c r="WVK645" s="9"/>
      <c r="WVL645" s="9"/>
      <c r="WVM645" s="9"/>
      <c r="WVN645" s="9"/>
      <c r="WVO645" s="9"/>
      <c r="WVP645" s="9"/>
      <c r="WVQ645" s="9"/>
      <c r="WVR645" s="9"/>
      <c r="WVS645" s="9"/>
      <c r="WVT645" s="9"/>
      <c r="WVU645" s="9"/>
      <c r="WVV645" s="9"/>
      <c r="WVW645" s="9"/>
      <c r="WVX645" s="9"/>
      <c r="WVY645" s="9"/>
      <c r="WVZ645" s="9"/>
      <c r="WWA645" s="9"/>
      <c r="WWB645" s="9"/>
      <c r="WWC645" s="9"/>
      <c r="WWD645" s="9"/>
      <c r="WWE645" s="9"/>
      <c r="WWF645" s="9"/>
      <c r="WWG645" s="9"/>
      <c r="WWH645" s="9"/>
      <c r="WWI645" s="9"/>
      <c r="WWJ645" s="9"/>
      <c r="WWK645" s="9"/>
      <c r="WWL645" s="9"/>
    </row>
    <row r="646" spans="1:16158" ht="20.100000000000001" customHeight="1">
      <c r="A646" s="256">
        <v>320</v>
      </c>
      <c r="B646" s="243" t="s">
        <v>656</v>
      </c>
      <c r="C646" s="258">
        <v>333</v>
      </c>
      <c r="D646" s="259" t="s">
        <v>95</v>
      </c>
      <c r="E646" s="260">
        <v>4</v>
      </c>
      <c r="F646" s="260">
        <v>3</v>
      </c>
      <c r="G646" s="260">
        <v>7</v>
      </c>
      <c r="H646" s="247">
        <v>1</v>
      </c>
      <c r="I646" s="84">
        <f t="shared" ref="I646:I652" si="249">E646*400+F646*100+G646</f>
        <v>1907</v>
      </c>
      <c r="J646" s="84">
        <v>250</v>
      </c>
      <c r="K646" s="80">
        <f t="shared" ref="K646:K652" si="250">I646*J646</f>
        <v>476750</v>
      </c>
      <c r="L646" s="245"/>
      <c r="M646" s="248"/>
      <c r="N646" s="249"/>
      <c r="O646" s="45"/>
      <c r="P646" s="139"/>
      <c r="Q646" s="250"/>
      <c r="R646" s="250"/>
      <c r="S646" s="251"/>
      <c r="T646" s="249"/>
      <c r="U646" s="252"/>
      <c r="V646" s="249"/>
      <c r="W646" s="253"/>
      <c r="X646" s="243"/>
      <c r="Y646" s="243"/>
      <c r="Z646" s="125">
        <f>K646</f>
        <v>476750</v>
      </c>
      <c r="AA646" s="254">
        <v>0.01</v>
      </c>
      <c r="AB646" s="82">
        <f>+Z646*AA646/100</f>
        <v>47.674999999999997</v>
      </c>
      <c r="AC646" s="83">
        <f t="shared" si="240"/>
        <v>40.52375</v>
      </c>
      <c r="AD646" s="501" t="s">
        <v>10</v>
      </c>
      <c r="AE646" s="489" t="s">
        <v>695</v>
      </c>
      <c r="AF646" s="489" t="s">
        <v>493</v>
      </c>
      <c r="AG646" s="498" t="s">
        <v>1043</v>
      </c>
      <c r="AH646" s="498" t="s">
        <v>124</v>
      </c>
      <c r="AI646" s="12" t="s">
        <v>14</v>
      </c>
      <c r="AJ646" s="200" t="s">
        <v>195</v>
      </c>
      <c r="AK646" s="11" t="s">
        <v>15</v>
      </c>
      <c r="AL646" s="11" t="s">
        <v>16</v>
      </c>
      <c r="AM646" s="11" t="s">
        <v>17</v>
      </c>
      <c r="AN646" s="11" t="s">
        <v>47</v>
      </c>
      <c r="AO646" s="11" t="s">
        <v>561</v>
      </c>
      <c r="AP646" s="11">
        <v>4</v>
      </c>
      <c r="AQ646" s="11">
        <v>0</v>
      </c>
      <c r="AR646" s="11">
        <v>58</v>
      </c>
    </row>
    <row r="647" spans="1:16158" ht="20.100000000000001" customHeight="1">
      <c r="A647" s="256">
        <v>321</v>
      </c>
      <c r="B647" s="243" t="s">
        <v>1759</v>
      </c>
      <c r="C647" s="258"/>
      <c r="D647" s="259"/>
      <c r="E647" s="260">
        <v>25</v>
      </c>
      <c r="F647" s="260">
        <v>0</v>
      </c>
      <c r="G647" s="260">
        <v>0</v>
      </c>
      <c r="H647" s="247">
        <v>1</v>
      </c>
      <c r="I647" s="84">
        <f t="shared" si="249"/>
        <v>10000</v>
      </c>
      <c r="J647" s="84">
        <v>250</v>
      </c>
      <c r="K647" s="80">
        <f t="shared" si="250"/>
        <v>2500000</v>
      </c>
      <c r="L647" s="245"/>
      <c r="M647" s="248"/>
      <c r="N647" s="249"/>
      <c r="O647" s="45"/>
      <c r="P647" s="139"/>
      <c r="Q647" s="250"/>
      <c r="R647" s="250"/>
      <c r="S647" s="251"/>
      <c r="T647" s="249"/>
      <c r="U647" s="252"/>
      <c r="V647" s="249"/>
      <c r="W647" s="253"/>
      <c r="X647" s="243"/>
      <c r="Y647" s="243"/>
      <c r="Z647" s="125">
        <f>K647</f>
        <v>2500000</v>
      </c>
      <c r="AA647" s="254">
        <v>0.01</v>
      </c>
      <c r="AB647" s="82">
        <f>+Z647*AA647/100</f>
        <v>250</v>
      </c>
      <c r="AC647" s="83">
        <f t="shared" si="240"/>
        <v>212.5</v>
      </c>
      <c r="AD647" s="501"/>
      <c r="AE647" s="489" t="s">
        <v>2201</v>
      </c>
      <c r="AF647" s="489" t="s">
        <v>198</v>
      </c>
      <c r="AG647" s="498"/>
      <c r="AH647" s="498"/>
      <c r="AI647" s="12"/>
      <c r="AJ647" s="6"/>
      <c r="AK647" s="11"/>
      <c r="AL647" s="11"/>
      <c r="AM647" s="11"/>
      <c r="AN647" s="11"/>
      <c r="AO647" s="11"/>
      <c r="AP647" s="11"/>
      <c r="AQ647" s="11"/>
      <c r="AR647" s="11"/>
    </row>
    <row r="648" spans="1:16158" ht="20.100000000000001" customHeight="1">
      <c r="A648" s="256">
        <v>322</v>
      </c>
      <c r="B648" s="243" t="s">
        <v>656</v>
      </c>
      <c r="C648" s="258">
        <v>673</v>
      </c>
      <c r="D648" s="259" t="s">
        <v>32</v>
      </c>
      <c r="E648" s="260">
        <v>3</v>
      </c>
      <c r="F648" s="260">
        <v>1</v>
      </c>
      <c r="G648" s="260">
        <v>73</v>
      </c>
      <c r="H648" s="264">
        <v>1</v>
      </c>
      <c r="I648" s="84">
        <f t="shared" si="249"/>
        <v>1373</v>
      </c>
      <c r="J648" s="84">
        <v>250</v>
      </c>
      <c r="K648" s="80">
        <f t="shared" si="250"/>
        <v>343250</v>
      </c>
      <c r="L648" s="245"/>
      <c r="M648" s="248"/>
      <c r="N648" s="249"/>
      <c r="O648" s="45"/>
      <c r="P648" s="139"/>
      <c r="Q648" s="250"/>
      <c r="R648" s="250"/>
      <c r="S648" s="251"/>
      <c r="T648" s="249"/>
      <c r="U648" s="252"/>
      <c r="V648" s="249"/>
      <c r="W648" s="253"/>
      <c r="X648" s="243"/>
      <c r="Y648" s="243"/>
      <c r="Z648" s="125">
        <f t="shared" ref="Z648:Z653" si="251">K648</f>
        <v>343250</v>
      </c>
      <c r="AA648" s="254">
        <v>0.01</v>
      </c>
      <c r="AB648" s="82">
        <f>+Z648*AA648/100</f>
        <v>34.325000000000003</v>
      </c>
      <c r="AC648" s="83">
        <f t="shared" si="240"/>
        <v>29.176250000000003</v>
      </c>
      <c r="AD648" s="501" t="s">
        <v>20</v>
      </c>
      <c r="AE648" s="489" t="s">
        <v>584</v>
      </c>
      <c r="AF648" s="489" t="s">
        <v>160</v>
      </c>
      <c r="AG648" s="498" t="s">
        <v>746</v>
      </c>
      <c r="AH648" s="498" t="s">
        <v>130</v>
      </c>
      <c r="AI648" s="12" t="s">
        <v>95</v>
      </c>
      <c r="AJ648" s="6" t="s">
        <v>123</v>
      </c>
      <c r="AK648" s="11" t="s">
        <v>15</v>
      </c>
      <c r="AL648" s="11" t="s">
        <v>16</v>
      </c>
      <c r="AM648" s="11" t="s">
        <v>17</v>
      </c>
      <c r="AN648" s="11" t="s">
        <v>25</v>
      </c>
      <c r="AO648" s="11" t="s">
        <v>76</v>
      </c>
      <c r="AP648" s="11">
        <v>1</v>
      </c>
      <c r="AQ648" s="11">
        <v>0</v>
      </c>
      <c r="AR648" s="11">
        <v>43</v>
      </c>
    </row>
    <row r="649" spans="1:16158" ht="20.100000000000001" customHeight="1">
      <c r="A649" s="256"/>
      <c r="B649" s="243" t="s">
        <v>656</v>
      </c>
      <c r="C649" s="258">
        <v>673</v>
      </c>
      <c r="D649" s="259" t="s">
        <v>24</v>
      </c>
      <c r="E649" s="260">
        <v>1</v>
      </c>
      <c r="F649" s="260">
        <v>3</v>
      </c>
      <c r="G649" s="260">
        <v>80</v>
      </c>
      <c r="H649" s="264">
        <v>1</v>
      </c>
      <c r="I649" s="84">
        <f t="shared" si="249"/>
        <v>780</v>
      </c>
      <c r="J649" s="84">
        <v>250</v>
      </c>
      <c r="K649" s="80">
        <f t="shared" si="250"/>
        <v>195000</v>
      </c>
      <c r="L649" s="245"/>
      <c r="M649" s="248"/>
      <c r="N649" s="249"/>
      <c r="O649" s="45"/>
      <c r="P649" s="139"/>
      <c r="Q649" s="250"/>
      <c r="R649" s="250"/>
      <c r="S649" s="251"/>
      <c r="T649" s="249"/>
      <c r="U649" s="252"/>
      <c r="V649" s="249"/>
      <c r="W649" s="253"/>
      <c r="X649" s="243"/>
      <c r="Y649" s="243"/>
      <c r="Z649" s="125">
        <f t="shared" si="251"/>
        <v>195000</v>
      </c>
      <c r="AA649" s="254">
        <v>0.01</v>
      </c>
      <c r="AB649" s="82">
        <f>+Z649*AA649/100</f>
        <v>19.5</v>
      </c>
      <c r="AC649" s="83">
        <f t="shared" si="240"/>
        <v>16.574999999999999</v>
      </c>
      <c r="AD649" s="501" t="s">
        <v>20</v>
      </c>
      <c r="AE649" s="489" t="s">
        <v>584</v>
      </c>
      <c r="AF649" s="489" t="s">
        <v>160</v>
      </c>
      <c r="AG649" s="498" t="s">
        <v>746</v>
      </c>
      <c r="AH649" s="498" t="s">
        <v>130</v>
      </c>
      <c r="AI649" s="12" t="s">
        <v>95</v>
      </c>
      <c r="AJ649" s="6" t="s">
        <v>123</v>
      </c>
      <c r="AK649" s="11"/>
      <c r="AL649" s="11"/>
      <c r="AM649" s="11" t="s">
        <v>17</v>
      </c>
      <c r="AN649" s="11" t="s">
        <v>61</v>
      </c>
      <c r="AO649" s="11" t="s">
        <v>316</v>
      </c>
      <c r="AP649" s="11">
        <v>6</v>
      </c>
      <c r="AQ649" s="11">
        <v>3</v>
      </c>
      <c r="AR649" s="11">
        <v>50</v>
      </c>
    </row>
    <row r="650" spans="1:16158">
      <c r="A650" s="256">
        <v>323</v>
      </c>
      <c r="B650" s="243" t="s">
        <v>1450</v>
      </c>
      <c r="C650" s="262">
        <v>23933</v>
      </c>
      <c r="D650" s="245">
        <v>4</v>
      </c>
      <c r="E650" s="248">
        <v>6</v>
      </c>
      <c r="F650" s="248">
        <v>0</v>
      </c>
      <c r="G650" s="248">
        <v>64</v>
      </c>
      <c r="H650" s="247">
        <v>1</v>
      </c>
      <c r="I650" s="84">
        <f t="shared" si="249"/>
        <v>2464</v>
      </c>
      <c r="J650" s="84">
        <v>250</v>
      </c>
      <c r="K650" s="80">
        <f t="shared" si="250"/>
        <v>616000</v>
      </c>
      <c r="L650" s="245"/>
      <c r="M650" s="248"/>
      <c r="N650" s="249"/>
      <c r="O650" s="45"/>
      <c r="P650" s="139"/>
      <c r="Q650" s="250"/>
      <c r="R650" s="250"/>
      <c r="S650" s="251"/>
      <c r="T650" s="249"/>
      <c r="U650" s="252"/>
      <c r="V650" s="249"/>
      <c r="W650" s="253"/>
      <c r="X650" s="243"/>
      <c r="Y650" s="243"/>
      <c r="Z650" s="125">
        <f t="shared" si="251"/>
        <v>616000</v>
      </c>
      <c r="AA650" s="254">
        <v>0.01</v>
      </c>
      <c r="AB650" s="82">
        <f>+Z650*AA650/100</f>
        <v>61.6</v>
      </c>
      <c r="AC650" s="83">
        <f t="shared" si="240"/>
        <v>52.36</v>
      </c>
      <c r="AD650" s="4" t="s">
        <v>20</v>
      </c>
      <c r="AE650" s="4" t="s">
        <v>1179</v>
      </c>
      <c r="AF650" s="4" t="s">
        <v>705</v>
      </c>
      <c r="AG650" s="121">
        <v>3350400248569</v>
      </c>
      <c r="AH650" s="8" t="s">
        <v>1582</v>
      </c>
      <c r="AI650" s="35" t="s">
        <v>1399</v>
      </c>
    </row>
    <row r="651" spans="1:16158" ht="17.25">
      <c r="A651" s="242">
        <v>324</v>
      </c>
      <c r="B651" s="243" t="s">
        <v>1450</v>
      </c>
      <c r="C651" s="244">
        <v>562</v>
      </c>
      <c r="D651" s="257"/>
      <c r="E651" s="339">
        <v>0</v>
      </c>
      <c r="F651" s="339">
        <v>2</v>
      </c>
      <c r="G651" s="339">
        <v>0</v>
      </c>
      <c r="H651" s="285">
        <v>1</v>
      </c>
      <c r="I651" s="96">
        <f t="shared" si="249"/>
        <v>200</v>
      </c>
      <c r="J651" s="84">
        <v>250</v>
      </c>
      <c r="K651" s="80">
        <f t="shared" si="250"/>
        <v>50000</v>
      </c>
      <c r="L651" s="257"/>
      <c r="M651" s="284"/>
      <c r="N651" s="243"/>
      <c r="O651" s="68"/>
      <c r="P651" s="71"/>
      <c r="Q651" s="254"/>
      <c r="R651" s="254"/>
      <c r="S651" s="340"/>
      <c r="T651" s="243"/>
      <c r="U651" s="341"/>
      <c r="V651" s="243"/>
      <c r="W651" s="253"/>
      <c r="X651" s="243"/>
      <c r="Y651" s="243"/>
      <c r="Z651" s="125">
        <f t="shared" si="251"/>
        <v>50000</v>
      </c>
      <c r="AA651" s="254">
        <v>0.01</v>
      </c>
      <c r="AB651" s="82">
        <f t="shared" ref="AB651:AB674" si="252">+Z651*AA651/100</f>
        <v>5</v>
      </c>
      <c r="AC651" s="83">
        <f t="shared" si="240"/>
        <v>4.25</v>
      </c>
      <c r="AD651" s="484" t="s">
        <v>20</v>
      </c>
      <c r="AE651" s="484" t="s">
        <v>2124</v>
      </c>
      <c r="AF651" s="484" t="s">
        <v>212</v>
      </c>
      <c r="AG651" s="484"/>
      <c r="AH651" s="484"/>
      <c r="AI651" s="14"/>
      <c r="AJ651" s="14"/>
      <c r="AK651" s="14"/>
      <c r="AL651" s="14"/>
    </row>
    <row r="652" spans="1:16158" ht="17.25">
      <c r="A652" s="382"/>
      <c r="B652" s="243" t="s">
        <v>1322</v>
      </c>
      <c r="C652" s="244"/>
      <c r="D652" s="257"/>
      <c r="E652" s="339">
        <v>4</v>
      </c>
      <c r="F652" s="339">
        <v>2</v>
      </c>
      <c r="G652" s="339">
        <v>77</v>
      </c>
      <c r="H652" s="285">
        <v>1</v>
      </c>
      <c r="I652" s="96">
        <f t="shared" si="249"/>
        <v>1877</v>
      </c>
      <c r="J652" s="84">
        <v>250</v>
      </c>
      <c r="K652" s="80">
        <f t="shared" si="250"/>
        <v>469250</v>
      </c>
      <c r="L652" s="257"/>
      <c r="M652" s="284"/>
      <c r="N652" s="243"/>
      <c r="O652" s="68"/>
      <c r="P652" s="71"/>
      <c r="Q652" s="254"/>
      <c r="R652" s="254"/>
      <c r="S652" s="340"/>
      <c r="T652" s="243"/>
      <c r="U652" s="341"/>
      <c r="V652" s="243"/>
      <c r="W652" s="253"/>
      <c r="X652" s="243"/>
      <c r="Y652" s="243"/>
      <c r="Z652" s="125">
        <f t="shared" ref="Z652" si="253">K652</f>
        <v>469250</v>
      </c>
      <c r="AA652" s="254">
        <v>0.01</v>
      </c>
      <c r="AB652" s="82">
        <f t="shared" ref="AB652" si="254">+Z652*AA652/100</f>
        <v>46.924999999999997</v>
      </c>
      <c r="AC652" s="83">
        <f t="shared" si="240"/>
        <v>39.886249999999997</v>
      </c>
      <c r="AD652" s="484"/>
      <c r="AE652" s="484" t="s">
        <v>2124</v>
      </c>
      <c r="AF652" s="484" t="s">
        <v>212</v>
      </c>
      <c r="AG652" s="484"/>
      <c r="AH652" s="484"/>
      <c r="AI652" s="14"/>
      <c r="AJ652" s="14"/>
      <c r="AK652" s="14"/>
      <c r="AL652" s="14"/>
    </row>
    <row r="653" spans="1:16158">
      <c r="A653" s="256">
        <v>325</v>
      </c>
      <c r="B653" s="249" t="s">
        <v>1759</v>
      </c>
      <c r="C653" s="263"/>
      <c r="D653" s="245">
        <v>6</v>
      </c>
      <c r="E653" s="248">
        <v>0</v>
      </c>
      <c r="F653" s="248">
        <v>1</v>
      </c>
      <c r="G653" s="248">
        <v>0</v>
      </c>
      <c r="H653" s="247">
        <v>2</v>
      </c>
      <c r="I653" s="65">
        <f>E653*400+F653*100+G653</f>
        <v>100</v>
      </c>
      <c r="J653" s="65">
        <v>130</v>
      </c>
      <c r="K653" s="80">
        <f>I653*J653</f>
        <v>13000</v>
      </c>
      <c r="L653" s="245">
        <v>1</v>
      </c>
      <c r="M653" s="266" t="s">
        <v>1592</v>
      </c>
      <c r="N653" s="245" t="s">
        <v>1613</v>
      </c>
      <c r="O653" s="48"/>
      <c r="P653" s="142">
        <v>162</v>
      </c>
      <c r="Q653" s="245"/>
      <c r="R653" s="251"/>
      <c r="S653" s="245"/>
      <c r="T653" s="249">
        <v>4</v>
      </c>
      <c r="U653" s="252"/>
      <c r="V653" s="249"/>
      <c r="W653" s="253"/>
      <c r="X653" s="243"/>
      <c r="Y653" s="243"/>
      <c r="Z653" s="125">
        <f t="shared" si="251"/>
        <v>13000</v>
      </c>
      <c r="AA653" s="254">
        <v>0.02</v>
      </c>
      <c r="AB653" s="82">
        <f>+Z653*AA653/100</f>
        <v>2.6</v>
      </c>
      <c r="AC653" s="83">
        <f t="shared" si="240"/>
        <v>2.21</v>
      </c>
      <c r="AD653" s="4" t="s">
        <v>10</v>
      </c>
      <c r="AE653" s="4" t="s">
        <v>1756</v>
      </c>
      <c r="AF653" s="4" t="s">
        <v>171</v>
      </c>
      <c r="AG653" s="121">
        <v>3350400178399</v>
      </c>
      <c r="AH653" s="8" t="s">
        <v>1757</v>
      </c>
    </row>
    <row r="654" spans="1:16158">
      <c r="A654" s="256"/>
      <c r="B654" s="249"/>
      <c r="C654" s="245"/>
      <c r="D654" s="245"/>
      <c r="E654" s="248"/>
      <c r="F654" s="248"/>
      <c r="G654" s="248"/>
      <c r="H654" s="247"/>
      <c r="I654" s="65"/>
      <c r="J654" s="65"/>
      <c r="K654" s="80"/>
      <c r="L654" s="245">
        <v>2</v>
      </c>
      <c r="M654" s="266" t="s">
        <v>1758</v>
      </c>
      <c r="N654" s="245" t="s">
        <v>1595</v>
      </c>
      <c r="O654" s="48"/>
      <c r="P654" s="58">
        <v>302</v>
      </c>
      <c r="Q654" s="245"/>
      <c r="R654" s="251"/>
      <c r="S654" s="245"/>
      <c r="T654" s="249">
        <v>4</v>
      </c>
      <c r="U654" s="252"/>
      <c r="V654" s="249"/>
      <c r="W654" s="253"/>
      <c r="X654" s="243"/>
      <c r="Y654" s="243"/>
      <c r="Z654" s="125"/>
      <c r="AA654" s="254"/>
      <c r="AB654" s="82"/>
      <c r="AC654" s="83">
        <f t="shared" si="240"/>
        <v>0</v>
      </c>
    </row>
    <row r="655" spans="1:16158">
      <c r="A655" s="256"/>
      <c r="B655" s="249"/>
      <c r="C655" s="245"/>
      <c r="D655" s="245"/>
      <c r="E655" s="248"/>
      <c r="F655" s="248"/>
      <c r="G655" s="248"/>
      <c r="H655" s="247"/>
      <c r="I655" s="65"/>
      <c r="J655" s="65"/>
      <c r="K655" s="80"/>
      <c r="L655" s="245">
        <v>3</v>
      </c>
      <c r="M655" s="266" t="s">
        <v>1592</v>
      </c>
      <c r="N655" s="245" t="s">
        <v>1595</v>
      </c>
      <c r="O655" s="48"/>
      <c r="P655" s="58">
        <v>117</v>
      </c>
      <c r="Q655" s="245"/>
      <c r="R655" s="251"/>
      <c r="S655" s="245"/>
      <c r="T655" s="249">
        <v>4</v>
      </c>
      <c r="U655" s="252"/>
      <c r="V655" s="249"/>
      <c r="W655" s="253"/>
      <c r="X655" s="243"/>
      <c r="Y655" s="243"/>
      <c r="Z655" s="125"/>
      <c r="AA655" s="254"/>
      <c r="AB655" s="82"/>
      <c r="AC655" s="83">
        <f t="shared" si="240"/>
        <v>0</v>
      </c>
    </row>
    <row r="656" spans="1:16158">
      <c r="A656" s="256">
        <v>326</v>
      </c>
      <c r="B656" s="243" t="s">
        <v>1322</v>
      </c>
      <c r="C656" s="262">
        <v>23933</v>
      </c>
      <c r="D656" s="245">
        <v>4</v>
      </c>
      <c r="E656" s="248">
        <v>2</v>
      </c>
      <c r="F656" s="248">
        <v>3</v>
      </c>
      <c r="G656" s="248">
        <v>32</v>
      </c>
      <c r="H656" s="247">
        <v>1</v>
      </c>
      <c r="I656" s="84">
        <f t="shared" ref="I656:I661" si="255">E656*400+F656*100+G656</f>
        <v>1132</v>
      </c>
      <c r="J656" s="84">
        <v>250</v>
      </c>
      <c r="K656" s="80">
        <f t="shared" ref="K656:K661" si="256">I656*J656</f>
        <v>283000</v>
      </c>
      <c r="L656" s="245"/>
      <c r="M656" s="248"/>
      <c r="N656" s="245"/>
      <c r="O656" s="48"/>
      <c r="P656" s="58"/>
      <c r="Q656" s="251"/>
      <c r="R656" s="251"/>
      <c r="S656" s="251"/>
      <c r="T656" s="249"/>
      <c r="U656" s="252"/>
      <c r="V656" s="249"/>
      <c r="W656" s="253"/>
      <c r="X656" s="243"/>
      <c r="Y656" s="243"/>
      <c r="Z656" s="125">
        <f>K656</f>
        <v>283000</v>
      </c>
      <c r="AA656" s="254">
        <v>0.01</v>
      </c>
      <c r="AB656" s="82">
        <f>+Z656*AA656/100</f>
        <v>28.3</v>
      </c>
      <c r="AC656" s="83">
        <f t="shared" si="240"/>
        <v>24.055</v>
      </c>
      <c r="AD656" s="4" t="s">
        <v>10</v>
      </c>
      <c r="AE656" s="4" t="s">
        <v>1359</v>
      </c>
      <c r="AF656" s="4" t="s">
        <v>1360</v>
      </c>
      <c r="AG656" s="121">
        <v>3350400237719</v>
      </c>
      <c r="AH656" s="8" t="s">
        <v>1494</v>
      </c>
    </row>
    <row r="657" spans="1:44">
      <c r="A657" s="256">
        <v>327</v>
      </c>
      <c r="B657" s="243" t="s">
        <v>1320</v>
      </c>
      <c r="C657" s="262"/>
      <c r="D657" s="245">
        <v>4</v>
      </c>
      <c r="E657" s="248">
        <v>8</v>
      </c>
      <c r="F657" s="248">
        <v>2</v>
      </c>
      <c r="G657" s="248">
        <v>15</v>
      </c>
      <c r="H657" s="247">
        <v>1</v>
      </c>
      <c r="I657" s="84">
        <f t="shared" ref="I657" si="257">E657*400+F657*100+G657</f>
        <v>3415</v>
      </c>
      <c r="J657" s="84">
        <v>250</v>
      </c>
      <c r="K657" s="80">
        <f>I657*J657</f>
        <v>853750</v>
      </c>
      <c r="L657" s="245"/>
      <c r="M657" s="248"/>
      <c r="N657" s="245"/>
      <c r="O657" s="48"/>
      <c r="P657" s="58"/>
      <c r="Q657" s="251"/>
      <c r="R657" s="251"/>
      <c r="S657" s="251"/>
      <c r="T657" s="249"/>
      <c r="U657" s="252"/>
      <c r="V657" s="249"/>
      <c r="W657" s="253"/>
      <c r="X657" s="243"/>
      <c r="Y657" s="243"/>
      <c r="Z657" s="125">
        <f>+K657</f>
        <v>853750</v>
      </c>
      <c r="AA657" s="254">
        <v>0.01</v>
      </c>
      <c r="AB657" s="82">
        <f>+Z657*AA657/100</f>
        <v>85.375</v>
      </c>
      <c r="AC657" s="83"/>
      <c r="AD657" s="4" t="s">
        <v>10</v>
      </c>
      <c r="AE657" s="4" t="s">
        <v>320</v>
      </c>
      <c r="AF657" s="4" t="s">
        <v>63</v>
      </c>
    </row>
    <row r="658" spans="1:44" ht="20.100000000000001" customHeight="1">
      <c r="A658" s="256">
        <v>328</v>
      </c>
      <c r="B658" s="257" t="s">
        <v>656</v>
      </c>
      <c r="C658" s="258">
        <v>482</v>
      </c>
      <c r="D658" s="259" t="s">
        <v>95</v>
      </c>
      <c r="E658" s="260">
        <v>4</v>
      </c>
      <c r="F658" s="260">
        <v>1</v>
      </c>
      <c r="G658" s="260">
        <v>11</v>
      </c>
      <c r="H658" s="264">
        <v>1</v>
      </c>
      <c r="I658" s="84">
        <f t="shared" si="255"/>
        <v>1711</v>
      </c>
      <c r="J658" s="84">
        <v>250</v>
      </c>
      <c r="K658" s="80">
        <f t="shared" si="256"/>
        <v>427750</v>
      </c>
      <c r="L658" s="245"/>
      <c r="M658" s="248"/>
      <c r="N658" s="245"/>
      <c r="O658" s="48"/>
      <c r="P658" s="58"/>
      <c r="Q658" s="251"/>
      <c r="R658" s="251"/>
      <c r="S658" s="251"/>
      <c r="T658" s="249"/>
      <c r="U658" s="252"/>
      <c r="V658" s="249"/>
      <c r="W658" s="253"/>
      <c r="X658" s="243"/>
      <c r="Y658" s="243"/>
      <c r="Z658" s="125">
        <f t="shared" ref="Z658:Z659" si="258">K658</f>
        <v>427750</v>
      </c>
      <c r="AA658" s="254">
        <v>0.01</v>
      </c>
      <c r="AB658" s="82">
        <f>+Z658*AA658/100</f>
        <v>42.774999999999999</v>
      </c>
      <c r="AC658" s="83">
        <f t="shared" si="240"/>
        <v>36.358750000000001</v>
      </c>
      <c r="AD658" s="497" t="s">
        <v>10</v>
      </c>
      <c r="AE658" s="515" t="s">
        <v>320</v>
      </c>
      <c r="AF658" s="606" t="s">
        <v>2202</v>
      </c>
      <c r="AG658" s="498" t="s">
        <v>875</v>
      </c>
      <c r="AH658" s="498" t="s">
        <v>350</v>
      </c>
      <c r="AI658" s="12" t="s">
        <v>95</v>
      </c>
      <c r="AJ658" s="6" t="s">
        <v>123</v>
      </c>
      <c r="AK658" s="11" t="s">
        <v>15</v>
      </c>
      <c r="AL658" s="11" t="s">
        <v>16</v>
      </c>
      <c r="AM658" s="11" t="s">
        <v>17</v>
      </c>
      <c r="AN658" s="11" t="s">
        <v>68</v>
      </c>
      <c r="AO658" s="11" t="s">
        <v>316</v>
      </c>
      <c r="AP658" s="11">
        <v>20</v>
      </c>
      <c r="AQ658" s="11">
        <v>0</v>
      </c>
      <c r="AR658" s="11">
        <v>57</v>
      </c>
    </row>
    <row r="659" spans="1:44">
      <c r="A659" s="256">
        <v>329</v>
      </c>
      <c r="B659" s="245" t="s">
        <v>1319</v>
      </c>
      <c r="C659" s="263">
        <v>45131</v>
      </c>
      <c r="D659" s="245">
        <v>4</v>
      </c>
      <c r="E659" s="248">
        <v>0</v>
      </c>
      <c r="F659" s="248">
        <v>0</v>
      </c>
      <c r="G659" s="248">
        <v>39</v>
      </c>
      <c r="H659" s="247">
        <v>2</v>
      </c>
      <c r="I659" s="65">
        <f t="shared" si="255"/>
        <v>39</v>
      </c>
      <c r="J659" s="84">
        <v>500</v>
      </c>
      <c r="K659" s="80">
        <f t="shared" si="256"/>
        <v>19500</v>
      </c>
      <c r="L659" s="245">
        <v>1</v>
      </c>
      <c r="M659" s="338" t="s">
        <v>1592</v>
      </c>
      <c r="N659" s="245" t="s">
        <v>1595</v>
      </c>
      <c r="O659" s="48"/>
      <c r="P659" s="142">
        <v>116</v>
      </c>
      <c r="Q659" s="245"/>
      <c r="R659" s="251"/>
      <c r="S659" s="245"/>
      <c r="T659" s="249">
        <v>39</v>
      </c>
      <c r="U659" s="252"/>
      <c r="V659" s="249"/>
      <c r="W659" s="253"/>
      <c r="X659" s="243"/>
      <c r="Y659" s="243"/>
      <c r="Z659" s="125">
        <f t="shared" si="258"/>
        <v>19500</v>
      </c>
      <c r="AA659" s="254">
        <v>0.02</v>
      </c>
      <c r="AB659" s="82">
        <f>+Z659*AA659/100</f>
        <v>3.9</v>
      </c>
      <c r="AC659" s="83">
        <f t="shared" si="240"/>
        <v>3.3149999999999999</v>
      </c>
      <c r="AD659" s="4" t="s">
        <v>20</v>
      </c>
      <c r="AE659" s="4" t="s">
        <v>1614</v>
      </c>
      <c r="AF659" s="4" t="s">
        <v>324</v>
      </c>
      <c r="AG659" s="121">
        <v>3350400177881</v>
      </c>
      <c r="AH659" s="8" t="s">
        <v>1615</v>
      </c>
    </row>
    <row r="660" spans="1:44" ht="20.100000000000001" customHeight="1">
      <c r="A660" s="256">
        <v>330</v>
      </c>
      <c r="B660" s="257" t="s">
        <v>656</v>
      </c>
      <c r="C660" s="258">
        <v>749</v>
      </c>
      <c r="D660" s="259" t="s">
        <v>32</v>
      </c>
      <c r="E660" s="260">
        <v>13</v>
      </c>
      <c r="F660" s="260">
        <v>0</v>
      </c>
      <c r="G660" s="260">
        <v>30</v>
      </c>
      <c r="H660" s="264">
        <v>1</v>
      </c>
      <c r="I660" s="84">
        <f t="shared" si="255"/>
        <v>5230</v>
      </c>
      <c r="J660" s="84">
        <v>250</v>
      </c>
      <c r="K660" s="80">
        <f t="shared" si="256"/>
        <v>1307500</v>
      </c>
      <c r="L660" s="245"/>
      <c r="M660" s="248"/>
      <c r="N660" s="245"/>
      <c r="O660" s="48"/>
      <c r="P660" s="58"/>
      <c r="Q660" s="251"/>
      <c r="R660" s="251"/>
      <c r="S660" s="251"/>
      <c r="T660" s="249"/>
      <c r="U660" s="252"/>
      <c r="V660" s="249"/>
      <c r="W660" s="253"/>
      <c r="X660" s="341"/>
      <c r="Y660" s="243"/>
      <c r="Z660" s="125">
        <f>+K660</f>
        <v>1307500</v>
      </c>
      <c r="AA660" s="254">
        <v>0.01</v>
      </c>
      <c r="AB660" s="82">
        <f>+Z660*AA660/100</f>
        <v>130.75</v>
      </c>
      <c r="AC660" s="83">
        <f t="shared" si="240"/>
        <v>111.1375</v>
      </c>
      <c r="AD660" s="501" t="s">
        <v>20</v>
      </c>
      <c r="AE660" s="181" t="s">
        <v>522</v>
      </c>
      <c r="AF660" s="181" t="s">
        <v>523</v>
      </c>
      <c r="AG660" s="498" t="s">
        <v>829</v>
      </c>
      <c r="AH660" s="498" t="s">
        <v>623</v>
      </c>
      <c r="AI660" s="12" t="s">
        <v>32</v>
      </c>
      <c r="AJ660" s="6" t="s">
        <v>36</v>
      </c>
      <c r="AK660" s="11" t="s">
        <v>15</v>
      </c>
      <c r="AL660" s="11" t="s">
        <v>16</v>
      </c>
      <c r="AM660" s="11" t="s">
        <v>17</v>
      </c>
      <c r="AN660" s="11" t="s">
        <v>25</v>
      </c>
      <c r="AO660" s="11" t="s">
        <v>269</v>
      </c>
      <c r="AP660" s="11">
        <v>2</v>
      </c>
      <c r="AQ660" s="11">
        <v>0</v>
      </c>
      <c r="AR660" s="11">
        <v>73</v>
      </c>
    </row>
    <row r="661" spans="1:44" ht="20.100000000000001" customHeight="1">
      <c r="A661" s="256"/>
      <c r="B661" s="257" t="s">
        <v>1723</v>
      </c>
      <c r="C661" s="258"/>
      <c r="D661" s="259" t="s">
        <v>32</v>
      </c>
      <c r="E661" s="260">
        <v>0</v>
      </c>
      <c r="F661" s="260">
        <v>0</v>
      </c>
      <c r="G661" s="260">
        <v>69</v>
      </c>
      <c r="H661" s="264">
        <v>2</v>
      </c>
      <c r="I661" s="65">
        <f t="shared" si="255"/>
        <v>69</v>
      </c>
      <c r="J661" s="84">
        <v>250</v>
      </c>
      <c r="K661" s="80">
        <f t="shared" si="256"/>
        <v>17250</v>
      </c>
      <c r="L661" s="245">
        <v>1</v>
      </c>
      <c r="M661" s="248" t="s">
        <v>1592</v>
      </c>
      <c r="N661" s="245" t="s">
        <v>1621</v>
      </c>
      <c r="O661" s="48">
        <v>2</v>
      </c>
      <c r="P661" s="142">
        <v>175</v>
      </c>
      <c r="Q661" s="245">
        <v>100</v>
      </c>
      <c r="R661" s="210">
        <v>7400</v>
      </c>
      <c r="S661" s="58">
        <f>+P661*R661</f>
        <v>1295000</v>
      </c>
      <c r="T661" s="249">
        <v>23</v>
      </c>
      <c r="U661" s="252">
        <v>85</v>
      </c>
      <c r="V661" s="139">
        <f>+S661*0.15</f>
        <v>194250</v>
      </c>
      <c r="W661" s="99">
        <f>+V661+K661</f>
        <v>211500</v>
      </c>
      <c r="X661" s="99">
        <f>+W661</f>
        <v>211500</v>
      </c>
      <c r="Y661" s="257">
        <v>50</v>
      </c>
      <c r="Z661" s="125">
        <f>+K661</f>
        <v>17250</v>
      </c>
      <c r="AA661" s="340">
        <v>0.02</v>
      </c>
      <c r="AB661" s="82">
        <f t="shared" si="252"/>
        <v>3.45</v>
      </c>
      <c r="AC661" s="83">
        <f t="shared" si="240"/>
        <v>2.9325000000000001</v>
      </c>
      <c r="AD661" s="501" t="s">
        <v>20</v>
      </c>
      <c r="AE661" s="181" t="s">
        <v>522</v>
      </c>
      <c r="AF661" s="181" t="s">
        <v>523</v>
      </c>
      <c r="AG661" s="498" t="s">
        <v>829</v>
      </c>
      <c r="AH661" s="498" t="s">
        <v>623</v>
      </c>
      <c r="AI661" s="12" t="s">
        <v>32</v>
      </c>
      <c r="AJ661" s="6" t="s">
        <v>36</v>
      </c>
      <c r="AK661" s="11" t="s">
        <v>15</v>
      </c>
      <c r="AL661" s="11" t="s">
        <v>16</v>
      </c>
      <c r="AM661" s="11"/>
      <c r="AN661" s="11"/>
      <c r="AO661" s="11"/>
      <c r="AP661" s="11"/>
      <c r="AQ661" s="11"/>
      <c r="AR661" s="11"/>
    </row>
    <row r="662" spans="1:44" ht="20.100000000000001" customHeight="1">
      <c r="A662" s="256"/>
      <c r="B662" s="257"/>
      <c r="C662" s="258"/>
      <c r="D662" s="259"/>
      <c r="E662" s="260"/>
      <c r="F662" s="260"/>
      <c r="G662" s="260"/>
      <c r="H662" s="264"/>
      <c r="I662" s="65"/>
      <c r="J662" s="65"/>
      <c r="K662" s="80"/>
      <c r="L662" s="245">
        <v>2</v>
      </c>
      <c r="M662" s="248" t="s">
        <v>1630</v>
      </c>
      <c r="N662" s="245" t="s">
        <v>1595</v>
      </c>
      <c r="O662" s="48">
        <v>1</v>
      </c>
      <c r="P662" s="58">
        <v>58</v>
      </c>
      <c r="Q662" s="245">
        <v>100</v>
      </c>
      <c r="R662" s="210">
        <v>7350</v>
      </c>
      <c r="S662" s="58">
        <f>+P662*R662</f>
        <v>426300</v>
      </c>
      <c r="T662" s="249">
        <v>33</v>
      </c>
      <c r="U662" s="252">
        <v>93</v>
      </c>
      <c r="V662" s="139">
        <f>+S662*0.07</f>
        <v>29841.000000000004</v>
      </c>
      <c r="W662" s="278"/>
      <c r="X662" s="257"/>
      <c r="Y662" s="257">
        <v>50</v>
      </c>
      <c r="Z662" s="125"/>
      <c r="AA662" s="340"/>
      <c r="AB662" s="82"/>
      <c r="AC662" s="83">
        <f t="shared" si="240"/>
        <v>0</v>
      </c>
      <c r="AD662" s="501"/>
      <c r="AE662" s="179" t="s">
        <v>522</v>
      </c>
      <c r="AF662" s="179" t="s">
        <v>1297</v>
      </c>
      <c r="AG662" s="498"/>
      <c r="AH662" s="498" t="s">
        <v>623</v>
      </c>
      <c r="AI662" s="12" t="s">
        <v>32</v>
      </c>
      <c r="AJ662" s="6" t="s">
        <v>36</v>
      </c>
      <c r="AK662" s="11" t="s">
        <v>15</v>
      </c>
      <c r="AL662" s="11" t="s">
        <v>16</v>
      </c>
      <c r="AM662" s="11"/>
      <c r="AN662" s="11"/>
      <c r="AO662" s="11"/>
      <c r="AP662" s="11"/>
      <c r="AQ662" s="11"/>
      <c r="AR662" s="11"/>
    </row>
    <row r="663" spans="1:44">
      <c r="A663" s="256"/>
      <c r="B663" s="245"/>
      <c r="C663" s="245"/>
      <c r="D663" s="245"/>
      <c r="E663" s="248"/>
      <c r="F663" s="248"/>
      <c r="G663" s="248"/>
      <c r="H663" s="265"/>
      <c r="I663" s="65"/>
      <c r="J663" s="248"/>
      <c r="K663" s="65"/>
      <c r="L663" s="245"/>
      <c r="M663" s="248"/>
      <c r="N663" s="245"/>
      <c r="O663" s="48"/>
      <c r="P663" s="58"/>
      <c r="Q663" s="251"/>
      <c r="R663" s="251"/>
      <c r="S663" s="58"/>
      <c r="T663" s="248"/>
      <c r="U663" s="248"/>
      <c r="V663" s="58"/>
      <c r="W663" s="58"/>
      <c r="X663" s="58"/>
      <c r="Y663" s="245"/>
      <c r="Z663" s="77"/>
      <c r="AA663" s="250"/>
      <c r="AB663" s="82"/>
      <c r="AC663" s="83">
        <f t="shared" si="240"/>
        <v>0</v>
      </c>
      <c r="AD663" s="4" t="s">
        <v>20</v>
      </c>
    </row>
    <row r="664" spans="1:44">
      <c r="A664" s="283">
        <v>331</v>
      </c>
      <c r="B664" s="257" t="s">
        <v>1286</v>
      </c>
      <c r="C664" s="262">
        <v>23933</v>
      </c>
      <c r="D664" s="315"/>
      <c r="E664" s="248">
        <v>4</v>
      </c>
      <c r="F664" s="248">
        <v>0</v>
      </c>
      <c r="G664" s="248">
        <v>75</v>
      </c>
      <c r="H664" s="247">
        <v>1</v>
      </c>
      <c r="I664" s="95">
        <f>E664*400+F664*100+G664</f>
        <v>1675</v>
      </c>
      <c r="J664" s="84">
        <v>250</v>
      </c>
      <c r="K664" s="80">
        <f>I664*J664</f>
        <v>418750</v>
      </c>
      <c r="L664" s="245"/>
      <c r="M664" s="248"/>
      <c r="N664" s="245"/>
      <c r="O664" s="48"/>
      <c r="P664" s="58"/>
      <c r="Q664" s="251"/>
      <c r="R664" s="251"/>
      <c r="S664" s="251"/>
      <c r="T664" s="249"/>
      <c r="U664" s="252"/>
      <c r="V664" s="249"/>
      <c r="W664" s="253"/>
      <c r="X664" s="243"/>
      <c r="Y664" s="243"/>
      <c r="Z664" s="125">
        <f>K664</f>
        <v>418750</v>
      </c>
      <c r="AA664" s="254">
        <v>0.01</v>
      </c>
      <c r="AB664" s="82">
        <f>+Z664*AA664/100</f>
        <v>41.875</v>
      </c>
      <c r="AC664" s="83">
        <f t="shared" si="240"/>
        <v>35.59375</v>
      </c>
      <c r="AD664" s="4" t="s">
        <v>20</v>
      </c>
      <c r="AE664" s="4" t="s">
        <v>1316</v>
      </c>
      <c r="AF664" s="4" t="s">
        <v>1317</v>
      </c>
      <c r="AG664" s="121">
        <v>3350400229970</v>
      </c>
      <c r="AH664" s="8">
        <v>125</v>
      </c>
      <c r="AI664" s="35">
        <v>7</v>
      </c>
    </row>
    <row r="665" spans="1:44">
      <c r="A665" s="276">
        <v>332</v>
      </c>
      <c r="B665" s="257" t="s">
        <v>1450</v>
      </c>
      <c r="C665" s="262">
        <v>23933</v>
      </c>
      <c r="D665" s="245">
        <v>4</v>
      </c>
      <c r="E665" s="267">
        <v>3</v>
      </c>
      <c r="F665" s="267">
        <v>2</v>
      </c>
      <c r="G665" s="267">
        <v>43</v>
      </c>
      <c r="H665" s="247">
        <v>1</v>
      </c>
      <c r="I665" s="84">
        <f t="shared" ref="I665:I667" si="259">E665*400+F665*100+G665</f>
        <v>1443</v>
      </c>
      <c r="J665" s="84">
        <v>250</v>
      </c>
      <c r="K665" s="80">
        <f t="shared" ref="K665:K667" si="260">I665*J665</f>
        <v>360750</v>
      </c>
      <c r="L665" s="245"/>
      <c r="M665" s="248"/>
      <c r="N665" s="245"/>
      <c r="O665" s="48"/>
      <c r="P665" s="58"/>
      <c r="Q665" s="251"/>
      <c r="R665" s="251"/>
      <c r="S665" s="251"/>
      <c r="T665" s="245"/>
      <c r="U665" s="248"/>
      <c r="V665" s="245"/>
      <c r="W665" s="278"/>
      <c r="X665" s="257"/>
      <c r="Y665" s="257"/>
      <c r="Z665" s="125">
        <f t="shared" ref="Z665" si="261">K665</f>
        <v>360750</v>
      </c>
      <c r="AA665" s="254">
        <v>0.01</v>
      </c>
      <c r="AB665" s="83">
        <f>+Z665*AA665/100</f>
        <v>36.075000000000003</v>
      </c>
      <c r="AC665" s="83">
        <f t="shared" si="240"/>
        <v>30.66375</v>
      </c>
      <c r="AD665" s="4" t="s">
        <v>20</v>
      </c>
      <c r="AE665" s="4" t="s">
        <v>1446</v>
      </c>
      <c r="AF665" s="4" t="s">
        <v>1447</v>
      </c>
      <c r="AG665" s="121">
        <v>3350400480851</v>
      </c>
      <c r="AH665" s="8" t="s">
        <v>1581</v>
      </c>
      <c r="AI665" s="35" t="s">
        <v>1399</v>
      </c>
    </row>
    <row r="666" spans="1:44">
      <c r="A666" s="277"/>
      <c r="B666" s="245"/>
      <c r="C666" s="245"/>
      <c r="D666" s="245"/>
      <c r="E666" s="248"/>
      <c r="F666" s="248"/>
      <c r="G666" s="248"/>
      <c r="H666" s="247">
        <v>1</v>
      </c>
      <c r="I666" s="65">
        <f t="shared" si="259"/>
        <v>0</v>
      </c>
      <c r="J666" s="65"/>
      <c r="K666" s="80">
        <f t="shared" si="260"/>
        <v>0</v>
      </c>
      <c r="L666" s="245">
        <v>2</v>
      </c>
      <c r="M666" s="338" t="s">
        <v>1609</v>
      </c>
      <c r="N666" s="245" t="s">
        <v>1595</v>
      </c>
      <c r="O666" s="48"/>
      <c r="P666" s="58">
        <v>50</v>
      </c>
      <c r="Q666" s="245"/>
      <c r="R666" s="251"/>
      <c r="S666" s="245"/>
      <c r="T666" s="245">
        <v>53</v>
      </c>
      <c r="U666" s="248"/>
      <c r="V666" s="245"/>
      <c r="W666" s="278"/>
      <c r="X666" s="257"/>
      <c r="Y666" s="257"/>
      <c r="Z666" s="125"/>
      <c r="AA666" s="254"/>
      <c r="AB666" s="83"/>
      <c r="AC666" s="83">
        <f t="shared" si="240"/>
        <v>0</v>
      </c>
    </row>
    <row r="667" spans="1:44">
      <c r="A667" s="277"/>
      <c r="B667" s="245"/>
      <c r="C667" s="245"/>
      <c r="D667" s="245"/>
      <c r="E667" s="248"/>
      <c r="F667" s="248"/>
      <c r="G667" s="248"/>
      <c r="H667" s="247">
        <v>1</v>
      </c>
      <c r="I667" s="65">
        <f t="shared" si="259"/>
        <v>0</v>
      </c>
      <c r="J667" s="65"/>
      <c r="K667" s="80">
        <f t="shared" si="260"/>
        <v>0</v>
      </c>
      <c r="L667" s="245">
        <v>3</v>
      </c>
      <c r="M667" s="338" t="s">
        <v>1610</v>
      </c>
      <c r="N667" s="245" t="s">
        <v>1595</v>
      </c>
      <c r="O667" s="48"/>
      <c r="P667" s="58">
        <v>56</v>
      </c>
      <c r="Q667" s="245"/>
      <c r="R667" s="251"/>
      <c r="S667" s="245"/>
      <c r="T667" s="245"/>
      <c r="U667" s="248"/>
      <c r="V667" s="245"/>
      <c r="W667" s="278"/>
      <c r="X667" s="257"/>
      <c r="Y667" s="257"/>
      <c r="Z667" s="125"/>
      <c r="AA667" s="254"/>
      <c r="AB667" s="83"/>
      <c r="AC667" s="83">
        <f t="shared" si="240"/>
        <v>0</v>
      </c>
    </row>
    <row r="668" spans="1:44" ht="20.100000000000001" customHeight="1">
      <c r="A668" s="256">
        <v>333</v>
      </c>
      <c r="B668" s="257" t="s">
        <v>656</v>
      </c>
      <c r="C668" s="258">
        <v>340</v>
      </c>
      <c r="D668" s="259" t="s">
        <v>32</v>
      </c>
      <c r="E668" s="260">
        <v>3</v>
      </c>
      <c r="F668" s="260">
        <v>0</v>
      </c>
      <c r="G668" s="260">
        <v>0</v>
      </c>
      <c r="H668" s="264">
        <v>1</v>
      </c>
      <c r="I668" s="84">
        <f t="shared" ref="I668:I690" si="262">E668*400+F668*100+G668</f>
        <v>1200</v>
      </c>
      <c r="J668" s="84">
        <v>250</v>
      </c>
      <c r="K668" s="80">
        <f t="shared" ref="K668:K690" si="263">I668*J668</f>
        <v>300000</v>
      </c>
      <c r="L668" s="245"/>
      <c r="M668" s="248"/>
      <c r="N668" s="245"/>
      <c r="O668" s="48"/>
      <c r="P668" s="58"/>
      <c r="Q668" s="251"/>
      <c r="R668" s="251"/>
      <c r="S668" s="251"/>
      <c r="T668" s="249"/>
      <c r="U668" s="252"/>
      <c r="V668" s="249"/>
      <c r="W668" s="253"/>
      <c r="X668" s="243"/>
      <c r="Y668" s="243"/>
      <c r="Z668" s="125">
        <f>K668</f>
        <v>300000</v>
      </c>
      <c r="AA668" s="254">
        <v>0.01</v>
      </c>
      <c r="AB668" s="82">
        <f t="shared" si="252"/>
        <v>30</v>
      </c>
      <c r="AC668" s="83">
        <f t="shared" si="240"/>
        <v>25.5</v>
      </c>
      <c r="AD668" s="501" t="s">
        <v>20</v>
      </c>
      <c r="AE668" s="489" t="s">
        <v>661</v>
      </c>
      <c r="AF668" s="489" t="s">
        <v>74</v>
      </c>
      <c r="AG668" s="498" t="s">
        <v>768</v>
      </c>
      <c r="AH668" s="498" t="s">
        <v>23</v>
      </c>
      <c r="AI668" s="12" t="s">
        <v>32</v>
      </c>
      <c r="AJ668" s="6" t="s">
        <v>36</v>
      </c>
      <c r="AK668" s="11" t="s">
        <v>15</v>
      </c>
      <c r="AL668" s="11" t="s">
        <v>16</v>
      </c>
      <c r="AM668" s="11" t="s">
        <v>17</v>
      </c>
      <c r="AN668" s="11" t="s">
        <v>136</v>
      </c>
      <c r="AO668" s="11" t="s">
        <v>76</v>
      </c>
      <c r="AP668" s="11">
        <v>1</v>
      </c>
      <c r="AQ668" s="11">
        <v>2</v>
      </c>
      <c r="AR668" s="11">
        <v>14</v>
      </c>
    </row>
    <row r="669" spans="1:44" ht="20.100000000000001" customHeight="1">
      <c r="A669" s="256">
        <v>334</v>
      </c>
      <c r="B669" s="257" t="s">
        <v>1759</v>
      </c>
      <c r="C669" s="258"/>
      <c r="D669" s="259"/>
      <c r="E669" s="260">
        <v>2</v>
      </c>
      <c r="F669" s="260">
        <v>0</v>
      </c>
      <c r="G669" s="260">
        <v>0</v>
      </c>
      <c r="H669" s="264">
        <v>1</v>
      </c>
      <c r="I669" s="84">
        <f t="shared" ref="I669" si="264">E669*400+F669*100+G669</f>
        <v>800</v>
      </c>
      <c r="J669" s="84">
        <v>250</v>
      </c>
      <c r="K669" s="80">
        <f t="shared" ref="K669" si="265">I669*J669</f>
        <v>200000</v>
      </c>
      <c r="L669" s="245"/>
      <c r="M669" s="248"/>
      <c r="N669" s="245"/>
      <c r="O669" s="48"/>
      <c r="P669" s="58"/>
      <c r="Q669" s="251"/>
      <c r="R669" s="251"/>
      <c r="S669" s="251"/>
      <c r="T669" s="249"/>
      <c r="U669" s="252"/>
      <c r="V669" s="249"/>
      <c r="W669" s="253"/>
      <c r="X669" s="243"/>
      <c r="Y669" s="243"/>
      <c r="Z669" s="125">
        <f>K669</f>
        <v>200000</v>
      </c>
      <c r="AA669" s="254">
        <v>0.01</v>
      </c>
      <c r="AB669" s="82">
        <f t="shared" ref="AB669" si="266">+Z669*AA669/100</f>
        <v>20</v>
      </c>
      <c r="AC669" s="83">
        <f t="shared" si="240"/>
        <v>17</v>
      </c>
      <c r="AD669" s="516"/>
      <c r="AE669" s="545" t="s">
        <v>2246</v>
      </c>
      <c r="AF669" s="490"/>
      <c r="AG669" s="491"/>
      <c r="AH669" s="491"/>
      <c r="AI669" s="34"/>
      <c r="AJ669" s="40"/>
      <c r="AK669" s="11"/>
      <c r="AL669" s="11"/>
      <c r="AM669" s="11"/>
      <c r="AN669" s="11"/>
      <c r="AO669" s="11"/>
      <c r="AP669" s="11"/>
      <c r="AQ669" s="11"/>
      <c r="AR669" s="11"/>
    </row>
    <row r="670" spans="1:44">
      <c r="A670" s="256">
        <v>335</v>
      </c>
      <c r="B670" s="245" t="s">
        <v>1139</v>
      </c>
      <c r="C670" s="275">
        <v>1542</v>
      </c>
      <c r="D670" s="245"/>
      <c r="E670" s="246">
        <v>2</v>
      </c>
      <c r="F670" s="246">
        <v>2</v>
      </c>
      <c r="G670" s="246">
        <v>23</v>
      </c>
      <c r="H670" s="247">
        <v>1</v>
      </c>
      <c r="I670" s="84">
        <f t="shared" si="262"/>
        <v>1023</v>
      </c>
      <c r="J670" s="84">
        <v>210</v>
      </c>
      <c r="K670" s="80">
        <f t="shared" si="263"/>
        <v>214830</v>
      </c>
      <c r="L670" s="315"/>
      <c r="M670" s="385"/>
      <c r="N670" s="315"/>
      <c r="O670" s="94"/>
      <c r="P670" s="73"/>
      <c r="Q670" s="398"/>
      <c r="R670" s="398"/>
      <c r="S670" s="398"/>
      <c r="T670" s="392"/>
      <c r="U670" s="399"/>
      <c r="V670" s="392"/>
      <c r="W670" s="400"/>
      <c r="X670" s="323"/>
      <c r="Y670" s="323"/>
      <c r="Z670" s="125">
        <f t="shared" ref="Z670:Z675" si="267">K670</f>
        <v>214830</v>
      </c>
      <c r="AA670" s="254">
        <v>0.01</v>
      </c>
      <c r="AB670" s="82">
        <f t="shared" si="252"/>
        <v>21.483000000000001</v>
      </c>
      <c r="AC670" s="83">
        <f t="shared" si="240"/>
        <v>18.260549999999999</v>
      </c>
      <c r="AD670" s="485" t="s">
        <v>10</v>
      </c>
      <c r="AE670" s="486" t="s">
        <v>1265</v>
      </c>
      <c r="AF670" s="486" t="s">
        <v>1138</v>
      </c>
      <c r="AG670" s="486" t="s">
        <v>1273</v>
      </c>
      <c r="AH670" s="486">
        <v>25</v>
      </c>
      <c r="AI670" s="3">
        <v>2</v>
      </c>
      <c r="AJ670" s="3" t="s">
        <v>15</v>
      </c>
      <c r="AK670" s="3" t="s">
        <v>16</v>
      </c>
      <c r="AL670" s="3" t="s">
        <v>17</v>
      </c>
    </row>
    <row r="671" spans="1:44">
      <c r="A671" s="256">
        <v>336</v>
      </c>
      <c r="B671" s="257" t="s">
        <v>2131</v>
      </c>
      <c r="C671" s="275"/>
      <c r="D671" s="245"/>
      <c r="E671" s="246"/>
      <c r="F671" s="246">
        <v>1</v>
      </c>
      <c r="G671" s="246">
        <v>76.47</v>
      </c>
      <c r="H671" s="247">
        <v>2</v>
      </c>
      <c r="I671" s="74">
        <v>176.47</v>
      </c>
      <c r="J671" s="84">
        <v>250</v>
      </c>
      <c r="K671" s="80">
        <v>44117.65</v>
      </c>
      <c r="L671" s="315"/>
      <c r="M671" s="385"/>
      <c r="N671" s="315"/>
      <c r="O671" s="94"/>
      <c r="P671" s="73"/>
      <c r="Q671" s="398"/>
      <c r="R671" s="398"/>
      <c r="S671" s="398"/>
      <c r="T671" s="392"/>
      <c r="U671" s="399"/>
      <c r="V671" s="392"/>
      <c r="W671" s="400"/>
      <c r="X671" s="323"/>
      <c r="Y671" s="323"/>
      <c r="Z671" s="125">
        <v>44117.646999999997</v>
      </c>
      <c r="AA671" s="254">
        <v>0.02</v>
      </c>
      <c r="AB671" s="82">
        <v>8.82</v>
      </c>
      <c r="AC671" s="83"/>
      <c r="AD671" s="485" t="s">
        <v>20</v>
      </c>
      <c r="AE671" s="486" t="s">
        <v>1265</v>
      </c>
      <c r="AF671" s="486" t="s">
        <v>2317</v>
      </c>
      <c r="AG671" s="486"/>
      <c r="AH671" s="486"/>
      <c r="AI671" s="3"/>
      <c r="AJ671" s="3"/>
      <c r="AK671" s="14"/>
      <c r="AL671" s="14"/>
    </row>
    <row r="672" spans="1:44" ht="20.100000000000001" customHeight="1">
      <c r="A672" s="256">
        <v>337</v>
      </c>
      <c r="B672" s="257" t="s">
        <v>656</v>
      </c>
      <c r="C672" s="258" t="s">
        <v>1135</v>
      </c>
      <c r="D672" s="259" t="s">
        <v>24</v>
      </c>
      <c r="E672" s="260">
        <v>3</v>
      </c>
      <c r="F672" s="260">
        <v>1</v>
      </c>
      <c r="G672" s="260">
        <v>85</v>
      </c>
      <c r="H672" s="247">
        <v>1</v>
      </c>
      <c r="I672" s="84">
        <f t="shared" si="262"/>
        <v>1385</v>
      </c>
      <c r="J672" s="84">
        <v>250</v>
      </c>
      <c r="K672" s="80">
        <f t="shared" si="263"/>
        <v>346250</v>
      </c>
      <c r="L672" s="245"/>
      <c r="M672" s="248"/>
      <c r="N672" s="245"/>
      <c r="O672" s="48"/>
      <c r="P672" s="58"/>
      <c r="Q672" s="251"/>
      <c r="R672" s="251"/>
      <c r="S672" s="251"/>
      <c r="T672" s="249"/>
      <c r="U672" s="252"/>
      <c r="V672" s="249"/>
      <c r="W672" s="253"/>
      <c r="X672" s="243"/>
      <c r="Y672" s="243"/>
      <c r="Z672" s="125">
        <f t="shared" si="267"/>
        <v>346250</v>
      </c>
      <c r="AA672" s="254">
        <v>0.01</v>
      </c>
      <c r="AB672" s="82">
        <f t="shared" si="252"/>
        <v>34.625</v>
      </c>
      <c r="AC672" s="83">
        <f t="shared" si="240"/>
        <v>29.431249999999999</v>
      </c>
      <c r="AD672" s="501" t="s">
        <v>44</v>
      </c>
      <c r="AE672" s="489" t="s">
        <v>704</v>
      </c>
      <c r="AF672" s="489" t="s">
        <v>705</v>
      </c>
      <c r="AG672" s="498" t="s">
        <v>1065</v>
      </c>
      <c r="AH672" s="498" t="s">
        <v>65</v>
      </c>
      <c r="AI672" s="12" t="s">
        <v>24</v>
      </c>
      <c r="AJ672" s="6" t="s">
        <v>321</v>
      </c>
      <c r="AK672" s="11" t="s">
        <v>15</v>
      </c>
      <c r="AL672" s="11" t="s">
        <v>16</v>
      </c>
      <c r="AM672" s="11" t="s">
        <v>17</v>
      </c>
      <c r="AN672" s="11" t="s">
        <v>39</v>
      </c>
      <c r="AO672" s="11" t="s">
        <v>595</v>
      </c>
      <c r="AP672" s="11">
        <v>4</v>
      </c>
      <c r="AQ672" s="11">
        <v>2</v>
      </c>
      <c r="AR672" s="11">
        <v>21</v>
      </c>
    </row>
    <row r="673" spans="1:44" ht="20.100000000000001" customHeight="1">
      <c r="A673" s="256">
        <v>338</v>
      </c>
      <c r="B673" s="257" t="s">
        <v>656</v>
      </c>
      <c r="C673" s="258">
        <v>747</v>
      </c>
      <c r="D673" s="259" t="s">
        <v>32</v>
      </c>
      <c r="E673" s="260">
        <v>3</v>
      </c>
      <c r="F673" s="260">
        <v>3</v>
      </c>
      <c r="G673" s="260">
        <v>54</v>
      </c>
      <c r="H673" s="264">
        <v>1</v>
      </c>
      <c r="I673" s="84">
        <f t="shared" si="262"/>
        <v>1554</v>
      </c>
      <c r="J673" s="84">
        <v>250</v>
      </c>
      <c r="K673" s="80">
        <f t="shared" si="263"/>
        <v>388500</v>
      </c>
      <c r="L673" s="245"/>
      <c r="M673" s="248"/>
      <c r="N673" s="245"/>
      <c r="O673" s="48"/>
      <c r="P673" s="58"/>
      <c r="Q673" s="251"/>
      <c r="R673" s="251"/>
      <c r="S673" s="251"/>
      <c r="T673" s="249"/>
      <c r="U673" s="252"/>
      <c r="V673" s="249"/>
      <c r="W673" s="253"/>
      <c r="X673" s="243"/>
      <c r="Y673" s="243"/>
      <c r="Z673" s="125">
        <f t="shared" si="267"/>
        <v>388500</v>
      </c>
      <c r="AA673" s="254">
        <v>0.01</v>
      </c>
      <c r="AB673" s="82">
        <f t="shared" si="252"/>
        <v>38.85</v>
      </c>
      <c r="AC673" s="83">
        <f t="shared" si="240"/>
        <v>33.022500000000001</v>
      </c>
      <c r="AD673" s="501" t="s">
        <v>20</v>
      </c>
      <c r="AE673" s="489" t="s">
        <v>474</v>
      </c>
      <c r="AF673" s="489" t="s">
        <v>63</v>
      </c>
      <c r="AG673" s="498" t="s">
        <v>810</v>
      </c>
      <c r="AH673" s="498" t="s">
        <v>75</v>
      </c>
      <c r="AI673" s="12" t="s">
        <v>24</v>
      </c>
      <c r="AJ673" s="6" t="s">
        <v>321</v>
      </c>
      <c r="AK673" s="11" t="s">
        <v>15</v>
      </c>
      <c r="AL673" s="11" t="s">
        <v>16</v>
      </c>
      <c r="AM673" s="11" t="s">
        <v>17</v>
      </c>
      <c r="AN673" s="11" t="s">
        <v>69</v>
      </c>
      <c r="AO673" s="11" t="s">
        <v>191</v>
      </c>
      <c r="AP673" s="11">
        <v>16</v>
      </c>
      <c r="AQ673" s="11">
        <v>3</v>
      </c>
      <c r="AR673" s="11">
        <v>69</v>
      </c>
    </row>
    <row r="674" spans="1:44" ht="20.100000000000001" customHeight="1">
      <c r="A674" s="256"/>
      <c r="B674" s="257" t="s">
        <v>656</v>
      </c>
      <c r="C674" s="258">
        <v>747</v>
      </c>
      <c r="D674" s="259" t="s">
        <v>32</v>
      </c>
      <c r="E674" s="260">
        <v>2</v>
      </c>
      <c r="F674" s="260">
        <v>1</v>
      </c>
      <c r="G674" s="260">
        <v>76</v>
      </c>
      <c r="H674" s="264">
        <v>1</v>
      </c>
      <c r="I674" s="65">
        <f t="shared" si="262"/>
        <v>976</v>
      </c>
      <c r="J674" s="84">
        <v>250</v>
      </c>
      <c r="K674" s="80">
        <f t="shared" si="263"/>
        <v>244000</v>
      </c>
      <c r="L674" s="245"/>
      <c r="M674" s="248"/>
      <c r="N674" s="245"/>
      <c r="O674" s="48"/>
      <c r="P674" s="58"/>
      <c r="Q674" s="251"/>
      <c r="R674" s="251"/>
      <c r="S674" s="251"/>
      <c r="T674" s="249"/>
      <c r="U674" s="252"/>
      <c r="V674" s="249"/>
      <c r="W674" s="253"/>
      <c r="X674" s="243"/>
      <c r="Y674" s="243"/>
      <c r="Z674" s="125">
        <f t="shared" si="267"/>
        <v>244000</v>
      </c>
      <c r="AA674" s="254">
        <v>0.01</v>
      </c>
      <c r="AB674" s="82">
        <f t="shared" si="252"/>
        <v>24.4</v>
      </c>
      <c r="AC674" s="83">
        <f t="shared" si="240"/>
        <v>20.74</v>
      </c>
      <c r="AD674" s="501" t="s">
        <v>20</v>
      </c>
      <c r="AE674" s="489" t="s">
        <v>474</v>
      </c>
      <c r="AF674" s="489" t="s">
        <v>63</v>
      </c>
      <c r="AG674" s="498" t="s">
        <v>841</v>
      </c>
      <c r="AH674" s="498" t="s">
        <v>75</v>
      </c>
      <c r="AI674" s="12" t="s">
        <v>24</v>
      </c>
      <c r="AJ674" s="6" t="s">
        <v>321</v>
      </c>
      <c r="AK674" s="11" t="s">
        <v>15</v>
      </c>
      <c r="AL674" s="11" t="s">
        <v>16</v>
      </c>
      <c r="AM674" s="11" t="s">
        <v>17</v>
      </c>
      <c r="AN674" s="11" t="s">
        <v>127</v>
      </c>
      <c r="AO674" s="11" t="s">
        <v>269</v>
      </c>
      <c r="AP674" s="11">
        <v>3</v>
      </c>
      <c r="AQ674" s="11">
        <v>0</v>
      </c>
      <c r="AR674" s="11">
        <v>44</v>
      </c>
    </row>
    <row r="675" spans="1:44" ht="20.100000000000001" customHeight="1">
      <c r="A675" s="256"/>
      <c r="B675" s="257" t="s">
        <v>1723</v>
      </c>
      <c r="C675" s="258"/>
      <c r="D675" s="259" t="s">
        <v>24</v>
      </c>
      <c r="E675" s="260">
        <v>0</v>
      </c>
      <c r="F675" s="260">
        <v>1</v>
      </c>
      <c r="G675" s="260">
        <v>30</v>
      </c>
      <c r="H675" s="264">
        <v>5</v>
      </c>
      <c r="I675" s="65">
        <f t="shared" si="262"/>
        <v>130</v>
      </c>
      <c r="J675" s="84">
        <v>250</v>
      </c>
      <c r="K675" s="80">
        <f t="shared" si="263"/>
        <v>32500</v>
      </c>
      <c r="L675" s="245">
        <v>1</v>
      </c>
      <c r="M675" s="248" t="s">
        <v>1592</v>
      </c>
      <c r="N675" s="245" t="s">
        <v>1641</v>
      </c>
      <c r="O675" s="48"/>
      <c r="P675" s="58">
        <v>62</v>
      </c>
      <c r="Q675" s="251"/>
      <c r="R675" s="251"/>
      <c r="S675" s="251"/>
      <c r="T675" s="249">
        <v>4</v>
      </c>
      <c r="U675" s="252"/>
      <c r="V675" s="249"/>
      <c r="W675" s="253"/>
      <c r="X675" s="243"/>
      <c r="Y675" s="243"/>
      <c r="Z675" s="125">
        <f t="shared" si="267"/>
        <v>32500</v>
      </c>
      <c r="AA675" s="254">
        <v>0.02</v>
      </c>
      <c r="AB675" s="82">
        <f>+Z675*AA675/100</f>
        <v>6.5</v>
      </c>
      <c r="AC675" s="83">
        <f t="shared" si="240"/>
        <v>5.5249999999999995</v>
      </c>
      <c r="AD675" s="501" t="s">
        <v>20</v>
      </c>
      <c r="AE675" s="489" t="s">
        <v>474</v>
      </c>
      <c r="AF675" s="489" t="s">
        <v>63</v>
      </c>
      <c r="AG675" s="498" t="s">
        <v>841</v>
      </c>
      <c r="AH675" s="498" t="s">
        <v>75</v>
      </c>
      <c r="AI675" s="12" t="s">
        <v>24</v>
      </c>
      <c r="AJ675" s="6" t="s">
        <v>321</v>
      </c>
      <c r="AK675" s="11" t="s">
        <v>15</v>
      </c>
      <c r="AL675" s="11" t="s">
        <v>16</v>
      </c>
      <c r="AM675" s="11"/>
      <c r="AN675" s="11"/>
      <c r="AO675" s="11"/>
      <c r="AP675" s="11"/>
      <c r="AQ675" s="11"/>
      <c r="AR675" s="11"/>
    </row>
    <row r="676" spans="1:44" ht="20.100000000000001" customHeight="1">
      <c r="A676" s="256"/>
      <c r="B676" s="257"/>
      <c r="C676" s="258"/>
      <c r="D676" s="259"/>
      <c r="E676" s="260"/>
      <c r="F676" s="260"/>
      <c r="G676" s="260"/>
      <c r="H676" s="264"/>
      <c r="I676" s="65">
        <f t="shared" si="262"/>
        <v>0</v>
      </c>
      <c r="J676" s="84"/>
      <c r="K676" s="80">
        <f t="shared" si="263"/>
        <v>0</v>
      </c>
      <c r="L676" s="245">
        <v>2</v>
      </c>
      <c r="M676" s="248" t="s">
        <v>1592</v>
      </c>
      <c r="N676" s="245" t="s">
        <v>1641</v>
      </c>
      <c r="O676" s="48"/>
      <c r="P676" s="142">
        <v>116</v>
      </c>
      <c r="Q676" s="251"/>
      <c r="R676" s="251"/>
      <c r="S676" s="251"/>
      <c r="T676" s="249">
        <v>7</v>
      </c>
      <c r="U676" s="252"/>
      <c r="V676" s="249"/>
      <c r="W676" s="253"/>
      <c r="X676" s="243"/>
      <c r="Y676" s="243"/>
      <c r="Z676" s="125"/>
      <c r="AA676" s="254"/>
      <c r="AB676" s="82"/>
      <c r="AC676" s="83">
        <f t="shared" si="240"/>
        <v>0</v>
      </c>
      <c r="AD676" s="501" t="s">
        <v>20</v>
      </c>
      <c r="AE676" s="489"/>
      <c r="AF676" s="489"/>
      <c r="AG676" s="498" t="s">
        <v>841</v>
      </c>
      <c r="AH676" s="498" t="s">
        <v>75</v>
      </c>
      <c r="AI676" s="12" t="s">
        <v>24</v>
      </c>
      <c r="AJ676" s="6" t="s">
        <v>321</v>
      </c>
      <c r="AK676" s="11" t="s">
        <v>15</v>
      </c>
      <c r="AL676" s="11" t="s">
        <v>16</v>
      </c>
      <c r="AM676" s="11"/>
      <c r="AN676" s="11"/>
      <c r="AO676" s="11"/>
      <c r="AP676" s="11"/>
      <c r="AQ676" s="11"/>
      <c r="AR676" s="11"/>
    </row>
    <row r="677" spans="1:44" ht="20.100000000000001" customHeight="1">
      <c r="A677" s="256"/>
      <c r="B677" s="243"/>
      <c r="C677" s="258"/>
      <c r="D677" s="259"/>
      <c r="E677" s="260"/>
      <c r="F677" s="260"/>
      <c r="G677" s="260"/>
      <c r="H677" s="264"/>
      <c r="I677" s="65">
        <f t="shared" si="262"/>
        <v>0</v>
      </c>
      <c r="J677" s="84"/>
      <c r="K677" s="80">
        <f t="shared" si="263"/>
        <v>0</v>
      </c>
      <c r="L677" s="245">
        <v>3</v>
      </c>
      <c r="M677" s="248" t="s">
        <v>1630</v>
      </c>
      <c r="N677" s="249" t="s">
        <v>1595</v>
      </c>
      <c r="O677" s="45"/>
      <c r="P677" s="139">
        <v>30</v>
      </c>
      <c r="Q677" s="250"/>
      <c r="R677" s="250"/>
      <c r="S677" s="251"/>
      <c r="T677" s="249">
        <v>18</v>
      </c>
      <c r="U677" s="252"/>
      <c r="V677" s="249"/>
      <c r="W677" s="253"/>
      <c r="X677" s="243"/>
      <c r="Y677" s="243"/>
      <c r="Z677" s="125"/>
      <c r="AA677" s="254"/>
      <c r="AB677" s="82"/>
      <c r="AC677" s="83">
        <f t="shared" si="240"/>
        <v>0</v>
      </c>
      <c r="AD677" s="501" t="s">
        <v>20</v>
      </c>
      <c r="AE677" s="489"/>
      <c r="AF677" s="489"/>
      <c r="AG677" s="498" t="s">
        <v>841</v>
      </c>
      <c r="AH677" s="498" t="s">
        <v>75</v>
      </c>
      <c r="AI677" s="12" t="s">
        <v>24</v>
      </c>
      <c r="AJ677" s="6" t="s">
        <v>321</v>
      </c>
      <c r="AK677" s="11" t="s">
        <v>15</v>
      </c>
      <c r="AL677" s="11" t="s">
        <v>16</v>
      </c>
      <c r="AM677" s="11"/>
      <c r="AN677" s="11"/>
      <c r="AO677" s="11"/>
      <c r="AP677" s="11"/>
      <c r="AQ677" s="11"/>
      <c r="AR677" s="11"/>
    </row>
    <row r="678" spans="1:44" ht="20.100000000000001" customHeight="1">
      <c r="A678" s="256">
        <v>339</v>
      </c>
      <c r="B678" s="243" t="s">
        <v>656</v>
      </c>
      <c r="C678" s="258">
        <v>747</v>
      </c>
      <c r="D678" s="259" t="s">
        <v>32</v>
      </c>
      <c r="E678" s="260">
        <v>9</v>
      </c>
      <c r="F678" s="260">
        <v>2</v>
      </c>
      <c r="G678" s="260">
        <v>23</v>
      </c>
      <c r="H678" s="264">
        <v>1</v>
      </c>
      <c r="I678" s="84">
        <f t="shared" si="262"/>
        <v>3823</v>
      </c>
      <c r="J678" s="84">
        <v>250</v>
      </c>
      <c r="K678" s="80">
        <f t="shared" si="263"/>
        <v>955750</v>
      </c>
      <c r="L678" s="245"/>
      <c r="M678" s="248"/>
      <c r="N678" s="249"/>
      <c r="O678" s="45"/>
      <c r="P678" s="139"/>
      <c r="Q678" s="250"/>
      <c r="R678" s="250"/>
      <c r="S678" s="251"/>
      <c r="T678" s="249"/>
      <c r="U678" s="252"/>
      <c r="V678" s="249"/>
      <c r="W678" s="253"/>
      <c r="X678" s="243"/>
      <c r="Y678" s="243"/>
      <c r="Z678" s="125">
        <f>K678</f>
        <v>955750</v>
      </c>
      <c r="AA678" s="254">
        <v>0.01</v>
      </c>
      <c r="AB678" s="82">
        <f>+Z678*AA678/100</f>
        <v>95.575000000000003</v>
      </c>
      <c r="AC678" s="83">
        <f t="shared" si="240"/>
        <v>81.238749999999996</v>
      </c>
      <c r="AD678" s="497" t="s">
        <v>10</v>
      </c>
      <c r="AE678" s="515" t="s">
        <v>474</v>
      </c>
      <c r="AF678" s="515" t="s">
        <v>324</v>
      </c>
      <c r="AG678" s="498" t="s">
        <v>754</v>
      </c>
      <c r="AH678" s="498" t="s">
        <v>156</v>
      </c>
      <c r="AI678" s="12" t="s">
        <v>32</v>
      </c>
      <c r="AJ678" s="6" t="s">
        <v>36</v>
      </c>
      <c r="AK678" s="11" t="s">
        <v>15</v>
      </c>
      <c r="AL678" s="11" t="s">
        <v>16</v>
      </c>
      <c r="AM678" s="11" t="s">
        <v>17</v>
      </c>
      <c r="AN678" s="11" t="s">
        <v>91</v>
      </c>
      <c r="AO678" s="11" t="s">
        <v>76</v>
      </c>
      <c r="AP678" s="11">
        <v>0</v>
      </c>
      <c r="AQ678" s="11">
        <v>3</v>
      </c>
      <c r="AR678" s="11">
        <v>79</v>
      </c>
    </row>
    <row r="679" spans="1:44" ht="20.100000000000001" customHeight="1">
      <c r="A679" s="256">
        <v>340</v>
      </c>
      <c r="B679" s="243" t="s">
        <v>1759</v>
      </c>
      <c r="C679" s="390"/>
      <c r="D679" s="259"/>
      <c r="E679" s="260">
        <v>2</v>
      </c>
      <c r="F679" s="260">
        <v>0</v>
      </c>
      <c r="G679" s="260">
        <v>0</v>
      </c>
      <c r="H679" s="264">
        <v>1</v>
      </c>
      <c r="I679" s="84">
        <f t="shared" si="262"/>
        <v>800</v>
      </c>
      <c r="J679" s="84">
        <v>250</v>
      </c>
      <c r="K679" s="80">
        <f t="shared" si="263"/>
        <v>200000</v>
      </c>
      <c r="L679" s="245"/>
      <c r="M679" s="248"/>
      <c r="N679" s="249"/>
      <c r="O679" s="45"/>
      <c r="P679" s="139"/>
      <c r="Q679" s="250"/>
      <c r="R679" s="250"/>
      <c r="S679" s="251"/>
      <c r="T679" s="249"/>
      <c r="U679" s="252"/>
      <c r="V679" s="249"/>
      <c r="W679" s="253"/>
      <c r="X679" s="243"/>
      <c r="Y679" s="243"/>
      <c r="Z679" s="125">
        <v>200000</v>
      </c>
      <c r="AA679" s="254">
        <v>0.01</v>
      </c>
      <c r="AB679" s="82">
        <v>20</v>
      </c>
      <c r="AC679" s="83"/>
      <c r="AD679" s="502" t="s">
        <v>20</v>
      </c>
      <c r="AE679" s="503" t="s">
        <v>2318</v>
      </c>
      <c r="AF679" s="502"/>
      <c r="AG679" s="504"/>
      <c r="AH679" s="504"/>
      <c r="AI679" s="67"/>
      <c r="AJ679" s="64"/>
      <c r="AK679" s="11"/>
      <c r="AL679" s="11"/>
      <c r="AM679" s="11"/>
      <c r="AN679" s="11"/>
      <c r="AO679" s="11"/>
      <c r="AP679" s="11"/>
      <c r="AQ679" s="11"/>
      <c r="AR679" s="11"/>
    </row>
    <row r="680" spans="1:44">
      <c r="A680" s="256">
        <v>341</v>
      </c>
      <c r="B680" s="243" t="s">
        <v>1286</v>
      </c>
      <c r="C680" s="262">
        <v>23933</v>
      </c>
      <c r="D680" s="315"/>
      <c r="E680" s="248">
        <v>11</v>
      </c>
      <c r="F680" s="248">
        <v>1</v>
      </c>
      <c r="G680" s="248">
        <v>53</v>
      </c>
      <c r="H680" s="247">
        <v>1</v>
      </c>
      <c r="I680" s="95">
        <f t="shared" si="262"/>
        <v>4553</v>
      </c>
      <c r="J680" s="84">
        <v>250</v>
      </c>
      <c r="K680" s="80">
        <f t="shared" si="263"/>
        <v>1138250</v>
      </c>
      <c r="L680" s="245"/>
      <c r="M680" s="248"/>
      <c r="N680" s="249"/>
      <c r="O680" s="45"/>
      <c r="P680" s="139"/>
      <c r="Q680" s="250"/>
      <c r="R680" s="250"/>
      <c r="S680" s="251"/>
      <c r="T680" s="249"/>
      <c r="U680" s="252"/>
      <c r="V680" s="249"/>
      <c r="W680" s="253"/>
      <c r="X680" s="243"/>
      <c r="Y680" s="243"/>
      <c r="Z680" s="125">
        <f t="shared" ref="Z680:Z690" si="268">K680</f>
        <v>1138250</v>
      </c>
      <c r="AA680" s="254">
        <v>0.01</v>
      </c>
      <c r="AB680" s="82">
        <f>+Z680*AA680/100</f>
        <v>113.825</v>
      </c>
      <c r="AC680" s="83">
        <f t="shared" si="240"/>
        <v>96.751249999999999</v>
      </c>
      <c r="AD680" s="4" t="s">
        <v>20</v>
      </c>
      <c r="AE680" s="4" t="s">
        <v>1516</v>
      </c>
      <c r="AF680" s="4" t="s">
        <v>1517</v>
      </c>
      <c r="AG680" s="121">
        <v>3350400549699</v>
      </c>
      <c r="AH680" s="8">
        <v>49</v>
      </c>
      <c r="AI680" s="35">
        <v>7</v>
      </c>
    </row>
    <row r="681" spans="1:44">
      <c r="A681" s="256">
        <v>342</v>
      </c>
      <c r="B681" s="243" t="s">
        <v>1322</v>
      </c>
      <c r="C681" s="262"/>
      <c r="D681" s="315"/>
      <c r="E681" s="248">
        <v>5</v>
      </c>
      <c r="F681" s="248">
        <v>0</v>
      </c>
      <c r="G681" s="248">
        <v>0</v>
      </c>
      <c r="H681" s="247">
        <v>1</v>
      </c>
      <c r="I681" s="95">
        <v>2000</v>
      </c>
      <c r="J681" s="84">
        <v>250</v>
      </c>
      <c r="K681" s="80">
        <v>500000</v>
      </c>
      <c r="L681" s="245"/>
      <c r="M681" s="248"/>
      <c r="N681" s="249"/>
      <c r="O681" s="45"/>
      <c r="P681" s="139"/>
      <c r="Q681" s="250"/>
      <c r="R681" s="250"/>
      <c r="S681" s="251"/>
      <c r="T681" s="249"/>
      <c r="U681" s="252"/>
      <c r="V681" s="249"/>
      <c r="W681" s="253"/>
      <c r="X681" s="243"/>
      <c r="Y681" s="243"/>
      <c r="Z681" s="125">
        <f>+K681</f>
        <v>500000</v>
      </c>
      <c r="AA681" s="254">
        <v>0.01</v>
      </c>
      <c r="AB681" s="82">
        <f>+Z681*AA681/100</f>
        <v>50</v>
      </c>
      <c r="AC681" s="83"/>
      <c r="AD681" s="4" t="s">
        <v>10</v>
      </c>
      <c r="AE681" s="4" t="s">
        <v>1516</v>
      </c>
      <c r="AF681" s="4" t="s">
        <v>540</v>
      </c>
    </row>
    <row r="682" spans="1:44">
      <c r="A682" s="256">
        <v>343</v>
      </c>
      <c r="B682" s="243" t="s">
        <v>1322</v>
      </c>
      <c r="C682" s="262">
        <v>23933</v>
      </c>
      <c r="D682" s="245">
        <v>4</v>
      </c>
      <c r="E682" s="248">
        <v>0</v>
      </c>
      <c r="F682" s="248">
        <v>1</v>
      </c>
      <c r="G682" s="248">
        <v>26</v>
      </c>
      <c r="H682" s="247">
        <v>1</v>
      </c>
      <c r="I682" s="84">
        <f t="shared" si="262"/>
        <v>126</v>
      </c>
      <c r="J682" s="84">
        <v>250</v>
      </c>
      <c r="K682" s="80">
        <f t="shared" si="263"/>
        <v>31500</v>
      </c>
      <c r="L682" s="245"/>
      <c r="M682" s="248"/>
      <c r="N682" s="249"/>
      <c r="O682" s="45"/>
      <c r="P682" s="139"/>
      <c r="Q682" s="250"/>
      <c r="R682" s="250"/>
      <c r="S682" s="251"/>
      <c r="T682" s="249"/>
      <c r="U682" s="252"/>
      <c r="V682" s="249"/>
      <c r="W682" s="253"/>
      <c r="X682" s="243"/>
      <c r="Y682" s="243"/>
      <c r="Z682" s="125">
        <f t="shared" si="268"/>
        <v>31500</v>
      </c>
      <c r="AA682" s="254">
        <v>0.01</v>
      </c>
      <c r="AB682" s="82">
        <f>+Z682*AA682/100</f>
        <v>3.15</v>
      </c>
      <c r="AC682" s="83">
        <f t="shared" si="240"/>
        <v>2.6774999999999998</v>
      </c>
      <c r="AD682" s="4" t="s">
        <v>20</v>
      </c>
      <c r="AE682" s="4" t="s">
        <v>125</v>
      </c>
      <c r="AF682" s="4" t="s">
        <v>1191</v>
      </c>
      <c r="AG682" s="121">
        <v>3350400231486</v>
      </c>
      <c r="AH682" s="8" t="s">
        <v>1456</v>
      </c>
      <c r="AI682" s="35" t="s">
        <v>15</v>
      </c>
    </row>
    <row r="683" spans="1:44">
      <c r="A683" s="256"/>
      <c r="B683" s="243" t="s">
        <v>1322</v>
      </c>
      <c r="C683" s="262">
        <v>23933</v>
      </c>
      <c r="D683" s="245">
        <v>4</v>
      </c>
      <c r="E683" s="248">
        <v>2</v>
      </c>
      <c r="F683" s="248">
        <v>1</v>
      </c>
      <c r="G683" s="248">
        <v>0</v>
      </c>
      <c r="H683" s="247">
        <v>1</v>
      </c>
      <c r="I683" s="84">
        <f t="shared" si="262"/>
        <v>900</v>
      </c>
      <c r="J683" s="84">
        <v>250</v>
      </c>
      <c r="K683" s="80">
        <f t="shared" si="263"/>
        <v>225000</v>
      </c>
      <c r="L683" s="245"/>
      <c r="M683" s="248"/>
      <c r="N683" s="249"/>
      <c r="O683" s="45"/>
      <c r="P683" s="139"/>
      <c r="Q683" s="250"/>
      <c r="R683" s="250"/>
      <c r="S683" s="251"/>
      <c r="T683" s="249"/>
      <c r="U683" s="252"/>
      <c r="V683" s="249"/>
      <c r="W683" s="253"/>
      <c r="X683" s="243"/>
      <c r="Y683" s="243"/>
      <c r="Z683" s="125">
        <f t="shared" si="268"/>
        <v>225000</v>
      </c>
      <c r="AA683" s="254">
        <v>0.01</v>
      </c>
      <c r="AB683" s="82">
        <f>+Z683*AA683/100</f>
        <v>22.5</v>
      </c>
      <c r="AC683" s="83">
        <f t="shared" si="240"/>
        <v>19.125</v>
      </c>
      <c r="AD683" s="4" t="s">
        <v>20</v>
      </c>
      <c r="AE683" s="4" t="s">
        <v>125</v>
      </c>
      <c r="AF683" s="4" t="s">
        <v>1191</v>
      </c>
      <c r="AG683" s="121">
        <v>3350400231486</v>
      </c>
      <c r="AH683" s="8" t="s">
        <v>1456</v>
      </c>
      <c r="AI683" s="35" t="s">
        <v>15</v>
      </c>
    </row>
    <row r="684" spans="1:44" ht="20.100000000000001" customHeight="1">
      <c r="A684" s="277">
        <v>344</v>
      </c>
      <c r="B684" s="257" t="s">
        <v>656</v>
      </c>
      <c r="C684" s="258">
        <v>1989</v>
      </c>
      <c r="D684" s="259" t="s">
        <v>32</v>
      </c>
      <c r="E684" s="260">
        <v>0</v>
      </c>
      <c r="F684" s="260">
        <v>1</v>
      </c>
      <c r="G684" s="260">
        <v>81</v>
      </c>
      <c r="H684" s="264">
        <v>1</v>
      </c>
      <c r="I684" s="65">
        <f>E684*400+F684*100+G684</f>
        <v>181</v>
      </c>
      <c r="J684" s="84">
        <v>250</v>
      </c>
      <c r="K684" s="80">
        <f>I684*J684</f>
        <v>45250</v>
      </c>
      <c r="L684" s="245"/>
      <c r="M684" s="248"/>
      <c r="N684" s="245"/>
      <c r="O684" s="48"/>
      <c r="P684" s="58"/>
      <c r="Q684" s="251"/>
      <c r="R684" s="251"/>
      <c r="S684" s="251"/>
      <c r="T684" s="245"/>
      <c r="U684" s="248"/>
      <c r="V684" s="245"/>
      <c r="W684" s="278"/>
      <c r="X684" s="257"/>
      <c r="Y684" s="257"/>
      <c r="Z684" s="125">
        <f>K684</f>
        <v>45250</v>
      </c>
      <c r="AA684" s="254">
        <v>0.01</v>
      </c>
      <c r="AB684" s="82">
        <f>+Z684*AA684/100</f>
        <v>4.5250000000000004</v>
      </c>
      <c r="AC684" s="83">
        <f t="shared" si="240"/>
        <v>3.8462500000000004</v>
      </c>
      <c r="AD684" s="501" t="s">
        <v>10</v>
      </c>
      <c r="AE684" s="489" t="s">
        <v>125</v>
      </c>
      <c r="AF684" s="489" t="s">
        <v>59</v>
      </c>
      <c r="AG684" s="498" t="s">
        <v>811</v>
      </c>
      <c r="AH684" s="498" t="s">
        <v>83</v>
      </c>
      <c r="AI684" s="12" t="s">
        <v>32</v>
      </c>
      <c r="AJ684" s="6" t="s">
        <v>36</v>
      </c>
      <c r="AK684" s="11" t="s">
        <v>15</v>
      </c>
      <c r="AL684" s="11" t="s">
        <v>16</v>
      </c>
      <c r="AM684" s="11" t="s">
        <v>17</v>
      </c>
      <c r="AN684" s="11" t="s">
        <v>72</v>
      </c>
      <c r="AO684" s="11" t="s">
        <v>191</v>
      </c>
      <c r="AP684" s="11">
        <v>6</v>
      </c>
      <c r="AQ684" s="11">
        <v>1</v>
      </c>
      <c r="AR684" s="11">
        <v>75</v>
      </c>
    </row>
    <row r="685" spans="1:44" ht="20.100000000000001" customHeight="1">
      <c r="A685" s="277"/>
      <c r="B685" s="257" t="s">
        <v>656</v>
      </c>
      <c r="C685" s="258">
        <v>747</v>
      </c>
      <c r="D685" s="259" t="s">
        <v>32</v>
      </c>
      <c r="E685" s="260">
        <v>2</v>
      </c>
      <c r="F685" s="260">
        <v>1</v>
      </c>
      <c r="G685" s="260">
        <v>40</v>
      </c>
      <c r="H685" s="264">
        <v>1</v>
      </c>
      <c r="I685" s="65">
        <f>E685*400+F685*100+G685</f>
        <v>940</v>
      </c>
      <c r="J685" s="84">
        <v>250</v>
      </c>
      <c r="K685" s="80">
        <f>I685*J685</f>
        <v>235000</v>
      </c>
      <c r="L685" s="245"/>
      <c r="M685" s="248"/>
      <c r="N685" s="245"/>
      <c r="O685" s="48"/>
      <c r="P685" s="58"/>
      <c r="Q685" s="251"/>
      <c r="R685" s="251"/>
      <c r="S685" s="251"/>
      <c r="T685" s="245"/>
      <c r="U685" s="248"/>
      <c r="V685" s="245"/>
      <c r="W685" s="278"/>
      <c r="X685" s="257"/>
      <c r="Y685" s="257"/>
      <c r="Z685" s="125">
        <f t="shared" ref="Z685" si="269">K685</f>
        <v>235000</v>
      </c>
      <c r="AA685" s="254">
        <v>0.01</v>
      </c>
      <c r="AB685" s="82">
        <f t="shared" ref="AB685:AB686" si="270">+Z685*AA685/100</f>
        <v>23.5</v>
      </c>
      <c r="AC685" s="83">
        <f t="shared" si="240"/>
        <v>19.974999999999998</v>
      </c>
      <c r="AD685" s="501" t="s">
        <v>10</v>
      </c>
      <c r="AE685" s="489" t="s">
        <v>125</v>
      </c>
      <c r="AF685" s="489" t="s">
        <v>59</v>
      </c>
      <c r="AG685" s="498" t="s">
        <v>811</v>
      </c>
      <c r="AH685" s="498" t="s">
        <v>83</v>
      </c>
      <c r="AI685" s="12" t="s">
        <v>32</v>
      </c>
      <c r="AJ685" s="6" t="s">
        <v>36</v>
      </c>
      <c r="AK685" s="11" t="s">
        <v>15</v>
      </c>
      <c r="AL685" s="11" t="s">
        <v>16</v>
      </c>
      <c r="AM685" s="11" t="s">
        <v>17</v>
      </c>
      <c r="AN685" s="11" t="s">
        <v>51</v>
      </c>
      <c r="AO685" s="11" t="s">
        <v>316</v>
      </c>
      <c r="AP685" s="11">
        <v>3</v>
      </c>
      <c r="AQ685" s="11">
        <v>3</v>
      </c>
      <c r="AR685" s="11">
        <v>20</v>
      </c>
    </row>
    <row r="686" spans="1:44">
      <c r="A686" s="277"/>
      <c r="B686" s="245" t="s">
        <v>1723</v>
      </c>
      <c r="C686" s="245"/>
      <c r="D686" s="245">
        <v>6</v>
      </c>
      <c r="E686" s="248">
        <v>0</v>
      </c>
      <c r="F686" s="248">
        <v>1</v>
      </c>
      <c r="G686" s="248">
        <v>45</v>
      </c>
      <c r="H686" s="247">
        <v>1</v>
      </c>
      <c r="I686" s="65">
        <f>E686*400+F686*100+G686</f>
        <v>145</v>
      </c>
      <c r="J686" s="84">
        <v>250</v>
      </c>
      <c r="K686" s="80">
        <f>I686*J686</f>
        <v>36250</v>
      </c>
      <c r="L686" s="245">
        <v>1</v>
      </c>
      <c r="M686" s="266" t="s">
        <v>1592</v>
      </c>
      <c r="N686" s="245" t="s">
        <v>1621</v>
      </c>
      <c r="O686" s="48"/>
      <c r="P686" s="142">
        <v>146</v>
      </c>
      <c r="Q686" s="245"/>
      <c r="R686" s="251"/>
      <c r="S686" s="245"/>
      <c r="T686" s="245">
        <v>200</v>
      </c>
      <c r="U686" s="248"/>
      <c r="V686" s="245"/>
      <c r="W686" s="278"/>
      <c r="X686" s="257"/>
      <c r="Y686" s="257"/>
      <c r="Z686" s="125">
        <f>K686</f>
        <v>36250</v>
      </c>
      <c r="AA686" s="254">
        <v>0.02</v>
      </c>
      <c r="AB686" s="82">
        <f t="shared" si="270"/>
        <v>7.25</v>
      </c>
      <c r="AC686" s="83">
        <f t="shared" si="240"/>
        <v>6.1624999999999996</v>
      </c>
      <c r="AD686" s="4" t="s">
        <v>10</v>
      </c>
      <c r="AE686" s="4" t="s">
        <v>125</v>
      </c>
      <c r="AF686" s="4" t="s">
        <v>59</v>
      </c>
      <c r="AG686" s="121">
        <v>3350400240396</v>
      </c>
      <c r="AH686" s="8" t="s">
        <v>1743</v>
      </c>
    </row>
    <row r="687" spans="1:44">
      <c r="A687" s="277"/>
      <c r="B687" s="245"/>
      <c r="C687" s="245"/>
      <c r="D687" s="245"/>
      <c r="E687" s="248"/>
      <c r="F687" s="248"/>
      <c r="G687" s="248">
        <v>10</v>
      </c>
      <c r="H687" s="247">
        <v>3</v>
      </c>
      <c r="I687" s="65">
        <f>E687*400+F687*100+G687</f>
        <v>10</v>
      </c>
      <c r="J687" s="65">
        <v>250</v>
      </c>
      <c r="K687" s="80">
        <f>I687*J687</f>
        <v>2500</v>
      </c>
      <c r="L687" s="245">
        <v>2</v>
      </c>
      <c r="M687" s="266" t="s">
        <v>1630</v>
      </c>
      <c r="N687" s="245" t="s">
        <v>1595</v>
      </c>
      <c r="O687" s="48"/>
      <c r="P687" s="58">
        <v>42</v>
      </c>
      <c r="Q687" s="245">
        <v>100</v>
      </c>
      <c r="R687" s="251">
        <v>7350</v>
      </c>
      <c r="S687" s="245">
        <f>+R687*P687</f>
        <v>308700</v>
      </c>
      <c r="T687" s="245">
        <v>60</v>
      </c>
      <c r="U687" s="248">
        <v>93</v>
      </c>
      <c r="V687" s="58">
        <f>+S687*0.07</f>
        <v>21609.000000000004</v>
      </c>
      <c r="W687" s="278">
        <f>+V687+K687</f>
        <v>24109.000000000004</v>
      </c>
      <c r="X687" s="257">
        <f>+W687</f>
        <v>24109.000000000004</v>
      </c>
      <c r="Y687" s="257"/>
      <c r="Z687" s="125">
        <f>+X687</f>
        <v>24109.000000000004</v>
      </c>
      <c r="AA687" s="254">
        <v>0.3</v>
      </c>
      <c r="AB687" s="82">
        <f>+Z687*AA687/100</f>
        <v>72.327000000000012</v>
      </c>
      <c r="AC687" s="83">
        <f t="shared" si="240"/>
        <v>61.477950000000007</v>
      </c>
      <c r="AE687" s="4" t="s">
        <v>125</v>
      </c>
      <c r="AF687" s="4" t="s">
        <v>59</v>
      </c>
    </row>
    <row r="688" spans="1:44">
      <c r="A688" s="277"/>
      <c r="B688" s="245"/>
      <c r="C688" s="245"/>
      <c r="D688" s="245"/>
      <c r="E688" s="248"/>
      <c r="F688" s="248"/>
      <c r="G688" s="248"/>
      <c r="H688" s="247"/>
      <c r="I688" s="65"/>
      <c r="J688" s="65"/>
      <c r="K688" s="80"/>
      <c r="L688" s="245">
        <v>3</v>
      </c>
      <c r="M688" s="266" t="s">
        <v>1620</v>
      </c>
      <c r="N688" s="245" t="s">
        <v>1613</v>
      </c>
      <c r="O688" s="48"/>
      <c r="P688" s="58">
        <v>4</v>
      </c>
      <c r="Q688" s="245"/>
      <c r="R688" s="251"/>
      <c r="S688" s="245"/>
      <c r="T688" s="245">
        <v>1</v>
      </c>
      <c r="U688" s="248"/>
      <c r="V688" s="245"/>
      <c r="W688" s="278"/>
      <c r="X688" s="257"/>
      <c r="Y688" s="257"/>
      <c r="Z688" s="125"/>
      <c r="AA688" s="254"/>
      <c r="AB688" s="82"/>
      <c r="AC688" s="83">
        <f t="shared" si="240"/>
        <v>0</v>
      </c>
      <c r="AE688" s="4" t="s">
        <v>125</v>
      </c>
      <c r="AF688" s="4" t="s">
        <v>59</v>
      </c>
    </row>
    <row r="689" spans="1:44">
      <c r="A689" s="256"/>
      <c r="B689" s="243"/>
      <c r="C689" s="262"/>
      <c r="D689" s="245"/>
      <c r="E689" s="248"/>
      <c r="F689" s="248"/>
      <c r="G689" s="248"/>
      <c r="H689" s="247"/>
      <c r="I689" s="84"/>
      <c r="J689" s="84"/>
      <c r="K689" s="80"/>
      <c r="L689" s="245"/>
      <c r="M689" s="248"/>
      <c r="N689" s="249"/>
      <c r="O689" s="45"/>
      <c r="P689" s="139"/>
      <c r="Q689" s="250"/>
      <c r="R689" s="250"/>
      <c r="S689" s="251"/>
      <c r="T689" s="249"/>
      <c r="U689" s="252"/>
      <c r="V689" s="249"/>
      <c r="W689" s="253"/>
      <c r="X689" s="243"/>
      <c r="Y689" s="243"/>
      <c r="Z689" s="125"/>
      <c r="AA689" s="254"/>
      <c r="AB689" s="82"/>
      <c r="AC689" s="83">
        <f t="shared" si="240"/>
        <v>0</v>
      </c>
    </row>
    <row r="690" spans="1:44">
      <c r="A690" s="256">
        <v>345</v>
      </c>
      <c r="B690" s="249" t="s">
        <v>1319</v>
      </c>
      <c r="C690" s="263">
        <v>46176</v>
      </c>
      <c r="D690" s="245">
        <v>5</v>
      </c>
      <c r="E690" s="248">
        <v>0</v>
      </c>
      <c r="F690" s="248">
        <v>2</v>
      </c>
      <c r="G690" s="248">
        <v>81</v>
      </c>
      <c r="H690" s="247">
        <v>2</v>
      </c>
      <c r="I690" s="65">
        <f t="shared" si="262"/>
        <v>281</v>
      </c>
      <c r="J690" s="84">
        <v>500</v>
      </c>
      <c r="K690" s="80">
        <f t="shared" si="263"/>
        <v>140500</v>
      </c>
      <c r="L690" s="245">
        <v>1</v>
      </c>
      <c r="M690" s="266" t="s">
        <v>1592</v>
      </c>
      <c r="N690" s="245" t="s">
        <v>1863</v>
      </c>
      <c r="O690" s="45"/>
      <c r="P690" s="141">
        <v>136</v>
      </c>
      <c r="Q690" s="249"/>
      <c r="R690" s="250"/>
      <c r="S690" s="245"/>
      <c r="T690" s="249">
        <v>19</v>
      </c>
      <c r="U690" s="252"/>
      <c r="V690" s="249"/>
      <c r="W690" s="253"/>
      <c r="X690" s="243"/>
      <c r="Y690" s="243"/>
      <c r="Z690" s="77">
        <f t="shared" si="268"/>
        <v>140500</v>
      </c>
      <c r="AA690" s="254">
        <v>0.02</v>
      </c>
      <c r="AB690" s="82">
        <f>+Z690*AA690/100</f>
        <v>28.1</v>
      </c>
      <c r="AC690" s="83">
        <f t="shared" si="240"/>
        <v>23.885000000000002</v>
      </c>
      <c r="AD690" s="4" t="s">
        <v>10</v>
      </c>
      <c r="AE690" s="4" t="s">
        <v>1861</v>
      </c>
      <c r="AF690" s="4" t="s">
        <v>1860</v>
      </c>
      <c r="AG690" s="121">
        <v>3350400257159</v>
      </c>
      <c r="AH690" s="8" t="s">
        <v>1859</v>
      </c>
    </row>
    <row r="691" spans="1:44">
      <c r="A691" s="256"/>
      <c r="B691" s="249"/>
      <c r="C691" s="245"/>
      <c r="D691" s="245"/>
      <c r="E691" s="248"/>
      <c r="F691" s="248"/>
      <c r="G691" s="248"/>
      <c r="H691" s="247"/>
      <c r="I691" s="65"/>
      <c r="J691" s="65"/>
      <c r="K691" s="80"/>
      <c r="L691" s="245">
        <v>2</v>
      </c>
      <c r="M691" s="266" t="s">
        <v>1862</v>
      </c>
      <c r="N691" s="245" t="s">
        <v>1595</v>
      </c>
      <c r="O691" s="45"/>
      <c r="P691" s="139">
        <v>92</v>
      </c>
      <c r="Q691" s="249"/>
      <c r="R691" s="250"/>
      <c r="S691" s="245"/>
      <c r="T691" s="249">
        <v>19</v>
      </c>
      <c r="U691" s="252"/>
      <c r="V691" s="249"/>
      <c r="W691" s="253"/>
      <c r="X691" s="243"/>
      <c r="Y691" s="243"/>
      <c r="Z691" s="77"/>
      <c r="AA691" s="254"/>
      <c r="AB691" s="82"/>
      <c r="AC691" s="83">
        <f t="shared" si="240"/>
        <v>0</v>
      </c>
    </row>
    <row r="692" spans="1:44">
      <c r="A692" s="256"/>
      <c r="B692" s="249"/>
      <c r="C692" s="245"/>
      <c r="D692" s="245"/>
      <c r="E692" s="248"/>
      <c r="F692" s="248"/>
      <c r="G692" s="248"/>
      <c r="H692" s="247"/>
      <c r="I692" s="65"/>
      <c r="J692" s="65"/>
      <c r="K692" s="80"/>
      <c r="L692" s="245">
        <v>3</v>
      </c>
      <c r="M692" s="266" t="s">
        <v>1586</v>
      </c>
      <c r="N692" s="245" t="s">
        <v>1595</v>
      </c>
      <c r="O692" s="45"/>
      <c r="P692" s="139">
        <v>60</v>
      </c>
      <c r="Q692" s="249"/>
      <c r="R692" s="250"/>
      <c r="S692" s="245"/>
      <c r="T692" s="249">
        <v>19</v>
      </c>
      <c r="U692" s="252"/>
      <c r="V692" s="249"/>
      <c r="W692" s="253"/>
      <c r="X692" s="243"/>
      <c r="Y692" s="243"/>
      <c r="Z692" s="77"/>
      <c r="AA692" s="254"/>
      <c r="AB692" s="82"/>
      <c r="AC692" s="83">
        <f t="shared" si="240"/>
        <v>0</v>
      </c>
    </row>
    <row r="693" spans="1:44">
      <c r="A693" s="256"/>
      <c r="B693" s="249"/>
      <c r="C693" s="245"/>
      <c r="D693" s="245"/>
      <c r="E693" s="248"/>
      <c r="F693" s="248"/>
      <c r="G693" s="248"/>
      <c r="H693" s="247"/>
      <c r="I693" s="65"/>
      <c r="J693" s="65"/>
      <c r="K693" s="80"/>
      <c r="L693" s="245">
        <v>4</v>
      </c>
      <c r="M693" s="266" t="s">
        <v>1620</v>
      </c>
      <c r="N693" s="245" t="s">
        <v>1613</v>
      </c>
      <c r="O693" s="45"/>
      <c r="P693" s="139">
        <v>4</v>
      </c>
      <c r="Q693" s="249"/>
      <c r="R693" s="250"/>
      <c r="S693" s="245"/>
      <c r="T693" s="249">
        <v>19</v>
      </c>
      <c r="U693" s="252"/>
      <c r="V693" s="249"/>
      <c r="W693" s="253"/>
      <c r="X693" s="243"/>
      <c r="Y693" s="243"/>
      <c r="Z693" s="77"/>
      <c r="AA693" s="254"/>
      <c r="AB693" s="82"/>
      <c r="AC693" s="83">
        <f t="shared" si="240"/>
        <v>0</v>
      </c>
    </row>
    <row r="694" spans="1:44">
      <c r="A694" s="256"/>
      <c r="B694" s="249"/>
      <c r="C694" s="245"/>
      <c r="D694" s="245"/>
      <c r="E694" s="248"/>
      <c r="F694" s="248"/>
      <c r="G694" s="248"/>
      <c r="H694" s="247"/>
      <c r="I694" s="65"/>
      <c r="J694" s="65"/>
      <c r="K694" s="80"/>
      <c r="L694" s="245">
        <v>5</v>
      </c>
      <c r="M694" s="266" t="s">
        <v>1634</v>
      </c>
      <c r="N694" s="245" t="s">
        <v>1613</v>
      </c>
      <c r="O694" s="45"/>
      <c r="P694" s="139">
        <v>90</v>
      </c>
      <c r="Q694" s="249"/>
      <c r="R694" s="250"/>
      <c r="S694" s="245"/>
      <c r="T694" s="249">
        <v>19</v>
      </c>
      <c r="U694" s="252"/>
      <c r="V694" s="249"/>
      <c r="W694" s="253"/>
      <c r="X694" s="243"/>
      <c r="Y694" s="243"/>
      <c r="Z694" s="77"/>
      <c r="AA694" s="254"/>
      <c r="AB694" s="82"/>
      <c r="AC694" s="83">
        <f t="shared" si="240"/>
        <v>0</v>
      </c>
    </row>
    <row r="695" spans="1:44">
      <c r="A695" s="256">
        <v>346</v>
      </c>
      <c r="B695" s="243" t="s">
        <v>1320</v>
      </c>
      <c r="C695" s="245"/>
      <c r="D695" s="245"/>
      <c r="E695" s="248">
        <v>10</v>
      </c>
      <c r="F695" s="248">
        <v>3</v>
      </c>
      <c r="G695" s="60">
        <v>3.2</v>
      </c>
      <c r="H695" s="285">
        <v>1</v>
      </c>
      <c r="I695" s="60">
        <v>4303.2</v>
      </c>
      <c r="J695" s="65">
        <v>250</v>
      </c>
      <c r="K695" s="80">
        <v>1075800</v>
      </c>
      <c r="L695" s="245"/>
      <c r="M695" s="349"/>
      <c r="N695" s="346"/>
      <c r="O695" s="46"/>
      <c r="P695" s="151"/>
      <c r="Q695" s="345"/>
      <c r="R695" s="350"/>
      <c r="S695" s="346"/>
      <c r="T695" s="345"/>
      <c r="U695" s="351"/>
      <c r="V695" s="345"/>
      <c r="W695" s="352"/>
      <c r="X695" s="353"/>
      <c r="Y695" s="353"/>
      <c r="Z695" s="77">
        <v>1075800</v>
      </c>
      <c r="AA695" s="254">
        <v>0.01</v>
      </c>
      <c r="AB695" s="82">
        <v>107.58</v>
      </c>
      <c r="AC695" s="83"/>
      <c r="AD695" s="4" t="s">
        <v>10</v>
      </c>
      <c r="AE695" s="4" t="s">
        <v>2319</v>
      </c>
    </row>
    <row r="696" spans="1:44" ht="20.100000000000001" customHeight="1">
      <c r="A696" s="256">
        <v>347</v>
      </c>
      <c r="B696" s="257" t="s">
        <v>656</v>
      </c>
      <c r="C696" s="258">
        <v>568</v>
      </c>
      <c r="D696" s="259" t="s">
        <v>95</v>
      </c>
      <c r="E696" s="260">
        <v>3</v>
      </c>
      <c r="F696" s="260">
        <v>1</v>
      </c>
      <c r="G696" s="260">
        <v>42</v>
      </c>
      <c r="H696" s="383">
        <v>1</v>
      </c>
      <c r="I696" s="84">
        <f t="shared" ref="I696:I712" si="271">E696*400+F696*100+G696</f>
        <v>1342</v>
      </c>
      <c r="J696" s="84">
        <v>250</v>
      </c>
      <c r="K696" s="80">
        <f t="shared" ref="K696:K713" si="272">I696*J696</f>
        <v>335500</v>
      </c>
      <c r="L696" s="245"/>
      <c r="M696" s="347"/>
      <c r="N696" s="345"/>
      <c r="O696" s="46"/>
      <c r="P696" s="151"/>
      <c r="Q696" s="350"/>
      <c r="R696" s="350"/>
      <c r="S696" s="379"/>
      <c r="T696" s="345"/>
      <c r="U696" s="351"/>
      <c r="V696" s="345"/>
      <c r="W696" s="306"/>
      <c r="X696" s="249"/>
      <c r="Y696" s="249"/>
      <c r="Z696" s="77">
        <f>K696</f>
        <v>335500</v>
      </c>
      <c r="AA696" s="254">
        <v>0.01</v>
      </c>
      <c r="AB696" s="82">
        <f>+Z696*AA696/100</f>
        <v>33.549999999999997</v>
      </c>
      <c r="AC696" s="83">
        <f t="shared" si="240"/>
        <v>28.517499999999998</v>
      </c>
      <c r="AD696" s="501" t="s">
        <v>10</v>
      </c>
      <c r="AE696" s="489" t="s">
        <v>634</v>
      </c>
      <c r="AF696" s="489" t="s">
        <v>63</v>
      </c>
      <c r="AG696" s="498" t="s">
        <v>735</v>
      </c>
      <c r="AH696" s="498" t="s">
        <v>87</v>
      </c>
      <c r="AI696" s="12" t="s">
        <v>95</v>
      </c>
      <c r="AJ696" s="6" t="s">
        <v>123</v>
      </c>
      <c r="AK696" s="11" t="s">
        <v>15</v>
      </c>
      <c r="AL696" s="11" t="s">
        <v>16</v>
      </c>
      <c r="AM696" s="11" t="s">
        <v>17</v>
      </c>
      <c r="AN696" s="11" t="s">
        <v>28</v>
      </c>
      <c r="AO696" s="11" t="s">
        <v>19</v>
      </c>
      <c r="AP696" s="11">
        <v>2</v>
      </c>
      <c r="AQ696" s="11">
        <v>3</v>
      </c>
      <c r="AR696" s="11">
        <v>62</v>
      </c>
    </row>
    <row r="697" spans="1:44" ht="20.100000000000001" customHeight="1">
      <c r="A697" s="256"/>
      <c r="B697" s="257" t="s">
        <v>656</v>
      </c>
      <c r="C697" s="258">
        <v>481</v>
      </c>
      <c r="D697" s="259" t="s">
        <v>95</v>
      </c>
      <c r="E697" s="260">
        <v>11</v>
      </c>
      <c r="F697" s="260">
        <v>3</v>
      </c>
      <c r="G697" s="260">
        <v>20</v>
      </c>
      <c r="H697" s="383">
        <v>1</v>
      </c>
      <c r="I697" s="84">
        <f t="shared" si="271"/>
        <v>4720</v>
      </c>
      <c r="J697" s="84">
        <v>250</v>
      </c>
      <c r="K697" s="80">
        <f t="shared" si="272"/>
        <v>1180000</v>
      </c>
      <c r="L697" s="245"/>
      <c r="M697" s="248"/>
      <c r="N697" s="249"/>
      <c r="O697" s="45"/>
      <c r="P697" s="139"/>
      <c r="Q697" s="250"/>
      <c r="R697" s="250"/>
      <c r="S697" s="251"/>
      <c r="T697" s="249"/>
      <c r="U697" s="252"/>
      <c r="V697" s="249"/>
      <c r="W697" s="253"/>
      <c r="X697" s="243"/>
      <c r="Y697" s="243"/>
      <c r="Z697" s="77">
        <f t="shared" ref="Z697:Z713" si="273">K697</f>
        <v>1180000</v>
      </c>
      <c r="AA697" s="254">
        <v>0.01</v>
      </c>
      <c r="AB697" s="82">
        <f>+Z697*AA697/100</f>
        <v>118</v>
      </c>
      <c r="AC697" s="83">
        <f t="shared" si="240"/>
        <v>100.3</v>
      </c>
      <c r="AD697" s="501" t="s">
        <v>10</v>
      </c>
      <c r="AE697" s="489" t="s">
        <v>634</v>
      </c>
      <c r="AF697" s="489" t="s">
        <v>63</v>
      </c>
      <c r="AG697" s="498" t="s">
        <v>735</v>
      </c>
      <c r="AH697" s="498" t="s">
        <v>87</v>
      </c>
      <c r="AI697" s="12" t="s">
        <v>95</v>
      </c>
      <c r="AJ697" s="6"/>
      <c r="AK697" s="11"/>
      <c r="AL697" s="11"/>
      <c r="AM697" s="11" t="s">
        <v>17</v>
      </c>
      <c r="AN697" s="11" t="s">
        <v>33</v>
      </c>
      <c r="AO697" s="11" t="s">
        <v>19</v>
      </c>
      <c r="AP697" s="11">
        <v>2</v>
      </c>
      <c r="AQ697" s="11">
        <v>3</v>
      </c>
      <c r="AR697" s="11">
        <v>49</v>
      </c>
    </row>
    <row r="698" spans="1:44" ht="20.100000000000001" customHeight="1">
      <c r="A698" s="256"/>
      <c r="B698" s="257" t="s">
        <v>1322</v>
      </c>
      <c r="C698" s="258"/>
      <c r="D698" s="259"/>
      <c r="E698" s="260">
        <v>2</v>
      </c>
      <c r="F698" s="260">
        <v>0</v>
      </c>
      <c r="G698" s="260">
        <v>0</v>
      </c>
      <c r="H698" s="383">
        <v>1</v>
      </c>
      <c r="I698" s="84">
        <v>800</v>
      </c>
      <c r="J698" s="84">
        <v>250</v>
      </c>
      <c r="K698" s="80">
        <v>200000</v>
      </c>
      <c r="L698" s="245"/>
      <c r="M698" s="248"/>
      <c r="N698" s="249"/>
      <c r="O698" s="45"/>
      <c r="P698" s="139"/>
      <c r="Q698" s="250"/>
      <c r="R698" s="250"/>
      <c r="S698" s="251"/>
      <c r="T698" s="249"/>
      <c r="U698" s="252"/>
      <c r="V698" s="249"/>
      <c r="W698" s="253"/>
      <c r="X698" s="243"/>
      <c r="Y698" s="243"/>
      <c r="Z698" s="77">
        <v>200000</v>
      </c>
      <c r="AA698" s="254">
        <v>0.01</v>
      </c>
      <c r="AB698" s="82">
        <v>20</v>
      </c>
      <c r="AC698" s="83"/>
      <c r="AD698" s="497" t="s">
        <v>10</v>
      </c>
      <c r="AE698" s="515" t="s">
        <v>634</v>
      </c>
      <c r="AF698" s="515" t="s">
        <v>63</v>
      </c>
      <c r="AG698" s="498"/>
      <c r="AH698" s="498"/>
      <c r="AI698" s="12"/>
      <c r="AJ698" s="6"/>
      <c r="AK698" s="11"/>
      <c r="AL698" s="11"/>
      <c r="AM698" s="11"/>
      <c r="AN698" s="11"/>
      <c r="AO698" s="11"/>
      <c r="AP698" s="11"/>
      <c r="AQ698" s="11"/>
      <c r="AR698" s="11"/>
    </row>
    <row r="699" spans="1:44" ht="20.100000000000001" customHeight="1">
      <c r="A699" s="256">
        <v>348</v>
      </c>
      <c r="B699" s="257" t="s">
        <v>656</v>
      </c>
      <c r="C699" s="258" t="s">
        <v>1132</v>
      </c>
      <c r="D699" s="259" t="s">
        <v>14</v>
      </c>
      <c r="E699" s="260">
        <v>1</v>
      </c>
      <c r="F699" s="260">
        <v>1</v>
      </c>
      <c r="G699" s="260">
        <v>78</v>
      </c>
      <c r="H699" s="247">
        <v>5</v>
      </c>
      <c r="I699" s="60">
        <v>100</v>
      </c>
      <c r="J699" s="84">
        <v>250</v>
      </c>
      <c r="K699" s="80">
        <f>I699*J699</f>
        <v>25000</v>
      </c>
      <c r="L699" s="245">
        <v>1</v>
      </c>
      <c r="M699" s="248" t="s">
        <v>1592</v>
      </c>
      <c r="N699" s="245" t="s">
        <v>1594</v>
      </c>
      <c r="O699" s="48">
        <v>2</v>
      </c>
      <c r="P699" s="58">
        <v>405.65</v>
      </c>
      <c r="Q699" s="251">
        <f>100-Q700</f>
        <v>92.924935289042281</v>
      </c>
      <c r="R699" s="251">
        <v>7400</v>
      </c>
      <c r="S699" s="251">
        <f>+R699*P699</f>
        <v>3001810</v>
      </c>
      <c r="T699" s="245">
        <v>52</v>
      </c>
      <c r="U699" s="248">
        <v>85</v>
      </c>
      <c r="V699" s="58">
        <f>+S699*0.15</f>
        <v>450271.5</v>
      </c>
      <c r="W699" s="99">
        <f>+V699+K699</f>
        <v>475271.5</v>
      </c>
      <c r="X699" s="59">
        <f>+W699*Q699/100</f>
        <v>441645.73382226058</v>
      </c>
      <c r="Y699" s="257">
        <v>50</v>
      </c>
      <c r="Z699" s="77"/>
      <c r="AA699" s="254"/>
      <c r="AB699" s="82"/>
      <c r="AC699" s="83">
        <f t="shared" si="240"/>
        <v>0</v>
      </c>
      <c r="AD699" s="497" t="s">
        <v>20</v>
      </c>
      <c r="AE699" s="620" t="s">
        <v>634</v>
      </c>
      <c r="AF699" s="515" t="s">
        <v>34</v>
      </c>
      <c r="AG699" s="498" t="s">
        <v>1015</v>
      </c>
      <c r="AH699" s="498" t="s">
        <v>514</v>
      </c>
      <c r="AI699" s="12" t="s">
        <v>14</v>
      </c>
      <c r="AJ699" s="6" t="s">
        <v>36</v>
      </c>
      <c r="AK699" s="11" t="s">
        <v>15</v>
      </c>
      <c r="AL699" s="11" t="s">
        <v>16</v>
      </c>
      <c r="AM699" s="11" t="s">
        <v>17</v>
      </c>
      <c r="AN699" s="11" t="s">
        <v>37</v>
      </c>
      <c r="AO699" s="11" t="s">
        <v>525</v>
      </c>
      <c r="AP699" s="11">
        <v>1</v>
      </c>
      <c r="AQ699" s="11">
        <v>3</v>
      </c>
      <c r="AR699" s="11">
        <v>32</v>
      </c>
    </row>
    <row r="700" spans="1:44" ht="20.100000000000001" customHeight="1">
      <c r="A700" s="256"/>
      <c r="B700" s="257"/>
      <c r="C700" s="258"/>
      <c r="D700" s="259"/>
      <c r="E700" s="260"/>
      <c r="F700" s="260"/>
      <c r="G700" s="260"/>
      <c r="H700" s="247"/>
      <c r="I700" s="60"/>
      <c r="J700" s="84"/>
      <c r="K700" s="80"/>
      <c r="L700" s="245"/>
      <c r="M700" s="248"/>
      <c r="N700" s="249"/>
      <c r="O700" s="45">
        <v>3</v>
      </c>
      <c r="P700" s="139">
        <v>28.7</v>
      </c>
      <c r="Q700" s="250">
        <f>+P700*100/P699</f>
        <v>7.0750647109577223</v>
      </c>
      <c r="R700" s="250"/>
      <c r="S700" s="251"/>
      <c r="T700" s="249"/>
      <c r="U700" s="252"/>
      <c r="V700" s="249"/>
      <c r="W700" s="253"/>
      <c r="X700" s="59">
        <f>+W699*Q700/100</f>
        <v>33625.766177739431</v>
      </c>
      <c r="Y700" s="243"/>
      <c r="Z700" s="77">
        <f>+X700</f>
        <v>33625.766177739431</v>
      </c>
      <c r="AA700" s="254">
        <v>0.3</v>
      </c>
      <c r="AB700" s="82">
        <f>+Z700*AA700/100</f>
        <v>100.87729853321829</v>
      </c>
      <c r="AC700" s="83">
        <f t="shared" si="240"/>
        <v>85.745703753235546</v>
      </c>
      <c r="AD700" s="501" t="s">
        <v>20</v>
      </c>
      <c r="AE700" s="239" t="s">
        <v>634</v>
      </c>
      <c r="AF700" s="489" t="s">
        <v>34</v>
      </c>
      <c r="AG700" s="498" t="s">
        <v>1015</v>
      </c>
      <c r="AH700" s="498" t="s">
        <v>514</v>
      </c>
      <c r="AI700" s="12" t="s">
        <v>14</v>
      </c>
      <c r="AJ700" s="6" t="s">
        <v>36</v>
      </c>
      <c r="AK700" s="11" t="s">
        <v>15</v>
      </c>
      <c r="AL700" s="11" t="s">
        <v>16</v>
      </c>
      <c r="AM700" s="11" t="s">
        <v>17</v>
      </c>
      <c r="AN700" s="11" t="s">
        <v>37</v>
      </c>
      <c r="AO700" s="11" t="s">
        <v>525</v>
      </c>
      <c r="AP700" s="11">
        <v>1</v>
      </c>
      <c r="AQ700" s="11">
        <v>3</v>
      </c>
      <c r="AR700" s="11">
        <v>32</v>
      </c>
    </row>
    <row r="701" spans="1:44" ht="20.100000000000001" customHeight="1">
      <c r="A701" s="283"/>
      <c r="B701" s="257"/>
      <c r="C701" s="258"/>
      <c r="D701" s="259"/>
      <c r="E701" s="260"/>
      <c r="F701" s="260"/>
      <c r="G701" s="260"/>
      <c r="H701" s="247">
        <v>1</v>
      </c>
      <c r="I701" s="60">
        <v>478</v>
      </c>
      <c r="J701" s="84">
        <v>250</v>
      </c>
      <c r="K701" s="80">
        <f>+J701*I701</f>
        <v>119500</v>
      </c>
      <c r="L701" s="245"/>
      <c r="M701" s="248"/>
      <c r="N701" s="249"/>
      <c r="O701" s="45"/>
      <c r="P701" s="139"/>
      <c r="Q701" s="250"/>
      <c r="R701" s="250"/>
      <c r="S701" s="251"/>
      <c r="T701" s="249"/>
      <c r="U701" s="252"/>
      <c r="V701" s="249"/>
      <c r="W701" s="253"/>
      <c r="X701" s="243"/>
      <c r="Y701" s="243"/>
      <c r="Z701" s="77">
        <f>+K701</f>
        <v>119500</v>
      </c>
      <c r="AA701" s="254">
        <v>0.01</v>
      </c>
      <c r="AB701" s="82">
        <f>+Z701*AA701/100</f>
        <v>11.95</v>
      </c>
      <c r="AC701" s="83">
        <f t="shared" si="240"/>
        <v>10.157499999999999</v>
      </c>
      <c r="AD701" s="488"/>
      <c r="AE701" s="488"/>
      <c r="AF701" s="488"/>
      <c r="AG701" s="504"/>
      <c r="AH701" s="504"/>
      <c r="AI701" s="67"/>
      <c r="AJ701" s="64"/>
      <c r="AK701" s="11"/>
      <c r="AL701" s="11"/>
      <c r="AM701" s="11"/>
      <c r="AN701" s="11"/>
      <c r="AO701" s="11"/>
      <c r="AP701" s="11"/>
      <c r="AQ701" s="11"/>
      <c r="AR701" s="11"/>
    </row>
    <row r="702" spans="1:44" ht="20.100000000000001" customHeight="1">
      <c r="A702" s="283"/>
      <c r="B702" s="257"/>
      <c r="C702" s="390"/>
      <c r="D702" s="259"/>
      <c r="E702" s="260"/>
      <c r="F702" s="260"/>
      <c r="G702" s="260"/>
      <c r="H702" s="247"/>
      <c r="I702" s="65"/>
      <c r="J702" s="84"/>
      <c r="K702" s="80"/>
      <c r="L702" s="245"/>
      <c r="M702" s="248"/>
      <c r="N702" s="249"/>
      <c r="O702" s="45"/>
      <c r="P702" s="139"/>
      <c r="Q702" s="250"/>
      <c r="R702" s="250"/>
      <c r="S702" s="251"/>
      <c r="T702" s="249"/>
      <c r="U702" s="252"/>
      <c r="V702" s="249"/>
      <c r="W702" s="253"/>
      <c r="X702" s="243"/>
      <c r="Y702" s="243"/>
      <c r="Z702" s="77"/>
      <c r="AA702" s="254"/>
      <c r="AB702" s="82"/>
      <c r="AC702" s="83">
        <f t="shared" si="240"/>
        <v>0</v>
      </c>
      <c r="AD702" s="488"/>
      <c r="AE702" s="488"/>
      <c r="AF702" s="488"/>
      <c r="AG702" s="504"/>
      <c r="AH702" s="504"/>
      <c r="AI702" s="67"/>
      <c r="AJ702" s="64"/>
      <c r="AK702" s="11"/>
      <c r="AL702" s="11"/>
      <c r="AM702" s="11"/>
      <c r="AN702" s="11"/>
      <c r="AO702" s="11"/>
      <c r="AP702" s="11"/>
      <c r="AQ702" s="11"/>
      <c r="AR702" s="11"/>
    </row>
    <row r="703" spans="1:44">
      <c r="A703" s="283">
        <v>349</v>
      </c>
      <c r="B703" s="257" t="s">
        <v>1286</v>
      </c>
      <c r="C703" s="262">
        <v>23933</v>
      </c>
      <c r="D703" s="315"/>
      <c r="E703" s="248">
        <v>0</v>
      </c>
      <c r="F703" s="248">
        <v>3</v>
      </c>
      <c r="G703" s="248">
        <v>63</v>
      </c>
      <c r="H703" s="247">
        <v>1</v>
      </c>
      <c r="I703" s="65">
        <f t="shared" si="271"/>
        <v>363</v>
      </c>
      <c r="J703" s="84">
        <v>250</v>
      </c>
      <c r="K703" s="80">
        <f t="shared" si="272"/>
        <v>90750</v>
      </c>
      <c r="L703" s="245"/>
      <c r="M703" s="248"/>
      <c r="N703" s="249"/>
      <c r="O703" s="45"/>
      <c r="P703" s="139"/>
      <c r="Q703" s="250"/>
      <c r="R703" s="250"/>
      <c r="S703" s="251"/>
      <c r="T703" s="249"/>
      <c r="U703" s="252"/>
      <c r="V703" s="249"/>
      <c r="W703" s="253"/>
      <c r="X703" s="243"/>
      <c r="Y703" s="243"/>
      <c r="Z703" s="77">
        <f t="shared" si="273"/>
        <v>90750</v>
      </c>
      <c r="AA703" s="254">
        <v>0.01</v>
      </c>
      <c r="AB703" s="82">
        <f t="shared" ref="AB703:AB711" si="274">+Z703*AA703/100</f>
        <v>9.0749999999999993</v>
      </c>
      <c r="AC703" s="83">
        <f t="shared" si="240"/>
        <v>7.7137499999999992</v>
      </c>
      <c r="AD703" s="4" t="s">
        <v>20</v>
      </c>
      <c r="AE703" s="4" t="s">
        <v>103</v>
      </c>
      <c r="AF703" s="4" t="s">
        <v>1315</v>
      </c>
      <c r="AG703" s="121">
        <v>3350400237085</v>
      </c>
      <c r="AH703" s="8" t="s">
        <v>1515</v>
      </c>
    </row>
    <row r="704" spans="1:44" ht="20.100000000000001" customHeight="1">
      <c r="A704" s="283">
        <v>350</v>
      </c>
      <c r="B704" s="257" t="s">
        <v>656</v>
      </c>
      <c r="C704" s="258">
        <v>333</v>
      </c>
      <c r="D704" s="259" t="s">
        <v>95</v>
      </c>
      <c r="E704" s="260">
        <v>4</v>
      </c>
      <c r="F704" s="260">
        <v>3</v>
      </c>
      <c r="G704" s="260">
        <v>19</v>
      </c>
      <c r="H704" s="247">
        <v>1</v>
      </c>
      <c r="I704" s="84">
        <f t="shared" si="271"/>
        <v>1919</v>
      </c>
      <c r="J704" s="84">
        <v>250</v>
      </c>
      <c r="K704" s="80">
        <f t="shared" si="272"/>
        <v>479750</v>
      </c>
      <c r="L704" s="245"/>
      <c r="M704" s="248"/>
      <c r="N704" s="249"/>
      <c r="O704" s="45"/>
      <c r="P704" s="139"/>
      <c r="Q704" s="250"/>
      <c r="R704" s="250"/>
      <c r="S704" s="251"/>
      <c r="T704" s="249"/>
      <c r="U704" s="252"/>
      <c r="V704" s="249"/>
      <c r="W704" s="253"/>
      <c r="X704" s="243"/>
      <c r="Y704" s="243"/>
      <c r="Z704" s="77">
        <f t="shared" si="273"/>
        <v>479750</v>
      </c>
      <c r="AA704" s="254">
        <v>0.01</v>
      </c>
      <c r="AB704" s="82">
        <f t="shared" si="274"/>
        <v>47.975000000000001</v>
      </c>
      <c r="AC704" s="83">
        <f t="shared" ref="AC704:AC759" si="275">+AB704*0.85</f>
        <v>40.778750000000002</v>
      </c>
      <c r="AD704" s="501" t="s">
        <v>20</v>
      </c>
      <c r="AE704" s="489" t="s">
        <v>103</v>
      </c>
      <c r="AF704" s="489" t="s">
        <v>104</v>
      </c>
      <c r="AG704" s="498" t="s">
        <v>922</v>
      </c>
      <c r="AH704" s="498" t="s">
        <v>120</v>
      </c>
      <c r="AI704" s="12" t="s">
        <v>14</v>
      </c>
      <c r="AJ704" s="200" t="s">
        <v>195</v>
      </c>
      <c r="AK704" s="11"/>
      <c r="AL704" s="11" t="s">
        <v>16</v>
      </c>
      <c r="AM704" s="11" t="s">
        <v>17</v>
      </c>
      <c r="AN704" s="11" t="s">
        <v>28</v>
      </c>
      <c r="AO704" s="11" t="s">
        <v>416</v>
      </c>
      <c r="AP704" s="11">
        <v>2</v>
      </c>
      <c r="AQ704" s="11">
        <v>0</v>
      </c>
      <c r="AR704" s="11">
        <v>0</v>
      </c>
    </row>
    <row r="705" spans="1:44" ht="20.100000000000001" customHeight="1">
      <c r="A705" s="283">
        <v>351</v>
      </c>
      <c r="B705" s="243" t="s">
        <v>656</v>
      </c>
      <c r="C705" s="258">
        <v>340</v>
      </c>
      <c r="D705" s="259" t="s">
        <v>32</v>
      </c>
      <c r="E705" s="260">
        <v>3</v>
      </c>
      <c r="F705" s="260">
        <v>3</v>
      </c>
      <c r="G705" s="260">
        <v>1</v>
      </c>
      <c r="H705" s="247">
        <v>1</v>
      </c>
      <c r="I705" s="95">
        <f t="shared" si="271"/>
        <v>1501</v>
      </c>
      <c r="J705" s="84">
        <v>250</v>
      </c>
      <c r="K705" s="80">
        <f t="shared" si="272"/>
        <v>375250</v>
      </c>
      <c r="L705" s="245"/>
      <c r="M705" s="248"/>
      <c r="N705" s="249"/>
      <c r="O705" s="45"/>
      <c r="P705" s="139"/>
      <c r="Q705" s="250"/>
      <c r="R705" s="250"/>
      <c r="S705" s="251"/>
      <c r="T705" s="249"/>
      <c r="U705" s="252"/>
      <c r="V705" s="249"/>
      <c r="W705" s="253"/>
      <c r="X705" s="243"/>
      <c r="Y705" s="243"/>
      <c r="Z705" s="77">
        <f t="shared" si="273"/>
        <v>375250</v>
      </c>
      <c r="AA705" s="254">
        <v>0.01</v>
      </c>
      <c r="AB705" s="82">
        <f>+Z705*AA705/100</f>
        <v>37.524999999999999</v>
      </c>
      <c r="AC705" s="83">
        <f t="shared" si="275"/>
        <v>31.896249999999998</v>
      </c>
      <c r="AD705" s="501" t="s">
        <v>20</v>
      </c>
      <c r="AE705" s="489" t="s">
        <v>337</v>
      </c>
      <c r="AF705" s="489" t="s">
        <v>81</v>
      </c>
      <c r="AG705" s="498" t="s">
        <v>898</v>
      </c>
      <c r="AH705" s="498" t="s">
        <v>340</v>
      </c>
      <c r="AI705" s="12" t="s">
        <v>32</v>
      </c>
      <c r="AJ705" s="6" t="s">
        <v>36</v>
      </c>
      <c r="AK705" s="11" t="s">
        <v>15</v>
      </c>
      <c r="AL705" s="11" t="s">
        <v>16</v>
      </c>
      <c r="AM705" s="11" t="s">
        <v>17</v>
      </c>
      <c r="AN705" s="11" t="s">
        <v>18</v>
      </c>
      <c r="AO705" s="11" t="s">
        <v>396</v>
      </c>
      <c r="AP705" s="11">
        <v>6</v>
      </c>
      <c r="AQ705" s="11">
        <v>2</v>
      </c>
      <c r="AR705" s="11">
        <v>36</v>
      </c>
    </row>
    <row r="706" spans="1:44" ht="20.100000000000001" customHeight="1">
      <c r="A706" s="283"/>
      <c r="B706" s="243" t="s">
        <v>656</v>
      </c>
      <c r="C706" s="258">
        <v>340</v>
      </c>
      <c r="D706" s="259" t="s">
        <v>32</v>
      </c>
      <c r="E706" s="260">
        <v>7</v>
      </c>
      <c r="F706" s="260">
        <v>3</v>
      </c>
      <c r="G706" s="260">
        <v>77</v>
      </c>
      <c r="H706" s="264">
        <v>1</v>
      </c>
      <c r="I706" s="84">
        <f t="shared" si="271"/>
        <v>3177</v>
      </c>
      <c r="J706" s="84">
        <v>250</v>
      </c>
      <c r="K706" s="80">
        <f t="shared" si="272"/>
        <v>794250</v>
      </c>
      <c r="L706" s="245"/>
      <c r="M706" s="248"/>
      <c r="N706" s="249"/>
      <c r="O706" s="45"/>
      <c r="P706" s="139"/>
      <c r="Q706" s="250"/>
      <c r="R706" s="250"/>
      <c r="S706" s="251"/>
      <c r="T706" s="249"/>
      <c r="U706" s="252"/>
      <c r="V706" s="249"/>
      <c r="W706" s="253"/>
      <c r="X706" s="243"/>
      <c r="Y706" s="243"/>
      <c r="Z706" s="77">
        <f t="shared" si="273"/>
        <v>794250</v>
      </c>
      <c r="AA706" s="254">
        <v>0.01</v>
      </c>
      <c r="AB706" s="82">
        <f>+Z706*AA706/100</f>
        <v>79.424999999999997</v>
      </c>
      <c r="AC706" s="83">
        <f t="shared" si="275"/>
        <v>67.51124999999999</v>
      </c>
      <c r="AD706" s="501" t="s">
        <v>20</v>
      </c>
      <c r="AE706" s="489" t="s">
        <v>337</v>
      </c>
      <c r="AF706" s="489" t="s">
        <v>81</v>
      </c>
      <c r="AG706" s="498" t="s">
        <v>743</v>
      </c>
      <c r="AH706" s="498" t="s">
        <v>319</v>
      </c>
      <c r="AI706" s="12" t="s">
        <v>95</v>
      </c>
      <c r="AJ706" s="6" t="s">
        <v>123</v>
      </c>
      <c r="AK706" s="11" t="s">
        <v>15</v>
      </c>
      <c r="AL706" s="11" t="s">
        <v>16</v>
      </c>
      <c r="AM706" s="11" t="s">
        <v>17</v>
      </c>
      <c r="AN706" s="11" t="s">
        <v>68</v>
      </c>
      <c r="AO706" s="11" t="s">
        <v>19</v>
      </c>
      <c r="AP706" s="11">
        <v>3</v>
      </c>
      <c r="AQ706" s="11">
        <v>0</v>
      </c>
      <c r="AR706" s="11">
        <v>66</v>
      </c>
    </row>
    <row r="707" spans="1:44">
      <c r="A707" s="283">
        <v>352</v>
      </c>
      <c r="B707" s="249" t="s">
        <v>1723</v>
      </c>
      <c r="C707" s="263"/>
      <c r="D707" s="245">
        <v>6</v>
      </c>
      <c r="E707" s="248">
        <v>0</v>
      </c>
      <c r="F707" s="248">
        <v>0</v>
      </c>
      <c r="G707" s="248">
        <v>42</v>
      </c>
      <c r="H707" s="247">
        <v>2</v>
      </c>
      <c r="I707" s="65">
        <f t="shared" si="271"/>
        <v>42</v>
      </c>
      <c r="J707" s="84">
        <v>250</v>
      </c>
      <c r="K707" s="80">
        <f t="shared" si="272"/>
        <v>10500</v>
      </c>
      <c r="L707" s="245">
        <v>1</v>
      </c>
      <c r="M707" s="266" t="s">
        <v>1592</v>
      </c>
      <c r="N707" s="245" t="s">
        <v>1595</v>
      </c>
      <c r="O707" s="45"/>
      <c r="P707" s="139">
        <v>90</v>
      </c>
      <c r="Q707" s="249"/>
      <c r="R707" s="250"/>
      <c r="S707" s="245"/>
      <c r="T707" s="249">
        <v>200</v>
      </c>
      <c r="U707" s="252"/>
      <c r="V707" s="249"/>
      <c r="W707" s="253"/>
      <c r="X707" s="243"/>
      <c r="Y707" s="243"/>
      <c r="Z707" s="77">
        <f t="shared" si="273"/>
        <v>10500</v>
      </c>
      <c r="AA707" s="254">
        <v>0.02</v>
      </c>
      <c r="AB707" s="82">
        <f t="shared" si="274"/>
        <v>2.1</v>
      </c>
      <c r="AC707" s="83">
        <f t="shared" si="275"/>
        <v>1.7849999999999999</v>
      </c>
      <c r="AD707" s="4" t="s">
        <v>644</v>
      </c>
      <c r="AE707" s="4" t="s">
        <v>337</v>
      </c>
      <c r="AF707" s="4" t="s">
        <v>327</v>
      </c>
      <c r="AG707" s="121">
        <v>3350400239851</v>
      </c>
      <c r="AH707" s="8" t="s">
        <v>1744</v>
      </c>
    </row>
    <row r="708" spans="1:44" ht="17.25">
      <c r="A708" s="283">
        <v>353</v>
      </c>
      <c r="B708" s="245" t="s">
        <v>1139</v>
      </c>
      <c r="C708" s="275">
        <v>1290</v>
      </c>
      <c r="D708" s="245"/>
      <c r="E708" s="246">
        <v>1</v>
      </c>
      <c r="F708" s="246">
        <v>0</v>
      </c>
      <c r="G708" s="246">
        <v>0</v>
      </c>
      <c r="H708" s="247">
        <v>1</v>
      </c>
      <c r="I708" s="65">
        <f t="shared" si="271"/>
        <v>400</v>
      </c>
      <c r="J708" s="84">
        <v>100</v>
      </c>
      <c r="K708" s="80">
        <f t="shared" si="272"/>
        <v>40000</v>
      </c>
      <c r="L708" s="245"/>
      <c r="M708" s="248"/>
      <c r="N708" s="245"/>
      <c r="O708" s="48"/>
      <c r="P708" s="58"/>
      <c r="Q708" s="251"/>
      <c r="R708" s="251"/>
      <c r="S708" s="251"/>
      <c r="T708" s="245"/>
      <c r="U708" s="248"/>
      <c r="V708" s="245"/>
      <c r="W708" s="278"/>
      <c r="X708" s="257"/>
      <c r="Y708" s="257"/>
      <c r="Z708" s="77">
        <f t="shared" si="273"/>
        <v>40000</v>
      </c>
      <c r="AA708" s="254">
        <v>0.01</v>
      </c>
      <c r="AB708" s="82">
        <f t="shared" si="274"/>
        <v>4</v>
      </c>
      <c r="AC708" s="83">
        <f t="shared" si="275"/>
        <v>3.4</v>
      </c>
      <c r="AD708" s="485" t="s">
        <v>10</v>
      </c>
      <c r="AE708" s="486" t="s">
        <v>337</v>
      </c>
      <c r="AF708" s="486" t="s">
        <v>1193</v>
      </c>
      <c r="AG708" s="486"/>
      <c r="AH708" s="486">
        <v>27</v>
      </c>
      <c r="AI708" s="3">
        <v>3</v>
      </c>
      <c r="AJ708" s="3" t="s">
        <v>15</v>
      </c>
      <c r="AK708" s="3" t="s">
        <v>16</v>
      </c>
      <c r="AL708" s="3" t="s">
        <v>17</v>
      </c>
    </row>
    <row r="709" spans="1:44" ht="20.100000000000001" customHeight="1">
      <c r="A709" s="283">
        <v>354</v>
      </c>
      <c r="B709" s="257" t="s">
        <v>656</v>
      </c>
      <c r="C709" s="258">
        <v>340</v>
      </c>
      <c r="D709" s="259" t="s">
        <v>32</v>
      </c>
      <c r="E709" s="260">
        <v>2</v>
      </c>
      <c r="F709" s="260">
        <v>0</v>
      </c>
      <c r="G709" s="260">
        <v>11</v>
      </c>
      <c r="H709" s="264">
        <v>1</v>
      </c>
      <c r="I709" s="65">
        <f t="shared" si="271"/>
        <v>811</v>
      </c>
      <c r="J709" s="84">
        <v>250</v>
      </c>
      <c r="K709" s="80">
        <f t="shared" si="272"/>
        <v>202750</v>
      </c>
      <c r="L709" s="245"/>
      <c r="M709" s="248"/>
      <c r="N709" s="245"/>
      <c r="O709" s="48"/>
      <c r="P709" s="58"/>
      <c r="Q709" s="251"/>
      <c r="R709" s="251"/>
      <c r="S709" s="251"/>
      <c r="T709" s="245"/>
      <c r="U709" s="248"/>
      <c r="V709" s="245"/>
      <c r="W709" s="278"/>
      <c r="X709" s="257"/>
      <c r="Y709" s="257"/>
      <c r="Z709" s="77">
        <f t="shared" si="273"/>
        <v>202750</v>
      </c>
      <c r="AA709" s="254">
        <v>0.01</v>
      </c>
      <c r="AB709" s="82">
        <f t="shared" si="274"/>
        <v>20.274999999999999</v>
      </c>
      <c r="AC709" s="83">
        <f t="shared" si="275"/>
        <v>17.233749999999997</v>
      </c>
      <c r="AD709" s="501" t="s">
        <v>20</v>
      </c>
      <c r="AE709" s="489" t="s">
        <v>337</v>
      </c>
      <c r="AF709" s="489" t="s">
        <v>552</v>
      </c>
      <c r="AG709" s="498" t="s">
        <v>777</v>
      </c>
      <c r="AH709" s="498" t="s">
        <v>79</v>
      </c>
      <c r="AI709" s="12" t="s">
        <v>24</v>
      </c>
      <c r="AJ709" s="6" t="s">
        <v>321</v>
      </c>
      <c r="AK709" s="11" t="s">
        <v>15</v>
      </c>
      <c r="AL709" s="11" t="s">
        <v>16</v>
      </c>
      <c r="AM709" s="11" t="s">
        <v>17</v>
      </c>
      <c r="AN709" s="11" t="s">
        <v>57</v>
      </c>
      <c r="AO709" s="11" t="s">
        <v>76</v>
      </c>
      <c r="AP709" s="11">
        <v>0</v>
      </c>
      <c r="AQ709" s="11">
        <v>1</v>
      </c>
      <c r="AR709" s="11">
        <v>25</v>
      </c>
    </row>
    <row r="710" spans="1:44">
      <c r="A710" s="283">
        <v>355</v>
      </c>
      <c r="B710" s="245" t="s">
        <v>1723</v>
      </c>
      <c r="C710" s="245"/>
      <c r="D710" s="245">
        <v>9</v>
      </c>
      <c r="E710" s="248">
        <v>1</v>
      </c>
      <c r="F710" s="248">
        <v>1</v>
      </c>
      <c r="G710" s="248">
        <v>99</v>
      </c>
      <c r="H710" s="247">
        <v>2</v>
      </c>
      <c r="I710" s="65">
        <f t="shared" si="271"/>
        <v>599</v>
      </c>
      <c r="J710" s="84">
        <v>250</v>
      </c>
      <c r="K710" s="80">
        <f t="shared" si="272"/>
        <v>149750</v>
      </c>
      <c r="L710" s="245"/>
      <c r="M710" s="266"/>
      <c r="N710" s="245"/>
      <c r="O710" s="48"/>
      <c r="P710" s="58"/>
      <c r="Q710" s="245"/>
      <c r="R710" s="251"/>
      <c r="S710" s="245"/>
      <c r="T710" s="245"/>
      <c r="U710" s="248"/>
      <c r="V710" s="245"/>
      <c r="W710" s="278"/>
      <c r="X710" s="257"/>
      <c r="Y710" s="257"/>
      <c r="Z710" s="77">
        <f t="shared" si="273"/>
        <v>149750</v>
      </c>
      <c r="AA710" s="254">
        <v>0.02</v>
      </c>
      <c r="AB710" s="82">
        <f t="shared" si="274"/>
        <v>29.95</v>
      </c>
      <c r="AC710" s="83">
        <f t="shared" si="275"/>
        <v>25.4575</v>
      </c>
      <c r="AD710" s="4" t="s">
        <v>20</v>
      </c>
      <c r="AE710" s="4" t="s">
        <v>337</v>
      </c>
      <c r="AF710" s="4" t="s">
        <v>34</v>
      </c>
      <c r="AG710" s="121">
        <v>3350400258651</v>
      </c>
      <c r="AH710" s="8" t="s">
        <v>1971</v>
      </c>
    </row>
    <row r="711" spans="1:44" ht="20.100000000000001" customHeight="1">
      <c r="A711" s="283">
        <v>356</v>
      </c>
      <c r="B711" s="257" t="s">
        <v>656</v>
      </c>
      <c r="C711" s="258">
        <v>673</v>
      </c>
      <c r="D711" s="259" t="s">
        <v>32</v>
      </c>
      <c r="E711" s="260">
        <v>1</v>
      </c>
      <c r="F711" s="260">
        <v>3</v>
      </c>
      <c r="G711" s="260">
        <v>60</v>
      </c>
      <c r="H711" s="247">
        <v>1</v>
      </c>
      <c r="I711" s="65">
        <f t="shared" si="271"/>
        <v>760</v>
      </c>
      <c r="J711" s="84">
        <v>250</v>
      </c>
      <c r="K711" s="80">
        <f t="shared" si="272"/>
        <v>190000</v>
      </c>
      <c r="L711" s="245"/>
      <c r="M711" s="248"/>
      <c r="N711" s="245"/>
      <c r="O711" s="48"/>
      <c r="P711" s="58"/>
      <c r="Q711" s="251"/>
      <c r="R711" s="251"/>
      <c r="S711" s="251"/>
      <c r="T711" s="245"/>
      <c r="U711" s="248"/>
      <c r="V711" s="245"/>
      <c r="W711" s="278"/>
      <c r="X711" s="257"/>
      <c r="Y711" s="257"/>
      <c r="Z711" s="77">
        <f t="shared" si="273"/>
        <v>190000</v>
      </c>
      <c r="AA711" s="254">
        <v>0.01</v>
      </c>
      <c r="AB711" s="82">
        <f t="shared" si="274"/>
        <v>19</v>
      </c>
      <c r="AC711" s="83">
        <f t="shared" si="275"/>
        <v>16.149999999999999</v>
      </c>
      <c r="AD711" s="501" t="s">
        <v>20</v>
      </c>
      <c r="AE711" s="489" t="s">
        <v>337</v>
      </c>
      <c r="AF711" s="489" t="s">
        <v>59</v>
      </c>
      <c r="AG711" s="498" t="s">
        <v>1038</v>
      </c>
      <c r="AH711" s="498" t="s">
        <v>524</v>
      </c>
      <c r="AI711" s="12" t="s">
        <v>32</v>
      </c>
      <c r="AJ711" s="6" t="s">
        <v>36</v>
      </c>
      <c r="AK711" s="11" t="s">
        <v>15</v>
      </c>
      <c r="AL711" s="11" t="s">
        <v>16</v>
      </c>
      <c r="AM711" s="11" t="s">
        <v>17</v>
      </c>
      <c r="AN711" s="11" t="s">
        <v>69</v>
      </c>
      <c r="AO711" s="11" t="s">
        <v>525</v>
      </c>
      <c r="AP711" s="11">
        <v>2</v>
      </c>
      <c r="AQ711" s="11">
        <v>0</v>
      </c>
      <c r="AR711" s="11">
        <v>90</v>
      </c>
    </row>
    <row r="712" spans="1:44" ht="20.100000000000001" customHeight="1">
      <c r="A712" s="256"/>
      <c r="B712" s="257" t="s">
        <v>1319</v>
      </c>
      <c r="C712" s="281">
        <v>45858</v>
      </c>
      <c r="D712" s="259" t="s">
        <v>32</v>
      </c>
      <c r="E712" s="260">
        <v>0</v>
      </c>
      <c r="F712" s="260">
        <v>0</v>
      </c>
      <c r="G712" s="260">
        <v>36</v>
      </c>
      <c r="H712" s="247">
        <v>2</v>
      </c>
      <c r="I712" s="65">
        <f t="shared" si="271"/>
        <v>36</v>
      </c>
      <c r="J712" s="84">
        <v>500</v>
      </c>
      <c r="K712" s="80">
        <f t="shared" si="272"/>
        <v>18000</v>
      </c>
      <c r="L712" s="245">
        <v>1</v>
      </c>
      <c r="M712" s="248" t="s">
        <v>1592</v>
      </c>
      <c r="N712" s="245" t="s">
        <v>1595</v>
      </c>
      <c r="O712" s="48"/>
      <c r="P712" s="142">
        <v>122</v>
      </c>
      <c r="Q712" s="251"/>
      <c r="R712" s="251"/>
      <c r="S712" s="251"/>
      <c r="T712" s="245"/>
      <c r="U712" s="248"/>
      <c r="V712" s="245"/>
      <c r="W712" s="278"/>
      <c r="X712" s="257"/>
      <c r="Y712" s="257"/>
      <c r="Z712" s="77">
        <f t="shared" si="273"/>
        <v>18000</v>
      </c>
      <c r="AA712" s="254">
        <v>0.02</v>
      </c>
      <c r="AB712" s="82">
        <f t="shared" ref="AB712:AB717" si="276">+Z712*AA712/100</f>
        <v>3.6</v>
      </c>
      <c r="AC712" s="83">
        <f t="shared" si="275"/>
        <v>3.06</v>
      </c>
      <c r="AD712" s="501" t="s">
        <v>20</v>
      </c>
      <c r="AE712" s="489" t="s">
        <v>337</v>
      </c>
      <c r="AF712" s="489" t="s">
        <v>59</v>
      </c>
      <c r="AG712" s="498" t="s">
        <v>1038</v>
      </c>
      <c r="AH712" s="498" t="s">
        <v>524</v>
      </c>
      <c r="AI712" s="12" t="s">
        <v>32</v>
      </c>
      <c r="AJ712" s="6"/>
      <c r="AK712" s="11"/>
      <c r="AL712" s="11"/>
      <c r="AM712" s="11"/>
      <c r="AN712" s="11"/>
      <c r="AO712" s="11"/>
      <c r="AP712" s="11"/>
      <c r="AQ712" s="11"/>
      <c r="AR712" s="11"/>
    </row>
    <row r="713" spans="1:44" ht="20.100000000000001" customHeight="1">
      <c r="A713" s="283">
        <v>357</v>
      </c>
      <c r="B713" s="257" t="s">
        <v>1319</v>
      </c>
      <c r="C713" s="401">
        <v>46179</v>
      </c>
      <c r="D713" s="402"/>
      <c r="E713" s="403">
        <v>0</v>
      </c>
      <c r="F713" s="403">
        <v>1</v>
      </c>
      <c r="G713" s="403">
        <v>0</v>
      </c>
      <c r="H713" s="394">
        <v>2</v>
      </c>
      <c r="I713" s="65">
        <f t="shared" ref="I713" si="277">E713*400+F713*100+G713</f>
        <v>100</v>
      </c>
      <c r="J713" s="84">
        <v>500</v>
      </c>
      <c r="K713" s="255">
        <f t="shared" si="272"/>
        <v>50000</v>
      </c>
      <c r="L713" s="257"/>
      <c r="M713" s="284"/>
      <c r="N713" s="257"/>
      <c r="O713" s="78"/>
      <c r="P713" s="152"/>
      <c r="Q713" s="340"/>
      <c r="R713" s="340"/>
      <c r="S713" s="340"/>
      <c r="T713" s="257"/>
      <c r="U713" s="284"/>
      <c r="V713" s="257"/>
      <c r="W713" s="257"/>
      <c r="X713" s="257"/>
      <c r="Y713" s="257"/>
      <c r="Z713" s="77">
        <f t="shared" si="273"/>
        <v>50000</v>
      </c>
      <c r="AA713" s="254">
        <v>0.02</v>
      </c>
      <c r="AB713" s="82">
        <f t="shared" si="276"/>
        <v>10</v>
      </c>
      <c r="AC713" s="83">
        <f t="shared" si="275"/>
        <v>8.5</v>
      </c>
      <c r="AD713" s="546"/>
      <c r="AE713" s="237" t="s">
        <v>2204</v>
      </c>
      <c r="AF713" s="547" t="s">
        <v>2205</v>
      </c>
      <c r="AG713" s="504"/>
      <c r="AH713" s="504"/>
      <c r="AI713" s="67"/>
      <c r="AJ713" s="64"/>
      <c r="AK713" s="11"/>
      <c r="AL713" s="11"/>
      <c r="AM713" s="11"/>
      <c r="AN713" s="11"/>
      <c r="AO713" s="11"/>
      <c r="AP713" s="11"/>
      <c r="AQ713" s="11"/>
      <c r="AR713" s="11"/>
    </row>
    <row r="714" spans="1:44" ht="17.25">
      <c r="A714" s="283">
        <v>358</v>
      </c>
      <c r="B714" s="245" t="s">
        <v>1286</v>
      </c>
      <c r="C714" s="275">
        <v>23933</v>
      </c>
      <c r="D714" s="245">
        <v>4</v>
      </c>
      <c r="E714" s="246">
        <v>2</v>
      </c>
      <c r="F714" s="246">
        <v>3</v>
      </c>
      <c r="G714" s="246">
        <v>6</v>
      </c>
      <c r="H714" s="247">
        <v>1</v>
      </c>
      <c r="I714" s="84">
        <f>E714*400+F714*100+G714</f>
        <v>1106</v>
      </c>
      <c r="J714" s="84">
        <v>250</v>
      </c>
      <c r="K714" s="80">
        <f t="shared" ref="K714:K724" si="278">I714*J714</f>
        <v>276500</v>
      </c>
      <c r="L714" s="245"/>
      <c r="M714" s="248"/>
      <c r="N714" s="245"/>
      <c r="O714" s="48"/>
      <c r="P714" s="58"/>
      <c r="Q714" s="251"/>
      <c r="R714" s="251"/>
      <c r="S714" s="251"/>
      <c r="T714" s="245"/>
      <c r="U714" s="248"/>
      <c r="V714" s="245"/>
      <c r="W714" s="278"/>
      <c r="X714" s="257"/>
      <c r="Y714" s="257"/>
      <c r="Z714" s="77">
        <f>K714</f>
        <v>276500</v>
      </c>
      <c r="AA714" s="254">
        <v>0.01</v>
      </c>
      <c r="AB714" s="82">
        <f t="shared" si="276"/>
        <v>27.65</v>
      </c>
      <c r="AC714" s="83">
        <f t="shared" si="275"/>
        <v>23.502499999999998</v>
      </c>
      <c r="AD714" s="526" t="s">
        <v>20</v>
      </c>
      <c r="AE714" s="526" t="s">
        <v>575</v>
      </c>
      <c r="AF714" s="526" t="s">
        <v>81</v>
      </c>
      <c r="AG714" s="524">
        <v>3350400518637</v>
      </c>
      <c r="AH714" s="484">
        <v>132</v>
      </c>
      <c r="AI714" s="12" t="s">
        <v>95</v>
      </c>
      <c r="AJ714" s="6" t="s">
        <v>123</v>
      </c>
    </row>
    <row r="715" spans="1:44" ht="17.25">
      <c r="A715" s="283"/>
      <c r="B715" s="257" t="s">
        <v>656</v>
      </c>
      <c r="C715" s="244">
        <v>489</v>
      </c>
      <c r="D715" s="257"/>
      <c r="E715" s="339">
        <v>5</v>
      </c>
      <c r="F715" s="339">
        <v>1</v>
      </c>
      <c r="G715" s="339">
        <v>28</v>
      </c>
      <c r="H715" s="285">
        <v>1</v>
      </c>
      <c r="I715" s="96">
        <f>E715*400+F715*100+G715</f>
        <v>2128</v>
      </c>
      <c r="J715" s="84">
        <v>250</v>
      </c>
      <c r="K715" s="80">
        <f t="shared" si="278"/>
        <v>532000</v>
      </c>
      <c r="L715" s="257"/>
      <c r="M715" s="284"/>
      <c r="N715" s="257"/>
      <c r="O715" s="78"/>
      <c r="P715" s="59"/>
      <c r="Q715" s="340"/>
      <c r="R715" s="340"/>
      <c r="S715" s="340"/>
      <c r="T715" s="257"/>
      <c r="U715" s="284"/>
      <c r="V715" s="257"/>
      <c r="W715" s="278"/>
      <c r="X715" s="257"/>
      <c r="Y715" s="257"/>
      <c r="Z715" s="404">
        <v>266000</v>
      </c>
      <c r="AA715" s="254">
        <v>0.01</v>
      </c>
      <c r="AB715" s="82">
        <f t="shared" si="276"/>
        <v>26.6</v>
      </c>
      <c r="AC715" s="83">
        <f t="shared" si="275"/>
        <v>22.61</v>
      </c>
      <c r="AD715" s="526" t="s">
        <v>10</v>
      </c>
      <c r="AE715" s="526" t="s">
        <v>575</v>
      </c>
      <c r="AF715" s="526" t="s">
        <v>81</v>
      </c>
      <c r="AG715" s="524"/>
      <c r="AH715" s="484"/>
      <c r="AI715" s="67"/>
      <c r="AJ715" s="64"/>
    </row>
    <row r="716" spans="1:44" ht="18" customHeight="1">
      <c r="A716" s="256">
        <v>359</v>
      </c>
      <c r="B716" s="257" t="s">
        <v>1322</v>
      </c>
      <c r="C716" s="262">
        <v>23933</v>
      </c>
      <c r="D716" s="245">
        <v>4</v>
      </c>
      <c r="E716" s="248">
        <v>5</v>
      </c>
      <c r="F716" s="248">
        <v>2</v>
      </c>
      <c r="G716" s="248">
        <v>53</v>
      </c>
      <c r="H716" s="247">
        <v>1</v>
      </c>
      <c r="I716" s="84">
        <f>E716*400+F716*100+G716</f>
        <v>2253</v>
      </c>
      <c r="J716" s="84">
        <v>250</v>
      </c>
      <c r="K716" s="80">
        <f t="shared" si="278"/>
        <v>563250</v>
      </c>
      <c r="L716" s="245"/>
      <c r="M716" s="248"/>
      <c r="N716" s="245"/>
      <c r="O716" s="48"/>
      <c r="P716" s="58"/>
      <c r="Q716" s="251"/>
      <c r="R716" s="251"/>
      <c r="S716" s="251"/>
      <c r="T716" s="245"/>
      <c r="U716" s="248"/>
      <c r="V716" s="245"/>
      <c r="W716" s="278"/>
      <c r="X716" s="257"/>
      <c r="Y716" s="257"/>
      <c r="Z716" s="75">
        <v>266000</v>
      </c>
      <c r="AA716" s="254">
        <v>0.01</v>
      </c>
      <c r="AB716" s="82">
        <f t="shared" si="276"/>
        <v>26.6</v>
      </c>
      <c r="AC716" s="83">
        <f t="shared" si="275"/>
        <v>22.61</v>
      </c>
      <c r="AD716" s="4" t="s">
        <v>20</v>
      </c>
      <c r="AE716" s="4" t="s">
        <v>575</v>
      </c>
      <c r="AF716" s="4" t="s">
        <v>1372</v>
      </c>
      <c r="AG716" s="121">
        <v>3350400484104</v>
      </c>
      <c r="AH716" s="8" t="s">
        <v>1549</v>
      </c>
      <c r="AI716" s="35" t="s">
        <v>1399</v>
      </c>
    </row>
    <row r="717" spans="1:44" ht="21">
      <c r="A717" s="256">
        <v>360</v>
      </c>
      <c r="B717" s="263" t="s">
        <v>1818</v>
      </c>
      <c r="C717" s="245"/>
      <c r="D717" s="245">
        <v>6</v>
      </c>
      <c r="E717" s="248">
        <v>0</v>
      </c>
      <c r="F717" s="248">
        <v>0</v>
      </c>
      <c r="G717" s="248">
        <v>36</v>
      </c>
      <c r="H717" s="247">
        <v>3</v>
      </c>
      <c r="I717" s="65">
        <v>34.049999999999997</v>
      </c>
      <c r="J717" s="84">
        <v>250</v>
      </c>
      <c r="K717" s="80">
        <f t="shared" si="278"/>
        <v>8512.5</v>
      </c>
      <c r="L717" s="245">
        <v>1</v>
      </c>
      <c r="M717" s="266" t="s">
        <v>1592</v>
      </c>
      <c r="N717" s="245" t="s">
        <v>1613</v>
      </c>
      <c r="O717" s="48">
        <v>3</v>
      </c>
      <c r="P717" s="58">
        <v>69.92</v>
      </c>
      <c r="Q717" s="245">
        <v>100</v>
      </c>
      <c r="R717" s="251">
        <v>8200</v>
      </c>
      <c r="S717" s="58">
        <f>R717*P717</f>
        <v>573344</v>
      </c>
      <c r="T717" s="245">
        <v>28</v>
      </c>
      <c r="U717" s="248">
        <v>46</v>
      </c>
      <c r="V717" s="58">
        <f>+S717*0.54</f>
        <v>309605.76000000001</v>
      </c>
      <c r="W717" s="99">
        <f>V718+V717+K717+K718</f>
        <v>353144.16000000003</v>
      </c>
      <c r="X717" s="99">
        <f>+W717</f>
        <v>353144.16000000003</v>
      </c>
      <c r="Y717" s="257"/>
      <c r="Z717" s="127">
        <f>+X717</f>
        <v>353144.16000000003</v>
      </c>
      <c r="AA717" s="254">
        <v>0.3</v>
      </c>
      <c r="AB717" s="82">
        <f t="shared" si="276"/>
        <v>1059.4324800000002</v>
      </c>
      <c r="AC717" s="83">
        <f t="shared" si="275"/>
        <v>900.51760800000011</v>
      </c>
      <c r="AD717" s="4" t="s">
        <v>10</v>
      </c>
      <c r="AE717" s="185" t="s">
        <v>1819</v>
      </c>
      <c r="AF717" s="185" t="s">
        <v>460</v>
      </c>
      <c r="AG717" s="121">
        <v>3350400214808</v>
      </c>
      <c r="AH717" s="8" t="s">
        <v>1820</v>
      </c>
    </row>
    <row r="718" spans="1:44" ht="21">
      <c r="A718" s="256"/>
      <c r="B718" s="263" t="s">
        <v>1818</v>
      </c>
      <c r="C718" s="245"/>
      <c r="D718" s="245"/>
      <c r="E718" s="248"/>
      <c r="F718" s="248"/>
      <c r="G718" s="248"/>
      <c r="H718" s="247">
        <v>3</v>
      </c>
      <c r="I718" s="60">
        <v>1.95</v>
      </c>
      <c r="J718" s="84">
        <v>250</v>
      </c>
      <c r="K718" s="97">
        <f t="shared" si="278"/>
        <v>487.5</v>
      </c>
      <c r="L718" s="245">
        <v>2</v>
      </c>
      <c r="M718" s="266" t="s">
        <v>1821</v>
      </c>
      <c r="N718" s="245" t="s">
        <v>1613</v>
      </c>
      <c r="O718" s="48">
        <v>3</v>
      </c>
      <c r="P718" s="58">
        <v>7.8</v>
      </c>
      <c r="Q718" s="245">
        <v>100</v>
      </c>
      <c r="R718" s="251">
        <v>8200</v>
      </c>
      <c r="S718" s="58">
        <f>R718*P718</f>
        <v>63960</v>
      </c>
      <c r="T718" s="245">
        <v>28</v>
      </c>
      <c r="U718" s="248">
        <v>46</v>
      </c>
      <c r="V718" s="58">
        <f>+S718*0.54</f>
        <v>34538.400000000001</v>
      </c>
      <c r="W718" s="278"/>
      <c r="X718" s="257"/>
      <c r="Y718" s="257"/>
      <c r="Z718" s="125"/>
      <c r="AA718" s="254"/>
      <c r="AB718" s="82"/>
      <c r="AC718" s="83">
        <f t="shared" si="275"/>
        <v>0</v>
      </c>
      <c r="AE718" s="185" t="s">
        <v>1819</v>
      </c>
    </row>
    <row r="719" spans="1:44" ht="21">
      <c r="A719" s="256"/>
      <c r="B719" s="262"/>
      <c r="C719" s="245"/>
      <c r="D719" s="245"/>
      <c r="E719" s="248"/>
      <c r="F719" s="248"/>
      <c r="G719" s="248"/>
      <c r="H719" s="247"/>
      <c r="I719" s="60"/>
      <c r="J719" s="65"/>
      <c r="K719" s="97"/>
      <c r="L719" s="245"/>
      <c r="M719" s="266"/>
      <c r="N719" s="245"/>
      <c r="O719" s="48"/>
      <c r="P719" s="58"/>
      <c r="Q719" s="245"/>
      <c r="R719" s="251"/>
      <c r="S719" s="58"/>
      <c r="T719" s="245"/>
      <c r="U719" s="248"/>
      <c r="V719" s="58"/>
      <c r="W719" s="278"/>
      <c r="X719" s="257"/>
      <c r="Y719" s="257"/>
      <c r="Z719" s="125"/>
      <c r="AA719" s="254"/>
      <c r="AB719" s="82"/>
      <c r="AC719" s="83">
        <f t="shared" si="275"/>
        <v>0</v>
      </c>
      <c r="AE719" s="185" t="s">
        <v>1819</v>
      </c>
    </row>
    <row r="720" spans="1:44" ht="20.100000000000001" customHeight="1">
      <c r="A720" s="277">
        <v>361</v>
      </c>
      <c r="B720" s="257" t="s">
        <v>656</v>
      </c>
      <c r="C720" s="258">
        <v>489</v>
      </c>
      <c r="D720" s="259" t="s">
        <v>95</v>
      </c>
      <c r="E720" s="260">
        <v>3</v>
      </c>
      <c r="F720" s="260">
        <v>3</v>
      </c>
      <c r="G720" s="260">
        <v>19</v>
      </c>
      <c r="H720" s="264">
        <v>1</v>
      </c>
      <c r="I720" s="84">
        <f t="shared" ref="I720:I726" si="279">E720*400+F720*100+G720</f>
        <v>1519</v>
      </c>
      <c r="J720" s="84">
        <v>400</v>
      </c>
      <c r="K720" s="80">
        <f>I720*J720</f>
        <v>607600</v>
      </c>
      <c r="L720" s="245"/>
      <c r="M720" s="248"/>
      <c r="N720" s="245"/>
      <c r="O720" s="48"/>
      <c r="P720" s="58"/>
      <c r="Q720" s="251"/>
      <c r="R720" s="251"/>
      <c r="S720" s="251"/>
      <c r="T720" s="245"/>
      <c r="U720" s="248"/>
      <c r="V720" s="245"/>
      <c r="W720" s="278"/>
      <c r="X720" s="257"/>
      <c r="Y720" s="257"/>
      <c r="Z720" s="125">
        <f>K720</f>
        <v>607600</v>
      </c>
      <c r="AA720" s="254">
        <v>0.01</v>
      </c>
      <c r="AB720" s="82">
        <f t="shared" ref="AB720:AB725" si="280">+Z720*AA720/100</f>
        <v>60.76</v>
      </c>
      <c r="AC720" s="83">
        <f t="shared" si="275"/>
        <v>51.645999999999994</v>
      </c>
      <c r="AD720" s="501" t="s">
        <v>10</v>
      </c>
      <c r="AE720" s="489" t="s">
        <v>575</v>
      </c>
      <c r="AF720" s="489" t="s">
        <v>171</v>
      </c>
      <c r="AG720" s="498" t="s">
        <v>806</v>
      </c>
      <c r="AH720" s="498" t="s">
        <v>27</v>
      </c>
      <c r="AI720" s="12" t="s">
        <v>95</v>
      </c>
      <c r="AJ720" s="6" t="s">
        <v>123</v>
      </c>
      <c r="AK720" s="11" t="s">
        <v>15</v>
      </c>
      <c r="AL720" s="11" t="s">
        <v>16</v>
      </c>
      <c r="AM720" s="11" t="s">
        <v>17</v>
      </c>
      <c r="AN720" s="11" t="s">
        <v>57</v>
      </c>
      <c r="AO720" s="11" t="s">
        <v>191</v>
      </c>
      <c r="AP720" s="11">
        <v>6</v>
      </c>
      <c r="AQ720" s="11">
        <v>1</v>
      </c>
      <c r="AR720" s="11">
        <v>21</v>
      </c>
    </row>
    <row r="721" spans="1:44">
      <c r="A721" s="277">
        <v>362</v>
      </c>
      <c r="B721" s="245" t="s">
        <v>1319</v>
      </c>
      <c r="C721" s="263">
        <v>46562</v>
      </c>
      <c r="D721" s="245">
        <v>5</v>
      </c>
      <c r="E721" s="248">
        <v>0</v>
      </c>
      <c r="F721" s="248">
        <v>1</v>
      </c>
      <c r="G721" s="248">
        <v>38</v>
      </c>
      <c r="H721" s="247">
        <v>2</v>
      </c>
      <c r="I721" s="65">
        <f t="shared" si="279"/>
        <v>138</v>
      </c>
      <c r="J721" s="84">
        <v>500</v>
      </c>
      <c r="K721" s="80">
        <f t="shared" si="278"/>
        <v>69000</v>
      </c>
      <c r="L721" s="245"/>
      <c r="M721" s="266"/>
      <c r="N721" s="245"/>
      <c r="O721" s="48"/>
      <c r="P721" s="58"/>
      <c r="Q721" s="245"/>
      <c r="R721" s="251"/>
      <c r="S721" s="245"/>
      <c r="T721" s="245"/>
      <c r="U721" s="248"/>
      <c r="V721" s="245"/>
      <c r="W721" s="278"/>
      <c r="X721" s="257"/>
      <c r="Y721" s="257"/>
      <c r="Z721" s="125">
        <f t="shared" ref="Z721:Z725" si="281">K721</f>
        <v>69000</v>
      </c>
      <c r="AA721" s="254">
        <v>0.02</v>
      </c>
      <c r="AB721" s="82">
        <f>+Z721*AA721/100</f>
        <v>13.8</v>
      </c>
      <c r="AC721" s="83">
        <f t="shared" si="275"/>
        <v>11.73</v>
      </c>
      <c r="AD721" s="4" t="s">
        <v>10</v>
      </c>
      <c r="AE721" s="4" t="s">
        <v>1853</v>
      </c>
      <c r="AF721" s="4" t="s">
        <v>681</v>
      </c>
      <c r="AG721" s="121">
        <v>3959900536351</v>
      </c>
      <c r="AH721" s="8" t="s">
        <v>1854</v>
      </c>
    </row>
    <row r="722" spans="1:44">
      <c r="A722" s="277">
        <v>363</v>
      </c>
      <c r="B722" s="257" t="s">
        <v>1322</v>
      </c>
      <c r="C722" s="262">
        <v>23933</v>
      </c>
      <c r="D722" s="245">
        <v>4</v>
      </c>
      <c r="E722" s="267">
        <v>3</v>
      </c>
      <c r="F722" s="267">
        <v>3</v>
      </c>
      <c r="G722" s="267">
        <v>84</v>
      </c>
      <c r="H722" s="247">
        <v>1</v>
      </c>
      <c r="I722" s="84">
        <f t="shared" si="279"/>
        <v>1584</v>
      </c>
      <c r="J722" s="84">
        <v>250</v>
      </c>
      <c r="K722" s="80">
        <f t="shared" si="278"/>
        <v>396000</v>
      </c>
      <c r="L722" s="245"/>
      <c r="M722" s="248"/>
      <c r="N722" s="245"/>
      <c r="O722" s="48"/>
      <c r="P722" s="58"/>
      <c r="Q722" s="251"/>
      <c r="R722" s="251"/>
      <c r="S722" s="251"/>
      <c r="T722" s="245"/>
      <c r="U722" s="248"/>
      <c r="V722" s="245"/>
      <c r="W722" s="278"/>
      <c r="X722" s="257"/>
      <c r="Y722" s="257"/>
      <c r="Z722" s="125">
        <f t="shared" si="281"/>
        <v>396000</v>
      </c>
      <c r="AA722" s="254">
        <v>0.01</v>
      </c>
      <c r="AB722" s="82">
        <f t="shared" si="280"/>
        <v>39.6</v>
      </c>
      <c r="AC722" s="83">
        <f t="shared" si="275"/>
        <v>33.660000000000004</v>
      </c>
      <c r="AD722" s="4" t="s">
        <v>10</v>
      </c>
      <c r="AE722" s="4" t="s">
        <v>1441</v>
      </c>
      <c r="AF722" s="4" t="s">
        <v>104</v>
      </c>
      <c r="AG722" s="121">
        <v>3350500127231</v>
      </c>
      <c r="AH722" s="8" t="s">
        <v>1437</v>
      </c>
      <c r="AI722" s="35" t="s">
        <v>195</v>
      </c>
    </row>
    <row r="723" spans="1:44" ht="20.100000000000001" customHeight="1">
      <c r="A723" s="277">
        <v>364</v>
      </c>
      <c r="B723" s="257" t="s">
        <v>656</v>
      </c>
      <c r="C723" s="258">
        <v>489</v>
      </c>
      <c r="D723" s="259" t="s">
        <v>95</v>
      </c>
      <c r="E723" s="260">
        <v>10</v>
      </c>
      <c r="F723" s="260">
        <v>2</v>
      </c>
      <c r="G723" s="260">
        <v>25</v>
      </c>
      <c r="H723" s="247">
        <v>1</v>
      </c>
      <c r="I723" s="84">
        <f t="shared" si="279"/>
        <v>4225</v>
      </c>
      <c r="J723" s="84">
        <v>400</v>
      </c>
      <c r="K723" s="80">
        <f t="shared" si="278"/>
        <v>1690000</v>
      </c>
      <c r="L723" s="245"/>
      <c r="M723" s="248"/>
      <c r="N723" s="245"/>
      <c r="O723" s="48"/>
      <c r="P723" s="58"/>
      <c r="Q723" s="251"/>
      <c r="R723" s="251"/>
      <c r="S723" s="251"/>
      <c r="T723" s="245"/>
      <c r="U723" s="248"/>
      <c r="V723" s="245"/>
      <c r="W723" s="278"/>
      <c r="X723" s="257"/>
      <c r="Y723" s="257"/>
      <c r="Z723" s="125">
        <f t="shared" si="281"/>
        <v>1690000</v>
      </c>
      <c r="AA723" s="254">
        <v>0.01</v>
      </c>
      <c r="AB723" s="82">
        <f>+Z723*AA723/100</f>
        <v>169</v>
      </c>
      <c r="AC723" s="83">
        <f t="shared" si="275"/>
        <v>143.65</v>
      </c>
      <c r="AD723" s="501" t="s">
        <v>10</v>
      </c>
      <c r="AE723" s="489" t="s">
        <v>574</v>
      </c>
      <c r="AF723" s="489" t="s">
        <v>81</v>
      </c>
      <c r="AG723" s="498" t="s">
        <v>1018</v>
      </c>
      <c r="AH723" s="498" t="s">
        <v>166</v>
      </c>
      <c r="AI723" s="12" t="s">
        <v>95</v>
      </c>
      <c r="AJ723" s="6" t="s">
        <v>123</v>
      </c>
      <c r="AK723" s="11" t="s">
        <v>15</v>
      </c>
      <c r="AL723" s="11" t="s">
        <v>16</v>
      </c>
      <c r="AM723" s="11" t="s">
        <v>17</v>
      </c>
      <c r="AN723" s="11" t="s">
        <v>43</v>
      </c>
      <c r="AO723" s="11" t="s">
        <v>525</v>
      </c>
      <c r="AP723" s="11">
        <v>3</v>
      </c>
      <c r="AQ723" s="11">
        <v>0</v>
      </c>
      <c r="AR723" s="11">
        <v>26</v>
      </c>
    </row>
    <row r="724" spans="1:44" ht="20.100000000000001" customHeight="1">
      <c r="A724" s="277">
        <v>365</v>
      </c>
      <c r="B724" s="249" t="s">
        <v>1723</v>
      </c>
      <c r="C724" s="258"/>
      <c r="D724" s="259"/>
      <c r="E724" s="260">
        <v>1</v>
      </c>
      <c r="F724" s="260">
        <v>0</v>
      </c>
      <c r="G724" s="260">
        <v>0</v>
      </c>
      <c r="H724" s="247">
        <v>1</v>
      </c>
      <c r="I724" s="84">
        <f t="shared" si="279"/>
        <v>400</v>
      </c>
      <c r="J724" s="84">
        <v>250</v>
      </c>
      <c r="K724" s="80">
        <f t="shared" si="278"/>
        <v>100000</v>
      </c>
      <c r="L724" s="245"/>
      <c r="M724" s="248"/>
      <c r="N724" s="245"/>
      <c r="O724" s="48"/>
      <c r="P724" s="58"/>
      <c r="Q724" s="251"/>
      <c r="R724" s="251"/>
      <c r="S724" s="251"/>
      <c r="T724" s="245"/>
      <c r="U724" s="248"/>
      <c r="V724" s="245"/>
      <c r="W724" s="278"/>
      <c r="X724" s="257"/>
      <c r="Y724" s="257"/>
      <c r="Z724" s="125">
        <f t="shared" si="281"/>
        <v>100000</v>
      </c>
      <c r="AA724" s="254">
        <v>0.01</v>
      </c>
      <c r="AB724" s="82">
        <f t="shared" si="280"/>
        <v>10</v>
      </c>
      <c r="AC724" s="83">
        <f t="shared" si="275"/>
        <v>8.5</v>
      </c>
      <c r="AD724" s="488"/>
      <c r="AE724" s="527" t="s">
        <v>2206</v>
      </c>
      <c r="AF724" s="488" t="s">
        <v>12</v>
      </c>
      <c r="AG724" s="504"/>
      <c r="AH724" s="504"/>
      <c r="AI724" s="67"/>
      <c r="AJ724" s="64"/>
      <c r="AK724" s="11"/>
      <c r="AL724" s="11"/>
      <c r="AM724" s="11"/>
      <c r="AN724" s="11"/>
      <c r="AO724" s="11"/>
      <c r="AP724" s="11"/>
      <c r="AQ724" s="11"/>
      <c r="AR724" s="11"/>
    </row>
    <row r="725" spans="1:44">
      <c r="A725" s="277">
        <v>366</v>
      </c>
      <c r="B725" s="257" t="s">
        <v>1322</v>
      </c>
      <c r="C725" s="262">
        <v>23933</v>
      </c>
      <c r="D725" s="245">
        <v>4</v>
      </c>
      <c r="E725" s="248">
        <v>5</v>
      </c>
      <c r="F725" s="248">
        <v>2</v>
      </c>
      <c r="G725" s="248">
        <v>54</v>
      </c>
      <c r="H725" s="247">
        <v>1</v>
      </c>
      <c r="I725" s="84">
        <f t="shared" si="279"/>
        <v>2254</v>
      </c>
      <c r="J725" s="84">
        <v>130</v>
      </c>
      <c r="K725" s="80">
        <f>I725*J725</f>
        <v>293020</v>
      </c>
      <c r="L725" s="245"/>
      <c r="M725" s="248"/>
      <c r="N725" s="245"/>
      <c r="O725" s="48"/>
      <c r="P725" s="58"/>
      <c r="Q725" s="251"/>
      <c r="R725" s="251"/>
      <c r="S725" s="251"/>
      <c r="T725" s="245"/>
      <c r="U725" s="248"/>
      <c r="V725" s="245"/>
      <c r="W725" s="278"/>
      <c r="X725" s="257"/>
      <c r="Y725" s="257"/>
      <c r="Z725" s="125">
        <f t="shared" si="281"/>
        <v>293020</v>
      </c>
      <c r="AA725" s="254">
        <v>0.01</v>
      </c>
      <c r="AB725" s="82">
        <f t="shared" si="280"/>
        <v>29.302000000000003</v>
      </c>
      <c r="AC725" s="83">
        <f t="shared" si="275"/>
        <v>24.906700000000001</v>
      </c>
      <c r="AD725" s="4" t="s">
        <v>20</v>
      </c>
      <c r="AE725" s="179" t="s">
        <v>442</v>
      </c>
      <c r="AF725" s="179" t="s">
        <v>1356</v>
      </c>
      <c r="AG725" s="121">
        <v>3350400132259</v>
      </c>
      <c r="AH725" s="8" t="s">
        <v>1490</v>
      </c>
    </row>
    <row r="726" spans="1:44">
      <c r="A726" s="256"/>
      <c r="B726" s="257" t="s">
        <v>1322</v>
      </c>
      <c r="C726" s="262">
        <v>23933</v>
      </c>
      <c r="D726" s="245">
        <v>4</v>
      </c>
      <c r="E726" s="248">
        <v>3</v>
      </c>
      <c r="F726" s="248">
        <v>1</v>
      </c>
      <c r="G726" s="248">
        <v>64</v>
      </c>
      <c r="H726" s="247">
        <v>1</v>
      </c>
      <c r="I726" s="84">
        <f t="shared" si="279"/>
        <v>1364</v>
      </c>
      <c r="J726" s="84">
        <v>250</v>
      </c>
      <c r="K726" s="80">
        <f>I726*J726</f>
        <v>341000</v>
      </c>
      <c r="L726" s="245"/>
      <c r="M726" s="248"/>
      <c r="N726" s="245"/>
      <c r="O726" s="48"/>
      <c r="P726" s="58"/>
      <c r="Q726" s="251"/>
      <c r="R726" s="251"/>
      <c r="S726" s="251"/>
      <c r="T726" s="245"/>
      <c r="U726" s="248"/>
      <c r="V726" s="245"/>
      <c r="W726" s="278"/>
      <c r="X726" s="257"/>
      <c r="Y726" s="257"/>
      <c r="Z726" s="125">
        <f>K726</f>
        <v>341000</v>
      </c>
      <c r="AA726" s="254">
        <v>0.01</v>
      </c>
      <c r="AB726" s="82">
        <f>+Z726*AA726/100</f>
        <v>34.1</v>
      </c>
      <c r="AC726" s="83">
        <f t="shared" si="275"/>
        <v>28.984999999999999</v>
      </c>
      <c r="AD726" s="4" t="s">
        <v>20</v>
      </c>
      <c r="AE726" s="179" t="s">
        <v>442</v>
      </c>
      <c r="AF726" s="179" t="s">
        <v>1356</v>
      </c>
      <c r="AG726" s="121">
        <v>3350400238294</v>
      </c>
      <c r="AH726" s="8" t="s">
        <v>1490</v>
      </c>
    </row>
    <row r="727" spans="1:44">
      <c r="A727" s="256"/>
      <c r="B727" s="245" t="s">
        <v>1319</v>
      </c>
      <c r="C727" s="263">
        <v>44735</v>
      </c>
      <c r="D727" s="245"/>
      <c r="E727" s="248">
        <v>0</v>
      </c>
      <c r="F727" s="248">
        <v>0</v>
      </c>
      <c r="G727" s="248">
        <v>24</v>
      </c>
      <c r="H727" s="265">
        <v>3</v>
      </c>
      <c r="I727" s="65">
        <v>24</v>
      </c>
      <c r="J727" s="267">
        <v>500</v>
      </c>
      <c r="K727" s="80">
        <f t="shared" ref="K727:K733" si="282">I727*J727</f>
        <v>12000</v>
      </c>
      <c r="L727" s="245">
        <v>1</v>
      </c>
      <c r="M727" s="248" t="s">
        <v>1586</v>
      </c>
      <c r="N727" s="245"/>
      <c r="O727" s="48">
        <v>5</v>
      </c>
      <c r="P727" s="58">
        <v>109.2</v>
      </c>
      <c r="Q727" s="251">
        <v>100</v>
      </c>
      <c r="R727" s="251">
        <v>2600</v>
      </c>
      <c r="S727" s="58">
        <f>R727*P727</f>
        <v>283920</v>
      </c>
      <c r="T727" s="248">
        <v>11</v>
      </c>
      <c r="U727" s="248">
        <v>45</v>
      </c>
      <c r="V727" s="58">
        <f>+S727*0.55</f>
        <v>156156</v>
      </c>
      <c r="W727" s="169">
        <f>+V727+K727</f>
        <v>168156</v>
      </c>
      <c r="X727" s="169">
        <f>+W727</f>
        <v>168156</v>
      </c>
      <c r="Y727" s="245"/>
      <c r="Z727" s="358">
        <f>+X727</f>
        <v>168156</v>
      </c>
      <c r="AA727" s="250">
        <v>0.3</v>
      </c>
      <c r="AB727" s="82">
        <f>+Z727*AA727/100</f>
        <v>504.46799999999996</v>
      </c>
      <c r="AC727" s="83">
        <f t="shared" si="275"/>
        <v>428.79779999999994</v>
      </c>
      <c r="AE727" s="179" t="s">
        <v>442</v>
      </c>
      <c r="AF727" s="179" t="s">
        <v>1356</v>
      </c>
      <c r="AG727" s="121">
        <v>3350400132259</v>
      </c>
      <c r="AH727" s="8" t="s">
        <v>1490</v>
      </c>
    </row>
    <row r="728" spans="1:44">
      <c r="A728" s="256"/>
      <c r="B728" s="257"/>
      <c r="C728" s="262"/>
      <c r="D728" s="245"/>
      <c r="E728" s="248"/>
      <c r="F728" s="248"/>
      <c r="G728" s="248"/>
      <c r="H728" s="265"/>
      <c r="I728" s="65"/>
      <c r="J728" s="267"/>
      <c r="K728" s="80"/>
      <c r="L728" s="245"/>
      <c r="M728" s="248"/>
      <c r="N728" s="245"/>
      <c r="O728" s="48"/>
      <c r="P728" s="58"/>
      <c r="Q728" s="251"/>
      <c r="R728" s="251"/>
      <c r="S728" s="58"/>
      <c r="T728" s="248"/>
      <c r="U728" s="248"/>
      <c r="V728" s="58"/>
      <c r="W728" s="69"/>
      <c r="X728" s="69"/>
      <c r="Y728" s="245"/>
      <c r="Z728" s="126"/>
      <c r="AA728" s="250"/>
      <c r="AB728" s="82"/>
      <c r="AC728" s="83">
        <f t="shared" si="275"/>
        <v>0</v>
      </c>
      <c r="AE728" s="179"/>
      <c r="AF728" s="179"/>
    </row>
    <row r="729" spans="1:44" ht="20.100000000000001" customHeight="1">
      <c r="A729" s="256">
        <v>367</v>
      </c>
      <c r="B729" s="243" t="s">
        <v>656</v>
      </c>
      <c r="C729" s="258">
        <v>340</v>
      </c>
      <c r="D729" s="259" t="s">
        <v>32</v>
      </c>
      <c r="E729" s="260">
        <v>6</v>
      </c>
      <c r="F729" s="260">
        <v>3</v>
      </c>
      <c r="G729" s="260">
        <v>33</v>
      </c>
      <c r="H729" s="247">
        <v>1</v>
      </c>
      <c r="I729" s="84">
        <f t="shared" ref="I729:I733" si="283">E729*400+F729*100+G729</f>
        <v>2733</v>
      </c>
      <c r="J729" s="84">
        <v>250</v>
      </c>
      <c r="K729" s="80">
        <f t="shared" si="282"/>
        <v>683250</v>
      </c>
      <c r="L729" s="245"/>
      <c r="M729" s="248"/>
      <c r="N729" s="249"/>
      <c r="O729" s="45"/>
      <c r="P729" s="139"/>
      <c r="Q729" s="250"/>
      <c r="R729" s="250"/>
      <c r="S729" s="251"/>
      <c r="T729" s="249"/>
      <c r="U729" s="252"/>
      <c r="V729" s="249"/>
      <c r="W729" s="253"/>
      <c r="X729" s="243"/>
      <c r="Y729" s="243"/>
      <c r="Z729" s="125">
        <f t="shared" ref="Z729:Z735" si="284">K729</f>
        <v>683250</v>
      </c>
      <c r="AA729" s="254">
        <v>0.01</v>
      </c>
      <c r="AB729" s="82">
        <f t="shared" ref="AB729:AB735" si="285">+Z729*AA729/100</f>
        <v>68.325000000000003</v>
      </c>
      <c r="AC729" s="83">
        <f t="shared" si="275"/>
        <v>58.076250000000002</v>
      </c>
      <c r="AD729" s="501" t="s">
        <v>44</v>
      </c>
      <c r="AE729" s="489" t="s">
        <v>442</v>
      </c>
      <c r="AF729" s="489" t="s">
        <v>223</v>
      </c>
      <c r="AG729" s="498" t="s">
        <v>944</v>
      </c>
      <c r="AH729" s="498" t="s">
        <v>325</v>
      </c>
      <c r="AI729" s="12" t="s">
        <v>14</v>
      </c>
      <c r="AJ729" s="6" t="s">
        <v>36</v>
      </c>
      <c r="AK729" s="11" t="s">
        <v>15</v>
      </c>
      <c r="AL729" s="11" t="s">
        <v>16</v>
      </c>
      <c r="AM729" s="11" t="s">
        <v>17</v>
      </c>
      <c r="AN729" s="11" t="s">
        <v>68</v>
      </c>
      <c r="AO729" s="11" t="s">
        <v>431</v>
      </c>
      <c r="AP729" s="11">
        <v>0</v>
      </c>
      <c r="AQ729" s="11">
        <v>2</v>
      </c>
      <c r="AR729" s="11">
        <v>61</v>
      </c>
    </row>
    <row r="730" spans="1:44">
      <c r="A730" s="256">
        <v>368</v>
      </c>
      <c r="B730" s="243" t="s">
        <v>1322</v>
      </c>
      <c r="C730" s="262">
        <v>23933</v>
      </c>
      <c r="D730" s="245">
        <v>4</v>
      </c>
      <c r="E730" s="248">
        <v>10</v>
      </c>
      <c r="F730" s="248">
        <v>0</v>
      </c>
      <c r="G730" s="248">
        <v>47</v>
      </c>
      <c r="H730" s="247">
        <v>1</v>
      </c>
      <c r="I730" s="84">
        <f t="shared" si="283"/>
        <v>4047</v>
      </c>
      <c r="J730" s="84">
        <v>250</v>
      </c>
      <c r="K730" s="80">
        <f t="shared" si="282"/>
        <v>1011750</v>
      </c>
      <c r="L730" s="245"/>
      <c r="M730" s="248"/>
      <c r="N730" s="249"/>
      <c r="O730" s="45"/>
      <c r="P730" s="139"/>
      <c r="Q730" s="250"/>
      <c r="R730" s="250"/>
      <c r="S730" s="251"/>
      <c r="T730" s="249"/>
      <c r="U730" s="252"/>
      <c r="V730" s="249"/>
      <c r="W730" s="253"/>
      <c r="X730" s="243"/>
      <c r="Y730" s="243"/>
      <c r="Z730" s="125">
        <f t="shared" si="284"/>
        <v>1011750</v>
      </c>
      <c r="AA730" s="254">
        <v>0.01</v>
      </c>
      <c r="AB730" s="82">
        <f t="shared" si="285"/>
        <v>101.175</v>
      </c>
      <c r="AC730" s="83">
        <f t="shared" si="275"/>
        <v>85.998750000000001</v>
      </c>
      <c r="AD730" s="4" t="s">
        <v>20</v>
      </c>
      <c r="AE730" s="4" t="s">
        <v>2270</v>
      </c>
      <c r="AF730" s="4" t="s">
        <v>104</v>
      </c>
      <c r="AG730" s="121">
        <v>3350590004024</v>
      </c>
    </row>
    <row r="731" spans="1:44" ht="20.100000000000001" customHeight="1">
      <c r="A731" s="256">
        <v>369</v>
      </c>
      <c r="B731" s="243" t="s">
        <v>656</v>
      </c>
      <c r="C731" s="258">
        <v>221</v>
      </c>
      <c r="D731" s="259" t="s">
        <v>419</v>
      </c>
      <c r="E731" s="260">
        <v>10</v>
      </c>
      <c r="F731" s="260">
        <v>1</v>
      </c>
      <c r="G731" s="260">
        <v>17</v>
      </c>
      <c r="H731" s="247">
        <v>1</v>
      </c>
      <c r="I731" s="84">
        <f t="shared" si="283"/>
        <v>4117</v>
      </c>
      <c r="J731" s="84">
        <v>250</v>
      </c>
      <c r="K731" s="80">
        <f t="shared" si="282"/>
        <v>1029250</v>
      </c>
      <c r="L731" s="245"/>
      <c r="M731" s="248"/>
      <c r="N731" s="249"/>
      <c r="O731" s="45"/>
      <c r="P731" s="139"/>
      <c r="Q731" s="250"/>
      <c r="R731" s="250"/>
      <c r="S731" s="251"/>
      <c r="T731" s="249"/>
      <c r="U731" s="252"/>
      <c r="V731" s="249"/>
      <c r="W731" s="253"/>
      <c r="X731" s="243"/>
      <c r="Y731" s="243"/>
      <c r="Z731" s="125">
        <f t="shared" si="284"/>
        <v>1029250</v>
      </c>
      <c r="AA731" s="254">
        <v>0.01</v>
      </c>
      <c r="AB731" s="82">
        <f t="shared" si="285"/>
        <v>102.925</v>
      </c>
      <c r="AC731" s="83">
        <f t="shared" si="275"/>
        <v>87.486249999999998</v>
      </c>
      <c r="AD731" s="497" t="s">
        <v>10</v>
      </c>
      <c r="AE731" s="515" t="s">
        <v>571</v>
      </c>
      <c r="AF731" s="515" t="s">
        <v>572</v>
      </c>
      <c r="AG731" s="550" t="s">
        <v>1010</v>
      </c>
      <c r="AH731" s="498" t="s">
        <v>169</v>
      </c>
      <c r="AI731" s="12" t="s">
        <v>194</v>
      </c>
      <c r="AJ731" s="200" t="s">
        <v>347</v>
      </c>
      <c r="AK731" s="11"/>
      <c r="AL731" s="11"/>
      <c r="AM731" s="11"/>
      <c r="AN731" s="11"/>
      <c r="AO731" s="11"/>
      <c r="AP731" s="11"/>
      <c r="AQ731" s="11"/>
      <c r="AR731" s="11"/>
    </row>
    <row r="732" spans="1:44">
      <c r="A732" s="256">
        <v>370</v>
      </c>
      <c r="B732" s="249" t="s">
        <v>1723</v>
      </c>
      <c r="C732" s="245"/>
      <c r="D732" s="245">
        <v>6</v>
      </c>
      <c r="E732" s="288">
        <v>24</v>
      </c>
      <c r="F732" s="288">
        <v>0</v>
      </c>
      <c r="G732" s="288">
        <v>0</v>
      </c>
      <c r="H732" s="313">
        <v>1</v>
      </c>
      <c r="I732" s="405">
        <f t="shared" si="283"/>
        <v>9600</v>
      </c>
      <c r="J732" s="100">
        <v>250</v>
      </c>
      <c r="K732" s="92">
        <f t="shared" si="282"/>
        <v>2400000</v>
      </c>
      <c r="L732" s="245"/>
      <c r="M732" s="266"/>
      <c r="N732" s="245"/>
      <c r="O732" s="45"/>
      <c r="P732" s="139"/>
      <c r="Q732" s="249"/>
      <c r="R732" s="250"/>
      <c r="S732" s="245"/>
      <c r="T732" s="249"/>
      <c r="U732" s="252"/>
      <c r="V732" s="249"/>
      <c r="W732" s="253"/>
      <c r="X732" s="243"/>
      <c r="Y732" s="243"/>
      <c r="Z732" s="125">
        <f t="shared" si="284"/>
        <v>2400000</v>
      </c>
      <c r="AA732" s="254">
        <v>0.01</v>
      </c>
      <c r="AB732" s="82">
        <f t="shared" si="285"/>
        <v>240</v>
      </c>
      <c r="AC732" s="83">
        <f t="shared" si="275"/>
        <v>204</v>
      </c>
      <c r="AD732" s="482" t="s">
        <v>1738</v>
      </c>
      <c r="AE732" s="482" t="s">
        <v>1739</v>
      </c>
      <c r="AF732" s="482" t="s">
        <v>1740</v>
      </c>
      <c r="AG732" s="513" t="s">
        <v>1741</v>
      </c>
      <c r="AH732" s="8" t="s">
        <v>1742</v>
      </c>
    </row>
    <row r="733" spans="1:44" ht="21" customHeight="1">
      <c r="A733" s="256">
        <v>371</v>
      </c>
      <c r="B733" s="287" t="s">
        <v>1289</v>
      </c>
      <c r="C733" s="281">
        <v>23933</v>
      </c>
      <c r="D733" s="282">
        <v>4</v>
      </c>
      <c r="E733" s="312">
        <v>0</v>
      </c>
      <c r="F733" s="312">
        <v>3</v>
      </c>
      <c r="G733" s="312">
        <v>47</v>
      </c>
      <c r="H733" s="247">
        <v>1</v>
      </c>
      <c r="I733" s="65">
        <f t="shared" si="283"/>
        <v>347</v>
      </c>
      <c r="J733" s="84">
        <v>250</v>
      </c>
      <c r="K733" s="80">
        <f t="shared" si="282"/>
        <v>86750</v>
      </c>
      <c r="L733" s="282"/>
      <c r="M733" s="288"/>
      <c r="N733" s="287"/>
      <c r="O733" s="47"/>
      <c r="P733" s="143"/>
      <c r="Q733" s="289"/>
      <c r="R733" s="289"/>
      <c r="S733" s="290"/>
      <c r="T733" s="287"/>
      <c r="U733" s="291"/>
      <c r="V733" s="287"/>
      <c r="W733" s="292"/>
      <c r="X733" s="293"/>
      <c r="Y733" s="293"/>
      <c r="Z733" s="125">
        <f t="shared" si="284"/>
        <v>86750</v>
      </c>
      <c r="AA733" s="254">
        <v>0.01</v>
      </c>
      <c r="AB733" s="82">
        <f t="shared" si="285"/>
        <v>8.6750000000000007</v>
      </c>
      <c r="AC733" s="83">
        <f t="shared" si="275"/>
        <v>7.3737500000000002</v>
      </c>
      <c r="AD733" s="551" t="s">
        <v>10</v>
      </c>
      <c r="AE733" s="552" t="s">
        <v>1302</v>
      </c>
      <c r="AF733" s="552" t="s">
        <v>355</v>
      </c>
      <c r="AG733" s="553">
        <v>3350400176523</v>
      </c>
      <c r="AH733" s="554" t="s">
        <v>345</v>
      </c>
      <c r="AI733" s="17">
        <v>4</v>
      </c>
      <c r="AJ733" s="17" t="s">
        <v>15</v>
      </c>
      <c r="AK733" s="17" t="s">
        <v>16</v>
      </c>
      <c r="AL733" s="17" t="s">
        <v>17</v>
      </c>
    </row>
    <row r="734" spans="1:44" ht="21" customHeight="1">
      <c r="A734" s="256">
        <v>372</v>
      </c>
      <c r="B734" s="287" t="s">
        <v>1319</v>
      </c>
      <c r="C734" s="281">
        <v>45954</v>
      </c>
      <c r="D734" s="282"/>
      <c r="E734" s="312">
        <v>0</v>
      </c>
      <c r="F734" s="312">
        <v>1</v>
      </c>
      <c r="G734" s="312">
        <v>71</v>
      </c>
      <c r="H734" s="247">
        <v>2</v>
      </c>
      <c r="I734" s="65">
        <v>171</v>
      </c>
      <c r="J734" s="84">
        <v>500</v>
      </c>
      <c r="K734" s="80">
        <f>+I734*J734</f>
        <v>85500</v>
      </c>
      <c r="L734" s="282"/>
      <c r="M734" s="288"/>
      <c r="N734" s="287"/>
      <c r="O734" s="47"/>
      <c r="P734" s="143"/>
      <c r="Q734" s="289"/>
      <c r="R734" s="289"/>
      <c r="S734" s="290"/>
      <c r="T734" s="287"/>
      <c r="U734" s="291"/>
      <c r="V734" s="287"/>
      <c r="W734" s="292"/>
      <c r="X734" s="293"/>
      <c r="Y734" s="293"/>
      <c r="Z734" s="125">
        <f t="shared" si="284"/>
        <v>85500</v>
      </c>
      <c r="AA734" s="254">
        <v>0.02</v>
      </c>
      <c r="AB734" s="82">
        <f t="shared" si="285"/>
        <v>17.100000000000001</v>
      </c>
      <c r="AC734" s="83">
        <f t="shared" si="275"/>
        <v>14.535</v>
      </c>
      <c r="AD734" s="555" t="s">
        <v>10</v>
      </c>
      <c r="AE734" s="555" t="s">
        <v>2320</v>
      </c>
      <c r="AF734" s="555" t="s">
        <v>34</v>
      </c>
      <c r="AG734" s="556"/>
      <c r="AH734" s="557"/>
      <c r="AI734" s="26"/>
      <c r="AJ734" s="26"/>
      <c r="AK734" s="26"/>
      <c r="AL734" s="26"/>
    </row>
    <row r="735" spans="1:44">
      <c r="A735" s="256">
        <v>373</v>
      </c>
      <c r="B735" s="249" t="s">
        <v>1723</v>
      </c>
      <c r="C735" s="245"/>
      <c r="D735" s="245">
        <v>5</v>
      </c>
      <c r="E735" s="248">
        <v>0</v>
      </c>
      <c r="F735" s="248">
        <v>0</v>
      </c>
      <c r="G735" s="248">
        <v>71</v>
      </c>
      <c r="H735" s="247">
        <v>2</v>
      </c>
      <c r="I735" s="65">
        <f>E735*400+F735*100+G735</f>
        <v>71</v>
      </c>
      <c r="J735" s="84">
        <v>250</v>
      </c>
      <c r="K735" s="80">
        <f>I735*J735</f>
        <v>17750</v>
      </c>
      <c r="L735" s="245">
        <v>1</v>
      </c>
      <c r="M735" s="266" t="s">
        <v>1592</v>
      </c>
      <c r="N735" s="245" t="s">
        <v>1621</v>
      </c>
      <c r="O735" s="45"/>
      <c r="P735" s="139">
        <v>85</v>
      </c>
      <c r="Q735" s="249"/>
      <c r="R735" s="250"/>
      <c r="S735" s="245"/>
      <c r="T735" s="249">
        <v>33</v>
      </c>
      <c r="U735" s="252"/>
      <c r="V735" s="249"/>
      <c r="W735" s="253"/>
      <c r="X735" s="243"/>
      <c r="Y735" s="243"/>
      <c r="Z735" s="125">
        <f t="shared" si="284"/>
        <v>17750</v>
      </c>
      <c r="AA735" s="254">
        <v>0.02</v>
      </c>
      <c r="AB735" s="82">
        <f t="shared" si="285"/>
        <v>3.55</v>
      </c>
      <c r="AC735" s="83">
        <f t="shared" si="275"/>
        <v>3.0174999999999996</v>
      </c>
      <c r="AD735" s="512" t="s">
        <v>20</v>
      </c>
      <c r="AE735" s="512" t="s">
        <v>1293</v>
      </c>
      <c r="AF735" s="512" t="s">
        <v>74</v>
      </c>
      <c r="AG735" s="513">
        <v>3350400252815</v>
      </c>
      <c r="AH735" s="8" t="s">
        <v>1896</v>
      </c>
    </row>
    <row r="736" spans="1:44">
      <c r="A736" s="256"/>
      <c r="B736" s="249"/>
      <c r="C736" s="245"/>
      <c r="D736" s="245"/>
      <c r="E736" s="248"/>
      <c r="F736" s="248"/>
      <c r="G736" s="248"/>
      <c r="H736" s="247"/>
      <c r="I736" s="65"/>
      <c r="J736" s="65"/>
      <c r="K736" s="80"/>
      <c r="L736" s="245">
        <v>2</v>
      </c>
      <c r="M736" s="266" t="s">
        <v>1650</v>
      </c>
      <c r="N736" s="245" t="s">
        <v>1595</v>
      </c>
      <c r="O736" s="45"/>
      <c r="P736" s="139">
        <v>16</v>
      </c>
      <c r="Q736" s="249"/>
      <c r="R736" s="250"/>
      <c r="S736" s="245"/>
      <c r="T736" s="249">
        <v>33</v>
      </c>
      <c r="U736" s="252"/>
      <c r="V736" s="249"/>
      <c r="W736" s="253"/>
      <c r="X736" s="243"/>
      <c r="Y736" s="243"/>
      <c r="Z736" s="125"/>
      <c r="AA736" s="254"/>
      <c r="AB736" s="82"/>
      <c r="AC736" s="83">
        <f t="shared" si="275"/>
        <v>0</v>
      </c>
    </row>
    <row r="737" spans="1:44">
      <c r="A737" s="256"/>
      <c r="B737" s="249"/>
      <c r="C737" s="245"/>
      <c r="D737" s="245"/>
      <c r="E737" s="248"/>
      <c r="F737" s="248"/>
      <c r="G737" s="248"/>
      <c r="H737" s="247"/>
      <c r="I737" s="65"/>
      <c r="J737" s="65"/>
      <c r="K737" s="80"/>
      <c r="L737" s="245">
        <v>3</v>
      </c>
      <c r="M737" s="266" t="s">
        <v>1630</v>
      </c>
      <c r="N737" s="245" t="s">
        <v>1595</v>
      </c>
      <c r="O737" s="45"/>
      <c r="P737" s="139">
        <v>20</v>
      </c>
      <c r="Q737" s="249"/>
      <c r="R737" s="250"/>
      <c r="S737" s="245"/>
      <c r="T737" s="249">
        <v>33</v>
      </c>
      <c r="U737" s="252"/>
      <c r="V737" s="249"/>
      <c r="W737" s="253"/>
      <c r="X737" s="243"/>
      <c r="Y737" s="243"/>
      <c r="Z737" s="125"/>
      <c r="AA737" s="254"/>
      <c r="AB737" s="82"/>
      <c r="AC737" s="83">
        <f t="shared" si="275"/>
        <v>0</v>
      </c>
      <c r="AD737" s="512"/>
      <c r="AE737" s="512"/>
      <c r="AF737" s="512"/>
      <c r="AG737" s="513"/>
    </row>
    <row r="738" spans="1:44">
      <c r="A738" s="286">
        <v>374</v>
      </c>
      <c r="B738" s="287" t="s">
        <v>1286</v>
      </c>
      <c r="C738" s="406">
        <v>23933</v>
      </c>
      <c r="D738" s="407" t="s">
        <v>1290</v>
      </c>
      <c r="E738" s="288">
        <v>11</v>
      </c>
      <c r="F738" s="288">
        <v>3</v>
      </c>
      <c r="G738" s="288">
        <v>40</v>
      </c>
      <c r="H738" s="247">
        <v>1</v>
      </c>
      <c r="I738" s="84">
        <f t="shared" ref="I738:I744" si="286">E738*400+F738*100+G738</f>
        <v>4740</v>
      </c>
      <c r="J738" s="84">
        <v>250</v>
      </c>
      <c r="K738" s="80">
        <f t="shared" ref="K738:K744" si="287">I738*J738</f>
        <v>1185000</v>
      </c>
      <c r="L738" s="282"/>
      <c r="M738" s="288"/>
      <c r="N738" s="287"/>
      <c r="O738" s="47"/>
      <c r="P738" s="143"/>
      <c r="Q738" s="289"/>
      <c r="R738" s="289"/>
      <c r="S738" s="290"/>
      <c r="T738" s="249">
        <v>33</v>
      </c>
      <c r="U738" s="291"/>
      <c r="V738" s="287"/>
      <c r="W738" s="292"/>
      <c r="X738" s="293"/>
      <c r="Y738" s="293"/>
      <c r="Z738" s="133">
        <f>K738</f>
        <v>1185000</v>
      </c>
      <c r="AA738" s="254">
        <v>0.01</v>
      </c>
      <c r="AB738" s="82">
        <f t="shared" ref="AB738:AB742" si="288">+Z738*AA738/100</f>
        <v>118.5</v>
      </c>
      <c r="AC738" s="83">
        <f t="shared" si="275"/>
        <v>100.72499999999999</v>
      </c>
      <c r="AD738" s="118" t="s">
        <v>20</v>
      </c>
      <c r="AE738" s="118" t="s">
        <v>1293</v>
      </c>
      <c r="AF738" s="118" t="s">
        <v>34</v>
      </c>
      <c r="AG738" s="119">
        <v>3310200271381</v>
      </c>
      <c r="AH738" s="15" t="s">
        <v>1522</v>
      </c>
      <c r="AI738" s="15"/>
      <c r="AJ738" s="4"/>
      <c r="AK738" s="4"/>
    </row>
    <row r="739" spans="1:44">
      <c r="A739" s="283">
        <v>375</v>
      </c>
      <c r="B739" s="243" t="s">
        <v>1322</v>
      </c>
      <c r="C739" s="262">
        <v>23933</v>
      </c>
      <c r="D739" s="245">
        <v>4</v>
      </c>
      <c r="E739" s="248">
        <v>7</v>
      </c>
      <c r="F739" s="248">
        <v>2</v>
      </c>
      <c r="G739" s="248">
        <v>80</v>
      </c>
      <c r="H739" s="247">
        <v>1</v>
      </c>
      <c r="I739" s="84">
        <f t="shared" si="286"/>
        <v>3080</v>
      </c>
      <c r="J739" s="84">
        <v>250</v>
      </c>
      <c r="K739" s="80">
        <f t="shared" si="287"/>
        <v>770000</v>
      </c>
      <c r="L739" s="245"/>
      <c r="M739" s="248"/>
      <c r="N739" s="249"/>
      <c r="O739" s="45"/>
      <c r="P739" s="139"/>
      <c r="Q739" s="250"/>
      <c r="R739" s="250"/>
      <c r="S739" s="251"/>
      <c r="T739" s="249"/>
      <c r="U739" s="252"/>
      <c r="V739" s="249"/>
      <c r="W739" s="253"/>
      <c r="X739" s="243"/>
      <c r="Y739" s="243"/>
      <c r="Z739" s="133">
        <f t="shared" ref="Z739:Z744" si="289">K739</f>
        <v>770000</v>
      </c>
      <c r="AA739" s="254">
        <v>0.01</v>
      </c>
      <c r="AB739" s="82">
        <f t="shared" si="288"/>
        <v>77</v>
      </c>
      <c r="AC739" s="83">
        <f t="shared" si="275"/>
        <v>65.45</v>
      </c>
      <c r="AD739" s="512" t="s">
        <v>20</v>
      </c>
      <c r="AE739" s="512" t="s">
        <v>1329</v>
      </c>
      <c r="AF739" s="512" t="s">
        <v>49</v>
      </c>
      <c r="AG739" s="513">
        <v>3350400222568</v>
      </c>
    </row>
    <row r="740" spans="1:44" ht="20.100000000000001" customHeight="1">
      <c r="A740" s="256">
        <v>376</v>
      </c>
      <c r="B740" s="243" t="s">
        <v>656</v>
      </c>
      <c r="C740" s="258" t="s">
        <v>520</v>
      </c>
      <c r="D740" s="259" t="s">
        <v>14</v>
      </c>
      <c r="E740" s="260">
        <v>5</v>
      </c>
      <c r="F740" s="260">
        <v>2</v>
      </c>
      <c r="G740" s="260">
        <v>19</v>
      </c>
      <c r="H740" s="247">
        <v>1</v>
      </c>
      <c r="I740" s="84">
        <f t="shared" si="286"/>
        <v>2219</v>
      </c>
      <c r="J740" s="84">
        <v>250</v>
      </c>
      <c r="K740" s="80">
        <f t="shared" si="287"/>
        <v>554750</v>
      </c>
      <c r="L740" s="245"/>
      <c r="M740" s="248"/>
      <c r="N740" s="249"/>
      <c r="O740" s="45"/>
      <c r="P740" s="139"/>
      <c r="Q740" s="250"/>
      <c r="R740" s="250"/>
      <c r="S740" s="251"/>
      <c r="T740" s="249"/>
      <c r="U740" s="252"/>
      <c r="V740" s="249"/>
      <c r="W740" s="306"/>
      <c r="X740" s="249"/>
      <c r="Y740" s="249"/>
      <c r="Z740" s="408">
        <f t="shared" si="289"/>
        <v>554750</v>
      </c>
      <c r="AA740" s="250">
        <v>0.01</v>
      </c>
      <c r="AB740" s="82">
        <f t="shared" si="288"/>
        <v>55.475000000000001</v>
      </c>
      <c r="AC740" s="83">
        <f t="shared" si="275"/>
        <v>47.153750000000002</v>
      </c>
      <c r="AD740" s="548" t="s">
        <v>20</v>
      </c>
      <c r="AE740" s="549" t="s">
        <v>639</v>
      </c>
      <c r="AF740" s="549" t="s">
        <v>160</v>
      </c>
      <c r="AG740" s="550" t="s">
        <v>1035</v>
      </c>
      <c r="AH740" s="498" t="s">
        <v>138</v>
      </c>
      <c r="AI740" s="12" t="s">
        <v>194</v>
      </c>
      <c r="AJ740" s="200" t="s">
        <v>347</v>
      </c>
      <c r="AK740" s="11" t="s">
        <v>15</v>
      </c>
      <c r="AL740" s="11" t="s">
        <v>16</v>
      </c>
      <c r="AM740" s="11" t="s">
        <v>17</v>
      </c>
      <c r="AN740" s="11" t="s">
        <v>155</v>
      </c>
      <c r="AO740" s="11" t="s">
        <v>525</v>
      </c>
      <c r="AP740" s="11">
        <v>3</v>
      </c>
      <c r="AQ740" s="11">
        <v>2</v>
      </c>
      <c r="AR740" s="11">
        <v>90</v>
      </c>
    </row>
    <row r="741" spans="1:44">
      <c r="A741" s="256">
        <v>377</v>
      </c>
      <c r="B741" s="245" t="s">
        <v>1723</v>
      </c>
      <c r="C741" s="245"/>
      <c r="D741" s="245">
        <v>9</v>
      </c>
      <c r="E741" s="347">
        <v>0</v>
      </c>
      <c r="F741" s="347">
        <v>1</v>
      </c>
      <c r="G741" s="347">
        <v>5</v>
      </c>
      <c r="H741" s="348">
        <v>2</v>
      </c>
      <c r="I741" s="89">
        <f>E741*400+F741*100+G741</f>
        <v>105</v>
      </c>
      <c r="J741" s="65">
        <v>250</v>
      </c>
      <c r="K741" s="91">
        <f>I741*J741</f>
        <v>26250</v>
      </c>
      <c r="L741" s="346"/>
      <c r="M741" s="349"/>
      <c r="N741" s="346"/>
      <c r="O741" s="101"/>
      <c r="P741" s="150"/>
      <c r="Q741" s="346"/>
      <c r="R741" s="379"/>
      <c r="S741" s="346"/>
      <c r="T741" s="346"/>
      <c r="U741" s="248"/>
      <c r="V741" s="245"/>
      <c r="W741" s="298"/>
      <c r="X741" s="245"/>
      <c r="Y741" s="245"/>
      <c r="Z741" s="77">
        <f>K741</f>
        <v>26250</v>
      </c>
      <c r="AA741" s="250">
        <v>0.02</v>
      </c>
      <c r="AB741" s="82">
        <f t="shared" si="288"/>
        <v>5.25</v>
      </c>
      <c r="AC741" s="83">
        <f t="shared" si="275"/>
        <v>4.4624999999999995</v>
      </c>
      <c r="AD741" s="4" t="s">
        <v>20</v>
      </c>
      <c r="AE741" s="4" t="s">
        <v>2035</v>
      </c>
      <c r="AF741" s="4" t="s">
        <v>460</v>
      </c>
      <c r="AG741" s="121">
        <v>3350400253579</v>
      </c>
      <c r="AH741" s="8" t="s">
        <v>1927</v>
      </c>
    </row>
    <row r="742" spans="1:44">
      <c r="A742" s="256">
        <v>378</v>
      </c>
      <c r="B742" s="243" t="s">
        <v>1322</v>
      </c>
      <c r="C742" s="262">
        <v>23933</v>
      </c>
      <c r="D742" s="245">
        <v>4</v>
      </c>
      <c r="E742" s="248">
        <v>5</v>
      </c>
      <c r="F742" s="248">
        <v>3</v>
      </c>
      <c r="G742" s="248">
        <v>14</v>
      </c>
      <c r="H742" s="247">
        <v>1</v>
      </c>
      <c r="I742" s="84">
        <f t="shared" si="286"/>
        <v>2314</v>
      </c>
      <c r="J742" s="84">
        <v>250</v>
      </c>
      <c r="K742" s="80">
        <f t="shared" si="287"/>
        <v>578500</v>
      </c>
      <c r="L742" s="245"/>
      <c r="M742" s="248"/>
      <c r="N742" s="249"/>
      <c r="O742" s="45"/>
      <c r="P742" s="139"/>
      <c r="Q742" s="250"/>
      <c r="R742" s="250"/>
      <c r="S742" s="251"/>
      <c r="T742" s="249"/>
      <c r="U742" s="252"/>
      <c r="V742" s="249"/>
      <c r="W742" s="306"/>
      <c r="X742" s="249"/>
      <c r="Y742" s="249"/>
      <c r="Z742" s="408">
        <f t="shared" si="289"/>
        <v>578500</v>
      </c>
      <c r="AA742" s="250">
        <v>0.01</v>
      </c>
      <c r="AB742" s="82">
        <f t="shared" si="288"/>
        <v>57.85</v>
      </c>
      <c r="AC742" s="83">
        <f t="shared" si="275"/>
        <v>49.172499999999999</v>
      </c>
      <c r="AD742" s="512" t="s">
        <v>10</v>
      </c>
      <c r="AE742" s="512" t="s">
        <v>1416</v>
      </c>
      <c r="AF742" s="512" t="s">
        <v>1583</v>
      </c>
      <c r="AG742" s="513">
        <v>33504010126351</v>
      </c>
      <c r="AH742" s="8" t="s">
        <v>1562</v>
      </c>
      <c r="AI742" s="35" t="s">
        <v>1399</v>
      </c>
    </row>
    <row r="743" spans="1:44" ht="20.100000000000001" customHeight="1">
      <c r="A743" s="256">
        <v>379</v>
      </c>
      <c r="B743" s="243" t="s">
        <v>656</v>
      </c>
      <c r="C743" s="258">
        <v>338</v>
      </c>
      <c r="D743" s="259" t="s">
        <v>95</v>
      </c>
      <c r="E743" s="260">
        <v>5</v>
      </c>
      <c r="F743" s="260">
        <v>0</v>
      </c>
      <c r="G743" s="260">
        <v>57</v>
      </c>
      <c r="H743" s="264">
        <v>2</v>
      </c>
      <c r="I743" s="84">
        <f t="shared" si="286"/>
        <v>2057</v>
      </c>
      <c r="J743" s="84">
        <v>250</v>
      </c>
      <c r="K743" s="80">
        <f t="shared" si="287"/>
        <v>514250</v>
      </c>
      <c r="L743" s="245">
        <v>2</v>
      </c>
      <c r="M743" s="248" t="s">
        <v>1630</v>
      </c>
      <c r="N743" s="249" t="s">
        <v>1595</v>
      </c>
      <c r="O743" s="45"/>
      <c r="P743" s="139">
        <v>18</v>
      </c>
      <c r="Q743" s="250"/>
      <c r="R743" s="250"/>
      <c r="S743" s="251"/>
      <c r="T743" s="249">
        <v>18</v>
      </c>
      <c r="U743" s="252"/>
      <c r="V743" s="249"/>
      <c r="W743" s="253"/>
      <c r="X743" s="243"/>
      <c r="Y743" s="243"/>
      <c r="Z743" s="133">
        <f>K743</f>
        <v>514250</v>
      </c>
      <c r="AA743" s="254">
        <v>0.02</v>
      </c>
      <c r="AB743" s="82">
        <f t="shared" ref="AB743:AB744" si="290">+Z743*AA743/100</f>
        <v>102.85</v>
      </c>
      <c r="AC743" s="83">
        <f t="shared" si="275"/>
        <v>87.422499999999999</v>
      </c>
      <c r="AD743" s="548" t="s">
        <v>10</v>
      </c>
      <c r="AE743" s="549" t="s">
        <v>363</v>
      </c>
      <c r="AF743" s="549" t="s">
        <v>81</v>
      </c>
      <c r="AG743" s="550" t="s">
        <v>788</v>
      </c>
      <c r="AH743" s="498" t="s">
        <v>136</v>
      </c>
      <c r="AI743" s="12" t="s">
        <v>95</v>
      </c>
      <c r="AJ743" s="6" t="s">
        <v>123</v>
      </c>
      <c r="AK743" s="11" t="s">
        <v>15</v>
      </c>
      <c r="AL743" s="11" t="s">
        <v>16</v>
      </c>
      <c r="AM743" s="11" t="s">
        <v>17</v>
      </c>
      <c r="AN743" s="11" t="s">
        <v>25</v>
      </c>
      <c r="AO743" s="11" t="s">
        <v>191</v>
      </c>
      <c r="AP743" s="11">
        <v>8</v>
      </c>
      <c r="AQ743" s="11">
        <v>0</v>
      </c>
      <c r="AR743" s="11">
        <v>70</v>
      </c>
    </row>
    <row r="744" spans="1:44" ht="20.100000000000001" customHeight="1">
      <c r="A744" s="256">
        <v>380</v>
      </c>
      <c r="B744" s="243" t="s">
        <v>656</v>
      </c>
      <c r="C744" s="258" t="s">
        <v>1135</v>
      </c>
      <c r="D744" s="259" t="s">
        <v>24</v>
      </c>
      <c r="E744" s="260">
        <v>2</v>
      </c>
      <c r="F744" s="260">
        <v>2</v>
      </c>
      <c r="G744" s="260">
        <v>70</v>
      </c>
      <c r="H744" s="247">
        <v>1</v>
      </c>
      <c r="I744" s="84">
        <f t="shared" si="286"/>
        <v>1070</v>
      </c>
      <c r="J744" s="84">
        <v>250</v>
      </c>
      <c r="K744" s="80">
        <f t="shared" si="287"/>
        <v>267500</v>
      </c>
      <c r="L744" s="245"/>
      <c r="M744" s="248"/>
      <c r="N744" s="249"/>
      <c r="O744" s="45"/>
      <c r="P744" s="139"/>
      <c r="Q744" s="250"/>
      <c r="R744" s="250"/>
      <c r="S744" s="251"/>
      <c r="T744" s="249"/>
      <c r="U744" s="252"/>
      <c r="V744" s="249"/>
      <c r="W744" s="253"/>
      <c r="X744" s="243"/>
      <c r="Y744" s="243"/>
      <c r="Z744" s="133">
        <f t="shared" si="289"/>
        <v>267500</v>
      </c>
      <c r="AA744" s="254">
        <v>0.01</v>
      </c>
      <c r="AB744" s="82">
        <f t="shared" si="290"/>
        <v>26.75</v>
      </c>
      <c r="AC744" s="83">
        <f t="shared" si="275"/>
        <v>22.737500000000001</v>
      </c>
      <c r="AD744" s="548" t="s">
        <v>20</v>
      </c>
      <c r="AE744" s="549" t="s">
        <v>363</v>
      </c>
      <c r="AF744" s="549" t="s">
        <v>63</v>
      </c>
      <c r="AG744" s="550" t="s">
        <v>1036</v>
      </c>
      <c r="AH744" s="498" t="s">
        <v>149</v>
      </c>
      <c r="AI744" s="12" t="s">
        <v>24</v>
      </c>
      <c r="AJ744" s="6" t="s">
        <v>321</v>
      </c>
      <c r="AK744" s="11" t="s">
        <v>15</v>
      </c>
      <c r="AL744" s="11" t="s">
        <v>16</v>
      </c>
      <c r="AM744" s="11" t="s">
        <v>17</v>
      </c>
      <c r="AN744" s="11" t="s">
        <v>57</v>
      </c>
      <c r="AO744" s="11" t="s">
        <v>525</v>
      </c>
      <c r="AP744" s="11">
        <v>3</v>
      </c>
      <c r="AQ744" s="11">
        <v>1</v>
      </c>
      <c r="AR744" s="11">
        <v>73</v>
      </c>
    </row>
    <row r="745" spans="1:44">
      <c r="A745" s="256">
        <v>381</v>
      </c>
      <c r="B745" s="249" t="s">
        <v>1322</v>
      </c>
      <c r="C745" s="263"/>
      <c r="D745" s="245"/>
      <c r="E745" s="248">
        <v>1</v>
      </c>
      <c r="F745" s="248">
        <v>2</v>
      </c>
      <c r="G745" s="248">
        <v>99.76</v>
      </c>
      <c r="H745" s="265">
        <v>1</v>
      </c>
      <c r="I745" s="60">
        <v>699.76</v>
      </c>
      <c r="J745" s="267">
        <v>250</v>
      </c>
      <c r="K745" s="65">
        <f>+I745*J745</f>
        <v>174940</v>
      </c>
      <c r="L745" s="245"/>
      <c r="M745" s="248"/>
      <c r="N745" s="249"/>
      <c r="O745" s="45"/>
      <c r="P745" s="144"/>
      <c r="Q745" s="250"/>
      <c r="R745" s="250"/>
      <c r="S745" s="251"/>
      <c r="T745" s="252"/>
      <c r="U745" s="252"/>
      <c r="V745" s="249"/>
      <c r="W745" s="306"/>
      <c r="X745" s="249"/>
      <c r="Y745" s="249"/>
      <c r="Z745" s="77">
        <f>+K745</f>
        <v>174940</v>
      </c>
      <c r="AA745" s="409">
        <v>0.01</v>
      </c>
      <c r="AB745" s="82">
        <v>17.489999999999998</v>
      </c>
      <c r="AC745" s="83"/>
      <c r="AD745" s="512" t="s">
        <v>20</v>
      </c>
      <c r="AE745" s="512" t="s">
        <v>2321</v>
      </c>
      <c r="AF745" s="512"/>
      <c r="AG745" s="513"/>
    </row>
    <row r="746" spans="1:44">
      <c r="A746" s="256">
        <v>382</v>
      </c>
      <c r="B746" s="249" t="s">
        <v>1319</v>
      </c>
      <c r="C746" s="263">
        <v>17030</v>
      </c>
      <c r="D746" s="245">
        <v>1</v>
      </c>
      <c r="E746" s="248">
        <v>0</v>
      </c>
      <c r="F746" s="248">
        <v>2</v>
      </c>
      <c r="G746" s="248">
        <v>52</v>
      </c>
      <c r="H746" s="265"/>
      <c r="I746" s="65"/>
      <c r="J746" s="248"/>
      <c r="K746" s="65"/>
      <c r="L746" s="245"/>
      <c r="M746" s="248"/>
      <c r="N746" s="245"/>
      <c r="O746" s="45"/>
      <c r="P746" s="58"/>
      <c r="Q746" s="251"/>
      <c r="R746" s="251"/>
      <c r="S746" s="58"/>
      <c r="T746" s="248"/>
      <c r="U746" s="248"/>
      <c r="V746" s="58"/>
      <c r="W746" s="69"/>
      <c r="X746" s="58"/>
      <c r="Y746" s="245"/>
      <c r="Z746" s="77"/>
      <c r="AA746" s="250"/>
      <c r="AB746" s="82"/>
      <c r="AC746" s="83">
        <f t="shared" si="275"/>
        <v>0</v>
      </c>
      <c r="AD746" s="4" t="s">
        <v>20</v>
      </c>
      <c r="AE746" s="179" t="s">
        <v>1385</v>
      </c>
      <c r="AF746" s="179" t="s">
        <v>427</v>
      </c>
      <c r="AG746" s="121">
        <v>3350400067015</v>
      </c>
      <c r="AH746" s="8">
        <v>231</v>
      </c>
      <c r="AI746" s="35">
        <v>1</v>
      </c>
    </row>
    <row r="747" spans="1:44">
      <c r="A747" s="256"/>
      <c r="B747" s="249"/>
      <c r="C747" s="245"/>
      <c r="D747" s="245"/>
      <c r="E747" s="248"/>
      <c r="F747" s="248"/>
      <c r="G747" s="248"/>
      <c r="H747" s="265">
        <v>3</v>
      </c>
      <c r="I747" s="65">
        <v>15</v>
      </c>
      <c r="J747" s="248">
        <v>500</v>
      </c>
      <c r="K747" s="65">
        <f>+J747*I747</f>
        <v>7500</v>
      </c>
      <c r="L747" s="245">
        <v>1</v>
      </c>
      <c r="M747" s="248" t="s">
        <v>1586</v>
      </c>
      <c r="N747" s="245" t="s">
        <v>1595</v>
      </c>
      <c r="O747" s="45">
        <v>4</v>
      </c>
      <c r="P747" s="58">
        <v>60</v>
      </c>
      <c r="Q747" s="251">
        <v>100</v>
      </c>
      <c r="R747" s="251">
        <v>2600</v>
      </c>
      <c r="S747" s="58">
        <f>+R747*P747</f>
        <v>156000</v>
      </c>
      <c r="T747" s="248">
        <v>10</v>
      </c>
      <c r="U747" s="248">
        <v>40</v>
      </c>
      <c r="V747" s="58">
        <f>+S747*0.6</f>
        <v>93600</v>
      </c>
      <c r="W747" s="302">
        <f>+V747+K747</f>
        <v>101100</v>
      </c>
      <c r="X747" s="58">
        <f>+W747</f>
        <v>101100</v>
      </c>
      <c r="Y747" s="245"/>
      <c r="Z747" s="77">
        <f>+X747</f>
        <v>101100</v>
      </c>
      <c r="AA747" s="250">
        <v>0.3</v>
      </c>
      <c r="AB747" s="82">
        <f>+Z747*AA747/100</f>
        <v>303.3</v>
      </c>
      <c r="AC747" s="83">
        <f t="shared" si="275"/>
        <v>257.80500000000001</v>
      </c>
      <c r="AE747" s="179" t="s">
        <v>1385</v>
      </c>
      <c r="AF747" s="179" t="s">
        <v>427</v>
      </c>
    </row>
    <row r="748" spans="1:44">
      <c r="A748" s="256"/>
      <c r="B748" s="243"/>
      <c r="C748" s="257"/>
      <c r="D748" s="245"/>
      <c r="E748" s="248"/>
      <c r="F748" s="248"/>
      <c r="G748" s="248"/>
      <c r="H748" s="265"/>
      <c r="I748" s="65">
        <f>252-15</f>
        <v>237</v>
      </c>
      <c r="J748" s="248">
        <v>500</v>
      </c>
      <c r="K748" s="65">
        <f>+J748*I748</f>
        <v>118500</v>
      </c>
      <c r="L748" s="245"/>
      <c r="M748" s="248"/>
      <c r="N748" s="245"/>
      <c r="O748" s="45"/>
      <c r="P748" s="58"/>
      <c r="Q748" s="251"/>
      <c r="R748" s="251"/>
      <c r="S748" s="58"/>
      <c r="T748" s="248"/>
      <c r="U748" s="248"/>
      <c r="V748" s="58"/>
      <c r="W748" s="160"/>
      <c r="X748" s="59">
        <v>50</v>
      </c>
      <c r="Y748" s="257">
        <v>50</v>
      </c>
      <c r="Z748" s="125"/>
      <c r="AA748" s="254"/>
      <c r="AB748" s="82"/>
      <c r="AC748" s="83">
        <f t="shared" si="275"/>
        <v>0</v>
      </c>
    </row>
    <row r="749" spans="1:44">
      <c r="A749" s="256">
        <v>383</v>
      </c>
      <c r="B749" s="243" t="s">
        <v>1322</v>
      </c>
      <c r="C749" s="262">
        <v>23933</v>
      </c>
      <c r="D749" s="245">
        <v>4</v>
      </c>
      <c r="E749" s="267">
        <v>1</v>
      </c>
      <c r="F749" s="267">
        <v>3</v>
      </c>
      <c r="G749" s="267">
        <v>88</v>
      </c>
      <c r="H749" s="247">
        <v>1</v>
      </c>
      <c r="I749" s="84">
        <f t="shared" ref="I749:I755" si="291">E749*400+F749*100+G749</f>
        <v>788</v>
      </c>
      <c r="J749" s="84">
        <v>250</v>
      </c>
      <c r="K749" s="80">
        <f t="shared" ref="K749:K755" si="292">I749*J749</f>
        <v>197000</v>
      </c>
      <c r="L749" s="245"/>
      <c r="M749" s="248"/>
      <c r="N749" s="249"/>
      <c r="O749" s="45"/>
      <c r="P749" s="139"/>
      <c r="Q749" s="250"/>
      <c r="R749" s="250"/>
      <c r="S749" s="251"/>
      <c r="T749" s="249"/>
      <c r="U749" s="252"/>
      <c r="V749" s="249"/>
      <c r="W749" s="253"/>
      <c r="X749" s="243"/>
      <c r="Y749" s="243"/>
      <c r="Z749" s="125">
        <f>+K749</f>
        <v>197000</v>
      </c>
      <c r="AA749" s="254">
        <v>0.01</v>
      </c>
      <c r="AB749" s="82">
        <f t="shared" ref="AB749:AB753" si="293">+Z749*AA749/100</f>
        <v>19.7</v>
      </c>
      <c r="AC749" s="83">
        <f t="shared" si="275"/>
        <v>16.744999999999997</v>
      </c>
      <c r="AD749" s="482" t="s">
        <v>644</v>
      </c>
      <c r="AE749" s="482" t="s">
        <v>1405</v>
      </c>
      <c r="AF749" s="482" t="s">
        <v>1418</v>
      </c>
      <c r="AG749" s="121">
        <v>335040025416</v>
      </c>
      <c r="AH749" s="8" t="s">
        <v>1564</v>
      </c>
      <c r="AI749" s="35" t="s">
        <v>1399</v>
      </c>
    </row>
    <row r="750" spans="1:44">
      <c r="A750" s="256">
        <v>384</v>
      </c>
      <c r="B750" s="243" t="s">
        <v>1322</v>
      </c>
      <c r="C750" s="262">
        <v>23933</v>
      </c>
      <c r="D750" s="245">
        <v>4</v>
      </c>
      <c r="E750" s="267">
        <v>1</v>
      </c>
      <c r="F750" s="267">
        <v>3</v>
      </c>
      <c r="G750" s="267">
        <v>98</v>
      </c>
      <c r="H750" s="247">
        <v>1</v>
      </c>
      <c r="I750" s="84">
        <f t="shared" si="291"/>
        <v>798</v>
      </c>
      <c r="J750" s="84">
        <v>130</v>
      </c>
      <c r="K750" s="80">
        <f t="shared" si="292"/>
        <v>103740</v>
      </c>
      <c r="L750" s="245"/>
      <c r="M750" s="248"/>
      <c r="N750" s="249"/>
      <c r="O750" s="45"/>
      <c r="P750" s="139"/>
      <c r="Q750" s="250"/>
      <c r="R750" s="250"/>
      <c r="S750" s="251"/>
      <c r="T750" s="249"/>
      <c r="U750" s="252"/>
      <c r="V750" s="249"/>
      <c r="W750" s="253"/>
      <c r="X750" s="243"/>
      <c r="Y750" s="243"/>
      <c r="Z750" s="125">
        <f t="shared" ref="Z750:Z754" si="294">+K750</f>
        <v>103740</v>
      </c>
      <c r="AA750" s="254">
        <v>0.01</v>
      </c>
      <c r="AB750" s="82">
        <f t="shared" si="293"/>
        <v>10.374000000000001</v>
      </c>
      <c r="AC750" s="83">
        <f t="shared" si="275"/>
        <v>8.8178999999999998</v>
      </c>
      <c r="AD750" s="512" t="s">
        <v>10</v>
      </c>
      <c r="AE750" s="512" t="s">
        <v>1405</v>
      </c>
      <c r="AF750" s="512" t="s">
        <v>1258</v>
      </c>
      <c r="AG750" s="121">
        <v>3350400229465</v>
      </c>
      <c r="AH750" s="8" t="s">
        <v>1503</v>
      </c>
    </row>
    <row r="751" spans="1:44">
      <c r="A751" s="256">
        <v>385</v>
      </c>
      <c r="B751" s="243" t="s">
        <v>1322</v>
      </c>
      <c r="C751" s="262">
        <v>23933</v>
      </c>
      <c r="D751" s="245">
        <v>4</v>
      </c>
      <c r="E751" s="248">
        <v>3</v>
      </c>
      <c r="F751" s="248">
        <v>1</v>
      </c>
      <c r="G751" s="248">
        <v>52</v>
      </c>
      <c r="H751" s="247">
        <v>1</v>
      </c>
      <c r="I751" s="84">
        <f t="shared" si="291"/>
        <v>1352</v>
      </c>
      <c r="J751" s="84">
        <v>250</v>
      </c>
      <c r="K751" s="80">
        <f t="shared" si="292"/>
        <v>338000</v>
      </c>
      <c r="L751" s="245"/>
      <c r="M751" s="248"/>
      <c r="N751" s="249"/>
      <c r="O751" s="45"/>
      <c r="P751" s="139"/>
      <c r="Q751" s="250"/>
      <c r="R751" s="250"/>
      <c r="S751" s="251"/>
      <c r="T751" s="249"/>
      <c r="U751" s="252"/>
      <c r="V751" s="249"/>
      <c r="W751" s="253"/>
      <c r="X751" s="243"/>
      <c r="Y751" s="243"/>
      <c r="Z751" s="125">
        <f t="shared" si="294"/>
        <v>338000</v>
      </c>
      <c r="AA751" s="254">
        <v>0.01</v>
      </c>
      <c r="AB751" s="82">
        <f t="shared" si="293"/>
        <v>33.799999999999997</v>
      </c>
      <c r="AC751" s="83">
        <f t="shared" si="275"/>
        <v>28.729999999999997</v>
      </c>
      <c r="AD751" s="512" t="s">
        <v>10</v>
      </c>
      <c r="AE751" s="512" t="s">
        <v>1248</v>
      </c>
      <c r="AF751" s="512" t="s">
        <v>370</v>
      </c>
      <c r="AG751" s="121">
        <v>3350500099104</v>
      </c>
      <c r="AH751" s="8" t="s">
        <v>1567</v>
      </c>
      <c r="AI751" s="35" t="s">
        <v>195</v>
      </c>
    </row>
    <row r="752" spans="1:44">
      <c r="A752" s="256">
        <v>386</v>
      </c>
      <c r="B752" s="249" t="s">
        <v>1723</v>
      </c>
      <c r="C752" s="245"/>
      <c r="D752" s="245">
        <v>5</v>
      </c>
      <c r="E752" s="248">
        <v>0</v>
      </c>
      <c r="F752" s="248">
        <v>1</v>
      </c>
      <c r="G752" s="248">
        <v>25</v>
      </c>
      <c r="H752" s="247">
        <v>2</v>
      </c>
      <c r="I752" s="65">
        <f t="shared" si="291"/>
        <v>125</v>
      </c>
      <c r="J752" s="84">
        <v>250</v>
      </c>
      <c r="K752" s="80">
        <f t="shared" si="292"/>
        <v>31250</v>
      </c>
      <c r="L752" s="245">
        <v>1</v>
      </c>
      <c r="M752" s="266" t="s">
        <v>1592</v>
      </c>
      <c r="N752" s="245" t="s">
        <v>1595</v>
      </c>
      <c r="O752" s="45"/>
      <c r="P752" s="141">
        <v>127</v>
      </c>
      <c r="Q752" s="249"/>
      <c r="R752" s="250"/>
      <c r="S752" s="245"/>
      <c r="T752" s="249">
        <v>33</v>
      </c>
      <c r="U752" s="252"/>
      <c r="V752" s="249"/>
      <c r="W752" s="253"/>
      <c r="X752" s="243"/>
      <c r="Y752" s="243"/>
      <c r="Z752" s="125">
        <f t="shared" si="294"/>
        <v>31250</v>
      </c>
      <c r="AA752" s="254">
        <v>0.02</v>
      </c>
      <c r="AB752" s="82">
        <f>+Z752*AA752/100</f>
        <v>6.25</v>
      </c>
      <c r="AC752" s="83">
        <f t="shared" si="275"/>
        <v>5.3125</v>
      </c>
      <c r="AD752" s="512" t="s">
        <v>20</v>
      </c>
      <c r="AE752" s="512" t="s">
        <v>1932</v>
      </c>
      <c r="AF752" s="512" t="s">
        <v>1933</v>
      </c>
      <c r="AG752" s="121">
        <v>3350400258244</v>
      </c>
      <c r="AH752" s="8" t="s">
        <v>1934</v>
      </c>
    </row>
    <row r="753" spans="1:44" ht="20.100000000000001" customHeight="1">
      <c r="A753" s="256">
        <v>387</v>
      </c>
      <c r="B753" s="243" t="s">
        <v>656</v>
      </c>
      <c r="C753" s="258">
        <v>747</v>
      </c>
      <c r="D753" s="259" t="s">
        <v>32</v>
      </c>
      <c r="E753" s="260">
        <v>4</v>
      </c>
      <c r="F753" s="260">
        <v>0</v>
      </c>
      <c r="G753" s="260">
        <v>19</v>
      </c>
      <c r="H753" s="264">
        <v>1</v>
      </c>
      <c r="I753" s="84">
        <f t="shared" si="291"/>
        <v>1619</v>
      </c>
      <c r="J753" s="84">
        <v>250</v>
      </c>
      <c r="K753" s="80">
        <f t="shared" si="292"/>
        <v>404750</v>
      </c>
      <c r="L753" s="245"/>
      <c r="M753" s="248"/>
      <c r="N753" s="249"/>
      <c r="O753" s="45"/>
      <c r="P753" s="139"/>
      <c r="Q753" s="250"/>
      <c r="R753" s="250"/>
      <c r="S753" s="251"/>
      <c r="T753" s="249"/>
      <c r="U753" s="252"/>
      <c r="V753" s="249"/>
      <c r="W753" s="253"/>
      <c r="X753" s="243"/>
      <c r="Y753" s="243"/>
      <c r="Z753" s="125">
        <f t="shared" si="294"/>
        <v>404750</v>
      </c>
      <c r="AA753" s="254">
        <v>0.01</v>
      </c>
      <c r="AB753" s="82">
        <f t="shared" si="293"/>
        <v>40.475000000000001</v>
      </c>
      <c r="AC753" s="83">
        <f t="shared" si="275"/>
        <v>34.403750000000002</v>
      </c>
      <c r="AD753" s="548" t="s">
        <v>10</v>
      </c>
      <c r="AE753" s="549" t="s">
        <v>1932</v>
      </c>
      <c r="AF753" s="549" t="s">
        <v>203</v>
      </c>
      <c r="AG753" s="498" t="s">
        <v>876</v>
      </c>
      <c r="AH753" s="498" t="s">
        <v>603</v>
      </c>
      <c r="AI753" s="12" t="s">
        <v>32</v>
      </c>
      <c r="AJ753" s="6" t="s">
        <v>36</v>
      </c>
      <c r="AK753" s="11" t="s">
        <v>15</v>
      </c>
      <c r="AL753" s="11" t="s">
        <v>16</v>
      </c>
      <c r="AM753" s="11" t="s">
        <v>17</v>
      </c>
      <c r="AN753" s="11" t="s">
        <v>69</v>
      </c>
      <c r="AO753" s="11" t="s">
        <v>316</v>
      </c>
      <c r="AP753" s="11">
        <v>2</v>
      </c>
      <c r="AQ753" s="11">
        <v>0</v>
      </c>
      <c r="AR753" s="11">
        <v>90</v>
      </c>
    </row>
    <row r="754" spans="1:44" ht="20.100000000000001" customHeight="1">
      <c r="A754" s="256"/>
      <c r="B754" s="243" t="s">
        <v>1759</v>
      </c>
      <c r="C754" s="258"/>
      <c r="D754" s="259"/>
      <c r="E754" s="260">
        <v>25</v>
      </c>
      <c r="F754" s="260">
        <v>0</v>
      </c>
      <c r="G754" s="260">
        <v>0</v>
      </c>
      <c r="H754" s="264">
        <v>1</v>
      </c>
      <c r="I754" s="84">
        <f t="shared" ref="I754" si="295">E754*400+F754*100+G754</f>
        <v>10000</v>
      </c>
      <c r="J754" s="84">
        <v>250</v>
      </c>
      <c r="K754" s="80">
        <f t="shared" ref="K754" si="296">I754*J754</f>
        <v>2500000</v>
      </c>
      <c r="L754" s="245"/>
      <c r="M754" s="248"/>
      <c r="N754" s="249"/>
      <c r="O754" s="45"/>
      <c r="P754" s="139"/>
      <c r="Q754" s="250"/>
      <c r="R754" s="250"/>
      <c r="S754" s="251"/>
      <c r="T754" s="249"/>
      <c r="U754" s="252"/>
      <c r="V754" s="249"/>
      <c r="W754" s="253"/>
      <c r="X754" s="243"/>
      <c r="Y754" s="243"/>
      <c r="Z754" s="125">
        <f t="shared" si="294"/>
        <v>2500000</v>
      </c>
      <c r="AA754" s="254">
        <v>0.01</v>
      </c>
      <c r="AB754" s="82">
        <f t="shared" ref="AB754" si="297">+Z754*AA754/100</f>
        <v>250</v>
      </c>
      <c r="AC754" s="83">
        <f t="shared" si="275"/>
        <v>212.5</v>
      </c>
      <c r="AD754" s="558"/>
      <c r="AE754" s="549" t="s">
        <v>1932</v>
      </c>
      <c r="AF754" s="549" t="s">
        <v>203</v>
      </c>
      <c r="AG754" s="504"/>
      <c r="AH754" s="504"/>
      <c r="AI754" s="67"/>
      <c r="AJ754" s="64"/>
      <c r="AK754" s="11"/>
      <c r="AL754" s="11"/>
      <c r="AM754" s="11"/>
      <c r="AN754" s="11"/>
      <c r="AO754" s="11"/>
      <c r="AP754" s="11"/>
      <c r="AQ754" s="11"/>
      <c r="AR754" s="11"/>
    </row>
    <row r="755" spans="1:44">
      <c r="A755" s="256">
        <v>388</v>
      </c>
      <c r="B755" s="249" t="s">
        <v>1319</v>
      </c>
      <c r="C755" s="263">
        <v>45725</v>
      </c>
      <c r="D755" s="245">
        <v>4</v>
      </c>
      <c r="E755" s="248">
        <v>0</v>
      </c>
      <c r="F755" s="248">
        <v>3</v>
      </c>
      <c r="G755" s="248">
        <v>45</v>
      </c>
      <c r="H755" s="247">
        <v>2</v>
      </c>
      <c r="I755" s="65">
        <f t="shared" si="291"/>
        <v>345</v>
      </c>
      <c r="J755" s="84">
        <v>170</v>
      </c>
      <c r="K755" s="80">
        <f t="shared" si="292"/>
        <v>58650</v>
      </c>
      <c r="L755" s="245">
        <v>1</v>
      </c>
      <c r="M755" s="266" t="s">
        <v>1693</v>
      </c>
      <c r="N755" s="245" t="s">
        <v>1613</v>
      </c>
      <c r="O755" s="45"/>
      <c r="P755" s="141">
        <v>268</v>
      </c>
      <c r="Q755" s="249"/>
      <c r="R755" s="250"/>
      <c r="S755" s="245"/>
      <c r="T755" s="249">
        <v>13</v>
      </c>
      <c r="U755" s="252"/>
      <c r="V755" s="249"/>
      <c r="W755" s="253"/>
      <c r="X755" s="243"/>
      <c r="Y755" s="243"/>
      <c r="Z755" s="125">
        <f>+K755</f>
        <v>58650</v>
      </c>
      <c r="AA755" s="254">
        <v>0.02</v>
      </c>
      <c r="AB755" s="82">
        <f>+Z755*AA755/100</f>
        <v>11.73</v>
      </c>
      <c r="AC755" s="83">
        <f t="shared" si="275"/>
        <v>9.9704999999999995</v>
      </c>
      <c r="AD755" s="512" t="s">
        <v>10</v>
      </c>
      <c r="AE755" s="512" t="s">
        <v>1712</v>
      </c>
      <c r="AF755" s="512" t="s">
        <v>460</v>
      </c>
      <c r="AG755" s="121" t="s">
        <v>1713</v>
      </c>
      <c r="AH755" s="8" t="s">
        <v>1661</v>
      </c>
    </row>
    <row r="756" spans="1:44">
      <c r="A756" s="256"/>
      <c r="B756" s="249"/>
      <c r="C756" s="245"/>
      <c r="D756" s="245"/>
      <c r="E756" s="248"/>
      <c r="F756" s="248"/>
      <c r="G756" s="248"/>
      <c r="H756" s="247"/>
      <c r="I756" s="65"/>
      <c r="J756" s="65"/>
      <c r="K756" s="80"/>
      <c r="L756" s="245">
        <v>2</v>
      </c>
      <c r="M756" s="266" t="s">
        <v>1620</v>
      </c>
      <c r="N756" s="245" t="s">
        <v>1613</v>
      </c>
      <c r="O756" s="45"/>
      <c r="P756" s="139">
        <v>13</v>
      </c>
      <c r="Q756" s="249"/>
      <c r="R756" s="250"/>
      <c r="S756" s="245"/>
      <c r="T756" s="249">
        <v>13</v>
      </c>
      <c r="U756" s="252"/>
      <c r="V756" s="249"/>
      <c r="W756" s="253"/>
      <c r="X756" s="243"/>
      <c r="Y756" s="243"/>
      <c r="Z756" s="125"/>
      <c r="AA756" s="254"/>
      <c r="AB756" s="82"/>
      <c r="AC756" s="83">
        <f t="shared" si="275"/>
        <v>0</v>
      </c>
      <c r="AD756" s="512"/>
      <c r="AE756" s="512"/>
      <c r="AF756" s="512"/>
    </row>
    <row r="757" spans="1:44">
      <c r="A757" s="256"/>
      <c r="B757" s="249"/>
      <c r="C757" s="245"/>
      <c r="D757" s="245"/>
      <c r="E757" s="248"/>
      <c r="F757" s="248"/>
      <c r="G757" s="248"/>
      <c r="H757" s="247"/>
      <c r="I757" s="65"/>
      <c r="J757" s="65"/>
      <c r="K757" s="80"/>
      <c r="L757" s="245">
        <v>3</v>
      </c>
      <c r="M757" s="266" t="s">
        <v>1630</v>
      </c>
      <c r="N757" s="245" t="s">
        <v>1595</v>
      </c>
      <c r="O757" s="45"/>
      <c r="P757" s="139">
        <v>49</v>
      </c>
      <c r="Q757" s="249"/>
      <c r="R757" s="250"/>
      <c r="S757" s="245"/>
      <c r="T757" s="249">
        <v>13</v>
      </c>
      <c r="U757" s="252"/>
      <c r="V757" s="249"/>
      <c r="W757" s="253"/>
      <c r="X757" s="243"/>
      <c r="Y757" s="243"/>
      <c r="Z757" s="125"/>
      <c r="AA757" s="254"/>
      <c r="AB757" s="82"/>
      <c r="AC757" s="83">
        <f t="shared" si="275"/>
        <v>0</v>
      </c>
      <c r="AD757" s="512"/>
      <c r="AE757" s="512"/>
      <c r="AF757" s="512"/>
    </row>
    <row r="758" spans="1:44">
      <c r="A758" s="256"/>
      <c r="B758" s="249"/>
      <c r="C758" s="245"/>
      <c r="D758" s="245"/>
      <c r="E758" s="248"/>
      <c r="F758" s="248"/>
      <c r="G758" s="248"/>
      <c r="H758" s="247"/>
      <c r="I758" s="65"/>
      <c r="J758" s="65"/>
      <c r="K758" s="80"/>
      <c r="L758" s="245">
        <v>4</v>
      </c>
      <c r="M758" s="266" t="s">
        <v>1586</v>
      </c>
      <c r="N758" s="245" t="s">
        <v>1587</v>
      </c>
      <c r="O758" s="48"/>
      <c r="P758" s="58">
        <v>24</v>
      </c>
      <c r="Q758" s="245"/>
      <c r="R758" s="251"/>
      <c r="S758" s="245"/>
      <c r="T758" s="245">
        <v>13</v>
      </c>
      <c r="U758" s="248"/>
      <c r="V758" s="245"/>
      <c r="W758" s="253"/>
      <c r="X758" s="243"/>
      <c r="Y758" s="243"/>
      <c r="Z758" s="125"/>
      <c r="AA758" s="254"/>
      <c r="AB758" s="82"/>
      <c r="AC758" s="83">
        <f t="shared" si="275"/>
        <v>0</v>
      </c>
      <c r="AD758" s="512"/>
      <c r="AE758" s="512"/>
      <c r="AF758" s="512"/>
    </row>
    <row r="759" spans="1:44" ht="20.100000000000001" customHeight="1">
      <c r="A759" s="256">
        <v>389</v>
      </c>
      <c r="B759" s="243" t="s">
        <v>656</v>
      </c>
      <c r="C759" s="258">
        <v>488</v>
      </c>
      <c r="D759" s="259" t="s">
        <v>32</v>
      </c>
      <c r="E759" s="260">
        <v>5</v>
      </c>
      <c r="F759" s="260">
        <v>2</v>
      </c>
      <c r="G759" s="260">
        <v>37</v>
      </c>
      <c r="H759" s="247">
        <v>1</v>
      </c>
      <c r="I759" s="84">
        <f>E759*400+F759*100+G759</f>
        <v>2237</v>
      </c>
      <c r="J759" s="84">
        <v>250</v>
      </c>
      <c r="K759" s="80">
        <f>I759*J759</f>
        <v>559250</v>
      </c>
      <c r="L759" s="245"/>
      <c r="M759" s="248"/>
      <c r="N759" s="245"/>
      <c r="O759" s="48"/>
      <c r="P759" s="58"/>
      <c r="Q759" s="251"/>
      <c r="R759" s="251"/>
      <c r="S759" s="251"/>
      <c r="T759" s="245"/>
      <c r="U759" s="248"/>
      <c r="V759" s="245"/>
      <c r="W759" s="253"/>
      <c r="X759" s="243"/>
      <c r="Y759" s="243"/>
      <c r="Z759" s="125">
        <f>+K759</f>
        <v>559250</v>
      </c>
      <c r="AA759" s="254">
        <v>0.01</v>
      </c>
      <c r="AB759" s="82">
        <f>+Z759*AA759/100</f>
        <v>55.924999999999997</v>
      </c>
      <c r="AC759" s="83">
        <f t="shared" si="275"/>
        <v>47.536249999999995</v>
      </c>
      <c r="AD759" s="548" t="s">
        <v>10</v>
      </c>
      <c r="AE759" s="549" t="s">
        <v>234</v>
      </c>
      <c r="AF759" s="549" t="s">
        <v>223</v>
      </c>
      <c r="AG759" s="498" t="s">
        <v>1004</v>
      </c>
      <c r="AH759" s="498" t="s">
        <v>425</v>
      </c>
      <c r="AI759" s="12" t="s">
        <v>32</v>
      </c>
      <c r="AJ759" s="6" t="s">
        <v>36</v>
      </c>
      <c r="AK759" s="11" t="s">
        <v>15</v>
      </c>
      <c r="AL759" s="11" t="s">
        <v>16</v>
      </c>
      <c r="AM759" s="11" t="s">
        <v>17</v>
      </c>
      <c r="AN759" s="11" t="s">
        <v>138</v>
      </c>
      <c r="AO759" s="11" t="s">
        <v>485</v>
      </c>
      <c r="AP759" s="11">
        <v>6</v>
      </c>
      <c r="AQ759" s="11">
        <v>1</v>
      </c>
      <c r="AR759" s="11">
        <v>71</v>
      </c>
    </row>
    <row r="760" spans="1:44" ht="20.100000000000001" customHeight="1">
      <c r="A760" s="256"/>
      <c r="B760" s="243" t="s">
        <v>1723</v>
      </c>
      <c r="C760" s="258"/>
      <c r="D760" s="259" t="s">
        <v>32</v>
      </c>
      <c r="E760" s="260">
        <v>0</v>
      </c>
      <c r="F760" s="260">
        <v>0</v>
      </c>
      <c r="G760" s="260">
        <v>87</v>
      </c>
      <c r="H760" s="247">
        <v>2</v>
      </c>
      <c r="I760" s="65">
        <f>E760*400+F760*100+G760</f>
        <v>87</v>
      </c>
      <c r="J760" s="84">
        <v>250</v>
      </c>
      <c r="K760" s="80">
        <f>I760*J760</f>
        <v>21750</v>
      </c>
      <c r="L760" s="245">
        <v>1</v>
      </c>
      <c r="M760" s="248" t="s">
        <v>1897</v>
      </c>
      <c r="N760" s="245" t="s">
        <v>1621</v>
      </c>
      <c r="O760" s="48"/>
      <c r="P760" s="142">
        <v>245</v>
      </c>
      <c r="Q760" s="251"/>
      <c r="R760" s="251"/>
      <c r="S760" s="251"/>
      <c r="T760" s="245">
        <v>103</v>
      </c>
      <c r="U760" s="248"/>
      <c r="V760" s="245"/>
      <c r="W760" s="253"/>
      <c r="X760" s="243"/>
      <c r="Y760" s="243"/>
      <c r="Z760" s="125">
        <f>+K760</f>
        <v>21750</v>
      </c>
      <c r="AA760" s="254">
        <v>0.02</v>
      </c>
      <c r="AB760" s="82">
        <f>+Z760*AA760/100</f>
        <v>4.3499999999999996</v>
      </c>
      <c r="AC760" s="83">
        <f t="shared" ref="AC760:AC821" si="298">+AB760*0.85</f>
        <v>3.6974999999999998</v>
      </c>
      <c r="AD760" s="548" t="s">
        <v>10</v>
      </c>
      <c r="AE760" s="549" t="s">
        <v>234</v>
      </c>
      <c r="AF760" s="549" t="s">
        <v>223</v>
      </c>
      <c r="AG760" s="498" t="s">
        <v>1004</v>
      </c>
      <c r="AH760" s="498" t="s">
        <v>425</v>
      </c>
      <c r="AI760" s="12" t="s">
        <v>32</v>
      </c>
      <c r="AJ760" s="6"/>
      <c r="AK760" s="11"/>
      <c r="AL760" s="11"/>
      <c r="AM760" s="11"/>
      <c r="AN760" s="11"/>
      <c r="AO760" s="11"/>
      <c r="AP760" s="11"/>
      <c r="AQ760" s="11"/>
      <c r="AR760" s="11"/>
    </row>
    <row r="761" spans="1:44" ht="20.100000000000001" customHeight="1">
      <c r="A761" s="256">
        <v>390</v>
      </c>
      <c r="B761" s="243" t="s">
        <v>656</v>
      </c>
      <c r="C761" s="258" t="s">
        <v>1128</v>
      </c>
      <c r="D761" s="259" t="s">
        <v>95</v>
      </c>
      <c r="E761" s="260">
        <v>4</v>
      </c>
      <c r="F761" s="260">
        <v>0</v>
      </c>
      <c r="G761" s="260">
        <v>16</v>
      </c>
      <c r="H761" s="247">
        <v>1</v>
      </c>
      <c r="I761" s="84">
        <f>E761*400+F761*100+G761</f>
        <v>1616</v>
      </c>
      <c r="J761" s="84">
        <v>250</v>
      </c>
      <c r="K761" s="80">
        <f>I761*J761</f>
        <v>404000</v>
      </c>
      <c r="L761" s="245"/>
      <c r="M761" s="248"/>
      <c r="N761" s="245"/>
      <c r="O761" s="48"/>
      <c r="P761" s="58"/>
      <c r="Q761" s="251"/>
      <c r="R761" s="251"/>
      <c r="S761" s="251"/>
      <c r="T761" s="245"/>
      <c r="U761" s="248"/>
      <c r="V761" s="245"/>
      <c r="W761" s="253"/>
      <c r="X761" s="243"/>
      <c r="Y761" s="243"/>
      <c r="Z761" s="125">
        <f>+K761</f>
        <v>404000</v>
      </c>
      <c r="AA761" s="254">
        <v>0.01</v>
      </c>
      <c r="AB761" s="82">
        <f>+Z761*AA761/100</f>
        <v>40.4</v>
      </c>
      <c r="AC761" s="83">
        <f t="shared" si="298"/>
        <v>34.339999999999996</v>
      </c>
      <c r="AD761" s="548" t="s">
        <v>44</v>
      </c>
      <c r="AE761" s="549" t="s">
        <v>722</v>
      </c>
      <c r="AF761" s="549" t="s">
        <v>81</v>
      </c>
      <c r="AG761" s="498" t="s">
        <v>1097</v>
      </c>
      <c r="AH761" s="498" t="s">
        <v>344</v>
      </c>
      <c r="AI761" s="12" t="s">
        <v>95</v>
      </c>
      <c r="AJ761" s="6" t="s">
        <v>123</v>
      </c>
      <c r="AK761" s="11" t="s">
        <v>15</v>
      </c>
      <c r="AL761" s="11" t="s">
        <v>16</v>
      </c>
      <c r="AM761" s="11" t="s">
        <v>17</v>
      </c>
      <c r="AN761" s="11" t="s">
        <v>18</v>
      </c>
      <c r="AO761" s="11" t="s">
        <v>626</v>
      </c>
      <c r="AP761" s="11">
        <v>0</v>
      </c>
      <c r="AQ761" s="11">
        <v>2</v>
      </c>
      <c r="AR761" s="11">
        <v>61</v>
      </c>
    </row>
    <row r="762" spans="1:44">
      <c r="A762" s="256">
        <v>391</v>
      </c>
      <c r="B762" s="346" t="s">
        <v>1319</v>
      </c>
      <c r="C762" s="263">
        <v>56568</v>
      </c>
      <c r="D762" s="371">
        <v>7</v>
      </c>
      <c r="E762" s="248">
        <v>0</v>
      </c>
      <c r="F762" s="248">
        <v>2</v>
      </c>
      <c r="G762" s="248">
        <v>66</v>
      </c>
      <c r="H762" s="265">
        <v>5</v>
      </c>
      <c r="I762" s="248">
        <v>266</v>
      </c>
      <c r="J762" s="267">
        <v>375</v>
      </c>
      <c r="K762" s="65">
        <f>+J762*I762</f>
        <v>99750</v>
      </c>
      <c r="L762" s="245"/>
      <c r="M762" s="248"/>
      <c r="N762" s="58"/>
      <c r="O762" s="58"/>
      <c r="P762" s="140"/>
      <c r="Q762" s="58"/>
      <c r="R762" s="210"/>
      <c r="S762" s="58"/>
      <c r="T762" s="60"/>
      <c r="U762" s="60"/>
      <c r="V762" s="58"/>
      <c r="W762" s="169"/>
      <c r="X762" s="58"/>
      <c r="Y762" s="58"/>
      <c r="Z762" s="58"/>
      <c r="AA762" s="58"/>
      <c r="AB762" s="60"/>
      <c r="AC762" s="83">
        <f t="shared" si="298"/>
        <v>0</v>
      </c>
      <c r="AD762" s="523"/>
      <c r="AE762" s="7"/>
      <c r="AF762" s="7"/>
      <c r="AG762" s="18"/>
      <c r="AH762" s="522"/>
    </row>
    <row r="763" spans="1:44">
      <c r="A763" s="279"/>
      <c r="B763" s="392"/>
      <c r="C763" s="263"/>
      <c r="D763" s="371"/>
      <c r="E763" s="248"/>
      <c r="F763" s="248"/>
      <c r="G763" s="248"/>
      <c r="H763" s="265"/>
      <c r="I763" s="60">
        <v>22.2</v>
      </c>
      <c r="J763" s="267">
        <v>375</v>
      </c>
      <c r="K763" s="65">
        <f t="shared" ref="K763:K764" si="299">+J763*I763</f>
        <v>8325</v>
      </c>
      <c r="L763" s="245">
        <v>1</v>
      </c>
      <c r="M763" s="248" t="s">
        <v>2146</v>
      </c>
      <c r="N763" s="58" t="s">
        <v>1587</v>
      </c>
      <c r="O763" s="58">
        <v>3</v>
      </c>
      <c r="P763" s="140">
        <v>88.8</v>
      </c>
      <c r="Q763" s="58">
        <v>100</v>
      </c>
      <c r="R763" s="210">
        <v>2600</v>
      </c>
      <c r="S763" s="58">
        <f>+R763*P763</f>
        <v>230880</v>
      </c>
      <c r="T763" s="60">
        <v>2</v>
      </c>
      <c r="U763" s="60">
        <v>2</v>
      </c>
      <c r="V763" s="58">
        <f>+S763*0.98</f>
        <v>226262.39999999999</v>
      </c>
      <c r="W763" s="169">
        <f>+V763+K763</f>
        <v>234587.4</v>
      </c>
      <c r="X763" s="58">
        <f>+W763</f>
        <v>234587.4</v>
      </c>
      <c r="Y763" s="58"/>
      <c r="Z763" s="58">
        <f>+X763</f>
        <v>234587.4</v>
      </c>
      <c r="AA763" s="58">
        <v>0.3</v>
      </c>
      <c r="AB763" s="60">
        <f>+Z763*AA763/100</f>
        <v>703.76220000000001</v>
      </c>
      <c r="AC763" s="83">
        <f t="shared" si="298"/>
        <v>598.19786999999997</v>
      </c>
      <c r="AD763" s="523"/>
      <c r="AE763" s="182" t="s">
        <v>2148</v>
      </c>
      <c r="AF763" s="182" t="s">
        <v>1219</v>
      </c>
      <c r="AG763" s="18" t="s">
        <v>2183</v>
      </c>
      <c r="AH763" s="18" t="s">
        <v>2184</v>
      </c>
      <c r="AI763" s="2" t="s">
        <v>2185</v>
      </c>
    </row>
    <row r="764" spans="1:44">
      <c r="A764" s="279"/>
      <c r="B764" s="392"/>
      <c r="C764" s="263"/>
      <c r="D764" s="371"/>
      <c r="E764" s="248"/>
      <c r="F764" s="248"/>
      <c r="G764" s="248"/>
      <c r="H764" s="265"/>
      <c r="I764" s="60">
        <v>243.8</v>
      </c>
      <c r="J764" s="267">
        <v>375</v>
      </c>
      <c r="K764" s="65">
        <f t="shared" si="299"/>
        <v>91425</v>
      </c>
      <c r="L764" s="245"/>
      <c r="M764" s="248"/>
      <c r="N764" s="58"/>
      <c r="O764" s="58"/>
      <c r="P764" s="140"/>
      <c r="Q764" s="58"/>
      <c r="R764" s="210"/>
      <c r="S764" s="58"/>
      <c r="T764" s="60"/>
      <c r="U764" s="60"/>
      <c r="V764" s="58"/>
      <c r="W764" s="169">
        <f>+K764</f>
        <v>91425</v>
      </c>
      <c r="X764" s="58"/>
      <c r="Y764" s="58">
        <v>50</v>
      </c>
      <c r="Z764" s="58"/>
      <c r="AA764" s="58"/>
      <c r="AB764" s="60">
        <f>+Z764*AA764/100</f>
        <v>0</v>
      </c>
      <c r="AC764" s="83">
        <f t="shared" si="298"/>
        <v>0</v>
      </c>
      <c r="AD764" s="523"/>
      <c r="AE764" s="182" t="s">
        <v>2148</v>
      </c>
      <c r="AF764" s="182" t="s">
        <v>1219</v>
      </c>
      <c r="AG764" s="18"/>
      <c r="AH764" s="522"/>
    </row>
    <row r="765" spans="1:44">
      <c r="A765" s="279"/>
      <c r="B765" s="392"/>
      <c r="C765" s="393"/>
      <c r="D765" s="315"/>
      <c r="E765" s="385"/>
      <c r="F765" s="385"/>
      <c r="G765" s="385"/>
      <c r="H765" s="410"/>
      <c r="I765" s="385"/>
      <c r="J765" s="411"/>
      <c r="K765" s="113"/>
      <c r="L765" s="245"/>
      <c r="M765" s="248"/>
      <c r="N765" s="58"/>
      <c r="O765" s="58"/>
      <c r="P765" s="140"/>
      <c r="Q765" s="58"/>
      <c r="R765" s="210"/>
      <c r="S765" s="58"/>
      <c r="T765" s="60"/>
      <c r="U765" s="60"/>
      <c r="V765" s="58"/>
      <c r="W765" s="169"/>
      <c r="X765" s="58"/>
      <c r="Y765" s="58"/>
      <c r="Z765" s="58"/>
      <c r="AA765" s="58"/>
      <c r="AB765" s="60"/>
      <c r="AC765" s="83">
        <f t="shared" si="298"/>
        <v>0</v>
      </c>
      <c r="AD765" s="523"/>
      <c r="AE765" s="7"/>
      <c r="AF765" s="7"/>
      <c r="AG765" s="18"/>
      <c r="AH765" s="522"/>
    </row>
    <row r="766" spans="1:44" ht="20.100000000000001" customHeight="1">
      <c r="A766" s="256"/>
      <c r="B766" s="243"/>
      <c r="C766" s="258"/>
      <c r="D766" s="259"/>
      <c r="E766" s="260"/>
      <c r="F766" s="260"/>
      <c r="G766" s="260"/>
      <c r="H766" s="247"/>
      <c r="I766" s="84"/>
      <c r="J766" s="84"/>
      <c r="K766" s="80"/>
      <c r="L766" s="245"/>
      <c r="M766" s="248"/>
      <c r="N766" s="245"/>
      <c r="O766" s="48"/>
      <c r="P766" s="58"/>
      <c r="Q766" s="251"/>
      <c r="R766" s="251"/>
      <c r="S766" s="251"/>
      <c r="T766" s="245"/>
      <c r="U766" s="248"/>
      <c r="V766" s="245"/>
      <c r="W766" s="253"/>
      <c r="X766" s="243"/>
      <c r="Y766" s="243"/>
      <c r="Z766" s="125"/>
      <c r="AA766" s="254"/>
      <c r="AB766" s="82"/>
      <c r="AC766" s="83">
        <f t="shared" si="298"/>
        <v>0</v>
      </c>
      <c r="AD766" s="558"/>
      <c r="AE766" s="558"/>
      <c r="AF766" s="558"/>
      <c r="AG766" s="504"/>
      <c r="AH766" s="504"/>
      <c r="AI766" s="67"/>
      <c r="AJ766" s="64"/>
      <c r="AK766" s="11"/>
      <c r="AL766" s="11"/>
      <c r="AM766" s="11"/>
      <c r="AN766" s="11"/>
      <c r="AO766" s="11"/>
      <c r="AP766" s="11"/>
      <c r="AQ766" s="11"/>
      <c r="AR766" s="11"/>
    </row>
    <row r="767" spans="1:44">
      <c r="A767" s="256">
        <v>392</v>
      </c>
      <c r="B767" s="249" t="s">
        <v>1723</v>
      </c>
      <c r="C767" s="245"/>
      <c r="D767" s="245">
        <v>6</v>
      </c>
      <c r="E767" s="248">
        <v>0</v>
      </c>
      <c r="F767" s="248">
        <v>0</v>
      </c>
      <c r="G767" s="248">
        <v>70</v>
      </c>
      <c r="H767" s="247">
        <v>1</v>
      </c>
      <c r="I767" s="65">
        <f>E767*400+F767*100+G767</f>
        <v>70</v>
      </c>
      <c r="J767" s="84">
        <v>250</v>
      </c>
      <c r="K767" s="80">
        <f>I767*J767</f>
        <v>17500</v>
      </c>
      <c r="L767" s="245">
        <v>1</v>
      </c>
      <c r="M767" s="266" t="s">
        <v>1592</v>
      </c>
      <c r="N767" s="245" t="s">
        <v>1621</v>
      </c>
      <c r="O767" s="48"/>
      <c r="P767" s="142">
        <v>243</v>
      </c>
      <c r="Q767" s="245"/>
      <c r="R767" s="251"/>
      <c r="S767" s="245"/>
      <c r="T767" s="245">
        <v>23</v>
      </c>
      <c r="U767" s="248"/>
      <c r="V767" s="245"/>
      <c r="W767" s="253"/>
      <c r="X767" s="243"/>
      <c r="Y767" s="243"/>
      <c r="Z767" s="125">
        <f>K767</f>
        <v>17500</v>
      </c>
      <c r="AA767" s="254">
        <v>0.02</v>
      </c>
      <c r="AB767" s="82">
        <f>+Z767*AA767/100</f>
        <v>3.5</v>
      </c>
      <c r="AC767" s="83">
        <f t="shared" si="298"/>
        <v>2.9750000000000001</v>
      </c>
      <c r="AD767" s="512" t="s">
        <v>10</v>
      </c>
      <c r="AE767" s="512" t="s">
        <v>1733</v>
      </c>
      <c r="AF767" s="512" t="s">
        <v>81</v>
      </c>
      <c r="AG767" s="121">
        <v>3350400251967</v>
      </c>
      <c r="AH767" s="8" t="s">
        <v>1731</v>
      </c>
    </row>
    <row r="768" spans="1:44">
      <c r="A768" s="256"/>
      <c r="B768" s="249"/>
      <c r="C768" s="245"/>
      <c r="D768" s="245"/>
      <c r="E768" s="248"/>
      <c r="F768" s="248"/>
      <c r="G768" s="248"/>
      <c r="H768" s="247"/>
      <c r="I768" s="65"/>
      <c r="J768" s="65"/>
      <c r="K768" s="80"/>
      <c r="L768" s="245">
        <v>2</v>
      </c>
      <c r="M768" s="266" t="s">
        <v>1630</v>
      </c>
      <c r="N768" s="245" t="s">
        <v>1595</v>
      </c>
      <c r="O768" s="48"/>
      <c r="P768" s="58">
        <v>29</v>
      </c>
      <c r="Q768" s="245"/>
      <c r="R768" s="251"/>
      <c r="S768" s="245"/>
      <c r="T768" s="245">
        <v>13</v>
      </c>
      <c r="U768" s="248"/>
      <c r="V768" s="245"/>
      <c r="W768" s="253"/>
      <c r="X768" s="243"/>
      <c r="Y768" s="243"/>
      <c r="Z768" s="125"/>
      <c r="AA768" s="254"/>
      <c r="AB768" s="82"/>
      <c r="AC768" s="83">
        <f t="shared" si="298"/>
        <v>0</v>
      </c>
      <c r="AD768" s="512"/>
      <c r="AE768" s="512"/>
      <c r="AF768" s="512"/>
    </row>
    <row r="769" spans="1:44" ht="20.100000000000001" customHeight="1">
      <c r="A769" s="256">
        <v>393</v>
      </c>
      <c r="B769" s="243" t="s">
        <v>656</v>
      </c>
      <c r="C769" s="258">
        <v>488</v>
      </c>
      <c r="D769" s="259" t="s">
        <v>32</v>
      </c>
      <c r="E769" s="260">
        <v>9</v>
      </c>
      <c r="F769" s="260">
        <v>0</v>
      </c>
      <c r="G769" s="260">
        <v>82</v>
      </c>
      <c r="H769" s="247">
        <v>1</v>
      </c>
      <c r="I769" s="84">
        <f t="shared" ref="I769:I783" si="300">E769*400+F769*100+G769</f>
        <v>3682</v>
      </c>
      <c r="J769" s="84">
        <v>250</v>
      </c>
      <c r="K769" s="80">
        <f t="shared" ref="K769:K783" si="301">I769*J769</f>
        <v>920500</v>
      </c>
      <c r="L769" s="245"/>
      <c r="M769" s="248"/>
      <c r="N769" s="245"/>
      <c r="O769" s="48"/>
      <c r="P769" s="58"/>
      <c r="Q769" s="251"/>
      <c r="R769" s="251"/>
      <c r="S769" s="251"/>
      <c r="T769" s="245"/>
      <c r="U769" s="248"/>
      <c r="V769" s="245"/>
      <c r="W769" s="253"/>
      <c r="X769" s="243"/>
      <c r="Y769" s="243"/>
      <c r="Z769" s="125">
        <f>K769</f>
        <v>920500</v>
      </c>
      <c r="AA769" s="254">
        <v>0.01</v>
      </c>
      <c r="AB769" s="82">
        <f t="shared" ref="AB769:AB775" si="302">+Z769*AA769/100</f>
        <v>92.05</v>
      </c>
      <c r="AC769" s="83">
        <f t="shared" si="298"/>
        <v>78.242499999999993</v>
      </c>
      <c r="AD769" s="548" t="s">
        <v>10</v>
      </c>
      <c r="AE769" s="549" t="s">
        <v>434</v>
      </c>
      <c r="AF769" s="549" t="s">
        <v>63</v>
      </c>
      <c r="AG769" s="498" t="s">
        <v>1040</v>
      </c>
      <c r="AH769" s="498" t="s">
        <v>140</v>
      </c>
      <c r="AI769" s="12" t="s">
        <v>95</v>
      </c>
      <c r="AJ769" s="6" t="s">
        <v>123</v>
      </c>
      <c r="AK769" s="11" t="s">
        <v>15</v>
      </c>
      <c r="AL769" s="11" t="s">
        <v>16</v>
      </c>
      <c r="AM769" s="11" t="s">
        <v>17</v>
      </c>
      <c r="AN769" s="11" t="s">
        <v>33</v>
      </c>
      <c r="AO769" s="11" t="s">
        <v>561</v>
      </c>
      <c r="AP769" s="11">
        <v>32</v>
      </c>
      <c r="AQ769" s="11">
        <v>2</v>
      </c>
      <c r="AR769" s="11">
        <v>77</v>
      </c>
    </row>
    <row r="770" spans="1:44" ht="20.100000000000001" customHeight="1">
      <c r="A770" s="256"/>
      <c r="B770" s="243" t="s">
        <v>1319</v>
      </c>
      <c r="C770" s="281">
        <v>45728</v>
      </c>
      <c r="D770" s="259" t="s">
        <v>95</v>
      </c>
      <c r="E770" s="260">
        <v>0</v>
      </c>
      <c r="F770" s="260">
        <v>1</v>
      </c>
      <c r="G770" s="260">
        <v>88</v>
      </c>
      <c r="H770" s="247">
        <v>1</v>
      </c>
      <c r="I770" s="65">
        <f t="shared" si="300"/>
        <v>188</v>
      </c>
      <c r="J770" s="84">
        <v>250</v>
      </c>
      <c r="K770" s="80">
        <f t="shared" si="301"/>
        <v>47000</v>
      </c>
      <c r="L770" s="245"/>
      <c r="M770" s="248"/>
      <c r="N770" s="245"/>
      <c r="O770" s="48"/>
      <c r="P770" s="58"/>
      <c r="Q770" s="251"/>
      <c r="R770" s="251"/>
      <c r="S770" s="251"/>
      <c r="T770" s="245"/>
      <c r="U770" s="248"/>
      <c r="V770" s="245"/>
      <c r="W770" s="253"/>
      <c r="X770" s="243"/>
      <c r="Y770" s="243"/>
      <c r="Z770" s="125">
        <f>K770</f>
        <v>47000</v>
      </c>
      <c r="AA770" s="254">
        <v>0.01</v>
      </c>
      <c r="AB770" s="82">
        <f t="shared" si="302"/>
        <v>4.7</v>
      </c>
      <c r="AC770" s="83">
        <f t="shared" si="298"/>
        <v>3.9950000000000001</v>
      </c>
      <c r="AD770" s="548" t="s">
        <v>10</v>
      </c>
      <c r="AE770" s="549" t="s">
        <v>434</v>
      </c>
      <c r="AF770" s="549" t="s">
        <v>63</v>
      </c>
      <c r="AG770" s="498" t="s">
        <v>1040</v>
      </c>
      <c r="AH770" s="498" t="s">
        <v>140</v>
      </c>
      <c r="AI770" s="12" t="s">
        <v>95</v>
      </c>
      <c r="AJ770" s="6"/>
      <c r="AK770" s="11"/>
      <c r="AL770" s="11"/>
      <c r="AM770" s="11"/>
      <c r="AN770" s="11"/>
      <c r="AO770" s="11"/>
      <c r="AP770" s="11"/>
      <c r="AQ770" s="11"/>
      <c r="AR770" s="11"/>
    </row>
    <row r="771" spans="1:44">
      <c r="A771" s="256">
        <v>394</v>
      </c>
      <c r="B771" s="243" t="s">
        <v>1322</v>
      </c>
      <c r="C771" s="262">
        <v>23933</v>
      </c>
      <c r="D771" s="245">
        <v>4</v>
      </c>
      <c r="E771" s="248">
        <v>4</v>
      </c>
      <c r="F771" s="248">
        <v>3</v>
      </c>
      <c r="G771" s="248">
        <v>76</v>
      </c>
      <c r="H771" s="247">
        <v>1</v>
      </c>
      <c r="I771" s="84">
        <f t="shared" si="300"/>
        <v>1976</v>
      </c>
      <c r="J771" s="84">
        <v>250</v>
      </c>
      <c r="K771" s="80">
        <f t="shared" si="301"/>
        <v>494000</v>
      </c>
      <c r="L771" s="245"/>
      <c r="M771" s="248"/>
      <c r="N771" s="245"/>
      <c r="O771" s="48"/>
      <c r="P771" s="58"/>
      <c r="Q771" s="251"/>
      <c r="R771" s="251"/>
      <c r="S771" s="251"/>
      <c r="T771" s="245"/>
      <c r="U771" s="248"/>
      <c r="V771" s="245"/>
      <c r="W771" s="253"/>
      <c r="X771" s="243"/>
      <c r="Y771" s="243"/>
      <c r="Z771" s="125">
        <f t="shared" ref="Z771:Z777" si="303">K771</f>
        <v>494000</v>
      </c>
      <c r="AA771" s="254">
        <v>0.01</v>
      </c>
      <c r="AB771" s="82">
        <f t="shared" si="302"/>
        <v>49.4</v>
      </c>
      <c r="AC771" s="83">
        <f t="shared" si="298"/>
        <v>41.989999999999995</v>
      </c>
      <c r="AD771" s="482" t="s">
        <v>20</v>
      </c>
      <c r="AE771" s="482" t="s">
        <v>1402</v>
      </c>
      <c r="AF771" s="482" t="s">
        <v>1403</v>
      </c>
      <c r="AG771" s="121">
        <v>3301700807937</v>
      </c>
      <c r="AH771" s="8" t="s">
        <v>1502</v>
      </c>
    </row>
    <row r="772" spans="1:44" ht="17.25">
      <c r="A772" s="256">
        <v>395</v>
      </c>
      <c r="B772" s="249" t="s">
        <v>1139</v>
      </c>
      <c r="C772" s="275">
        <v>2469</v>
      </c>
      <c r="D772" s="245"/>
      <c r="E772" s="246">
        <v>9</v>
      </c>
      <c r="F772" s="246">
        <v>2</v>
      </c>
      <c r="G772" s="246">
        <v>8</v>
      </c>
      <c r="H772" s="247">
        <v>1</v>
      </c>
      <c r="I772" s="84">
        <f t="shared" si="300"/>
        <v>3808</v>
      </c>
      <c r="J772" s="84">
        <v>130</v>
      </c>
      <c r="K772" s="80">
        <f t="shared" si="301"/>
        <v>495040</v>
      </c>
      <c r="L772" s="245"/>
      <c r="M772" s="248"/>
      <c r="N772" s="245"/>
      <c r="O772" s="48"/>
      <c r="P772" s="58"/>
      <c r="Q772" s="251"/>
      <c r="R772" s="251"/>
      <c r="S772" s="251"/>
      <c r="T772" s="245"/>
      <c r="U772" s="248"/>
      <c r="V772" s="245"/>
      <c r="W772" s="253"/>
      <c r="X772" s="243"/>
      <c r="Y772" s="243"/>
      <c r="Z772" s="125">
        <f t="shared" si="303"/>
        <v>495040</v>
      </c>
      <c r="AA772" s="254">
        <v>0.01</v>
      </c>
      <c r="AB772" s="82">
        <f t="shared" si="302"/>
        <v>49.504000000000005</v>
      </c>
      <c r="AC772" s="83">
        <f t="shared" si="298"/>
        <v>42.078400000000002</v>
      </c>
      <c r="AD772" s="533" t="s">
        <v>10</v>
      </c>
      <c r="AE772" s="608" t="s">
        <v>1245</v>
      </c>
      <c r="AF772" s="608" t="s">
        <v>34</v>
      </c>
      <c r="AG772" s="486" t="s">
        <v>1251</v>
      </c>
      <c r="AH772" s="486">
        <v>177</v>
      </c>
      <c r="AI772" s="3">
        <v>5</v>
      </c>
      <c r="AJ772" s="3" t="s">
        <v>15</v>
      </c>
      <c r="AK772" s="3" t="s">
        <v>16</v>
      </c>
      <c r="AL772" s="3" t="s">
        <v>17</v>
      </c>
    </row>
    <row r="773" spans="1:44" ht="20.100000000000001" customHeight="1">
      <c r="A773" s="256">
        <v>396</v>
      </c>
      <c r="B773" s="243" t="s">
        <v>656</v>
      </c>
      <c r="C773" s="258">
        <v>750</v>
      </c>
      <c r="D773" s="259" t="s">
        <v>32</v>
      </c>
      <c r="E773" s="260">
        <v>0</v>
      </c>
      <c r="F773" s="260">
        <v>1</v>
      </c>
      <c r="G773" s="260">
        <v>12</v>
      </c>
      <c r="H773" s="247">
        <v>1</v>
      </c>
      <c r="I773" s="65">
        <f t="shared" si="300"/>
        <v>112</v>
      </c>
      <c r="J773" s="84">
        <v>250</v>
      </c>
      <c r="K773" s="80">
        <f t="shared" si="301"/>
        <v>28000</v>
      </c>
      <c r="L773" s="245"/>
      <c r="M773" s="248"/>
      <c r="N773" s="245"/>
      <c r="O773" s="48"/>
      <c r="P773" s="58"/>
      <c r="Q773" s="251"/>
      <c r="R773" s="251"/>
      <c r="S773" s="251"/>
      <c r="T773" s="245"/>
      <c r="U773" s="248"/>
      <c r="V773" s="245"/>
      <c r="W773" s="253"/>
      <c r="X773" s="243"/>
      <c r="Y773" s="243"/>
      <c r="Z773" s="125">
        <f t="shared" si="303"/>
        <v>28000</v>
      </c>
      <c r="AA773" s="254">
        <v>0.01</v>
      </c>
      <c r="AB773" s="82">
        <f t="shared" si="302"/>
        <v>2.8</v>
      </c>
      <c r="AC773" s="83">
        <f t="shared" si="298"/>
        <v>2.38</v>
      </c>
      <c r="AD773" s="548" t="s">
        <v>44</v>
      </c>
      <c r="AE773" s="549" t="s">
        <v>175</v>
      </c>
      <c r="AF773" s="549" t="s">
        <v>176</v>
      </c>
      <c r="AG773" s="498" t="s">
        <v>942</v>
      </c>
      <c r="AH773" s="498" t="s">
        <v>637</v>
      </c>
      <c r="AI773" s="12" t="s">
        <v>32</v>
      </c>
      <c r="AJ773" s="6" t="s">
        <v>36</v>
      </c>
      <c r="AK773" s="11" t="s">
        <v>15</v>
      </c>
      <c r="AL773" s="11" t="s">
        <v>16</v>
      </c>
      <c r="AM773" s="11" t="s">
        <v>17</v>
      </c>
      <c r="AN773" s="11" t="s">
        <v>61</v>
      </c>
      <c r="AO773" s="11" t="s">
        <v>431</v>
      </c>
      <c r="AP773" s="11">
        <v>12</v>
      </c>
      <c r="AQ773" s="11">
        <v>3</v>
      </c>
      <c r="AR773" s="11">
        <v>18</v>
      </c>
    </row>
    <row r="774" spans="1:44" ht="20.100000000000001" customHeight="1">
      <c r="A774" s="256">
        <v>397</v>
      </c>
      <c r="B774" s="243" t="s">
        <v>656</v>
      </c>
      <c r="C774" s="258" t="s">
        <v>1133</v>
      </c>
      <c r="D774" s="259" t="s">
        <v>14</v>
      </c>
      <c r="E774" s="260">
        <v>0</v>
      </c>
      <c r="F774" s="260">
        <v>3</v>
      </c>
      <c r="G774" s="260">
        <v>11</v>
      </c>
      <c r="H774" s="247">
        <v>1</v>
      </c>
      <c r="I774" s="65">
        <f t="shared" si="300"/>
        <v>311</v>
      </c>
      <c r="J774" s="84">
        <v>250</v>
      </c>
      <c r="K774" s="80">
        <f t="shared" si="301"/>
        <v>77750</v>
      </c>
      <c r="L774" s="245"/>
      <c r="M774" s="248"/>
      <c r="N774" s="245"/>
      <c r="O774" s="48"/>
      <c r="P774" s="58"/>
      <c r="Q774" s="251"/>
      <c r="R774" s="251"/>
      <c r="S774" s="251"/>
      <c r="T774" s="245"/>
      <c r="U774" s="248"/>
      <c r="V774" s="245"/>
      <c r="W774" s="253"/>
      <c r="X774" s="243"/>
      <c r="Y774" s="243"/>
      <c r="Z774" s="125">
        <f t="shared" si="303"/>
        <v>77750</v>
      </c>
      <c r="AA774" s="254">
        <v>0.01</v>
      </c>
      <c r="AB774" s="82">
        <f t="shared" si="302"/>
        <v>7.7750000000000004</v>
      </c>
      <c r="AC774" s="83">
        <f t="shared" si="298"/>
        <v>6.6087500000000006</v>
      </c>
      <c r="AD774" s="548" t="s">
        <v>10</v>
      </c>
      <c r="AE774" s="549" t="s">
        <v>175</v>
      </c>
      <c r="AF774" s="549" t="s">
        <v>453</v>
      </c>
      <c r="AG774" s="498" t="s">
        <v>1049</v>
      </c>
      <c r="AH774" s="498" t="s">
        <v>43</v>
      </c>
      <c r="AI774" s="12" t="s">
        <v>14</v>
      </c>
      <c r="AJ774" s="6" t="s">
        <v>36</v>
      </c>
      <c r="AK774" s="11" t="s">
        <v>15</v>
      </c>
      <c r="AL774" s="11" t="s">
        <v>16</v>
      </c>
      <c r="AM774" s="11" t="s">
        <v>17</v>
      </c>
      <c r="AN774" s="11" t="s">
        <v>110</v>
      </c>
      <c r="AO774" s="11" t="s">
        <v>561</v>
      </c>
      <c r="AP774" s="11">
        <v>4</v>
      </c>
      <c r="AQ774" s="11">
        <v>0</v>
      </c>
      <c r="AR774" s="11">
        <v>14</v>
      </c>
    </row>
    <row r="775" spans="1:44" ht="20.100000000000001" customHeight="1">
      <c r="A775" s="256"/>
      <c r="B775" s="243" t="s">
        <v>656</v>
      </c>
      <c r="C775" s="258">
        <v>1988</v>
      </c>
      <c r="D775" s="259" t="s">
        <v>32</v>
      </c>
      <c r="E775" s="260">
        <v>2</v>
      </c>
      <c r="F775" s="260">
        <v>3</v>
      </c>
      <c r="G775" s="260">
        <v>40</v>
      </c>
      <c r="H775" s="247">
        <v>1</v>
      </c>
      <c r="I775" s="84">
        <f t="shared" si="300"/>
        <v>1140</v>
      </c>
      <c r="J775" s="84">
        <v>250</v>
      </c>
      <c r="K775" s="80">
        <f t="shared" si="301"/>
        <v>285000</v>
      </c>
      <c r="L775" s="245"/>
      <c r="M775" s="248"/>
      <c r="N775" s="245"/>
      <c r="O775" s="48"/>
      <c r="P775" s="58"/>
      <c r="Q775" s="251"/>
      <c r="R775" s="251"/>
      <c r="S775" s="251"/>
      <c r="T775" s="245"/>
      <c r="U775" s="248"/>
      <c r="V775" s="245"/>
      <c r="W775" s="253"/>
      <c r="X775" s="243"/>
      <c r="Y775" s="243"/>
      <c r="Z775" s="125">
        <f t="shared" si="303"/>
        <v>285000</v>
      </c>
      <c r="AA775" s="254">
        <v>0.01</v>
      </c>
      <c r="AB775" s="82">
        <f t="shared" si="302"/>
        <v>28.5</v>
      </c>
      <c r="AC775" s="83">
        <f t="shared" si="298"/>
        <v>24.224999999999998</v>
      </c>
      <c r="AD775" s="548" t="s">
        <v>10</v>
      </c>
      <c r="AE775" s="549" t="s">
        <v>175</v>
      </c>
      <c r="AF775" s="549" t="s">
        <v>453</v>
      </c>
      <c r="AG775" s="498" t="s">
        <v>1049</v>
      </c>
      <c r="AH775" s="498" t="s">
        <v>43</v>
      </c>
      <c r="AI775" s="12" t="s">
        <v>14</v>
      </c>
      <c r="AJ775" s="6"/>
      <c r="AK775" s="11" t="s">
        <v>15</v>
      </c>
      <c r="AL775" s="11" t="s">
        <v>16</v>
      </c>
      <c r="AM775" s="11" t="s">
        <v>17</v>
      </c>
      <c r="AN775" s="11" t="s">
        <v>57</v>
      </c>
      <c r="AO775" s="11" t="s">
        <v>619</v>
      </c>
      <c r="AP775" s="11">
        <v>4</v>
      </c>
      <c r="AQ775" s="11">
        <v>1</v>
      </c>
      <c r="AR775" s="11">
        <v>35</v>
      </c>
    </row>
    <row r="776" spans="1:44" ht="20.100000000000001" customHeight="1">
      <c r="A776" s="256">
        <v>398</v>
      </c>
      <c r="B776" s="243" t="s">
        <v>656</v>
      </c>
      <c r="C776" s="258" t="s">
        <v>1132</v>
      </c>
      <c r="D776" s="259" t="s">
        <v>32</v>
      </c>
      <c r="E776" s="260">
        <v>0</v>
      </c>
      <c r="F776" s="260">
        <v>0</v>
      </c>
      <c r="G776" s="260">
        <v>95</v>
      </c>
      <c r="H776" s="247">
        <v>1</v>
      </c>
      <c r="I776" s="65">
        <f t="shared" si="300"/>
        <v>95</v>
      </c>
      <c r="J776" s="84">
        <v>250</v>
      </c>
      <c r="K776" s="80">
        <f t="shared" si="301"/>
        <v>23750</v>
      </c>
      <c r="L776" s="245"/>
      <c r="M776" s="248"/>
      <c r="N776" s="245"/>
      <c r="O776" s="48"/>
      <c r="P776" s="58"/>
      <c r="Q776" s="251"/>
      <c r="R776" s="251"/>
      <c r="S776" s="251"/>
      <c r="T776" s="245"/>
      <c r="U776" s="248"/>
      <c r="V776" s="245"/>
      <c r="W776" s="253"/>
      <c r="X776" s="243"/>
      <c r="Y776" s="243"/>
      <c r="Z776" s="125">
        <f t="shared" si="303"/>
        <v>23750</v>
      </c>
      <c r="AA776" s="254">
        <v>0.01</v>
      </c>
      <c r="AB776" s="82">
        <f>+Z776*AA776/100</f>
        <v>2.375</v>
      </c>
      <c r="AC776" s="83">
        <f t="shared" si="298"/>
        <v>2.0187499999999998</v>
      </c>
      <c r="AD776" s="548" t="s">
        <v>10</v>
      </c>
      <c r="AE776" s="549" t="s">
        <v>175</v>
      </c>
      <c r="AF776" s="549" t="s">
        <v>171</v>
      </c>
      <c r="AG776" s="498" t="s">
        <v>942</v>
      </c>
      <c r="AH776" s="498" t="s">
        <v>637</v>
      </c>
      <c r="AI776" s="12" t="s">
        <v>32</v>
      </c>
      <c r="AJ776" s="6" t="s">
        <v>36</v>
      </c>
      <c r="AK776" s="11" t="s">
        <v>15</v>
      </c>
      <c r="AL776" s="11" t="s">
        <v>16</v>
      </c>
      <c r="AM776" s="11" t="s">
        <v>17</v>
      </c>
      <c r="AN776" s="11" t="s">
        <v>106</v>
      </c>
      <c r="AO776" s="11" t="s">
        <v>485</v>
      </c>
      <c r="AP776" s="11">
        <v>3</v>
      </c>
      <c r="AQ776" s="11">
        <v>0</v>
      </c>
      <c r="AR776" s="11">
        <v>40</v>
      </c>
    </row>
    <row r="777" spans="1:44" ht="20.100000000000001" customHeight="1">
      <c r="A777" s="256"/>
      <c r="B777" s="243" t="s">
        <v>1723</v>
      </c>
      <c r="C777" s="258"/>
      <c r="D777" s="259" t="s">
        <v>32</v>
      </c>
      <c r="E777" s="260">
        <v>0</v>
      </c>
      <c r="F777" s="260">
        <v>1</v>
      </c>
      <c r="G777" s="260">
        <v>3</v>
      </c>
      <c r="H777" s="247">
        <v>2</v>
      </c>
      <c r="I777" s="65">
        <f t="shared" si="300"/>
        <v>103</v>
      </c>
      <c r="J777" s="84">
        <v>250</v>
      </c>
      <c r="K777" s="80">
        <f t="shared" si="301"/>
        <v>25750</v>
      </c>
      <c r="L777" s="245">
        <v>1</v>
      </c>
      <c r="M777" s="248" t="s">
        <v>1592</v>
      </c>
      <c r="N777" s="245" t="s">
        <v>1895</v>
      </c>
      <c r="O777" s="48"/>
      <c r="P777" s="142">
        <v>179</v>
      </c>
      <c r="Q777" s="245"/>
      <c r="R777" s="251"/>
      <c r="S777" s="245"/>
      <c r="T777" s="245"/>
      <c r="U777" s="248"/>
      <c r="V777" s="245"/>
      <c r="W777" s="253"/>
      <c r="X777" s="243"/>
      <c r="Y777" s="243"/>
      <c r="Z777" s="125">
        <f t="shared" si="303"/>
        <v>25750</v>
      </c>
      <c r="AA777" s="254">
        <v>0.02</v>
      </c>
      <c r="AB777" s="82">
        <f>+Z777*AA777/100</f>
        <v>5.15</v>
      </c>
      <c r="AC777" s="83">
        <f t="shared" si="298"/>
        <v>4.3775000000000004</v>
      </c>
      <c r="AD777" s="548" t="s">
        <v>10</v>
      </c>
      <c r="AE777" s="549" t="s">
        <v>175</v>
      </c>
      <c r="AF777" s="549" t="s">
        <v>171</v>
      </c>
      <c r="AG777" s="498" t="s">
        <v>942</v>
      </c>
      <c r="AH777" s="498" t="s">
        <v>637</v>
      </c>
      <c r="AI777" s="12" t="s">
        <v>32</v>
      </c>
      <c r="AJ777" s="6"/>
      <c r="AK777" s="11"/>
      <c r="AL777" s="11"/>
      <c r="AM777" s="11"/>
      <c r="AN777" s="11"/>
      <c r="AO777" s="11"/>
      <c r="AP777" s="11"/>
      <c r="AQ777" s="11"/>
      <c r="AR777" s="11"/>
    </row>
    <row r="778" spans="1:44" ht="20.100000000000001" customHeight="1">
      <c r="A778" s="256"/>
      <c r="B778" s="243"/>
      <c r="C778" s="258"/>
      <c r="D778" s="259"/>
      <c r="E778" s="260"/>
      <c r="F778" s="260"/>
      <c r="G778" s="260"/>
      <c r="H778" s="247">
        <v>1</v>
      </c>
      <c r="I778" s="65">
        <f t="shared" si="300"/>
        <v>0</v>
      </c>
      <c r="J778" s="65"/>
      <c r="K778" s="80">
        <f t="shared" si="301"/>
        <v>0</v>
      </c>
      <c r="L778" s="245">
        <v>2</v>
      </c>
      <c r="M778" s="248" t="s">
        <v>1894</v>
      </c>
      <c r="N778" s="245" t="s">
        <v>1595</v>
      </c>
      <c r="O778" s="48"/>
      <c r="P778" s="58">
        <v>48</v>
      </c>
      <c r="Q778" s="245"/>
      <c r="R778" s="251"/>
      <c r="S778" s="245"/>
      <c r="T778" s="245"/>
      <c r="U778" s="248"/>
      <c r="V778" s="245"/>
      <c r="W778" s="253"/>
      <c r="X778" s="243"/>
      <c r="Y778" s="243"/>
      <c r="Z778" s="125"/>
      <c r="AA778" s="254"/>
      <c r="AB778" s="82"/>
      <c r="AC778" s="83">
        <f t="shared" si="298"/>
        <v>0</v>
      </c>
      <c r="AD778" s="548"/>
      <c r="AE778" s="549"/>
      <c r="AF778" s="549"/>
      <c r="AG778" s="498"/>
      <c r="AH778" s="498"/>
      <c r="AI778" s="12"/>
      <c r="AJ778" s="6"/>
      <c r="AK778" s="11"/>
      <c r="AL778" s="11"/>
      <c r="AM778" s="11"/>
      <c r="AN778" s="11"/>
      <c r="AO778" s="11"/>
      <c r="AP778" s="11"/>
      <c r="AQ778" s="11"/>
      <c r="AR778" s="11"/>
    </row>
    <row r="779" spans="1:44" ht="20.100000000000001" customHeight="1">
      <c r="A779" s="256"/>
      <c r="B779" s="243"/>
      <c r="C779" s="258"/>
      <c r="D779" s="259"/>
      <c r="E779" s="260"/>
      <c r="F779" s="260"/>
      <c r="G779" s="260"/>
      <c r="H779" s="247">
        <v>1</v>
      </c>
      <c r="I779" s="65">
        <f t="shared" si="300"/>
        <v>0</v>
      </c>
      <c r="J779" s="65"/>
      <c r="K779" s="80">
        <f t="shared" si="301"/>
        <v>0</v>
      </c>
      <c r="L779" s="245">
        <v>3</v>
      </c>
      <c r="M779" s="248" t="s">
        <v>1620</v>
      </c>
      <c r="N779" s="245" t="s">
        <v>1613</v>
      </c>
      <c r="O779" s="48"/>
      <c r="P779" s="58">
        <v>44</v>
      </c>
      <c r="Q779" s="245"/>
      <c r="R779" s="251"/>
      <c r="S779" s="245"/>
      <c r="T779" s="245"/>
      <c r="U779" s="248"/>
      <c r="V779" s="245"/>
      <c r="W779" s="253"/>
      <c r="X779" s="243"/>
      <c r="Y779" s="243"/>
      <c r="Z779" s="125"/>
      <c r="AA779" s="254"/>
      <c r="AB779" s="82"/>
      <c r="AC779" s="83">
        <f t="shared" si="298"/>
        <v>0</v>
      </c>
      <c r="AD779" s="548"/>
      <c r="AE779" s="549"/>
      <c r="AF779" s="549"/>
      <c r="AG779" s="498"/>
      <c r="AH779" s="498"/>
      <c r="AI779" s="12"/>
      <c r="AJ779" s="6"/>
      <c r="AK779" s="11"/>
      <c r="AL779" s="11"/>
      <c r="AM779" s="11"/>
      <c r="AN779" s="11"/>
      <c r="AO779" s="11"/>
      <c r="AP779" s="11"/>
      <c r="AQ779" s="11"/>
      <c r="AR779" s="11"/>
    </row>
    <row r="780" spans="1:44" s="32" customFormat="1" ht="20.100000000000001" customHeight="1">
      <c r="A780" s="256">
        <v>399</v>
      </c>
      <c r="B780" s="243" t="s">
        <v>656</v>
      </c>
      <c r="C780" s="281">
        <v>481</v>
      </c>
      <c r="D780" s="259" t="s">
        <v>95</v>
      </c>
      <c r="E780" s="312">
        <v>6</v>
      </c>
      <c r="F780" s="312">
        <v>3</v>
      </c>
      <c r="G780" s="312">
        <v>75</v>
      </c>
      <c r="H780" s="313">
        <v>1</v>
      </c>
      <c r="I780" s="84">
        <f t="shared" si="300"/>
        <v>2775</v>
      </c>
      <c r="J780" s="84">
        <v>250</v>
      </c>
      <c r="K780" s="80">
        <f t="shared" si="301"/>
        <v>693750</v>
      </c>
      <c r="L780" s="245"/>
      <c r="M780" s="248"/>
      <c r="N780" s="249"/>
      <c r="O780" s="45"/>
      <c r="P780" s="139"/>
      <c r="Q780" s="250"/>
      <c r="R780" s="250"/>
      <c r="S780" s="251"/>
      <c r="T780" s="249"/>
      <c r="U780" s="252"/>
      <c r="V780" s="249"/>
      <c r="W780" s="253"/>
      <c r="X780" s="243"/>
      <c r="Y780" s="243"/>
      <c r="Z780" s="125">
        <f>K780</f>
        <v>693750</v>
      </c>
      <c r="AA780" s="254">
        <v>0.01</v>
      </c>
      <c r="AB780" s="82">
        <f>+Z780*AA780/100</f>
        <v>69.375</v>
      </c>
      <c r="AC780" s="83">
        <f t="shared" si="298"/>
        <v>58.96875</v>
      </c>
      <c r="AD780" s="548" t="s">
        <v>20</v>
      </c>
      <c r="AE780" s="549" t="s">
        <v>323</v>
      </c>
      <c r="AF780" s="549" t="s">
        <v>558</v>
      </c>
      <c r="AG780" s="498" t="s">
        <v>809</v>
      </c>
      <c r="AH780" s="498" t="s">
        <v>37</v>
      </c>
      <c r="AI780" s="12" t="s">
        <v>200</v>
      </c>
      <c r="AJ780" s="200" t="s">
        <v>195</v>
      </c>
      <c r="AK780" s="11" t="s">
        <v>195</v>
      </c>
      <c r="AL780" s="11" t="s">
        <v>196</v>
      </c>
      <c r="AM780" s="13"/>
      <c r="AN780" s="13"/>
      <c r="AO780" s="13"/>
      <c r="AP780" s="13"/>
      <c r="AQ780" s="31"/>
      <c r="AR780" s="31"/>
    </row>
    <row r="781" spans="1:44" s="32" customFormat="1" ht="20.100000000000001" customHeight="1">
      <c r="A781" s="256"/>
      <c r="B781" s="243" t="s">
        <v>1324</v>
      </c>
      <c r="C781" s="281">
        <v>23933</v>
      </c>
      <c r="D781" s="259" t="s">
        <v>57</v>
      </c>
      <c r="E781" s="312">
        <v>10</v>
      </c>
      <c r="F781" s="312">
        <v>1</v>
      </c>
      <c r="G781" s="312">
        <v>13</v>
      </c>
      <c r="H781" s="313">
        <v>1</v>
      </c>
      <c r="I781" s="84">
        <f t="shared" si="300"/>
        <v>4113</v>
      </c>
      <c r="J781" s="84">
        <v>250</v>
      </c>
      <c r="K781" s="80">
        <f t="shared" si="301"/>
        <v>1028250</v>
      </c>
      <c r="L781" s="245"/>
      <c r="M781" s="248"/>
      <c r="N781" s="249"/>
      <c r="O781" s="45"/>
      <c r="P781" s="139"/>
      <c r="Q781" s="250"/>
      <c r="R781" s="250"/>
      <c r="S781" s="251"/>
      <c r="T781" s="249"/>
      <c r="U781" s="252"/>
      <c r="V781" s="249"/>
      <c r="W781" s="253"/>
      <c r="X781" s="243"/>
      <c r="Y781" s="243"/>
      <c r="Z781" s="125">
        <f t="shared" ref="Z781:Z785" si="304">K781</f>
        <v>1028250</v>
      </c>
      <c r="AA781" s="254">
        <v>0.01</v>
      </c>
      <c r="AB781" s="82">
        <f>+Z781*AA781/100</f>
        <v>102.825</v>
      </c>
      <c r="AC781" s="83">
        <f t="shared" si="298"/>
        <v>87.401250000000005</v>
      </c>
      <c r="AD781" s="548" t="s">
        <v>20</v>
      </c>
      <c r="AE781" s="549" t="s">
        <v>323</v>
      </c>
      <c r="AF781" s="549" t="s">
        <v>558</v>
      </c>
      <c r="AG781" s="498" t="s">
        <v>809</v>
      </c>
      <c r="AH781" s="498" t="s">
        <v>37</v>
      </c>
      <c r="AI781" s="12" t="s">
        <v>200</v>
      </c>
      <c r="AJ781" s="200" t="s">
        <v>195</v>
      </c>
      <c r="AK781" s="11" t="s">
        <v>195</v>
      </c>
      <c r="AL781" s="11" t="s">
        <v>196</v>
      </c>
      <c r="AM781" s="13"/>
      <c r="AN781" s="13"/>
      <c r="AO781" s="13"/>
      <c r="AP781" s="13"/>
      <c r="AQ781" s="31"/>
      <c r="AR781" s="31"/>
    </row>
    <row r="782" spans="1:44">
      <c r="A782" s="276">
        <v>400</v>
      </c>
      <c r="B782" s="257" t="s">
        <v>1322</v>
      </c>
      <c r="C782" s="262">
        <v>23933</v>
      </c>
      <c r="D782" s="245">
        <v>4</v>
      </c>
      <c r="E782" s="267">
        <v>2</v>
      </c>
      <c r="F782" s="267">
        <v>3</v>
      </c>
      <c r="G782" s="267">
        <v>95</v>
      </c>
      <c r="H782" s="247">
        <v>1</v>
      </c>
      <c r="I782" s="84">
        <f>E782*400+F782*100+G782</f>
        <v>1195</v>
      </c>
      <c r="J782" s="84">
        <v>175</v>
      </c>
      <c r="K782" s="80">
        <f>I782*J782</f>
        <v>209125</v>
      </c>
      <c r="L782" s="245"/>
      <c r="M782" s="248"/>
      <c r="N782" s="245"/>
      <c r="O782" s="48"/>
      <c r="P782" s="58"/>
      <c r="Q782" s="251"/>
      <c r="R782" s="251"/>
      <c r="S782" s="251"/>
      <c r="T782" s="245"/>
      <c r="U782" s="248"/>
      <c r="V782" s="245"/>
      <c r="W782" s="278"/>
      <c r="X782" s="257"/>
      <c r="Y782" s="257"/>
      <c r="Z782" s="125">
        <f>K782</f>
        <v>209125</v>
      </c>
      <c r="AA782" s="254">
        <v>0.01</v>
      </c>
      <c r="AB782" s="82">
        <f>+Z782*AA782/100</f>
        <v>20.912500000000001</v>
      </c>
      <c r="AC782" s="83">
        <f t="shared" si="298"/>
        <v>17.775625000000002</v>
      </c>
      <c r="AD782" s="4" t="s">
        <v>20</v>
      </c>
      <c r="AE782" s="4" t="s">
        <v>1439</v>
      </c>
      <c r="AF782" s="4" t="s">
        <v>240</v>
      </c>
      <c r="AG782" s="121">
        <v>3350400148650</v>
      </c>
      <c r="AH782" s="8" t="s">
        <v>1529</v>
      </c>
      <c r="AI782" s="204" t="s">
        <v>195</v>
      </c>
    </row>
    <row r="783" spans="1:44" ht="20.100000000000001" customHeight="1">
      <c r="A783" s="276">
        <v>401</v>
      </c>
      <c r="B783" s="243" t="s">
        <v>656</v>
      </c>
      <c r="C783" s="258">
        <v>340</v>
      </c>
      <c r="D783" s="259" t="s">
        <v>32</v>
      </c>
      <c r="E783" s="260">
        <v>9</v>
      </c>
      <c r="F783" s="260">
        <v>3</v>
      </c>
      <c r="G783" s="260">
        <v>52</v>
      </c>
      <c r="H783" s="264">
        <v>1</v>
      </c>
      <c r="I783" s="84">
        <f t="shared" si="300"/>
        <v>3952</v>
      </c>
      <c r="J783" s="84">
        <v>250</v>
      </c>
      <c r="K783" s="80">
        <f t="shared" si="301"/>
        <v>988000</v>
      </c>
      <c r="L783" s="245"/>
      <c r="M783" s="248"/>
      <c r="N783" s="249"/>
      <c r="O783" s="45"/>
      <c r="P783" s="139"/>
      <c r="Q783" s="250"/>
      <c r="R783" s="250"/>
      <c r="S783" s="251"/>
      <c r="T783" s="249"/>
      <c r="U783" s="252"/>
      <c r="V783" s="249"/>
      <c r="W783" s="253"/>
      <c r="X783" s="243"/>
      <c r="Y783" s="243"/>
      <c r="Z783" s="125">
        <f t="shared" si="304"/>
        <v>988000</v>
      </c>
      <c r="AA783" s="254">
        <v>0.01</v>
      </c>
      <c r="AB783" s="82">
        <f t="shared" ref="AB783:AB797" si="305">+Z783*AA783/100</f>
        <v>98.8</v>
      </c>
      <c r="AC783" s="83">
        <f t="shared" si="298"/>
        <v>83.97999999999999</v>
      </c>
      <c r="AD783" s="548" t="s">
        <v>20</v>
      </c>
      <c r="AE783" s="549" t="s">
        <v>323</v>
      </c>
      <c r="AF783" s="549" t="s">
        <v>324</v>
      </c>
      <c r="AG783" s="498" t="s">
        <v>870</v>
      </c>
      <c r="AH783" s="498" t="s">
        <v>341</v>
      </c>
      <c r="AI783" s="12" t="s">
        <v>14</v>
      </c>
      <c r="AJ783" s="6" t="s">
        <v>36</v>
      </c>
      <c r="AK783" s="11" t="s">
        <v>15</v>
      </c>
      <c r="AL783" s="11" t="s">
        <v>16</v>
      </c>
      <c r="AM783" s="11" t="s">
        <v>17</v>
      </c>
      <c r="AN783" s="11" t="s">
        <v>144</v>
      </c>
      <c r="AO783" s="11" t="s">
        <v>316</v>
      </c>
      <c r="AP783" s="11">
        <v>5</v>
      </c>
      <c r="AQ783" s="11">
        <v>3</v>
      </c>
      <c r="AR783" s="11">
        <v>22</v>
      </c>
    </row>
    <row r="784" spans="1:44" ht="20.100000000000001" customHeight="1">
      <c r="A784" s="276">
        <v>402</v>
      </c>
      <c r="B784" s="243" t="s">
        <v>1322</v>
      </c>
      <c r="C784" s="258"/>
      <c r="D784" s="259"/>
      <c r="E784" s="260">
        <v>4</v>
      </c>
      <c r="F784" s="260">
        <v>3</v>
      </c>
      <c r="G784" s="260">
        <v>12</v>
      </c>
      <c r="H784" s="264">
        <v>1</v>
      </c>
      <c r="I784" s="84">
        <v>1912</v>
      </c>
      <c r="J784" s="84">
        <v>250</v>
      </c>
      <c r="K784" s="80">
        <f>+Z784</f>
        <v>478000</v>
      </c>
      <c r="L784" s="245"/>
      <c r="M784" s="248"/>
      <c r="N784" s="249"/>
      <c r="O784" s="45"/>
      <c r="P784" s="139"/>
      <c r="Q784" s="250"/>
      <c r="R784" s="250"/>
      <c r="S784" s="251"/>
      <c r="T784" s="249"/>
      <c r="U784" s="252"/>
      <c r="V784" s="249"/>
      <c r="W784" s="253"/>
      <c r="X784" s="243"/>
      <c r="Y784" s="243"/>
      <c r="Z784" s="125">
        <v>478000</v>
      </c>
      <c r="AA784" s="254">
        <v>0.01</v>
      </c>
      <c r="AB784" s="82">
        <v>47.8</v>
      </c>
      <c r="AC784" s="83"/>
      <c r="AD784" s="558" t="s">
        <v>20</v>
      </c>
      <c r="AE784" s="558" t="s">
        <v>1439</v>
      </c>
      <c r="AF784" s="561" t="s">
        <v>2322</v>
      </c>
      <c r="AG784" s="504"/>
      <c r="AH784" s="504"/>
      <c r="AI784" s="67"/>
      <c r="AJ784" s="64"/>
      <c r="AK784" s="11"/>
      <c r="AL784" s="11"/>
      <c r="AM784" s="11"/>
      <c r="AN784" s="11"/>
      <c r="AO784" s="11"/>
      <c r="AP784" s="11"/>
      <c r="AQ784" s="11"/>
      <c r="AR784" s="11"/>
    </row>
    <row r="785" spans="1:44">
      <c r="A785" s="256">
        <v>403</v>
      </c>
      <c r="B785" s="249" t="s">
        <v>1723</v>
      </c>
      <c r="C785" s="245"/>
      <c r="D785" s="245">
        <v>5</v>
      </c>
      <c r="E785" s="248">
        <v>0</v>
      </c>
      <c r="F785" s="248">
        <v>0</v>
      </c>
      <c r="G785" s="248">
        <v>34</v>
      </c>
      <c r="H785" s="247">
        <v>1</v>
      </c>
      <c r="I785" s="65">
        <f>E785*400+F785*100+G785</f>
        <v>34</v>
      </c>
      <c r="J785" s="84">
        <v>250</v>
      </c>
      <c r="K785" s="80">
        <f>I785*J785</f>
        <v>8500</v>
      </c>
      <c r="L785" s="245">
        <v>1</v>
      </c>
      <c r="M785" s="266" t="s">
        <v>1592</v>
      </c>
      <c r="N785" s="245" t="s">
        <v>1641</v>
      </c>
      <c r="O785" s="48"/>
      <c r="P785" s="58">
        <v>71</v>
      </c>
      <c r="Q785" s="245"/>
      <c r="R785" s="251"/>
      <c r="S785" s="245"/>
      <c r="T785" s="245">
        <v>33</v>
      </c>
      <c r="U785" s="248"/>
      <c r="V785" s="245"/>
      <c r="W785" s="278"/>
      <c r="X785" s="257"/>
      <c r="Y785" s="257"/>
      <c r="Z785" s="125">
        <f t="shared" si="304"/>
        <v>8500</v>
      </c>
      <c r="AA785" s="340">
        <v>0.02</v>
      </c>
      <c r="AB785" s="82">
        <f>+Z785*AA785/100</f>
        <v>1.7</v>
      </c>
      <c r="AC785" s="83">
        <f t="shared" si="298"/>
        <v>1.4449999999999998</v>
      </c>
      <c r="AD785" s="512" t="s">
        <v>20</v>
      </c>
      <c r="AE785" s="512" t="s">
        <v>1875</v>
      </c>
      <c r="AF785" s="512" t="s">
        <v>714</v>
      </c>
      <c r="AG785" s="121">
        <v>3340600046615</v>
      </c>
      <c r="AH785" s="8" t="s">
        <v>1876</v>
      </c>
    </row>
    <row r="786" spans="1:44">
      <c r="A786" s="256"/>
      <c r="B786" s="249"/>
      <c r="C786" s="245"/>
      <c r="D786" s="245"/>
      <c r="E786" s="248"/>
      <c r="F786" s="248"/>
      <c r="G786" s="248"/>
      <c r="H786" s="247"/>
      <c r="I786" s="65"/>
      <c r="J786" s="65"/>
      <c r="K786" s="80"/>
      <c r="L786" s="245">
        <v>2</v>
      </c>
      <c r="M786" s="266" t="s">
        <v>1630</v>
      </c>
      <c r="N786" s="245" t="s">
        <v>1595</v>
      </c>
      <c r="O786" s="48"/>
      <c r="P786" s="58">
        <v>28</v>
      </c>
      <c r="Q786" s="245"/>
      <c r="R786" s="251"/>
      <c r="S786" s="245"/>
      <c r="T786" s="245">
        <v>33</v>
      </c>
      <c r="U786" s="248"/>
      <c r="V786" s="245"/>
      <c r="W786" s="278"/>
      <c r="X786" s="257"/>
      <c r="Y786" s="257"/>
      <c r="Z786" s="125"/>
      <c r="AA786" s="340"/>
      <c r="AB786" s="82"/>
      <c r="AC786" s="83">
        <f t="shared" si="298"/>
        <v>0</v>
      </c>
      <c r="AD786" s="512"/>
      <c r="AE786" s="512"/>
      <c r="AF786" s="512"/>
    </row>
    <row r="787" spans="1:44">
      <c r="A787" s="256">
        <v>404</v>
      </c>
      <c r="B787" s="243" t="s">
        <v>1320</v>
      </c>
      <c r="C787" s="245">
        <v>333</v>
      </c>
      <c r="D787" s="245"/>
      <c r="E787" s="248">
        <v>10</v>
      </c>
      <c r="F787" s="248">
        <v>0</v>
      </c>
      <c r="G787" s="65">
        <v>10</v>
      </c>
      <c r="H787" s="247">
        <v>1</v>
      </c>
      <c r="I787" s="65">
        <v>4010</v>
      </c>
      <c r="J787" s="65">
        <v>250</v>
      </c>
      <c r="K787" s="80">
        <f>+I787*J787</f>
        <v>1002500</v>
      </c>
      <c r="L787" s="245"/>
      <c r="M787" s="266"/>
      <c r="N787" s="245"/>
      <c r="O787" s="48"/>
      <c r="P787" s="58"/>
      <c r="Q787" s="245"/>
      <c r="R787" s="251"/>
      <c r="S787" s="245"/>
      <c r="T787" s="245"/>
      <c r="U787" s="248"/>
      <c r="V787" s="245"/>
      <c r="W787" s="278"/>
      <c r="X787" s="257"/>
      <c r="Y787" s="257"/>
      <c r="Z787" s="125">
        <f>+K787</f>
        <v>1002500</v>
      </c>
      <c r="AA787" s="340">
        <v>0.01</v>
      </c>
      <c r="AB787" s="82">
        <f>+Z787*AA787/100</f>
        <v>100.25</v>
      </c>
      <c r="AC787" s="83"/>
      <c r="AD787" s="512" t="s">
        <v>20</v>
      </c>
      <c r="AE787" s="512" t="s">
        <v>2323</v>
      </c>
      <c r="AF787" s="512"/>
    </row>
    <row r="788" spans="1:44">
      <c r="A788" s="256">
        <v>405</v>
      </c>
      <c r="B788" s="243" t="s">
        <v>1322</v>
      </c>
      <c r="C788" s="245"/>
      <c r="D788" s="245"/>
      <c r="E788" s="248">
        <v>6</v>
      </c>
      <c r="F788" s="248">
        <v>0</v>
      </c>
      <c r="G788" s="248">
        <v>0</v>
      </c>
      <c r="H788" s="247">
        <v>1</v>
      </c>
      <c r="I788" s="65">
        <v>2400</v>
      </c>
      <c r="J788" s="65">
        <v>250</v>
      </c>
      <c r="K788" s="80">
        <f>+I788*J788</f>
        <v>600000</v>
      </c>
      <c r="L788" s="245"/>
      <c r="M788" s="266"/>
      <c r="N788" s="245"/>
      <c r="O788" s="48"/>
      <c r="P788" s="58"/>
      <c r="Q788" s="245"/>
      <c r="R788" s="251"/>
      <c r="S788" s="245"/>
      <c r="T788" s="245"/>
      <c r="U788" s="248"/>
      <c r="V788" s="245"/>
      <c r="W788" s="278"/>
      <c r="X788" s="257"/>
      <c r="Y788" s="257"/>
      <c r="Z788" s="125">
        <v>600000</v>
      </c>
      <c r="AA788" s="340">
        <v>0.01</v>
      </c>
      <c r="AB788" s="82">
        <v>60</v>
      </c>
      <c r="AC788" s="83"/>
      <c r="AD788" s="482" t="s">
        <v>20</v>
      </c>
      <c r="AE788" s="482" t="s">
        <v>2324</v>
      </c>
      <c r="AF788" s="482" t="s">
        <v>202</v>
      </c>
    </row>
    <row r="789" spans="1:44" ht="20.100000000000001" customHeight="1">
      <c r="A789" s="256">
        <v>406</v>
      </c>
      <c r="B789" s="243" t="s">
        <v>656</v>
      </c>
      <c r="C789" s="258">
        <v>674</v>
      </c>
      <c r="D789" s="259" t="s">
        <v>32</v>
      </c>
      <c r="E789" s="260">
        <v>8</v>
      </c>
      <c r="F789" s="260">
        <v>0</v>
      </c>
      <c r="G789" s="260">
        <v>90</v>
      </c>
      <c r="H789" s="264">
        <v>1</v>
      </c>
      <c r="I789" s="84">
        <f t="shared" ref="I789:I793" si="306">E789*400+F789*100+G789</f>
        <v>3290</v>
      </c>
      <c r="J789" s="84">
        <v>250</v>
      </c>
      <c r="K789" s="80">
        <f t="shared" ref="K789:K793" si="307">I789*J789</f>
        <v>822500</v>
      </c>
      <c r="L789" s="245"/>
      <c r="M789" s="248"/>
      <c r="N789" s="245"/>
      <c r="O789" s="48"/>
      <c r="P789" s="58"/>
      <c r="Q789" s="251"/>
      <c r="R789" s="251"/>
      <c r="S789" s="251"/>
      <c r="T789" s="245"/>
      <c r="U789" s="248"/>
      <c r="V789" s="245"/>
      <c r="W789" s="278"/>
      <c r="X789" s="257"/>
      <c r="Y789" s="257"/>
      <c r="Z789" s="125">
        <f t="shared" ref="Z789:Z793" si="308">K789</f>
        <v>822500</v>
      </c>
      <c r="AA789" s="340">
        <v>0.01</v>
      </c>
      <c r="AB789" s="82">
        <f>+Z789*AA789/100</f>
        <v>82.25</v>
      </c>
      <c r="AC789" s="83">
        <f t="shared" si="298"/>
        <v>69.912499999999994</v>
      </c>
      <c r="AD789" s="548" t="s">
        <v>20</v>
      </c>
      <c r="AE789" s="549" t="s">
        <v>486</v>
      </c>
      <c r="AF789" s="549" t="s">
        <v>34</v>
      </c>
      <c r="AG789" s="498" t="s">
        <v>760</v>
      </c>
      <c r="AH789" s="498" t="s">
        <v>55</v>
      </c>
      <c r="AI789" s="12" t="s">
        <v>24</v>
      </c>
      <c r="AJ789" s="6" t="s">
        <v>321</v>
      </c>
      <c r="AK789" s="11" t="s">
        <v>15</v>
      </c>
      <c r="AL789" s="11" t="s">
        <v>16</v>
      </c>
      <c r="AM789" s="11" t="s">
        <v>17</v>
      </c>
      <c r="AN789" s="11" t="s">
        <v>108</v>
      </c>
      <c r="AO789" s="11" t="s">
        <v>76</v>
      </c>
      <c r="AP789" s="11">
        <v>0</v>
      </c>
      <c r="AQ789" s="11">
        <v>0</v>
      </c>
      <c r="AR789" s="11">
        <v>91</v>
      </c>
    </row>
    <row r="790" spans="1:44" ht="20.100000000000001" customHeight="1">
      <c r="A790" s="256"/>
      <c r="B790" s="243" t="s">
        <v>656</v>
      </c>
      <c r="C790" s="258">
        <v>674</v>
      </c>
      <c r="D790" s="259" t="s">
        <v>32</v>
      </c>
      <c r="E790" s="260">
        <v>2</v>
      </c>
      <c r="F790" s="260">
        <v>3</v>
      </c>
      <c r="G790" s="260">
        <v>11</v>
      </c>
      <c r="H790" s="264">
        <v>1</v>
      </c>
      <c r="I790" s="84">
        <f t="shared" si="306"/>
        <v>1111</v>
      </c>
      <c r="J790" s="84">
        <v>250</v>
      </c>
      <c r="K790" s="80">
        <f t="shared" si="307"/>
        <v>277750</v>
      </c>
      <c r="L790" s="245"/>
      <c r="M790" s="248"/>
      <c r="N790" s="245"/>
      <c r="O790" s="48"/>
      <c r="P790" s="58"/>
      <c r="Q790" s="251"/>
      <c r="R790" s="251"/>
      <c r="S790" s="251"/>
      <c r="T790" s="245"/>
      <c r="U790" s="248"/>
      <c r="V790" s="245"/>
      <c r="W790" s="278"/>
      <c r="X790" s="257"/>
      <c r="Y790" s="257"/>
      <c r="Z790" s="125">
        <f t="shared" si="308"/>
        <v>277750</v>
      </c>
      <c r="AA790" s="340">
        <v>0.01</v>
      </c>
      <c r="AB790" s="82">
        <f>+Z790*AA790/100</f>
        <v>27.774999999999999</v>
      </c>
      <c r="AC790" s="83">
        <f t="shared" si="298"/>
        <v>23.608749999999997</v>
      </c>
      <c r="AD790" s="548" t="s">
        <v>20</v>
      </c>
      <c r="AE790" s="549" t="s">
        <v>486</v>
      </c>
      <c r="AF790" s="549" t="s">
        <v>34</v>
      </c>
      <c r="AG790" s="498" t="s">
        <v>760</v>
      </c>
      <c r="AH790" s="498" t="s">
        <v>55</v>
      </c>
      <c r="AI790" s="12" t="s">
        <v>24</v>
      </c>
      <c r="AJ790" s="6" t="s">
        <v>321</v>
      </c>
      <c r="AK790" s="11"/>
      <c r="AL790" s="11"/>
      <c r="AM790" s="11" t="s">
        <v>17</v>
      </c>
      <c r="AN790" s="11" t="s">
        <v>90</v>
      </c>
      <c r="AO790" s="11" t="s">
        <v>76</v>
      </c>
      <c r="AP790" s="11">
        <v>2</v>
      </c>
      <c r="AQ790" s="11">
        <v>1</v>
      </c>
      <c r="AR790" s="11">
        <v>62</v>
      </c>
    </row>
    <row r="791" spans="1:44" ht="20.100000000000001" customHeight="1">
      <c r="A791" s="256"/>
      <c r="B791" s="243" t="s">
        <v>656</v>
      </c>
      <c r="C791" s="258">
        <v>674</v>
      </c>
      <c r="D791" s="259" t="s">
        <v>32</v>
      </c>
      <c r="E791" s="260">
        <v>4</v>
      </c>
      <c r="F791" s="260">
        <v>2</v>
      </c>
      <c r="G791" s="260">
        <v>78</v>
      </c>
      <c r="H791" s="264">
        <v>1</v>
      </c>
      <c r="I791" s="84">
        <f t="shared" si="306"/>
        <v>1878</v>
      </c>
      <c r="J791" s="84">
        <v>250</v>
      </c>
      <c r="K791" s="80">
        <f t="shared" si="307"/>
        <v>469500</v>
      </c>
      <c r="L791" s="245"/>
      <c r="M791" s="248"/>
      <c r="N791" s="245"/>
      <c r="O791" s="48"/>
      <c r="P791" s="58"/>
      <c r="Q791" s="251"/>
      <c r="R791" s="251"/>
      <c r="S791" s="251"/>
      <c r="T791" s="245"/>
      <c r="U791" s="248"/>
      <c r="V791" s="245"/>
      <c r="W791" s="278"/>
      <c r="X791" s="257"/>
      <c r="Y791" s="257"/>
      <c r="Z791" s="125">
        <f t="shared" si="308"/>
        <v>469500</v>
      </c>
      <c r="AA791" s="340">
        <v>0.01</v>
      </c>
      <c r="AB791" s="82">
        <f>+Z791*AA791/100</f>
        <v>46.95</v>
      </c>
      <c r="AC791" s="83">
        <f t="shared" si="298"/>
        <v>39.907499999999999</v>
      </c>
      <c r="AD791" s="548" t="s">
        <v>20</v>
      </c>
      <c r="AE791" s="549" t="s">
        <v>486</v>
      </c>
      <c r="AF791" s="549" t="s">
        <v>34</v>
      </c>
      <c r="AG791" s="498" t="s">
        <v>760</v>
      </c>
      <c r="AH791" s="498" t="s">
        <v>55</v>
      </c>
      <c r="AI791" s="12" t="s">
        <v>24</v>
      </c>
      <c r="AJ791" s="6" t="s">
        <v>321</v>
      </c>
      <c r="AK791" s="11"/>
      <c r="AL791" s="11"/>
      <c r="AM791" s="11" t="s">
        <v>17</v>
      </c>
      <c r="AN791" s="11" t="s">
        <v>43</v>
      </c>
      <c r="AO791" s="11" t="s">
        <v>243</v>
      </c>
      <c r="AP791" s="11">
        <v>10</v>
      </c>
      <c r="AQ791" s="11">
        <v>0</v>
      </c>
      <c r="AR791" s="11">
        <v>9</v>
      </c>
    </row>
    <row r="792" spans="1:44" ht="20.100000000000001" customHeight="1">
      <c r="A792" s="256"/>
      <c r="B792" s="243" t="s">
        <v>1723</v>
      </c>
      <c r="C792" s="258"/>
      <c r="D792" s="259" t="s">
        <v>24</v>
      </c>
      <c r="E792" s="260">
        <v>0</v>
      </c>
      <c r="F792" s="260">
        <v>2</v>
      </c>
      <c r="G792" s="260">
        <v>86</v>
      </c>
      <c r="H792" s="264">
        <v>1</v>
      </c>
      <c r="I792" s="65">
        <f t="shared" si="306"/>
        <v>286</v>
      </c>
      <c r="J792" s="84">
        <v>250</v>
      </c>
      <c r="K792" s="80">
        <f t="shared" si="307"/>
        <v>71500</v>
      </c>
      <c r="L792" s="245"/>
      <c r="M792" s="248"/>
      <c r="N792" s="245"/>
      <c r="O792" s="48"/>
      <c r="P792" s="58"/>
      <c r="Q792" s="251"/>
      <c r="R792" s="251"/>
      <c r="S792" s="251"/>
      <c r="T792" s="245"/>
      <c r="U792" s="248"/>
      <c r="V792" s="245"/>
      <c r="W792" s="278"/>
      <c r="X792" s="257"/>
      <c r="Y792" s="257"/>
      <c r="Z792" s="125">
        <f t="shared" si="308"/>
        <v>71500</v>
      </c>
      <c r="AA792" s="340">
        <v>0.01</v>
      </c>
      <c r="AB792" s="82">
        <f t="shared" si="305"/>
        <v>7.15</v>
      </c>
      <c r="AC792" s="83">
        <f t="shared" si="298"/>
        <v>6.0775000000000006</v>
      </c>
      <c r="AD792" s="548" t="s">
        <v>20</v>
      </c>
      <c r="AE792" s="549" t="s">
        <v>486</v>
      </c>
      <c r="AF792" s="549" t="s">
        <v>34</v>
      </c>
      <c r="AG792" s="498" t="s">
        <v>760</v>
      </c>
      <c r="AH792" s="498" t="s">
        <v>55</v>
      </c>
      <c r="AI792" s="12" t="s">
        <v>24</v>
      </c>
      <c r="AJ792" s="6" t="s">
        <v>321</v>
      </c>
      <c r="AK792" s="11"/>
      <c r="AL792" s="11"/>
      <c r="AM792" s="11"/>
      <c r="AN792" s="11"/>
      <c r="AO792" s="11"/>
      <c r="AP792" s="11"/>
      <c r="AQ792" s="11"/>
      <c r="AR792" s="11"/>
    </row>
    <row r="793" spans="1:44" ht="20.100000000000001" customHeight="1">
      <c r="A793" s="256"/>
      <c r="B793" s="243" t="s">
        <v>1723</v>
      </c>
      <c r="C793" s="258"/>
      <c r="D793" s="259" t="s">
        <v>24</v>
      </c>
      <c r="E793" s="260">
        <v>0</v>
      </c>
      <c r="F793" s="260">
        <v>1</v>
      </c>
      <c r="G793" s="260">
        <v>12</v>
      </c>
      <c r="H793" s="264">
        <v>5</v>
      </c>
      <c r="I793" s="65">
        <f t="shared" si="306"/>
        <v>112</v>
      </c>
      <c r="J793" s="84">
        <v>250</v>
      </c>
      <c r="K793" s="80">
        <f t="shared" si="307"/>
        <v>28000</v>
      </c>
      <c r="L793" s="245">
        <v>1</v>
      </c>
      <c r="M793" s="248" t="s">
        <v>1592</v>
      </c>
      <c r="N793" s="245" t="s">
        <v>1621</v>
      </c>
      <c r="O793" s="48"/>
      <c r="P793" s="142">
        <v>186</v>
      </c>
      <c r="Q793" s="251"/>
      <c r="R793" s="251"/>
      <c r="S793" s="251"/>
      <c r="T793" s="245">
        <v>23</v>
      </c>
      <c r="U793" s="248"/>
      <c r="V793" s="245"/>
      <c r="W793" s="278"/>
      <c r="X793" s="257"/>
      <c r="Y793" s="257"/>
      <c r="Z793" s="125">
        <f t="shared" si="308"/>
        <v>28000</v>
      </c>
      <c r="AA793" s="340">
        <v>0.02</v>
      </c>
      <c r="AB793" s="82">
        <f>+Z793*AA793/100</f>
        <v>5.6</v>
      </c>
      <c r="AC793" s="83">
        <f t="shared" si="298"/>
        <v>4.76</v>
      </c>
      <c r="AD793" s="548" t="s">
        <v>20</v>
      </c>
      <c r="AE793" s="549" t="s">
        <v>486</v>
      </c>
      <c r="AF793" s="549" t="s">
        <v>34</v>
      </c>
      <c r="AG793" s="498" t="s">
        <v>760</v>
      </c>
      <c r="AH793" s="498" t="s">
        <v>55</v>
      </c>
      <c r="AI793" s="12" t="s">
        <v>24</v>
      </c>
      <c r="AJ793" s="6" t="s">
        <v>321</v>
      </c>
      <c r="AK793" s="11"/>
      <c r="AL793" s="11"/>
      <c r="AM793" s="11"/>
      <c r="AN793" s="11"/>
      <c r="AO793" s="11"/>
      <c r="AP793" s="11"/>
      <c r="AQ793" s="11"/>
      <c r="AR793" s="11"/>
    </row>
    <row r="794" spans="1:44" ht="20.100000000000001" customHeight="1">
      <c r="A794" s="256"/>
      <c r="B794" s="243"/>
      <c r="C794" s="258"/>
      <c r="D794" s="259"/>
      <c r="E794" s="260"/>
      <c r="F794" s="260"/>
      <c r="G794" s="260"/>
      <c r="H794" s="264"/>
      <c r="I794" s="65"/>
      <c r="J794" s="84"/>
      <c r="K794" s="80"/>
      <c r="L794" s="245">
        <v>2</v>
      </c>
      <c r="M794" s="248" t="s">
        <v>1630</v>
      </c>
      <c r="N794" s="245" t="s">
        <v>1595</v>
      </c>
      <c r="O794" s="48"/>
      <c r="P794" s="58">
        <v>64</v>
      </c>
      <c r="Q794" s="251"/>
      <c r="R794" s="251"/>
      <c r="S794" s="251"/>
      <c r="T794" s="245">
        <v>23</v>
      </c>
      <c r="U794" s="248"/>
      <c r="V794" s="245"/>
      <c r="W794" s="278"/>
      <c r="X794" s="257"/>
      <c r="Y794" s="257"/>
      <c r="Z794" s="125"/>
      <c r="AA794" s="340"/>
      <c r="AB794" s="82"/>
      <c r="AC794" s="83">
        <f t="shared" si="298"/>
        <v>0</v>
      </c>
      <c r="AD794" s="548" t="s">
        <v>20</v>
      </c>
      <c r="AE794" s="549"/>
      <c r="AF794" s="549"/>
      <c r="AG794" s="498"/>
      <c r="AH794" s="498"/>
      <c r="AI794" s="12"/>
      <c r="AJ794" s="6"/>
      <c r="AK794" s="11"/>
      <c r="AL794" s="11"/>
      <c r="AM794" s="11"/>
      <c r="AN794" s="11"/>
      <c r="AO794" s="11"/>
      <c r="AP794" s="11"/>
      <c r="AQ794" s="11"/>
      <c r="AR794" s="11"/>
    </row>
    <row r="795" spans="1:44" ht="20.100000000000001" customHeight="1">
      <c r="A795" s="256"/>
      <c r="B795" s="243"/>
      <c r="C795" s="258"/>
      <c r="D795" s="259"/>
      <c r="E795" s="260"/>
      <c r="F795" s="260"/>
      <c r="G795" s="260"/>
      <c r="H795" s="264"/>
      <c r="I795" s="65"/>
      <c r="J795" s="84"/>
      <c r="K795" s="80"/>
      <c r="L795" s="245">
        <v>3</v>
      </c>
      <c r="M795" s="248" t="s">
        <v>1620</v>
      </c>
      <c r="N795" s="245" t="s">
        <v>1613</v>
      </c>
      <c r="O795" s="48"/>
      <c r="P795" s="58">
        <v>8</v>
      </c>
      <c r="Q795" s="251"/>
      <c r="R795" s="251"/>
      <c r="S795" s="251"/>
      <c r="T795" s="245">
        <v>23</v>
      </c>
      <c r="U795" s="248"/>
      <c r="V795" s="245"/>
      <c r="W795" s="278"/>
      <c r="X795" s="257"/>
      <c r="Y795" s="257"/>
      <c r="Z795" s="125"/>
      <c r="AA795" s="340"/>
      <c r="AB795" s="82"/>
      <c r="AC795" s="83">
        <f t="shared" si="298"/>
        <v>0</v>
      </c>
      <c r="AD795" s="548" t="s">
        <v>20</v>
      </c>
      <c r="AE795" s="549"/>
      <c r="AF795" s="549"/>
      <c r="AG795" s="498"/>
      <c r="AH795" s="498"/>
      <c r="AI795" s="12"/>
      <c r="AJ795" s="6"/>
      <c r="AK795" s="11"/>
      <c r="AL795" s="11"/>
      <c r="AM795" s="11"/>
      <c r="AN795" s="11"/>
      <c r="AO795" s="11"/>
      <c r="AP795" s="11"/>
      <c r="AQ795" s="11"/>
      <c r="AR795" s="11"/>
    </row>
    <row r="796" spans="1:44" ht="20.100000000000001" customHeight="1">
      <c r="A796" s="256">
        <v>407</v>
      </c>
      <c r="B796" s="243" t="s">
        <v>656</v>
      </c>
      <c r="C796" s="258">
        <v>749</v>
      </c>
      <c r="D796" s="259" t="s">
        <v>32</v>
      </c>
      <c r="E796" s="260">
        <v>28</v>
      </c>
      <c r="F796" s="260">
        <v>0</v>
      </c>
      <c r="G796" s="260">
        <v>95</v>
      </c>
      <c r="H796" s="264">
        <v>1</v>
      </c>
      <c r="I796" s="85">
        <f t="shared" ref="I796:I806" si="309">E796*400+F796*100+G796</f>
        <v>11295</v>
      </c>
      <c r="J796" s="84">
        <v>250</v>
      </c>
      <c r="K796" s="92">
        <f t="shared" ref="K796:K806" si="310">I796*J796</f>
        <v>2823750</v>
      </c>
      <c r="L796" s="245"/>
      <c r="M796" s="248"/>
      <c r="N796" s="245"/>
      <c r="O796" s="48"/>
      <c r="P796" s="58"/>
      <c r="Q796" s="251"/>
      <c r="R796" s="251"/>
      <c r="S796" s="251"/>
      <c r="T796" s="245"/>
      <c r="U796" s="248"/>
      <c r="V796" s="245"/>
      <c r="W796" s="278"/>
      <c r="X796" s="257"/>
      <c r="Y796" s="257"/>
      <c r="Z796" s="125">
        <f t="shared" ref="Z796:Z804" si="311">K796</f>
        <v>2823750</v>
      </c>
      <c r="AA796" s="340">
        <v>0.01</v>
      </c>
      <c r="AB796" s="82">
        <f t="shared" si="305"/>
        <v>282.375</v>
      </c>
      <c r="AC796" s="83">
        <f t="shared" si="298"/>
        <v>240.01874999999998</v>
      </c>
      <c r="AD796" s="548" t="s">
        <v>10</v>
      </c>
      <c r="AE796" s="549" t="s">
        <v>486</v>
      </c>
      <c r="AF796" s="549" t="s">
        <v>304</v>
      </c>
      <c r="AG796" s="498" t="s">
        <v>843</v>
      </c>
      <c r="AH796" s="498" t="s">
        <v>624</v>
      </c>
      <c r="AI796" s="12" t="s">
        <v>32</v>
      </c>
      <c r="AJ796" s="6" t="s">
        <v>36</v>
      </c>
      <c r="AK796" s="11" t="s">
        <v>15</v>
      </c>
      <c r="AL796" s="11" t="s">
        <v>16</v>
      </c>
      <c r="AM796" s="11" t="s">
        <v>17</v>
      </c>
      <c r="AN796" s="11" t="s">
        <v>138</v>
      </c>
      <c r="AO796" s="11" t="s">
        <v>269</v>
      </c>
      <c r="AP796" s="11">
        <v>1</v>
      </c>
      <c r="AQ796" s="11">
        <v>3</v>
      </c>
      <c r="AR796" s="11">
        <v>90</v>
      </c>
    </row>
    <row r="797" spans="1:44" ht="20.100000000000001" customHeight="1">
      <c r="A797" s="256">
        <v>408</v>
      </c>
      <c r="B797" s="243" t="s">
        <v>656</v>
      </c>
      <c r="C797" s="258">
        <v>750</v>
      </c>
      <c r="D797" s="259" t="s">
        <v>32</v>
      </c>
      <c r="E797" s="260">
        <v>0</v>
      </c>
      <c r="F797" s="260">
        <v>1</v>
      </c>
      <c r="G797" s="260">
        <v>37</v>
      </c>
      <c r="H797" s="247">
        <v>1</v>
      </c>
      <c r="I797" s="65">
        <f t="shared" si="309"/>
        <v>137</v>
      </c>
      <c r="J797" s="84">
        <v>250</v>
      </c>
      <c r="K797" s="80">
        <f t="shared" si="310"/>
        <v>34250</v>
      </c>
      <c r="L797" s="245"/>
      <c r="M797" s="248"/>
      <c r="N797" s="245"/>
      <c r="O797" s="48"/>
      <c r="P797" s="58"/>
      <c r="Q797" s="251"/>
      <c r="R797" s="251"/>
      <c r="S797" s="251"/>
      <c r="T797" s="245"/>
      <c r="U797" s="248"/>
      <c r="V797" s="245"/>
      <c r="W797" s="278"/>
      <c r="X797" s="257"/>
      <c r="Y797" s="257"/>
      <c r="Z797" s="125">
        <f t="shared" si="311"/>
        <v>34250</v>
      </c>
      <c r="AA797" s="340">
        <v>0.01</v>
      </c>
      <c r="AB797" s="82">
        <f t="shared" si="305"/>
        <v>3.4249999999999998</v>
      </c>
      <c r="AC797" s="83">
        <f t="shared" si="298"/>
        <v>2.9112499999999999</v>
      </c>
      <c r="AD797" s="548" t="s">
        <v>10</v>
      </c>
      <c r="AE797" s="549" t="s">
        <v>115</v>
      </c>
      <c r="AF797" s="549" t="s">
        <v>74</v>
      </c>
      <c r="AG797" s="498" t="s">
        <v>910</v>
      </c>
      <c r="AH797" s="498" t="s">
        <v>165</v>
      </c>
      <c r="AI797" s="12" t="s">
        <v>14</v>
      </c>
      <c r="AJ797" s="6" t="s">
        <v>36</v>
      </c>
      <c r="AK797" s="11" t="s">
        <v>15</v>
      </c>
      <c r="AL797" s="11" t="s">
        <v>16</v>
      </c>
      <c r="AM797" s="11" t="s">
        <v>17</v>
      </c>
      <c r="AN797" s="11" t="s">
        <v>110</v>
      </c>
      <c r="AO797" s="11" t="s">
        <v>396</v>
      </c>
      <c r="AP797" s="11">
        <v>3</v>
      </c>
      <c r="AQ797" s="11">
        <v>0</v>
      </c>
      <c r="AR797" s="11">
        <v>0</v>
      </c>
    </row>
    <row r="798" spans="1:44" ht="20.100000000000001" customHeight="1">
      <c r="A798" s="256"/>
      <c r="B798" s="243" t="s">
        <v>656</v>
      </c>
      <c r="C798" s="258">
        <v>750</v>
      </c>
      <c r="D798" s="259" t="s">
        <v>32</v>
      </c>
      <c r="E798" s="260">
        <v>2</v>
      </c>
      <c r="F798" s="260">
        <v>2</v>
      </c>
      <c r="G798" s="260">
        <v>22</v>
      </c>
      <c r="H798" s="247">
        <v>1</v>
      </c>
      <c r="I798" s="84">
        <f t="shared" si="309"/>
        <v>1022</v>
      </c>
      <c r="J798" s="84">
        <v>250</v>
      </c>
      <c r="K798" s="80">
        <f t="shared" si="310"/>
        <v>255500</v>
      </c>
      <c r="L798" s="245"/>
      <c r="M798" s="248"/>
      <c r="N798" s="249"/>
      <c r="O798" s="45"/>
      <c r="P798" s="139"/>
      <c r="Q798" s="250"/>
      <c r="R798" s="250"/>
      <c r="S798" s="251"/>
      <c r="T798" s="249"/>
      <c r="U798" s="252"/>
      <c r="V798" s="249"/>
      <c r="W798" s="253"/>
      <c r="X798" s="243"/>
      <c r="Y798" s="243"/>
      <c r="Z798" s="125">
        <f t="shared" si="311"/>
        <v>255500</v>
      </c>
      <c r="AA798" s="254">
        <v>0.01</v>
      </c>
      <c r="AB798" s="82">
        <f>+Z798*AA798/100</f>
        <v>25.55</v>
      </c>
      <c r="AC798" s="83">
        <f t="shared" si="298"/>
        <v>21.717500000000001</v>
      </c>
      <c r="AD798" s="548" t="s">
        <v>10</v>
      </c>
      <c r="AE798" s="549" t="s">
        <v>115</v>
      </c>
      <c r="AF798" s="549" t="s">
        <v>74</v>
      </c>
      <c r="AG798" s="498" t="s">
        <v>910</v>
      </c>
      <c r="AH798" s="498" t="s">
        <v>165</v>
      </c>
      <c r="AI798" s="12" t="s">
        <v>32</v>
      </c>
      <c r="AJ798" s="6" t="s">
        <v>36</v>
      </c>
      <c r="AK798" s="11" t="s">
        <v>347</v>
      </c>
      <c r="AL798" s="11" t="s">
        <v>16</v>
      </c>
      <c r="AM798" s="11" t="s">
        <v>17</v>
      </c>
      <c r="AN798" s="11" t="s">
        <v>51</v>
      </c>
      <c r="AO798" s="11" t="s">
        <v>521</v>
      </c>
      <c r="AP798" s="11">
        <v>19</v>
      </c>
      <c r="AQ798" s="11">
        <v>0</v>
      </c>
      <c r="AR798" s="11">
        <v>20</v>
      </c>
    </row>
    <row r="799" spans="1:44" ht="20.100000000000001" customHeight="1">
      <c r="A799" s="256"/>
      <c r="B799" s="243" t="s">
        <v>656</v>
      </c>
      <c r="C799" s="258">
        <v>750</v>
      </c>
      <c r="D799" s="259" t="s">
        <v>32</v>
      </c>
      <c r="E799" s="260">
        <v>3</v>
      </c>
      <c r="F799" s="260">
        <v>1</v>
      </c>
      <c r="G799" s="260">
        <v>39</v>
      </c>
      <c r="H799" s="247">
        <v>1</v>
      </c>
      <c r="I799" s="84">
        <f t="shared" si="309"/>
        <v>1339</v>
      </c>
      <c r="J799" s="84">
        <v>250</v>
      </c>
      <c r="K799" s="80">
        <f t="shared" si="310"/>
        <v>334750</v>
      </c>
      <c r="L799" s="245"/>
      <c r="M799" s="248"/>
      <c r="N799" s="249"/>
      <c r="O799" s="45"/>
      <c r="P799" s="139"/>
      <c r="Q799" s="250"/>
      <c r="R799" s="250"/>
      <c r="S799" s="251"/>
      <c r="T799" s="249"/>
      <c r="U799" s="252"/>
      <c r="V799" s="249"/>
      <c r="W799" s="253"/>
      <c r="X799" s="243"/>
      <c r="Y799" s="243"/>
      <c r="Z799" s="125">
        <f t="shared" si="311"/>
        <v>334750</v>
      </c>
      <c r="AA799" s="254">
        <v>0.01</v>
      </c>
      <c r="AB799" s="82">
        <f>+Z799*AA799/100</f>
        <v>33.475000000000001</v>
      </c>
      <c r="AC799" s="83">
        <f t="shared" si="298"/>
        <v>28.453749999999999</v>
      </c>
      <c r="AD799" s="548" t="s">
        <v>10</v>
      </c>
      <c r="AE799" s="549" t="s">
        <v>115</v>
      </c>
      <c r="AF799" s="549" t="s">
        <v>74</v>
      </c>
      <c r="AG799" s="498" t="s">
        <v>910</v>
      </c>
      <c r="AH799" s="498" t="s">
        <v>165</v>
      </c>
      <c r="AI799" s="12" t="s">
        <v>32</v>
      </c>
      <c r="AJ799" s="6" t="s">
        <v>36</v>
      </c>
      <c r="AK799" s="11" t="s">
        <v>15</v>
      </c>
      <c r="AL799" s="11" t="s">
        <v>16</v>
      </c>
      <c r="AM799" s="11" t="s">
        <v>17</v>
      </c>
      <c r="AN799" s="11" t="s">
        <v>61</v>
      </c>
      <c r="AO799" s="11" t="s">
        <v>619</v>
      </c>
      <c r="AP799" s="11">
        <v>13</v>
      </c>
      <c r="AQ799" s="11">
        <v>0</v>
      </c>
      <c r="AR799" s="11">
        <v>30</v>
      </c>
    </row>
    <row r="800" spans="1:44">
      <c r="A800" s="256">
        <v>409</v>
      </c>
      <c r="B800" s="243" t="s">
        <v>1322</v>
      </c>
      <c r="C800" s="262">
        <v>23933</v>
      </c>
      <c r="D800" s="245">
        <v>4</v>
      </c>
      <c r="E800" s="248">
        <v>3</v>
      </c>
      <c r="F800" s="248">
        <v>1</v>
      </c>
      <c r="G800" s="248">
        <v>24</v>
      </c>
      <c r="H800" s="247">
        <v>1</v>
      </c>
      <c r="I800" s="84">
        <f t="shared" si="309"/>
        <v>1324</v>
      </c>
      <c r="J800" s="84">
        <v>250</v>
      </c>
      <c r="K800" s="80">
        <f t="shared" si="310"/>
        <v>331000</v>
      </c>
      <c r="L800" s="245"/>
      <c r="M800" s="248"/>
      <c r="N800" s="249"/>
      <c r="O800" s="45"/>
      <c r="P800" s="139"/>
      <c r="Q800" s="250"/>
      <c r="R800" s="250"/>
      <c r="S800" s="251"/>
      <c r="T800" s="249"/>
      <c r="U800" s="252"/>
      <c r="V800" s="249"/>
      <c r="W800" s="253"/>
      <c r="X800" s="243"/>
      <c r="Y800" s="243"/>
      <c r="Z800" s="125">
        <f t="shared" si="311"/>
        <v>331000</v>
      </c>
      <c r="AA800" s="254">
        <v>0.01</v>
      </c>
      <c r="AB800" s="82">
        <f t="shared" ref="AB800:AB812" si="312">+Z800*AA800/100</f>
        <v>33.1</v>
      </c>
      <c r="AC800" s="83">
        <f t="shared" si="298"/>
        <v>28.135000000000002</v>
      </c>
      <c r="AD800" s="512" t="s">
        <v>10</v>
      </c>
      <c r="AE800" s="512" t="s">
        <v>1388</v>
      </c>
      <c r="AF800" s="512" t="s">
        <v>49</v>
      </c>
      <c r="AG800" s="121">
        <v>3350400065870</v>
      </c>
      <c r="AH800" s="8" t="s">
        <v>1554</v>
      </c>
    </row>
    <row r="801" spans="1:44" ht="20.100000000000001" customHeight="1">
      <c r="A801" s="256">
        <v>410</v>
      </c>
      <c r="B801" s="243" t="s">
        <v>656</v>
      </c>
      <c r="C801" s="258">
        <v>1988</v>
      </c>
      <c r="D801" s="259" t="s">
        <v>32</v>
      </c>
      <c r="E801" s="260">
        <v>3</v>
      </c>
      <c r="F801" s="260">
        <v>0</v>
      </c>
      <c r="G801" s="260">
        <v>66</v>
      </c>
      <c r="H801" s="247">
        <v>1</v>
      </c>
      <c r="I801" s="84">
        <f t="shared" si="309"/>
        <v>1266</v>
      </c>
      <c r="J801" s="84">
        <v>250</v>
      </c>
      <c r="K801" s="80">
        <f t="shared" si="310"/>
        <v>316500</v>
      </c>
      <c r="L801" s="245"/>
      <c r="M801" s="248"/>
      <c r="N801" s="249"/>
      <c r="O801" s="45"/>
      <c r="P801" s="139"/>
      <c r="Q801" s="250"/>
      <c r="R801" s="250"/>
      <c r="S801" s="251"/>
      <c r="T801" s="249"/>
      <c r="U801" s="252"/>
      <c r="V801" s="249"/>
      <c r="W801" s="253"/>
      <c r="X801" s="243"/>
      <c r="Y801" s="243"/>
      <c r="Z801" s="125">
        <f t="shared" si="311"/>
        <v>316500</v>
      </c>
      <c r="AA801" s="254">
        <v>0.01</v>
      </c>
      <c r="AB801" s="82">
        <f t="shared" si="312"/>
        <v>31.65</v>
      </c>
      <c r="AC801" s="83">
        <f t="shared" si="298"/>
        <v>26.9025</v>
      </c>
      <c r="AD801" s="497" t="s">
        <v>20</v>
      </c>
      <c r="AE801" s="515" t="s">
        <v>216</v>
      </c>
      <c r="AF801" s="549" t="s">
        <v>74</v>
      </c>
      <c r="AG801" s="498" t="s">
        <v>1093</v>
      </c>
      <c r="AH801" s="498" t="s">
        <v>39</v>
      </c>
      <c r="AI801" s="12" t="s">
        <v>14</v>
      </c>
      <c r="AJ801" s="6"/>
      <c r="AK801" s="11" t="s">
        <v>15</v>
      </c>
      <c r="AL801" s="11" t="s">
        <v>16</v>
      </c>
      <c r="AM801" s="11" t="s">
        <v>17</v>
      </c>
      <c r="AN801" s="11" t="s">
        <v>51</v>
      </c>
      <c r="AO801" s="11" t="s">
        <v>619</v>
      </c>
      <c r="AP801" s="11">
        <v>10</v>
      </c>
      <c r="AQ801" s="11">
        <v>1</v>
      </c>
      <c r="AR801" s="11">
        <v>6</v>
      </c>
    </row>
    <row r="802" spans="1:44" ht="20.100000000000001" customHeight="1">
      <c r="A802" s="256">
        <v>411</v>
      </c>
      <c r="B802" s="243" t="s">
        <v>1759</v>
      </c>
      <c r="C802" s="258"/>
      <c r="D802" s="259"/>
      <c r="E802" s="260">
        <v>10</v>
      </c>
      <c r="F802" s="260">
        <v>0</v>
      </c>
      <c r="G802" s="260">
        <v>0</v>
      </c>
      <c r="H802" s="247">
        <v>1</v>
      </c>
      <c r="I802" s="84">
        <f t="shared" si="309"/>
        <v>4000</v>
      </c>
      <c r="J802" s="84">
        <v>250</v>
      </c>
      <c r="K802" s="80">
        <f t="shared" ref="K802" si="313">I802*J802</f>
        <v>1000000</v>
      </c>
      <c r="L802" s="245"/>
      <c r="M802" s="248"/>
      <c r="N802" s="249"/>
      <c r="O802" s="45"/>
      <c r="P802" s="139"/>
      <c r="Q802" s="250"/>
      <c r="R802" s="250"/>
      <c r="S802" s="251"/>
      <c r="T802" s="249"/>
      <c r="U802" s="252"/>
      <c r="V802" s="249"/>
      <c r="W802" s="253"/>
      <c r="X802" s="243"/>
      <c r="Y802" s="243"/>
      <c r="Z802" s="125">
        <f t="shared" ref="Z802" si="314">K802</f>
        <v>1000000</v>
      </c>
      <c r="AA802" s="254">
        <v>0.01</v>
      </c>
      <c r="AB802" s="82">
        <f t="shared" ref="AB802" si="315">+Z802*AA802/100</f>
        <v>100</v>
      </c>
      <c r="AC802" s="83">
        <f t="shared" si="298"/>
        <v>85</v>
      </c>
      <c r="AD802" s="548"/>
      <c r="AE802" s="562" t="s">
        <v>2238</v>
      </c>
      <c r="AF802" s="549"/>
      <c r="AG802" s="498"/>
      <c r="AH802" s="498"/>
      <c r="AI802" s="34"/>
      <c r="AJ802" s="6"/>
      <c r="AK802" s="11"/>
      <c r="AL802" s="11"/>
      <c r="AM802" s="11"/>
      <c r="AN802" s="11"/>
      <c r="AO802" s="11"/>
      <c r="AP802" s="11"/>
      <c r="AQ802" s="11"/>
      <c r="AR802" s="11"/>
    </row>
    <row r="803" spans="1:44" ht="20.100000000000001" customHeight="1">
      <c r="A803" s="256">
        <v>412</v>
      </c>
      <c r="B803" s="243" t="s">
        <v>656</v>
      </c>
      <c r="C803" s="258">
        <v>1988</v>
      </c>
      <c r="D803" s="259" t="s">
        <v>32</v>
      </c>
      <c r="E803" s="260">
        <v>2</v>
      </c>
      <c r="F803" s="260">
        <v>2</v>
      </c>
      <c r="G803" s="260">
        <v>52</v>
      </c>
      <c r="H803" s="264">
        <v>1</v>
      </c>
      <c r="I803" s="84">
        <f t="shared" si="309"/>
        <v>1052</v>
      </c>
      <c r="J803" s="84">
        <v>250</v>
      </c>
      <c r="K803" s="80">
        <f t="shared" si="310"/>
        <v>263000</v>
      </c>
      <c r="L803" s="245"/>
      <c r="M803" s="248"/>
      <c r="N803" s="249"/>
      <c r="O803" s="45"/>
      <c r="P803" s="139"/>
      <c r="Q803" s="250"/>
      <c r="R803" s="250"/>
      <c r="S803" s="251"/>
      <c r="T803" s="249"/>
      <c r="U803" s="252"/>
      <c r="V803" s="249"/>
      <c r="W803" s="253"/>
      <c r="X803" s="243"/>
      <c r="Y803" s="243"/>
      <c r="Z803" s="125">
        <f t="shared" si="311"/>
        <v>263000</v>
      </c>
      <c r="AA803" s="254">
        <v>0.01</v>
      </c>
      <c r="AB803" s="82">
        <f t="shared" si="312"/>
        <v>26.3</v>
      </c>
      <c r="AC803" s="83">
        <f t="shared" si="298"/>
        <v>22.355</v>
      </c>
      <c r="AD803" s="548" t="s">
        <v>10</v>
      </c>
      <c r="AE803" s="549" t="s">
        <v>450</v>
      </c>
      <c r="AF803" s="549" t="s">
        <v>81</v>
      </c>
      <c r="AG803" s="498" t="s">
        <v>816</v>
      </c>
      <c r="AH803" s="498" t="s">
        <v>42</v>
      </c>
      <c r="AI803" s="23">
        <v>5</v>
      </c>
      <c r="AJ803" s="6" t="s">
        <v>36</v>
      </c>
      <c r="AK803" s="11" t="s">
        <v>15</v>
      </c>
      <c r="AL803" s="11" t="s">
        <v>16</v>
      </c>
      <c r="AM803" s="11" t="s">
        <v>17</v>
      </c>
      <c r="AN803" s="11" t="s">
        <v>37</v>
      </c>
      <c r="AO803" s="11" t="s">
        <v>243</v>
      </c>
      <c r="AP803" s="11">
        <v>6</v>
      </c>
      <c r="AQ803" s="11">
        <v>0</v>
      </c>
      <c r="AR803" s="11">
        <v>88</v>
      </c>
    </row>
    <row r="804" spans="1:44" ht="17.25">
      <c r="A804" s="256"/>
      <c r="B804" s="243" t="s">
        <v>1723</v>
      </c>
      <c r="C804" s="258"/>
      <c r="D804" s="259" t="s">
        <v>14</v>
      </c>
      <c r="E804" s="246">
        <v>0</v>
      </c>
      <c r="F804" s="246">
        <v>1</v>
      </c>
      <c r="G804" s="246">
        <v>1</v>
      </c>
      <c r="H804" s="264">
        <v>1</v>
      </c>
      <c r="I804" s="65">
        <f t="shared" si="309"/>
        <v>101</v>
      </c>
      <c r="J804" s="84">
        <v>250</v>
      </c>
      <c r="K804" s="80">
        <f t="shared" si="310"/>
        <v>25250</v>
      </c>
      <c r="L804" s="245"/>
      <c r="M804" s="248"/>
      <c r="N804" s="249"/>
      <c r="O804" s="45"/>
      <c r="P804" s="139"/>
      <c r="Q804" s="250"/>
      <c r="R804" s="250"/>
      <c r="S804" s="251"/>
      <c r="T804" s="249"/>
      <c r="U804" s="252"/>
      <c r="V804" s="249"/>
      <c r="W804" s="253"/>
      <c r="X804" s="243"/>
      <c r="Y804" s="243"/>
      <c r="Z804" s="125">
        <f t="shared" si="311"/>
        <v>25250</v>
      </c>
      <c r="AA804" s="254">
        <v>0.01</v>
      </c>
      <c r="AB804" s="82">
        <f t="shared" si="312"/>
        <v>2.5249999999999999</v>
      </c>
      <c r="AC804" s="83">
        <f t="shared" si="298"/>
        <v>2.1462499999999998</v>
      </c>
      <c r="AD804" s="559" t="s">
        <v>644</v>
      </c>
      <c r="AE804" s="560" t="s">
        <v>450</v>
      </c>
      <c r="AF804" s="560" t="s">
        <v>81</v>
      </c>
      <c r="AG804" s="563" t="s">
        <v>1236</v>
      </c>
      <c r="AH804" s="486">
        <v>120</v>
      </c>
      <c r="AI804" s="23">
        <v>5</v>
      </c>
      <c r="AJ804" s="6" t="s">
        <v>36</v>
      </c>
      <c r="AK804" s="11" t="s">
        <v>15</v>
      </c>
      <c r="AL804" s="11" t="s">
        <v>16</v>
      </c>
    </row>
    <row r="805" spans="1:44">
      <c r="A805" s="256">
        <v>413</v>
      </c>
      <c r="B805" s="249" t="s">
        <v>1319</v>
      </c>
      <c r="C805" s="263">
        <v>45958</v>
      </c>
      <c r="D805" s="245">
        <v>5</v>
      </c>
      <c r="E805" s="248">
        <v>0</v>
      </c>
      <c r="F805" s="248">
        <v>1</v>
      </c>
      <c r="G805" s="248">
        <v>80</v>
      </c>
      <c r="H805" s="247">
        <v>2</v>
      </c>
      <c r="I805" s="65">
        <f t="shared" si="309"/>
        <v>180</v>
      </c>
      <c r="J805" s="84">
        <v>130</v>
      </c>
      <c r="K805" s="80">
        <f t="shared" si="310"/>
        <v>23400</v>
      </c>
      <c r="L805" s="245"/>
      <c r="M805" s="266"/>
      <c r="N805" s="245"/>
      <c r="O805" s="45"/>
      <c r="P805" s="139"/>
      <c r="Q805" s="249"/>
      <c r="R805" s="250"/>
      <c r="S805" s="245"/>
      <c r="T805" s="249"/>
      <c r="U805" s="412"/>
      <c r="V805" s="249"/>
      <c r="W805" s="253"/>
      <c r="X805" s="243"/>
      <c r="Y805" s="243"/>
      <c r="Z805" s="125">
        <f>K805</f>
        <v>23400</v>
      </c>
      <c r="AA805" s="254">
        <v>0.02</v>
      </c>
      <c r="AB805" s="82">
        <f t="shared" si="312"/>
        <v>4.68</v>
      </c>
      <c r="AC805" s="83">
        <f t="shared" si="298"/>
        <v>3.9779999999999998</v>
      </c>
      <c r="AD805" s="512" t="s">
        <v>10</v>
      </c>
      <c r="AE805" s="512" t="s">
        <v>1840</v>
      </c>
      <c r="AF805" s="512" t="s">
        <v>1841</v>
      </c>
      <c r="AG805" s="121">
        <v>3350400250936</v>
      </c>
      <c r="AH805" s="8" t="s">
        <v>1842</v>
      </c>
    </row>
    <row r="806" spans="1:44">
      <c r="A806" s="256">
        <v>414</v>
      </c>
      <c r="B806" s="249" t="s">
        <v>1723</v>
      </c>
      <c r="C806" s="245"/>
      <c r="D806" s="245">
        <v>6</v>
      </c>
      <c r="E806" s="248">
        <v>0</v>
      </c>
      <c r="F806" s="248">
        <v>1</v>
      </c>
      <c r="G806" s="248">
        <v>63</v>
      </c>
      <c r="H806" s="247">
        <v>2</v>
      </c>
      <c r="I806" s="65">
        <f t="shared" si="309"/>
        <v>163</v>
      </c>
      <c r="J806" s="84">
        <v>250</v>
      </c>
      <c r="K806" s="80">
        <f t="shared" si="310"/>
        <v>40750</v>
      </c>
      <c r="L806" s="245">
        <v>1</v>
      </c>
      <c r="M806" s="266" t="s">
        <v>1592</v>
      </c>
      <c r="N806" s="245" t="s">
        <v>1595</v>
      </c>
      <c r="O806" s="45"/>
      <c r="P806" s="139">
        <v>80</v>
      </c>
      <c r="Q806" s="249"/>
      <c r="R806" s="250"/>
      <c r="S806" s="245"/>
      <c r="T806" s="249">
        <v>23</v>
      </c>
      <c r="U806" s="252"/>
      <c r="V806" s="249"/>
      <c r="W806" s="253"/>
      <c r="X806" s="243"/>
      <c r="Y806" s="243"/>
      <c r="Z806" s="125">
        <f>K806</f>
        <v>40750</v>
      </c>
      <c r="AA806" s="254">
        <v>0.02</v>
      </c>
      <c r="AB806" s="82">
        <f t="shared" si="312"/>
        <v>8.15</v>
      </c>
      <c r="AC806" s="83">
        <f t="shared" si="298"/>
        <v>6.9275000000000002</v>
      </c>
      <c r="AD806" s="512" t="s">
        <v>10</v>
      </c>
      <c r="AE806" s="512" t="s">
        <v>1790</v>
      </c>
      <c r="AF806" s="512" t="s">
        <v>223</v>
      </c>
      <c r="AG806" s="121">
        <v>3460600223044</v>
      </c>
      <c r="AH806" s="8" t="s">
        <v>1789</v>
      </c>
    </row>
    <row r="807" spans="1:44">
      <c r="A807" s="256"/>
      <c r="B807" s="249"/>
      <c r="C807" s="245"/>
      <c r="D807" s="245"/>
      <c r="E807" s="248"/>
      <c r="F807" s="248"/>
      <c r="G807" s="248"/>
      <c r="H807" s="247"/>
      <c r="I807" s="65"/>
      <c r="J807" s="65"/>
      <c r="K807" s="80"/>
      <c r="L807" s="245"/>
      <c r="M807" s="266" t="s">
        <v>1620</v>
      </c>
      <c r="N807" s="245" t="s">
        <v>1613</v>
      </c>
      <c r="O807" s="45"/>
      <c r="P807" s="139">
        <v>4</v>
      </c>
      <c r="Q807" s="249"/>
      <c r="R807" s="250"/>
      <c r="S807" s="245"/>
      <c r="T807" s="249">
        <v>23</v>
      </c>
      <c r="U807" s="252"/>
      <c r="V807" s="249"/>
      <c r="W807" s="253"/>
      <c r="X807" s="243"/>
      <c r="Y807" s="243"/>
      <c r="Z807" s="125"/>
      <c r="AA807" s="254"/>
      <c r="AB807" s="82"/>
      <c r="AC807" s="83">
        <f t="shared" si="298"/>
        <v>0</v>
      </c>
      <c r="AD807" s="512"/>
      <c r="AE807" s="512"/>
      <c r="AF807" s="512"/>
    </row>
    <row r="808" spans="1:44">
      <c r="A808" s="256">
        <v>415</v>
      </c>
      <c r="B808" s="243" t="s">
        <v>1322</v>
      </c>
      <c r="C808" s="262">
        <v>23933</v>
      </c>
      <c r="D808" s="245">
        <v>4</v>
      </c>
      <c r="E808" s="248">
        <v>2</v>
      </c>
      <c r="F808" s="248">
        <v>2</v>
      </c>
      <c r="G808" s="248">
        <v>26</v>
      </c>
      <c r="H808" s="247">
        <v>1</v>
      </c>
      <c r="I808" s="84">
        <f t="shared" ref="I808:I812" si="316">E808*400+F808*100+G808</f>
        <v>1026</v>
      </c>
      <c r="J808" s="84">
        <v>250</v>
      </c>
      <c r="K808" s="80">
        <f t="shared" ref="K808:K812" si="317">I808*J808</f>
        <v>256500</v>
      </c>
      <c r="L808" s="245"/>
      <c r="M808" s="248"/>
      <c r="N808" s="249"/>
      <c r="O808" s="45"/>
      <c r="P808" s="139"/>
      <c r="Q808" s="250"/>
      <c r="R808" s="250"/>
      <c r="S808" s="251"/>
      <c r="T808" s="249"/>
      <c r="U808" s="252"/>
      <c r="V808" s="249"/>
      <c r="W808" s="253"/>
      <c r="X808" s="243"/>
      <c r="Y808" s="243"/>
      <c r="Z808" s="125">
        <f t="shared" ref="Z808:Z812" si="318">K808</f>
        <v>256500</v>
      </c>
      <c r="AA808" s="254">
        <v>0.01</v>
      </c>
      <c r="AB808" s="82">
        <f t="shared" si="312"/>
        <v>25.65</v>
      </c>
      <c r="AC808" s="83">
        <f t="shared" si="298"/>
        <v>21.802499999999998</v>
      </c>
      <c r="AD808" s="512" t="s">
        <v>10</v>
      </c>
      <c r="AE808" s="512" t="s">
        <v>1407</v>
      </c>
      <c r="AF808" s="512" t="s">
        <v>1316</v>
      </c>
      <c r="AG808" s="121">
        <v>5350400010672</v>
      </c>
      <c r="AH808" s="8" t="s">
        <v>1504</v>
      </c>
    </row>
    <row r="809" spans="1:44" ht="20.100000000000001" customHeight="1">
      <c r="A809" s="256">
        <v>416</v>
      </c>
      <c r="B809" s="243" t="s">
        <v>656</v>
      </c>
      <c r="C809" s="258">
        <v>489</v>
      </c>
      <c r="D809" s="259" t="s">
        <v>95</v>
      </c>
      <c r="E809" s="260">
        <v>3</v>
      </c>
      <c r="F809" s="260">
        <v>3</v>
      </c>
      <c r="G809" s="260">
        <v>9</v>
      </c>
      <c r="H809" s="264">
        <v>1</v>
      </c>
      <c r="I809" s="84">
        <f t="shared" si="316"/>
        <v>1509</v>
      </c>
      <c r="J809" s="84">
        <v>250</v>
      </c>
      <c r="K809" s="80">
        <f t="shared" si="317"/>
        <v>377250</v>
      </c>
      <c r="L809" s="245"/>
      <c r="M809" s="248"/>
      <c r="N809" s="249"/>
      <c r="O809" s="45"/>
      <c r="P809" s="139"/>
      <c r="Q809" s="250"/>
      <c r="R809" s="250"/>
      <c r="S809" s="251"/>
      <c r="T809" s="249"/>
      <c r="U809" s="252"/>
      <c r="V809" s="249"/>
      <c r="W809" s="253"/>
      <c r="X809" s="243"/>
      <c r="Y809" s="243"/>
      <c r="Z809" s="125">
        <f t="shared" si="318"/>
        <v>377250</v>
      </c>
      <c r="AA809" s="254">
        <v>0.01</v>
      </c>
      <c r="AB809" s="82">
        <f t="shared" si="312"/>
        <v>37.725000000000001</v>
      </c>
      <c r="AC809" s="83">
        <f t="shared" si="298"/>
        <v>32.066250000000004</v>
      </c>
      <c r="AD809" s="548" t="s">
        <v>10</v>
      </c>
      <c r="AE809" s="549" t="s">
        <v>291</v>
      </c>
      <c r="AF809" s="549" t="s">
        <v>292</v>
      </c>
      <c r="AG809" s="498" t="s">
        <v>868</v>
      </c>
      <c r="AH809" s="498" t="s">
        <v>334</v>
      </c>
      <c r="AI809" s="12" t="s">
        <v>95</v>
      </c>
      <c r="AJ809" s="6" t="s">
        <v>123</v>
      </c>
      <c r="AK809" s="11" t="s">
        <v>15</v>
      </c>
      <c r="AL809" s="11" t="s">
        <v>16</v>
      </c>
      <c r="AM809" s="11" t="s">
        <v>17</v>
      </c>
      <c r="AN809" s="11" t="s">
        <v>141</v>
      </c>
      <c r="AO809" s="11" t="s">
        <v>316</v>
      </c>
      <c r="AP809" s="11">
        <v>6</v>
      </c>
      <c r="AQ809" s="11">
        <v>3</v>
      </c>
      <c r="AR809" s="11">
        <v>46</v>
      </c>
    </row>
    <row r="810" spans="1:44" ht="20.100000000000001" customHeight="1">
      <c r="A810" s="256"/>
      <c r="B810" s="243" t="s">
        <v>656</v>
      </c>
      <c r="C810" s="258"/>
      <c r="D810" s="259" t="s">
        <v>95</v>
      </c>
      <c r="E810" s="260">
        <v>2</v>
      </c>
      <c r="F810" s="260">
        <v>1</v>
      </c>
      <c r="G810" s="260">
        <v>9</v>
      </c>
      <c r="H810" s="264">
        <v>1</v>
      </c>
      <c r="I810" s="65">
        <f t="shared" si="316"/>
        <v>909</v>
      </c>
      <c r="J810" s="84">
        <v>250</v>
      </c>
      <c r="K810" s="80">
        <f t="shared" si="317"/>
        <v>227250</v>
      </c>
      <c r="L810" s="245"/>
      <c r="M810" s="248"/>
      <c r="N810" s="249"/>
      <c r="O810" s="45"/>
      <c r="P810" s="139"/>
      <c r="Q810" s="250"/>
      <c r="R810" s="250"/>
      <c r="S810" s="251"/>
      <c r="T810" s="249"/>
      <c r="U810" s="252"/>
      <c r="V810" s="249"/>
      <c r="W810" s="253"/>
      <c r="X810" s="243"/>
      <c r="Y810" s="243"/>
      <c r="Z810" s="125">
        <f t="shared" si="318"/>
        <v>227250</v>
      </c>
      <c r="AA810" s="254">
        <v>0.01</v>
      </c>
      <c r="AB810" s="82">
        <f t="shared" si="312"/>
        <v>22.725000000000001</v>
      </c>
      <c r="AC810" s="83">
        <f t="shared" si="298"/>
        <v>19.31625</v>
      </c>
      <c r="AD810" s="548" t="s">
        <v>10</v>
      </c>
      <c r="AE810" s="549" t="s">
        <v>291</v>
      </c>
      <c r="AF810" s="549" t="s">
        <v>292</v>
      </c>
      <c r="AG810" s="498" t="s">
        <v>868</v>
      </c>
      <c r="AH810" s="498" t="s">
        <v>334</v>
      </c>
      <c r="AI810" s="12" t="s">
        <v>95</v>
      </c>
      <c r="AJ810" s="6" t="s">
        <v>123</v>
      </c>
      <c r="AK810" s="11" t="s">
        <v>15</v>
      </c>
      <c r="AL810" s="11" t="s">
        <v>16</v>
      </c>
      <c r="AM810" s="11" t="s">
        <v>17</v>
      </c>
      <c r="AN810" s="11" t="s">
        <v>25</v>
      </c>
      <c r="AO810" s="11" t="s">
        <v>561</v>
      </c>
      <c r="AP810" s="11">
        <v>10</v>
      </c>
      <c r="AQ810" s="11">
        <v>1</v>
      </c>
      <c r="AR810" s="11">
        <v>15</v>
      </c>
    </row>
    <row r="811" spans="1:44" ht="20.100000000000001" customHeight="1">
      <c r="A811" s="256"/>
      <c r="B811" s="243" t="s">
        <v>1286</v>
      </c>
      <c r="C811" s="281">
        <v>23933</v>
      </c>
      <c r="D811" s="259" t="s">
        <v>95</v>
      </c>
      <c r="E811" s="260">
        <v>9</v>
      </c>
      <c r="F811" s="260">
        <v>0</v>
      </c>
      <c r="G811" s="260">
        <v>10</v>
      </c>
      <c r="H811" s="264">
        <v>1</v>
      </c>
      <c r="I811" s="84">
        <f t="shared" si="316"/>
        <v>3610</v>
      </c>
      <c r="J811" s="84">
        <v>250</v>
      </c>
      <c r="K811" s="80">
        <f t="shared" si="317"/>
        <v>902500</v>
      </c>
      <c r="L811" s="245"/>
      <c r="M811" s="248"/>
      <c r="N811" s="249"/>
      <c r="O811" s="45"/>
      <c r="P811" s="139"/>
      <c r="Q811" s="250"/>
      <c r="R811" s="250"/>
      <c r="S811" s="251"/>
      <c r="T811" s="249"/>
      <c r="U811" s="252"/>
      <c r="V811" s="249"/>
      <c r="W811" s="253"/>
      <c r="X811" s="243"/>
      <c r="Y811" s="243"/>
      <c r="Z811" s="125">
        <f t="shared" si="318"/>
        <v>902500</v>
      </c>
      <c r="AA811" s="254">
        <v>0.01</v>
      </c>
      <c r="AB811" s="82">
        <f t="shared" si="312"/>
        <v>90.25</v>
      </c>
      <c r="AC811" s="83">
        <f t="shared" si="298"/>
        <v>76.712499999999991</v>
      </c>
      <c r="AD811" s="548" t="s">
        <v>10</v>
      </c>
      <c r="AE811" s="549" t="s">
        <v>291</v>
      </c>
      <c r="AF811" s="549" t="s">
        <v>292</v>
      </c>
      <c r="AG811" s="498" t="s">
        <v>868</v>
      </c>
      <c r="AH811" s="498" t="s">
        <v>334</v>
      </c>
      <c r="AI811" s="12" t="s">
        <v>95</v>
      </c>
      <c r="AJ811" s="6" t="s">
        <v>123</v>
      </c>
      <c r="AK811" s="11"/>
      <c r="AL811" s="11"/>
      <c r="AM811" s="11"/>
      <c r="AN811" s="11"/>
      <c r="AO811" s="11"/>
      <c r="AP811" s="11"/>
      <c r="AQ811" s="11"/>
      <c r="AR811" s="11"/>
    </row>
    <row r="812" spans="1:44">
      <c r="A812" s="256">
        <v>417</v>
      </c>
      <c r="B812" s="243" t="s">
        <v>1322</v>
      </c>
      <c r="C812" s="262">
        <v>23933</v>
      </c>
      <c r="D812" s="245">
        <v>4</v>
      </c>
      <c r="E812" s="248">
        <v>7</v>
      </c>
      <c r="F812" s="248">
        <v>2</v>
      </c>
      <c r="G812" s="248">
        <v>62</v>
      </c>
      <c r="H812" s="247">
        <v>1</v>
      </c>
      <c r="I812" s="84">
        <f t="shared" si="316"/>
        <v>3062</v>
      </c>
      <c r="J812" s="84">
        <v>250</v>
      </c>
      <c r="K812" s="80">
        <f t="shared" si="317"/>
        <v>765500</v>
      </c>
      <c r="L812" s="245"/>
      <c r="M812" s="248"/>
      <c r="N812" s="245"/>
      <c r="O812" s="48"/>
      <c r="P812" s="58"/>
      <c r="Q812" s="251"/>
      <c r="R812" s="251"/>
      <c r="S812" s="251"/>
      <c r="T812" s="245"/>
      <c r="U812" s="248"/>
      <c r="V812" s="245"/>
      <c r="W812" s="253"/>
      <c r="X812" s="243"/>
      <c r="Y812" s="243"/>
      <c r="Z812" s="125">
        <f t="shared" si="318"/>
        <v>765500</v>
      </c>
      <c r="AA812" s="254">
        <v>0.01</v>
      </c>
      <c r="AB812" s="82">
        <f t="shared" si="312"/>
        <v>76.55</v>
      </c>
      <c r="AC812" s="83">
        <f t="shared" si="298"/>
        <v>65.067499999999995</v>
      </c>
      <c r="AD812" s="512" t="s">
        <v>20</v>
      </c>
      <c r="AE812" s="186" t="s">
        <v>611</v>
      </c>
      <c r="AF812" s="186" t="s">
        <v>1145</v>
      </c>
      <c r="AG812" s="121">
        <v>3350400064814</v>
      </c>
    </row>
    <row r="813" spans="1:44">
      <c r="A813" s="256"/>
      <c r="B813" s="249" t="s">
        <v>1319</v>
      </c>
      <c r="C813" s="263">
        <v>17296</v>
      </c>
      <c r="D813" s="245"/>
      <c r="E813" s="248">
        <v>0</v>
      </c>
      <c r="F813" s="248">
        <v>2</v>
      </c>
      <c r="G813" s="248">
        <v>27</v>
      </c>
      <c r="H813" s="265"/>
      <c r="I813" s="65">
        <v>227</v>
      </c>
      <c r="J813" s="248">
        <v>500</v>
      </c>
      <c r="K813" s="65">
        <f>+I813*J813</f>
        <v>113500</v>
      </c>
      <c r="L813" s="245"/>
      <c r="M813" s="248"/>
      <c r="N813" s="245"/>
      <c r="O813" s="48"/>
      <c r="P813" s="58"/>
      <c r="Q813" s="251"/>
      <c r="R813" s="251"/>
      <c r="S813" s="58"/>
      <c r="T813" s="248"/>
      <c r="U813" s="248"/>
      <c r="V813" s="58"/>
      <c r="W813" s="69"/>
      <c r="X813" s="58"/>
      <c r="Y813" s="245"/>
      <c r="Z813" s="77"/>
      <c r="AA813" s="250"/>
      <c r="AB813" s="82"/>
      <c r="AC813" s="83">
        <f t="shared" si="298"/>
        <v>0</v>
      </c>
      <c r="AD813" s="512" t="s">
        <v>20</v>
      </c>
      <c r="AE813" s="186" t="s">
        <v>611</v>
      </c>
      <c r="AF813" s="186" t="s">
        <v>1145</v>
      </c>
      <c r="AH813" s="8">
        <v>66</v>
      </c>
      <c r="AI813" s="35">
        <v>2</v>
      </c>
    </row>
    <row r="814" spans="1:44">
      <c r="A814" s="256"/>
      <c r="B814" s="249"/>
      <c r="C814" s="245"/>
      <c r="D814" s="245"/>
      <c r="E814" s="248"/>
      <c r="F814" s="248"/>
      <c r="G814" s="248"/>
      <c r="H814" s="265">
        <v>5</v>
      </c>
      <c r="I814" s="60">
        <v>45.79</v>
      </c>
      <c r="J814" s="248">
        <v>500</v>
      </c>
      <c r="K814" s="65">
        <f>+J814*I814</f>
        <v>22895</v>
      </c>
      <c r="L814" s="245"/>
      <c r="M814" s="248" t="s">
        <v>1592</v>
      </c>
      <c r="N814" s="245" t="s">
        <v>1621</v>
      </c>
      <c r="O814" s="48">
        <v>2</v>
      </c>
      <c r="P814" s="58">
        <f>183.18*2</f>
        <v>366.36</v>
      </c>
      <c r="Q814" s="58">
        <f>100-18.56</f>
        <v>81.44</v>
      </c>
      <c r="R814" s="251">
        <v>7400</v>
      </c>
      <c r="S814" s="58">
        <f>+P814*R814</f>
        <v>2711064</v>
      </c>
      <c r="T814" s="248">
        <v>23</v>
      </c>
      <c r="U814" s="248">
        <v>85</v>
      </c>
      <c r="V814" s="58">
        <f>+S814*0.15</f>
        <v>406659.6</v>
      </c>
      <c r="W814" s="169">
        <f>+V814+K814</f>
        <v>429554.6</v>
      </c>
      <c r="X814" s="58">
        <f>+W814*Q814/100</f>
        <v>349829.26623999997</v>
      </c>
      <c r="Y814" s="245">
        <v>50</v>
      </c>
      <c r="Z814" s="77"/>
      <c r="AA814" s="250"/>
      <c r="AB814" s="82"/>
      <c r="AC814" s="83">
        <f t="shared" si="298"/>
        <v>0</v>
      </c>
      <c r="AE814" s="186" t="s">
        <v>611</v>
      </c>
      <c r="AF814" s="186" t="s">
        <v>1145</v>
      </c>
    </row>
    <row r="815" spans="1:44">
      <c r="A815" s="256"/>
      <c r="B815" s="249"/>
      <c r="C815" s="245"/>
      <c r="D815" s="245"/>
      <c r="E815" s="248"/>
      <c r="F815" s="248"/>
      <c r="G815" s="248"/>
      <c r="H815" s="265"/>
      <c r="I815" s="65"/>
      <c r="J815" s="248"/>
      <c r="K815" s="70"/>
      <c r="L815" s="245"/>
      <c r="M815" s="248"/>
      <c r="N815" s="245"/>
      <c r="O815" s="48">
        <v>3</v>
      </c>
      <c r="P815" s="58">
        <v>67.98</v>
      </c>
      <c r="Q815" s="251">
        <f>P815*100/366.36</f>
        <v>18.555519161480511</v>
      </c>
      <c r="R815" s="251"/>
      <c r="S815" s="58"/>
      <c r="T815" s="248"/>
      <c r="U815" s="248"/>
      <c r="V815" s="58"/>
      <c r="W815" s="160"/>
      <c r="X815" s="59">
        <f>+W814*Q815/100</f>
        <v>79706.086112020959</v>
      </c>
      <c r="Y815" s="257"/>
      <c r="Z815" s="125">
        <f>+X815</f>
        <v>79706.086112020959</v>
      </c>
      <c r="AA815" s="254">
        <v>0.3</v>
      </c>
      <c r="AB815" s="82">
        <f>+Z815*AA815/100</f>
        <v>239.11825833606287</v>
      </c>
      <c r="AC815" s="83">
        <f t="shared" si="298"/>
        <v>203.25051958565342</v>
      </c>
      <c r="AE815" s="186" t="s">
        <v>611</v>
      </c>
      <c r="AF815" s="186" t="s">
        <v>1145</v>
      </c>
    </row>
    <row r="816" spans="1:44">
      <c r="A816" s="256"/>
      <c r="B816" s="249"/>
      <c r="C816" s="245"/>
      <c r="D816" s="245"/>
      <c r="E816" s="248"/>
      <c r="F816" s="248"/>
      <c r="G816" s="248"/>
      <c r="H816" s="265"/>
      <c r="I816" s="60">
        <f>+I813-45.79</f>
        <v>181.21</v>
      </c>
      <c r="J816" s="248">
        <v>500</v>
      </c>
      <c r="K816" s="70">
        <f>+J816*I816</f>
        <v>90605</v>
      </c>
      <c r="L816" s="245"/>
      <c r="M816" s="248"/>
      <c r="N816" s="245"/>
      <c r="O816" s="48"/>
      <c r="P816" s="58"/>
      <c r="Q816" s="251"/>
      <c r="R816" s="251"/>
      <c r="S816" s="58"/>
      <c r="T816" s="248"/>
      <c r="U816" s="248"/>
      <c r="V816" s="58"/>
      <c r="W816" s="160"/>
      <c r="X816" s="59"/>
      <c r="Y816" s="257"/>
      <c r="Z816" s="125">
        <f>+K816</f>
        <v>90605</v>
      </c>
      <c r="AA816" s="254">
        <v>0.02</v>
      </c>
      <c r="AB816" s="82">
        <f>+Z816*AA816/100</f>
        <v>18.121000000000002</v>
      </c>
      <c r="AC816" s="83">
        <f t="shared" si="298"/>
        <v>15.402850000000001</v>
      </c>
      <c r="AE816" s="186" t="s">
        <v>611</v>
      </c>
      <c r="AF816" s="186" t="s">
        <v>1145</v>
      </c>
    </row>
    <row r="817" spans="1:44">
      <c r="A817" s="256"/>
      <c r="B817" s="249"/>
      <c r="C817" s="245"/>
      <c r="D817" s="245"/>
      <c r="E817" s="248"/>
      <c r="F817" s="248"/>
      <c r="G817" s="248"/>
      <c r="H817" s="265"/>
      <c r="I817" s="65"/>
      <c r="J817" s="248"/>
      <c r="K817" s="70"/>
      <c r="L817" s="245"/>
      <c r="M817" s="248"/>
      <c r="N817" s="245"/>
      <c r="O817" s="48"/>
      <c r="P817" s="58"/>
      <c r="Q817" s="251"/>
      <c r="R817" s="251"/>
      <c r="S817" s="58"/>
      <c r="T817" s="248"/>
      <c r="U817" s="248"/>
      <c r="V817" s="58"/>
      <c r="W817" s="160"/>
      <c r="X817" s="59"/>
      <c r="Y817" s="257"/>
      <c r="Z817" s="125"/>
      <c r="AA817" s="254"/>
      <c r="AB817" s="82"/>
      <c r="AC817" s="83">
        <f t="shared" si="298"/>
        <v>0</v>
      </c>
      <c r="AE817" s="512"/>
      <c r="AF817" s="512"/>
    </row>
    <row r="818" spans="1:44">
      <c r="A818" s="256">
        <v>418</v>
      </c>
      <c r="B818" s="249" t="s">
        <v>1723</v>
      </c>
      <c r="C818" s="245"/>
      <c r="D818" s="245">
        <v>5</v>
      </c>
      <c r="E818" s="248">
        <v>0</v>
      </c>
      <c r="F818" s="248">
        <v>0</v>
      </c>
      <c r="G818" s="248">
        <v>35</v>
      </c>
      <c r="H818" s="247">
        <v>2</v>
      </c>
      <c r="I818" s="65">
        <f>E818*400+F818*100+G818</f>
        <v>35</v>
      </c>
      <c r="J818" s="84">
        <v>250</v>
      </c>
      <c r="K818" s="80">
        <f>I818*J818</f>
        <v>8750</v>
      </c>
      <c r="L818" s="245">
        <v>1</v>
      </c>
      <c r="M818" s="266" t="s">
        <v>1592</v>
      </c>
      <c r="N818" s="245" t="s">
        <v>1621</v>
      </c>
      <c r="O818" s="48"/>
      <c r="P818" s="58">
        <v>78</v>
      </c>
      <c r="Q818" s="245"/>
      <c r="R818" s="251"/>
      <c r="S818" s="245"/>
      <c r="T818" s="245">
        <v>33</v>
      </c>
      <c r="U818" s="248"/>
      <c r="V818" s="245"/>
      <c r="W818" s="253"/>
      <c r="X818" s="243"/>
      <c r="Y818" s="243"/>
      <c r="Z818" s="125">
        <f>K818</f>
        <v>8750</v>
      </c>
      <c r="AA818" s="254">
        <v>0.02</v>
      </c>
      <c r="AB818" s="82">
        <f>+Z818*AA818/100</f>
        <v>1.75</v>
      </c>
      <c r="AC818" s="83">
        <f t="shared" si="298"/>
        <v>1.4875</v>
      </c>
      <c r="AD818" s="482" t="s">
        <v>20</v>
      </c>
      <c r="AE818" s="482" t="s">
        <v>301</v>
      </c>
      <c r="AF818" s="512" t="s">
        <v>229</v>
      </c>
      <c r="AG818" s="121">
        <v>3350400259623</v>
      </c>
      <c r="AH818" s="8" t="s">
        <v>1871</v>
      </c>
    </row>
    <row r="819" spans="1:44">
      <c r="A819" s="256"/>
      <c r="B819" s="249"/>
      <c r="C819" s="245"/>
      <c r="D819" s="245"/>
      <c r="E819" s="248"/>
      <c r="F819" s="248"/>
      <c r="G819" s="248"/>
      <c r="H819" s="247"/>
      <c r="I819" s="65"/>
      <c r="J819" s="65"/>
      <c r="K819" s="80"/>
      <c r="L819" s="245">
        <v>2</v>
      </c>
      <c r="M819" s="266" t="s">
        <v>1620</v>
      </c>
      <c r="N819" s="245" t="s">
        <v>1613</v>
      </c>
      <c r="O819" s="48"/>
      <c r="P819" s="58">
        <v>9</v>
      </c>
      <c r="Q819" s="245"/>
      <c r="R819" s="251"/>
      <c r="S819" s="245"/>
      <c r="T819" s="245">
        <v>33</v>
      </c>
      <c r="U819" s="248"/>
      <c r="V819" s="245"/>
      <c r="W819" s="253"/>
      <c r="X819" s="243"/>
      <c r="Y819" s="243"/>
      <c r="Z819" s="125"/>
      <c r="AA819" s="254"/>
      <c r="AB819" s="82"/>
      <c r="AC819" s="83">
        <f t="shared" si="298"/>
        <v>0</v>
      </c>
      <c r="AD819" s="512"/>
      <c r="AE819" s="512"/>
      <c r="AF819" s="512"/>
    </row>
    <row r="820" spans="1:44" ht="20.100000000000001" customHeight="1">
      <c r="A820" s="256">
        <v>419</v>
      </c>
      <c r="B820" s="243" t="s">
        <v>656</v>
      </c>
      <c r="C820" s="258">
        <v>338</v>
      </c>
      <c r="D820" s="259" t="s">
        <v>95</v>
      </c>
      <c r="E820" s="260">
        <v>2</v>
      </c>
      <c r="F820" s="260">
        <v>0</v>
      </c>
      <c r="G820" s="260">
        <v>0</v>
      </c>
      <c r="H820" s="247">
        <v>1</v>
      </c>
      <c r="I820" s="65">
        <f t="shared" ref="I820:I832" si="319">E820*400+F820*100+G820</f>
        <v>800</v>
      </c>
      <c r="J820" s="84">
        <v>250</v>
      </c>
      <c r="K820" s="80">
        <f t="shared" ref="K820:K832" si="320">I820*J820</f>
        <v>200000</v>
      </c>
      <c r="L820" s="245"/>
      <c r="M820" s="248"/>
      <c r="N820" s="245"/>
      <c r="O820" s="48"/>
      <c r="P820" s="58"/>
      <c r="Q820" s="251"/>
      <c r="R820" s="251"/>
      <c r="S820" s="251"/>
      <c r="T820" s="245"/>
      <c r="U820" s="248"/>
      <c r="V820" s="245"/>
      <c r="W820" s="253"/>
      <c r="X820" s="243"/>
      <c r="Y820" s="243"/>
      <c r="Z820" s="125">
        <f>K820</f>
        <v>200000</v>
      </c>
      <c r="AA820" s="254">
        <v>0.01</v>
      </c>
      <c r="AB820" s="82">
        <f>+Z820*AA820/100</f>
        <v>20</v>
      </c>
      <c r="AC820" s="83">
        <f t="shared" si="298"/>
        <v>17</v>
      </c>
      <c r="AD820" s="548" t="s">
        <v>20</v>
      </c>
      <c r="AE820" s="549" t="s">
        <v>301</v>
      </c>
      <c r="AF820" s="549" t="s">
        <v>302</v>
      </c>
      <c r="AG820" s="498" t="s">
        <v>1050</v>
      </c>
      <c r="AH820" s="498" t="s">
        <v>295</v>
      </c>
      <c r="AI820" s="12" t="s">
        <v>95</v>
      </c>
      <c r="AJ820" s="6"/>
      <c r="AK820" s="11" t="s">
        <v>15</v>
      </c>
      <c r="AL820" s="11" t="s">
        <v>16</v>
      </c>
      <c r="AM820" s="11" t="s">
        <v>17</v>
      </c>
      <c r="AN820" s="11" t="s">
        <v>120</v>
      </c>
      <c r="AO820" s="11" t="s">
        <v>561</v>
      </c>
      <c r="AP820" s="11">
        <v>12</v>
      </c>
      <c r="AQ820" s="11">
        <v>2</v>
      </c>
      <c r="AR820" s="11">
        <v>92</v>
      </c>
    </row>
    <row r="821" spans="1:44" ht="20.100000000000001" customHeight="1">
      <c r="A821" s="256"/>
      <c r="B821" s="243" t="s">
        <v>1319</v>
      </c>
      <c r="C821" s="281">
        <v>44932</v>
      </c>
      <c r="D821" s="259"/>
      <c r="E821" s="260"/>
      <c r="F821" s="260">
        <v>1</v>
      </c>
      <c r="G821" s="260"/>
      <c r="H821" s="247">
        <v>1</v>
      </c>
      <c r="I821" s="65">
        <f t="shared" si="319"/>
        <v>100</v>
      </c>
      <c r="J821" s="84">
        <v>500</v>
      </c>
      <c r="K821" s="80">
        <f t="shared" si="320"/>
        <v>50000</v>
      </c>
      <c r="L821" s="245"/>
      <c r="M821" s="248"/>
      <c r="N821" s="245"/>
      <c r="O821" s="48"/>
      <c r="P821" s="58"/>
      <c r="Q821" s="251"/>
      <c r="R821" s="251"/>
      <c r="S821" s="251"/>
      <c r="T821" s="245"/>
      <c r="U821" s="248"/>
      <c r="V821" s="245"/>
      <c r="W821" s="253"/>
      <c r="X821" s="243"/>
      <c r="Y821" s="243"/>
      <c r="Z821" s="125">
        <f t="shared" ref="Z821:Z823" si="321">K821</f>
        <v>50000</v>
      </c>
      <c r="AA821" s="254">
        <v>0.01</v>
      </c>
      <c r="AB821" s="82">
        <f>+Z821*AA821/100</f>
        <v>5</v>
      </c>
      <c r="AC821" s="83">
        <f t="shared" si="298"/>
        <v>4.25</v>
      </c>
      <c r="AD821" s="548" t="s">
        <v>20</v>
      </c>
      <c r="AE821" s="549" t="s">
        <v>301</v>
      </c>
      <c r="AF821" s="549" t="s">
        <v>302</v>
      </c>
      <c r="AG821" s="498" t="s">
        <v>1050</v>
      </c>
      <c r="AH821" s="498" t="s">
        <v>295</v>
      </c>
      <c r="AI821" s="12" t="s">
        <v>95</v>
      </c>
      <c r="AJ821" s="6"/>
      <c r="AK821" s="11"/>
      <c r="AL821" s="11"/>
      <c r="AM821" s="11"/>
      <c r="AN821" s="11"/>
      <c r="AO821" s="11"/>
      <c r="AP821" s="11"/>
      <c r="AQ821" s="11"/>
      <c r="AR821" s="11"/>
    </row>
    <row r="822" spans="1:44" ht="20.100000000000001" customHeight="1">
      <c r="A822" s="256">
        <v>420</v>
      </c>
      <c r="B822" s="243" t="s">
        <v>656</v>
      </c>
      <c r="C822" s="258">
        <v>481</v>
      </c>
      <c r="D822" s="259" t="s">
        <v>95</v>
      </c>
      <c r="E822" s="260">
        <v>14</v>
      </c>
      <c r="F822" s="260">
        <v>1</v>
      </c>
      <c r="G822" s="260">
        <v>75</v>
      </c>
      <c r="H822" s="247">
        <v>1</v>
      </c>
      <c r="I822" s="84">
        <f t="shared" si="319"/>
        <v>5775</v>
      </c>
      <c r="J822" s="84">
        <v>250</v>
      </c>
      <c r="K822" s="80">
        <f t="shared" si="320"/>
        <v>1443750</v>
      </c>
      <c r="L822" s="245"/>
      <c r="M822" s="248"/>
      <c r="N822" s="245"/>
      <c r="O822" s="48"/>
      <c r="P822" s="58"/>
      <c r="Q822" s="251"/>
      <c r="R822" s="251"/>
      <c r="S822" s="251"/>
      <c r="T822" s="245"/>
      <c r="U822" s="248"/>
      <c r="V822" s="245"/>
      <c r="W822" s="253"/>
      <c r="X822" s="243"/>
      <c r="Y822" s="243"/>
      <c r="Z822" s="125">
        <f t="shared" si="321"/>
        <v>1443750</v>
      </c>
      <c r="AA822" s="254">
        <v>0.01</v>
      </c>
      <c r="AB822" s="82">
        <f>+Z822*AA822/100</f>
        <v>144.375</v>
      </c>
      <c r="AC822" s="83">
        <f t="shared" ref="AC822:AC878" si="322">+AB822*0.85</f>
        <v>122.71875</v>
      </c>
      <c r="AD822" s="548" t="s">
        <v>20</v>
      </c>
      <c r="AE822" s="549" t="s">
        <v>301</v>
      </c>
      <c r="AF822" s="549" t="s">
        <v>1285</v>
      </c>
      <c r="AG822" s="498" t="s">
        <v>925</v>
      </c>
      <c r="AH822" s="498" t="s">
        <v>156</v>
      </c>
      <c r="AI822" s="12" t="s">
        <v>32</v>
      </c>
      <c r="AJ822" s="6" t="s">
        <v>36</v>
      </c>
      <c r="AK822" s="11" t="s">
        <v>15</v>
      </c>
      <c r="AL822" s="11" t="s">
        <v>16</v>
      </c>
      <c r="AM822" s="11" t="s">
        <v>17</v>
      </c>
      <c r="AN822" s="11" t="s">
        <v>57</v>
      </c>
      <c r="AO822" s="11" t="s">
        <v>416</v>
      </c>
      <c r="AP822" s="11">
        <v>12</v>
      </c>
      <c r="AQ822" s="11">
        <v>3</v>
      </c>
      <c r="AR822" s="11">
        <v>74</v>
      </c>
    </row>
    <row r="823" spans="1:44" ht="20.100000000000001" customHeight="1">
      <c r="A823" s="256"/>
      <c r="B823" s="243" t="s">
        <v>1723</v>
      </c>
      <c r="C823" s="258"/>
      <c r="D823" s="259" t="s">
        <v>32</v>
      </c>
      <c r="E823" s="260">
        <v>0</v>
      </c>
      <c r="F823" s="260">
        <v>1</v>
      </c>
      <c r="G823" s="260">
        <v>16</v>
      </c>
      <c r="H823" s="247">
        <v>1</v>
      </c>
      <c r="I823" s="65">
        <f t="shared" si="319"/>
        <v>116</v>
      </c>
      <c r="J823" s="84">
        <v>250</v>
      </c>
      <c r="K823" s="80">
        <f t="shared" si="320"/>
        <v>29000</v>
      </c>
      <c r="L823" s="245">
        <v>1</v>
      </c>
      <c r="M823" s="248" t="s">
        <v>1592</v>
      </c>
      <c r="N823" s="245" t="s">
        <v>1621</v>
      </c>
      <c r="O823" s="48"/>
      <c r="P823" s="58">
        <v>194</v>
      </c>
      <c r="Q823" s="245"/>
      <c r="R823" s="251"/>
      <c r="S823" s="245"/>
      <c r="T823" s="245"/>
      <c r="U823" s="248"/>
      <c r="V823" s="245"/>
      <c r="W823" s="253"/>
      <c r="X823" s="243"/>
      <c r="Y823" s="243"/>
      <c r="Z823" s="125">
        <f t="shared" si="321"/>
        <v>29000</v>
      </c>
      <c r="AA823" s="254">
        <v>0.02</v>
      </c>
      <c r="AB823" s="82">
        <f>+Z823*AA823/100</f>
        <v>5.8</v>
      </c>
      <c r="AC823" s="83">
        <f t="shared" si="322"/>
        <v>4.93</v>
      </c>
      <c r="AD823" s="548" t="s">
        <v>20</v>
      </c>
      <c r="AE823" s="549" t="s">
        <v>301</v>
      </c>
      <c r="AF823" s="549" t="s">
        <v>1285</v>
      </c>
      <c r="AG823" s="498" t="s">
        <v>925</v>
      </c>
      <c r="AH823" s="498" t="s">
        <v>156</v>
      </c>
      <c r="AI823" s="12" t="s">
        <v>32</v>
      </c>
      <c r="AJ823" s="6"/>
      <c r="AK823" s="11"/>
      <c r="AL823" s="11"/>
      <c r="AM823" s="11"/>
      <c r="AN823" s="11"/>
      <c r="AO823" s="11"/>
      <c r="AP823" s="11"/>
      <c r="AQ823" s="11"/>
      <c r="AR823" s="11"/>
    </row>
    <row r="824" spans="1:44" ht="20.100000000000001" customHeight="1">
      <c r="A824" s="256"/>
      <c r="B824" s="243"/>
      <c r="C824" s="258"/>
      <c r="D824" s="259"/>
      <c r="E824" s="260"/>
      <c r="F824" s="260"/>
      <c r="G824" s="260"/>
      <c r="H824" s="247"/>
      <c r="I824" s="65"/>
      <c r="J824" s="65"/>
      <c r="K824" s="80">
        <f t="shared" si="320"/>
        <v>0</v>
      </c>
      <c r="L824" s="245">
        <v>2</v>
      </c>
      <c r="M824" s="248" t="s">
        <v>1630</v>
      </c>
      <c r="N824" s="245" t="s">
        <v>1595</v>
      </c>
      <c r="O824" s="48"/>
      <c r="P824" s="58">
        <v>41</v>
      </c>
      <c r="Q824" s="245"/>
      <c r="R824" s="251"/>
      <c r="S824" s="245"/>
      <c r="T824" s="245"/>
      <c r="U824" s="248"/>
      <c r="V824" s="245"/>
      <c r="W824" s="253"/>
      <c r="X824" s="243"/>
      <c r="Y824" s="243"/>
      <c r="Z824" s="125"/>
      <c r="AA824" s="254"/>
      <c r="AB824" s="82"/>
      <c r="AC824" s="83">
        <f t="shared" si="322"/>
        <v>0</v>
      </c>
      <c r="AD824" s="548"/>
      <c r="AE824" s="549"/>
      <c r="AF824" s="549"/>
      <c r="AG824" s="498"/>
      <c r="AH824" s="498"/>
      <c r="AI824" s="12"/>
      <c r="AJ824" s="6"/>
      <c r="AK824" s="11"/>
      <c r="AL824" s="11"/>
      <c r="AM824" s="11"/>
      <c r="AN824" s="11"/>
      <c r="AO824" s="11"/>
      <c r="AP824" s="11"/>
      <c r="AQ824" s="11"/>
      <c r="AR824" s="11"/>
    </row>
    <row r="825" spans="1:44" ht="20.100000000000001" customHeight="1">
      <c r="A825" s="256"/>
      <c r="B825" s="243"/>
      <c r="C825" s="258"/>
      <c r="D825" s="259"/>
      <c r="E825" s="260"/>
      <c r="F825" s="260"/>
      <c r="G825" s="260"/>
      <c r="H825" s="247"/>
      <c r="I825" s="65"/>
      <c r="J825" s="65"/>
      <c r="K825" s="80">
        <f t="shared" si="320"/>
        <v>0</v>
      </c>
      <c r="L825" s="245">
        <v>3</v>
      </c>
      <c r="M825" s="248" t="s">
        <v>1620</v>
      </c>
      <c r="N825" s="245" t="s">
        <v>1827</v>
      </c>
      <c r="O825" s="48"/>
      <c r="P825" s="58">
        <v>6</v>
      </c>
      <c r="Q825" s="245"/>
      <c r="R825" s="251"/>
      <c r="S825" s="245"/>
      <c r="T825" s="245"/>
      <c r="U825" s="248"/>
      <c r="V825" s="245"/>
      <c r="W825" s="253"/>
      <c r="X825" s="243"/>
      <c r="Y825" s="243"/>
      <c r="Z825" s="125"/>
      <c r="AA825" s="254"/>
      <c r="AB825" s="82"/>
      <c r="AC825" s="83">
        <f t="shared" si="322"/>
        <v>0</v>
      </c>
      <c r="AD825" s="548"/>
      <c r="AE825" s="549"/>
      <c r="AF825" s="549"/>
      <c r="AG825" s="498"/>
      <c r="AH825" s="498"/>
      <c r="AI825" s="12"/>
      <c r="AJ825" s="6"/>
      <c r="AK825" s="11"/>
      <c r="AL825" s="11"/>
      <c r="AM825" s="11"/>
      <c r="AN825" s="11"/>
      <c r="AO825" s="11"/>
      <c r="AP825" s="11"/>
      <c r="AQ825" s="11"/>
      <c r="AR825" s="11"/>
    </row>
    <row r="826" spans="1:44" ht="20.100000000000001" customHeight="1">
      <c r="A826" s="256">
        <v>421</v>
      </c>
      <c r="B826" s="243" t="s">
        <v>656</v>
      </c>
      <c r="C826" s="258">
        <v>340</v>
      </c>
      <c r="D826" s="259" t="s">
        <v>32</v>
      </c>
      <c r="E826" s="260">
        <v>5</v>
      </c>
      <c r="F826" s="260">
        <v>0</v>
      </c>
      <c r="G826" s="260">
        <v>88</v>
      </c>
      <c r="H826" s="247">
        <v>1</v>
      </c>
      <c r="I826" s="84">
        <f t="shared" si="319"/>
        <v>2088</v>
      </c>
      <c r="J826" s="84">
        <v>250</v>
      </c>
      <c r="K826" s="80">
        <f t="shared" si="320"/>
        <v>522000</v>
      </c>
      <c r="L826" s="245"/>
      <c r="M826" s="248"/>
      <c r="N826" s="245"/>
      <c r="O826" s="48"/>
      <c r="P826" s="58"/>
      <c r="Q826" s="251"/>
      <c r="R826" s="251"/>
      <c r="S826" s="251"/>
      <c r="T826" s="245"/>
      <c r="U826" s="248"/>
      <c r="V826" s="245"/>
      <c r="W826" s="253"/>
      <c r="X826" s="243"/>
      <c r="Y826" s="243"/>
      <c r="Z826" s="125">
        <f>K826</f>
        <v>522000</v>
      </c>
      <c r="AA826" s="254">
        <v>0.01</v>
      </c>
      <c r="AB826" s="82">
        <f>+Z826*AA826/100</f>
        <v>52.2</v>
      </c>
      <c r="AC826" s="83">
        <f t="shared" si="322"/>
        <v>44.370000000000005</v>
      </c>
      <c r="AD826" s="548" t="s">
        <v>20</v>
      </c>
      <c r="AE826" s="549" t="s">
        <v>301</v>
      </c>
      <c r="AF826" s="549" t="s">
        <v>304</v>
      </c>
      <c r="AG826" s="498" t="s">
        <v>991</v>
      </c>
      <c r="AH826" s="498" t="s">
        <v>39</v>
      </c>
      <c r="AI826" s="12" t="s">
        <v>24</v>
      </c>
      <c r="AJ826" s="6" t="s">
        <v>321</v>
      </c>
      <c r="AK826" s="11" t="s">
        <v>15</v>
      </c>
      <c r="AL826" s="11" t="s">
        <v>16</v>
      </c>
      <c r="AM826" s="11" t="s">
        <v>17</v>
      </c>
      <c r="AN826" s="11" t="s">
        <v>43</v>
      </c>
      <c r="AO826" s="11" t="s">
        <v>485</v>
      </c>
      <c r="AP826" s="11">
        <v>3</v>
      </c>
      <c r="AQ826" s="11">
        <v>3</v>
      </c>
      <c r="AR826" s="11">
        <v>43</v>
      </c>
    </row>
    <row r="827" spans="1:44" ht="20.100000000000001" customHeight="1">
      <c r="A827" s="256"/>
      <c r="B827" s="243" t="s">
        <v>656</v>
      </c>
      <c r="C827" s="258">
        <v>568</v>
      </c>
      <c r="D827" s="259" t="s">
        <v>32</v>
      </c>
      <c r="E827" s="260">
        <v>5</v>
      </c>
      <c r="F827" s="260">
        <v>0</v>
      </c>
      <c r="G827" s="260">
        <v>0</v>
      </c>
      <c r="H827" s="247">
        <v>1</v>
      </c>
      <c r="I827" s="84">
        <f t="shared" si="319"/>
        <v>2000</v>
      </c>
      <c r="J827" s="84">
        <v>250</v>
      </c>
      <c r="K827" s="80">
        <f t="shared" si="320"/>
        <v>500000</v>
      </c>
      <c r="L827" s="245"/>
      <c r="M827" s="248"/>
      <c r="N827" s="245"/>
      <c r="O827" s="48"/>
      <c r="P827" s="58"/>
      <c r="Q827" s="251"/>
      <c r="R827" s="251"/>
      <c r="S827" s="251"/>
      <c r="T827" s="245"/>
      <c r="U827" s="248"/>
      <c r="V827" s="245"/>
      <c r="W827" s="253"/>
      <c r="X827" s="243"/>
      <c r="Y827" s="243"/>
      <c r="Z827" s="125">
        <f t="shared" ref="Z827:Z832" si="323">K827</f>
        <v>500000</v>
      </c>
      <c r="AA827" s="254">
        <v>0.01</v>
      </c>
      <c r="AB827" s="82">
        <f>+Z827*AA827/100</f>
        <v>50</v>
      </c>
      <c r="AC827" s="83">
        <f t="shared" si="322"/>
        <v>42.5</v>
      </c>
      <c r="AD827" s="548" t="s">
        <v>20</v>
      </c>
      <c r="AE827" s="549" t="s">
        <v>301</v>
      </c>
      <c r="AF827" s="549" t="s">
        <v>304</v>
      </c>
      <c r="AG827" s="498" t="s">
        <v>2207</v>
      </c>
      <c r="AH827" s="498" t="s">
        <v>39</v>
      </c>
      <c r="AI827" s="12" t="s">
        <v>24</v>
      </c>
      <c r="AJ827" s="6" t="s">
        <v>321</v>
      </c>
      <c r="AK827" s="11" t="s">
        <v>15</v>
      </c>
      <c r="AL827" s="11" t="s">
        <v>16</v>
      </c>
      <c r="AM827" s="11" t="s">
        <v>17</v>
      </c>
      <c r="AN827" s="11" t="s">
        <v>110</v>
      </c>
      <c r="AO827" s="11" t="s">
        <v>485</v>
      </c>
      <c r="AP827" s="11">
        <v>8</v>
      </c>
      <c r="AQ827" s="11">
        <v>2</v>
      </c>
      <c r="AR827" s="11">
        <v>16</v>
      </c>
    </row>
    <row r="828" spans="1:44" ht="20.100000000000001" customHeight="1">
      <c r="A828" s="256"/>
      <c r="B828" s="243" t="s">
        <v>1723</v>
      </c>
      <c r="C828" s="258"/>
      <c r="D828" s="259" t="s">
        <v>32</v>
      </c>
      <c r="E828" s="260">
        <v>0</v>
      </c>
      <c r="F828" s="260">
        <v>0</v>
      </c>
      <c r="G828" s="260">
        <v>60</v>
      </c>
      <c r="H828" s="247">
        <v>4</v>
      </c>
      <c r="I828" s="65">
        <f t="shared" si="319"/>
        <v>60</v>
      </c>
      <c r="J828" s="84">
        <v>250</v>
      </c>
      <c r="K828" s="80">
        <f t="shared" si="320"/>
        <v>15000</v>
      </c>
      <c r="L828" s="245"/>
      <c r="M828" s="248"/>
      <c r="N828" s="245"/>
      <c r="O828" s="48"/>
      <c r="P828" s="58"/>
      <c r="Q828" s="251"/>
      <c r="R828" s="251"/>
      <c r="S828" s="251"/>
      <c r="T828" s="245"/>
      <c r="U828" s="248"/>
      <c r="V828" s="245"/>
      <c r="W828" s="253"/>
      <c r="X828" s="243"/>
      <c r="Y828" s="243"/>
      <c r="Z828" s="125">
        <f t="shared" si="323"/>
        <v>15000</v>
      </c>
      <c r="AA828" s="254">
        <v>0.3</v>
      </c>
      <c r="AB828" s="82">
        <f>+Z828*AA828/100</f>
        <v>45</v>
      </c>
      <c r="AC828" s="83">
        <f t="shared" si="322"/>
        <v>38.25</v>
      </c>
      <c r="AD828" s="548" t="s">
        <v>20</v>
      </c>
      <c r="AE828" s="549" t="s">
        <v>301</v>
      </c>
      <c r="AF828" s="549" t="s">
        <v>304</v>
      </c>
      <c r="AG828" s="498"/>
      <c r="AH828" s="498"/>
      <c r="AI828" s="12"/>
      <c r="AJ828" s="6"/>
      <c r="AK828" s="11"/>
      <c r="AL828" s="11"/>
      <c r="AM828" s="11"/>
      <c r="AN828" s="11"/>
      <c r="AO828" s="11"/>
      <c r="AP828" s="11"/>
      <c r="AQ828" s="11"/>
      <c r="AR828" s="11"/>
    </row>
    <row r="829" spans="1:44">
      <c r="A829" s="256">
        <v>422</v>
      </c>
      <c r="B829" s="249" t="s">
        <v>1319</v>
      </c>
      <c r="C829" s="263">
        <v>45135</v>
      </c>
      <c r="D829" s="245">
        <v>4</v>
      </c>
      <c r="E829" s="248">
        <v>0</v>
      </c>
      <c r="F829" s="248">
        <v>0</v>
      </c>
      <c r="G829" s="248">
        <v>91</v>
      </c>
      <c r="H829" s="247">
        <v>2</v>
      </c>
      <c r="I829" s="65">
        <f t="shared" si="319"/>
        <v>91</v>
      </c>
      <c r="J829" s="65">
        <v>500</v>
      </c>
      <c r="K829" s="80">
        <f t="shared" si="320"/>
        <v>45500</v>
      </c>
      <c r="L829" s="245">
        <v>1</v>
      </c>
      <c r="M829" s="266" t="s">
        <v>1592</v>
      </c>
      <c r="N829" s="245" t="s">
        <v>1621</v>
      </c>
      <c r="O829" s="48"/>
      <c r="P829" s="142">
        <v>198</v>
      </c>
      <c r="Q829" s="245"/>
      <c r="R829" s="251"/>
      <c r="S829" s="245"/>
      <c r="T829" s="245">
        <v>30</v>
      </c>
      <c r="U829" s="248"/>
      <c r="V829" s="245"/>
      <c r="W829" s="253"/>
      <c r="X829" s="243"/>
      <c r="Y829" s="243"/>
      <c r="Z829" s="125">
        <f t="shared" si="323"/>
        <v>45500</v>
      </c>
      <c r="AA829" s="254">
        <v>0.02</v>
      </c>
      <c r="AB829" s="82">
        <f t="shared" ref="AB829:AB832" si="324">+Z829*AA829/100</f>
        <v>9.1</v>
      </c>
      <c r="AC829" s="83">
        <f t="shared" si="322"/>
        <v>7.7349999999999994</v>
      </c>
      <c r="AD829" s="512" t="s">
        <v>20</v>
      </c>
      <c r="AE829" s="512" t="s">
        <v>1704</v>
      </c>
      <c r="AF829" s="512" t="s">
        <v>223</v>
      </c>
      <c r="AG829" s="121">
        <v>3350400178291</v>
      </c>
      <c r="AH829" s="8" t="s">
        <v>1658</v>
      </c>
    </row>
    <row r="830" spans="1:44" ht="20.100000000000001" customHeight="1">
      <c r="A830" s="256">
        <v>423</v>
      </c>
      <c r="B830" s="243" t="s">
        <v>656</v>
      </c>
      <c r="C830" s="258" t="s">
        <v>1128</v>
      </c>
      <c r="D830" s="259" t="s">
        <v>95</v>
      </c>
      <c r="E830" s="260">
        <v>4</v>
      </c>
      <c r="F830" s="260">
        <v>2</v>
      </c>
      <c r="G830" s="260">
        <v>26</v>
      </c>
      <c r="H830" s="247">
        <v>1</v>
      </c>
      <c r="I830" s="84">
        <f t="shared" si="319"/>
        <v>1826</v>
      </c>
      <c r="J830" s="84">
        <v>250</v>
      </c>
      <c r="K830" s="80">
        <f t="shared" si="320"/>
        <v>456500</v>
      </c>
      <c r="L830" s="245"/>
      <c r="M830" s="248"/>
      <c r="N830" s="245"/>
      <c r="O830" s="48"/>
      <c r="P830" s="58"/>
      <c r="Q830" s="251"/>
      <c r="R830" s="251"/>
      <c r="S830" s="251"/>
      <c r="T830" s="245"/>
      <c r="U830" s="248"/>
      <c r="V830" s="245"/>
      <c r="W830" s="253"/>
      <c r="X830" s="243"/>
      <c r="Y830" s="243"/>
      <c r="Z830" s="125">
        <f t="shared" si="323"/>
        <v>456500</v>
      </c>
      <c r="AA830" s="254">
        <v>0.01</v>
      </c>
      <c r="AB830" s="82">
        <f t="shared" si="324"/>
        <v>45.65</v>
      </c>
      <c r="AC830" s="83">
        <f t="shared" si="322"/>
        <v>38.802499999999995</v>
      </c>
      <c r="AD830" s="548" t="s">
        <v>44</v>
      </c>
      <c r="AE830" s="549" t="s">
        <v>700</v>
      </c>
      <c r="AF830" s="549" t="s">
        <v>540</v>
      </c>
      <c r="AG830" s="498" t="s">
        <v>1056</v>
      </c>
      <c r="AH830" s="498" t="s">
        <v>546</v>
      </c>
      <c r="AI830" s="12" t="s">
        <v>95</v>
      </c>
      <c r="AJ830" s="6" t="s">
        <v>123</v>
      </c>
      <c r="AK830" s="11" t="s">
        <v>15</v>
      </c>
      <c r="AL830" s="11" t="s">
        <v>16</v>
      </c>
      <c r="AM830" s="11" t="s">
        <v>17</v>
      </c>
      <c r="AN830" s="11" t="s">
        <v>155</v>
      </c>
      <c r="AO830" s="11" t="s">
        <v>561</v>
      </c>
      <c r="AP830" s="11">
        <v>4</v>
      </c>
      <c r="AQ830" s="11">
        <v>0</v>
      </c>
      <c r="AR830" s="11">
        <v>77</v>
      </c>
    </row>
    <row r="831" spans="1:44" ht="17.25">
      <c r="A831" s="256">
        <v>424</v>
      </c>
      <c r="B831" s="287" t="s">
        <v>1286</v>
      </c>
      <c r="C831" s="281">
        <v>23933</v>
      </c>
      <c r="D831" s="282">
        <v>4</v>
      </c>
      <c r="E831" s="312">
        <v>2</v>
      </c>
      <c r="F831" s="312">
        <v>1</v>
      </c>
      <c r="G831" s="312">
        <v>53</v>
      </c>
      <c r="H831" s="247">
        <v>1</v>
      </c>
      <c r="I831" s="65">
        <f t="shared" si="319"/>
        <v>953</v>
      </c>
      <c r="J831" s="84">
        <v>250</v>
      </c>
      <c r="K831" s="80">
        <f t="shared" si="320"/>
        <v>238250</v>
      </c>
      <c r="L831" s="282"/>
      <c r="M831" s="288"/>
      <c r="N831" s="287"/>
      <c r="O831" s="47"/>
      <c r="P831" s="143"/>
      <c r="Q831" s="289"/>
      <c r="R831" s="289"/>
      <c r="S831" s="290"/>
      <c r="T831" s="287"/>
      <c r="U831" s="291"/>
      <c r="V831" s="287"/>
      <c r="W831" s="292"/>
      <c r="X831" s="293"/>
      <c r="Y831" s="293"/>
      <c r="Z831" s="125">
        <f t="shared" si="323"/>
        <v>238250</v>
      </c>
      <c r="AA831" s="254">
        <v>0.01</v>
      </c>
      <c r="AB831" s="82">
        <f t="shared" si="324"/>
        <v>23.824999999999999</v>
      </c>
      <c r="AC831" s="83">
        <f t="shared" si="322"/>
        <v>20.251249999999999</v>
      </c>
      <c r="AD831" s="555" t="s">
        <v>20</v>
      </c>
      <c r="AE831" s="555" t="s">
        <v>1299</v>
      </c>
      <c r="AF831" s="555" t="s">
        <v>34</v>
      </c>
      <c r="AG831" s="564">
        <v>3350400180351</v>
      </c>
      <c r="AH831" s="493">
        <v>87</v>
      </c>
      <c r="AI831" s="26">
        <v>4</v>
      </c>
      <c r="AJ831" s="16"/>
    </row>
    <row r="832" spans="1:44">
      <c r="A832" s="256">
        <v>425</v>
      </c>
      <c r="B832" s="249" t="s">
        <v>1723</v>
      </c>
      <c r="C832" s="245"/>
      <c r="D832" s="245">
        <v>5</v>
      </c>
      <c r="E832" s="248">
        <v>0</v>
      </c>
      <c r="F832" s="248">
        <v>1</v>
      </c>
      <c r="G832" s="248">
        <v>80</v>
      </c>
      <c r="H832" s="247">
        <v>2</v>
      </c>
      <c r="I832" s="65">
        <f t="shared" si="319"/>
        <v>180</v>
      </c>
      <c r="J832" s="84">
        <v>250</v>
      </c>
      <c r="K832" s="80">
        <f t="shared" si="320"/>
        <v>45000</v>
      </c>
      <c r="L832" s="245">
        <v>1</v>
      </c>
      <c r="M832" s="266" t="s">
        <v>1592</v>
      </c>
      <c r="N832" s="245" t="s">
        <v>1621</v>
      </c>
      <c r="O832" s="48"/>
      <c r="P832" s="142">
        <v>315</v>
      </c>
      <c r="Q832" s="245"/>
      <c r="R832" s="251"/>
      <c r="S832" s="245"/>
      <c r="T832" s="245">
        <v>30</v>
      </c>
      <c r="U832" s="248"/>
      <c r="V832" s="245"/>
      <c r="W832" s="278"/>
      <c r="X832" s="257"/>
      <c r="Y832" s="257"/>
      <c r="Z832" s="125">
        <f t="shared" si="323"/>
        <v>45000</v>
      </c>
      <c r="AA832" s="254">
        <v>0.02</v>
      </c>
      <c r="AB832" s="82">
        <f t="shared" si="324"/>
        <v>9</v>
      </c>
      <c r="AC832" s="83">
        <f t="shared" si="322"/>
        <v>7.6499999999999995</v>
      </c>
      <c r="AD832" s="512" t="s">
        <v>10</v>
      </c>
      <c r="AE832" s="512" t="s">
        <v>1938</v>
      </c>
      <c r="AF832" s="512" t="s">
        <v>22</v>
      </c>
      <c r="AG832" s="121">
        <v>3350400257299</v>
      </c>
      <c r="AH832" s="8" t="s">
        <v>1939</v>
      </c>
    </row>
    <row r="833" spans="1:44">
      <c r="A833" s="256"/>
      <c r="B833" s="249"/>
      <c r="C833" s="245"/>
      <c r="D833" s="245"/>
      <c r="E833" s="248"/>
      <c r="F833" s="248"/>
      <c r="G833" s="248"/>
      <c r="H833" s="247"/>
      <c r="I833" s="65"/>
      <c r="J833" s="65"/>
      <c r="K833" s="80"/>
      <c r="L833" s="245">
        <v>2</v>
      </c>
      <c r="M833" s="266" t="s">
        <v>1630</v>
      </c>
      <c r="N833" s="245" t="s">
        <v>1595</v>
      </c>
      <c r="O833" s="48"/>
      <c r="P833" s="58">
        <v>45</v>
      </c>
      <c r="Q833" s="245"/>
      <c r="R833" s="251"/>
      <c r="S833" s="245"/>
      <c r="T833" s="245">
        <v>30</v>
      </c>
      <c r="U833" s="248"/>
      <c r="V833" s="245"/>
      <c r="W833" s="278"/>
      <c r="X833" s="257"/>
      <c r="Y833" s="257"/>
      <c r="Z833" s="125"/>
      <c r="AA833" s="254"/>
      <c r="AB833" s="82"/>
      <c r="AC833" s="83">
        <f t="shared" si="322"/>
        <v>0</v>
      </c>
      <c r="AD833" s="512"/>
      <c r="AE833" s="512"/>
      <c r="AF833" s="512"/>
    </row>
    <row r="834" spans="1:44">
      <c r="A834" s="286">
        <v>426</v>
      </c>
      <c r="B834" s="249" t="s">
        <v>1319</v>
      </c>
      <c r="C834" s="263">
        <v>17385</v>
      </c>
      <c r="D834" s="245">
        <v>4</v>
      </c>
      <c r="E834" s="248">
        <v>0</v>
      </c>
      <c r="F834" s="248">
        <v>0</v>
      </c>
      <c r="G834" s="248">
        <v>89</v>
      </c>
      <c r="H834" s="247">
        <v>2</v>
      </c>
      <c r="I834" s="65">
        <f>E834*400+F834*100+G834</f>
        <v>89</v>
      </c>
      <c r="J834" s="84">
        <v>500</v>
      </c>
      <c r="K834" s="80">
        <f>I834*J834</f>
        <v>44500</v>
      </c>
      <c r="L834" s="245">
        <v>1</v>
      </c>
      <c r="M834" s="338" t="s">
        <v>1592</v>
      </c>
      <c r="N834" s="277" t="s">
        <v>1621</v>
      </c>
      <c r="O834" s="48"/>
      <c r="P834" s="142">
        <v>354</v>
      </c>
      <c r="Q834" s="245"/>
      <c r="R834" s="251"/>
      <c r="S834" s="245"/>
      <c r="T834" s="245">
        <v>20</v>
      </c>
      <c r="U834" s="248"/>
      <c r="V834" s="245"/>
      <c r="W834" s="278"/>
      <c r="X834" s="257"/>
      <c r="Y834" s="257"/>
      <c r="Z834" s="125">
        <f>K834</f>
        <v>44500</v>
      </c>
      <c r="AA834" s="254">
        <v>0.02</v>
      </c>
      <c r="AB834" s="82">
        <f>+Z834*AA834/100</f>
        <v>8.9</v>
      </c>
      <c r="AC834" s="83">
        <f t="shared" si="322"/>
        <v>7.5650000000000004</v>
      </c>
      <c r="AD834" s="4" t="s">
        <v>20</v>
      </c>
      <c r="AE834" s="4" t="s">
        <v>1631</v>
      </c>
      <c r="AF834" s="4" t="s">
        <v>1632</v>
      </c>
      <c r="AG834" s="121">
        <v>3350400176761</v>
      </c>
      <c r="AH834" s="8" t="s">
        <v>1633</v>
      </c>
    </row>
    <row r="835" spans="1:44">
      <c r="A835" s="286">
        <v>427</v>
      </c>
      <c r="B835" s="249" t="s">
        <v>1319</v>
      </c>
      <c r="C835" s="263">
        <v>44087</v>
      </c>
      <c r="D835" s="245">
        <v>3</v>
      </c>
      <c r="E835" s="248">
        <v>0</v>
      </c>
      <c r="F835" s="248">
        <v>3</v>
      </c>
      <c r="G835" s="248">
        <v>67</v>
      </c>
      <c r="H835" s="265"/>
      <c r="I835" s="65"/>
      <c r="J835" s="248"/>
      <c r="K835" s="65"/>
      <c r="L835" s="245"/>
      <c r="M835" s="248"/>
      <c r="N835" s="245"/>
      <c r="O835" s="48"/>
      <c r="P835" s="58"/>
      <c r="Q835" s="251"/>
      <c r="R835" s="251"/>
      <c r="S835" s="58"/>
      <c r="T835" s="248"/>
      <c r="U835" s="248"/>
      <c r="V835" s="58"/>
      <c r="W835" s="69"/>
      <c r="X835" s="58"/>
      <c r="Y835" s="245"/>
      <c r="Z835" s="77"/>
      <c r="AA835" s="250"/>
      <c r="AB835" s="82"/>
      <c r="AC835" s="83">
        <f t="shared" si="322"/>
        <v>0</v>
      </c>
      <c r="AD835" s="482" t="s">
        <v>20</v>
      </c>
      <c r="AE835" s="482" t="s">
        <v>1631</v>
      </c>
      <c r="AF835" s="482" t="s">
        <v>540</v>
      </c>
      <c r="AH835" s="8">
        <v>175</v>
      </c>
      <c r="AI835" s="35">
        <v>3</v>
      </c>
    </row>
    <row r="836" spans="1:44">
      <c r="A836" s="256"/>
      <c r="B836" s="249"/>
      <c r="C836" s="245"/>
      <c r="D836" s="245" t="s">
        <v>2137</v>
      </c>
      <c r="E836" s="248"/>
      <c r="F836" s="248"/>
      <c r="G836" s="248"/>
      <c r="H836" s="265">
        <v>3</v>
      </c>
      <c r="I836" s="60">
        <v>2.25</v>
      </c>
      <c r="J836" s="248">
        <v>500</v>
      </c>
      <c r="K836" s="60">
        <v>168.75</v>
      </c>
      <c r="L836" s="245">
        <v>1</v>
      </c>
      <c r="M836" s="248" t="s">
        <v>1592</v>
      </c>
      <c r="N836" s="245" t="s">
        <v>1595</v>
      </c>
      <c r="O836" s="48">
        <v>5</v>
      </c>
      <c r="P836" s="58">
        <f>18*2</f>
        <v>36</v>
      </c>
      <c r="Q836" s="251">
        <v>50</v>
      </c>
      <c r="R836" s="251">
        <v>7350</v>
      </c>
      <c r="S836" s="58">
        <f>+P836*R836</f>
        <v>264600</v>
      </c>
      <c r="T836" s="248">
        <v>18</v>
      </c>
      <c r="U836" s="248">
        <v>86</v>
      </c>
      <c r="V836" s="58">
        <f>+S836*0.14</f>
        <v>37044</v>
      </c>
      <c r="W836" s="169">
        <f>+V836+K836</f>
        <v>37212.75</v>
      </c>
      <c r="X836" s="169">
        <f>+W836/2</f>
        <v>18606.375</v>
      </c>
      <c r="Y836" s="245">
        <v>50</v>
      </c>
      <c r="Z836" s="126"/>
      <c r="AA836" s="250"/>
      <c r="AB836" s="82"/>
      <c r="AC836" s="83">
        <f t="shared" si="322"/>
        <v>0</v>
      </c>
      <c r="AD836" s="482"/>
      <c r="AE836" s="607" t="s">
        <v>1631</v>
      </c>
      <c r="AF836" s="607" t="s">
        <v>540</v>
      </c>
    </row>
    <row r="837" spans="1:44">
      <c r="A837" s="256"/>
      <c r="B837" s="243"/>
      <c r="C837" s="245"/>
      <c r="D837" s="245"/>
      <c r="E837" s="248"/>
      <c r="F837" s="248"/>
      <c r="G837" s="248"/>
      <c r="H837" s="265"/>
      <c r="I837" s="60"/>
      <c r="J837" s="248"/>
      <c r="K837" s="72"/>
      <c r="L837" s="245"/>
      <c r="M837" s="248"/>
      <c r="N837" s="245"/>
      <c r="O837" s="48"/>
      <c r="P837" s="58"/>
      <c r="Q837" s="251">
        <v>50</v>
      </c>
      <c r="R837" s="251"/>
      <c r="S837" s="58"/>
      <c r="T837" s="248"/>
      <c r="U837" s="248"/>
      <c r="V837" s="58"/>
      <c r="W837" s="160"/>
      <c r="X837" s="169">
        <f>W836*50/100</f>
        <v>18606.375</v>
      </c>
      <c r="Y837" s="257"/>
      <c r="Z837" s="127">
        <f>+X837</f>
        <v>18606.375</v>
      </c>
      <c r="AA837" s="254">
        <v>0.3</v>
      </c>
      <c r="AB837" s="82">
        <f t="shared" ref="AB837:AB842" si="325">+Z837*AA837/100</f>
        <v>55.819124999999993</v>
      </c>
      <c r="AC837" s="83">
        <f t="shared" si="322"/>
        <v>47.44625624999999</v>
      </c>
      <c r="AD837" s="482"/>
      <c r="AE837" s="607" t="s">
        <v>1631</v>
      </c>
      <c r="AF837" s="607" t="s">
        <v>540</v>
      </c>
    </row>
    <row r="838" spans="1:44" ht="20.100000000000001" customHeight="1">
      <c r="A838" s="256">
        <v>428</v>
      </c>
      <c r="B838" s="243" t="s">
        <v>656</v>
      </c>
      <c r="C838" s="258">
        <v>747</v>
      </c>
      <c r="D838" s="259" t="s">
        <v>32</v>
      </c>
      <c r="E838" s="260">
        <v>3</v>
      </c>
      <c r="F838" s="260">
        <v>0</v>
      </c>
      <c r="G838" s="260">
        <v>84</v>
      </c>
      <c r="H838" s="247">
        <v>1</v>
      </c>
      <c r="I838" s="84">
        <f t="shared" ref="I838:I846" si="326">E838*400+F838*100+G838</f>
        <v>1284</v>
      </c>
      <c r="J838" s="84">
        <v>250</v>
      </c>
      <c r="K838" s="80">
        <f t="shared" ref="K838:K846" si="327">I838*J838</f>
        <v>321000</v>
      </c>
      <c r="L838" s="245"/>
      <c r="M838" s="248"/>
      <c r="N838" s="245"/>
      <c r="O838" s="48"/>
      <c r="P838" s="58"/>
      <c r="Q838" s="251"/>
      <c r="R838" s="251"/>
      <c r="S838" s="251"/>
      <c r="T838" s="245"/>
      <c r="U838" s="248"/>
      <c r="V838" s="245"/>
      <c r="W838" s="278"/>
      <c r="X838" s="257"/>
      <c r="Y838" s="257"/>
      <c r="Z838" s="125">
        <f>K838</f>
        <v>321000</v>
      </c>
      <c r="AA838" s="254">
        <v>0.01</v>
      </c>
      <c r="AB838" s="82">
        <f t="shared" si="325"/>
        <v>32.1</v>
      </c>
      <c r="AC838" s="83">
        <f t="shared" si="322"/>
        <v>27.285</v>
      </c>
      <c r="AD838" s="501" t="s">
        <v>10</v>
      </c>
      <c r="AE838" s="489" t="s">
        <v>128</v>
      </c>
      <c r="AF838" s="489" t="s">
        <v>129</v>
      </c>
      <c r="AG838" s="498" t="s">
        <v>979</v>
      </c>
      <c r="AH838" s="498" t="s">
        <v>610</v>
      </c>
      <c r="AI838" s="12" t="s">
        <v>32</v>
      </c>
      <c r="AJ838" s="6" t="s">
        <v>36</v>
      </c>
      <c r="AK838" s="11"/>
      <c r="AL838" s="11" t="s">
        <v>16</v>
      </c>
      <c r="AM838" s="11" t="s">
        <v>17</v>
      </c>
      <c r="AN838" s="11" t="s">
        <v>69</v>
      </c>
      <c r="AO838" s="11" t="s">
        <v>462</v>
      </c>
      <c r="AP838" s="11">
        <v>5</v>
      </c>
      <c r="AQ838" s="11">
        <v>1</v>
      </c>
      <c r="AR838" s="11">
        <v>31</v>
      </c>
    </row>
    <row r="839" spans="1:44" ht="20.100000000000001" customHeight="1">
      <c r="A839" s="256">
        <v>429</v>
      </c>
      <c r="B839" s="243" t="s">
        <v>656</v>
      </c>
      <c r="C839" s="258">
        <v>674</v>
      </c>
      <c r="D839" s="259" t="s">
        <v>32</v>
      </c>
      <c r="E839" s="260">
        <v>10</v>
      </c>
      <c r="F839" s="260">
        <v>1</v>
      </c>
      <c r="G839" s="260">
        <v>15</v>
      </c>
      <c r="H839" s="247">
        <v>1</v>
      </c>
      <c r="I839" s="95">
        <f t="shared" si="326"/>
        <v>4115</v>
      </c>
      <c r="J839" s="84">
        <v>250</v>
      </c>
      <c r="K839" s="80">
        <f t="shared" si="327"/>
        <v>1028750</v>
      </c>
      <c r="L839" s="245"/>
      <c r="M839" s="248"/>
      <c r="N839" s="245"/>
      <c r="O839" s="48"/>
      <c r="P839" s="58"/>
      <c r="Q839" s="251"/>
      <c r="R839" s="251"/>
      <c r="S839" s="251"/>
      <c r="T839" s="245"/>
      <c r="U839" s="248"/>
      <c r="V839" s="245"/>
      <c r="W839" s="278"/>
      <c r="X839" s="257"/>
      <c r="Y839" s="257"/>
      <c r="Z839" s="125">
        <f t="shared" ref="Z839:Z842" si="328">K839</f>
        <v>1028750</v>
      </c>
      <c r="AA839" s="254">
        <v>0.01</v>
      </c>
      <c r="AB839" s="82">
        <f t="shared" si="325"/>
        <v>102.875</v>
      </c>
      <c r="AC839" s="83">
        <f t="shared" si="322"/>
        <v>87.443749999999994</v>
      </c>
      <c r="AD839" s="565" t="s">
        <v>10</v>
      </c>
      <c r="AE839" s="566" t="s">
        <v>294</v>
      </c>
      <c r="AF839" s="566" t="s">
        <v>81</v>
      </c>
      <c r="AG839" s="567" t="s">
        <v>903</v>
      </c>
      <c r="AH839" s="498" t="s">
        <v>25</v>
      </c>
      <c r="AI839" s="10" t="s">
        <v>32</v>
      </c>
      <c r="AJ839" s="5" t="s">
        <v>36</v>
      </c>
      <c r="AK839" s="11" t="s">
        <v>15</v>
      </c>
      <c r="AL839" s="11" t="s">
        <v>16</v>
      </c>
      <c r="AM839" s="11" t="s">
        <v>17</v>
      </c>
      <c r="AN839" s="11" t="s">
        <v>40</v>
      </c>
      <c r="AO839" s="11" t="s">
        <v>396</v>
      </c>
      <c r="AP839" s="11">
        <v>4</v>
      </c>
      <c r="AQ839" s="11">
        <v>3</v>
      </c>
      <c r="AR839" s="11">
        <v>63</v>
      </c>
    </row>
    <row r="840" spans="1:44" ht="20.100000000000001" customHeight="1">
      <c r="A840" s="256"/>
      <c r="B840" s="243" t="s">
        <v>656</v>
      </c>
      <c r="C840" s="258">
        <v>1989</v>
      </c>
      <c r="D840" s="259" t="s">
        <v>32</v>
      </c>
      <c r="E840" s="260">
        <v>0</v>
      </c>
      <c r="F840" s="260">
        <v>1</v>
      </c>
      <c r="G840" s="260">
        <v>39</v>
      </c>
      <c r="H840" s="247">
        <v>1</v>
      </c>
      <c r="I840" s="65">
        <f t="shared" si="326"/>
        <v>139</v>
      </c>
      <c r="J840" s="84">
        <v>250</v>
      </c>
      <c r="K840" s="80">
        <f t="shared" si="327"/>
        <v>34750</v>
      </c>
      <c r="L840" s="245"/>
      <c r="M840" s="248"/>
      <c r="N840" s="245"/>
      <c r="O840" s="48"/>
      <c r="P840" s="58"/>
      <c r="Q840" s="251"/>
      <c r="R840" s="251"/>
      <c r="S840" s="251"/>
      <c r="T840" s="245"/>
      <c r="U840" s="248"/>
      <c r="V840" s="245"/>
      <c r="W840" s="278"/>
      <c r="X840" s="257"/>
      <c r="Y840" s="257"/>
      <c r="Z840" s="125">
        <f t="shared" si="328"/>
        <v>34750</v>
      </c>
      <c r="AA840" s="254">
        <v>0.01</v>
      </c>
      <c r="AB840" s="82">
        <f t="shared" si="325"/>
        <v>3.4750000000000001</v>
      </c>
      <c r="AC840" s="83">
        <f t="shared" si="322"/>
        <v>2.9537499999999999</v>
      </c>
      <c r="AD840" s="501" t="s">
        <v>10</v>
      </c>
      <c r="AE840" s="489" t="s">
        <v>294</v>
      </c>
      <c r="AF840" s="489" t="s">
        <v>81</v>
      </c>
      <c r="AG840" s="498" t="s">
        <v>903</v>
      </c>
      <c r="AH840" s="498" t="s">
        <v>25</v>
      </c>
      <c r="AI840" s="12" t="s">
        <v>32</v>
      </c>
      <c r="AJ840" s="6"/>
      <c r="AK840" s="11" t="s">
        <v>15</v>
      </c>
      <c r="AL840" s="11" t="s">
        <v>16</v>
      </c>
      <c r="AM840" s="11" t="s">
        <v>17</v>
      </c>
      <c r="AN840" s="11" t="s">
        <v>101</v>
      </c>
      <c r="AO840" s="11" t="s">
        <v>462</v>
      </c>
      <c r="AP840" s="11">
        <v>2</v>
      </c>
      <c r="AQ840" s="11">
        <v>1</v>
      </c>
      <c r="AR840" s="11">
        <v>41</v>
      </c>
    </row>
    <row r="841" spans="1:44" ht="20.100000000000001" customHeight="1">
      <c r="A841" s="256"/>
      <c r="B841" s="243" t="s">
        <v>656</v>
      </c>
      <c r="C841" s="258">
        <v>1989</v>
      </c>
      <c r="D841" s="259" t="s">
        <v>32</v>
      </c>
      <c r="E841" s="260">
        <v>2</v>
      </c>
      <c r="F841" s="260">
        <v>1</v>
      </c>
      <c r="G841" s="260">
        <v>62</v>
      </c>
      <c r="H841" s="247">
        <v>1</v>
      </c>
      <c r="I841" s="65">
        <f t="shared" si="326"/>
        <v>962</v>
      </c>
      <c r="J841" s="84">
        <v>250</v>
      </c>
      <c r="K841" s="80">
        <f t="shared" si="327"/>
        <v>240500</v>
      </c>
      <c r="L841" s="245"/>
      <c r="M841" s="248"/>
      <c r="N841" s="245"/>
      <c r="O841" s="48"/>
      <c r="P841" s="58"/>
      <c r="Q841" s="251"/>
      <c r="R841" s="251"/>
      <c r="S841" s="251"/>
      <c r="T841" s="245"/>
      <c r="U841" s="248"/>
      <c r="V841" s="245"/>
      <c r="W841" s="278"/>
      <c r="X841" s="257"/>
      <c r="Y841" s="257"/>
      <c r="Z841" s="125">
        <f t="shared" si="328"/>
        <v>240500</v>
      </c>
      <c r="AA841" s="254">
        <v>0.01</v>
      </c>
      <c r="AB841" s="82">
        <f t="shared" si="325"/>
        <v>24.05</v>
      </c>
      <c r="AC841" s="83">
        <f t="shared" si="322"/>
        <v>20.442499999999999</v>
      </c>
      <c r="AD841" s="501" t="s">
        <v>10</v>
      </c>
      <c r="AE841" s="489" t="s">
        <v>294</v>
      </c>
      <c r="AF841" s="489" t="s">
        <v>81</v>
      </c>
      <c r="AG841" s="498" t="s">
        <v>903</v>
      </c>
      <c r="AH841" s="498" t="s">
        <v>25</v>
      </c>
      <c r="AI841" s="12" t="s">
        <v>32</v>
      </c>
      <c r="AJ841" s="6"/>
      <c r="AK841" s="11" t="s">
        <v>15</v>
      </c>
      <c r="AL841" s="11" t="s">
        <v>16</v>
      </c>
      <c r="AM841" s="11" t="s">
        <v>17</v>
      </c>
      <c r="AN841" s="11" t="s">
        <v>91</v>
      </c>
      <c r="AO841" s="11" t="s">
        <v>485</v>
      </c>
      <c r="AP841" s="11">
        <v>3</v>
      </c>
      <c r="AQ841" s="11">
        <v>2</v>
      </c>
      <c r="AR841" s="11">
        <v>53</v>
      </c>
    </row>
    <row r="842" spans="1:44" ht="20.100000000000001" customHeight="1">
      <c r="A842" s="256"/>
      <c r="B842" s="293" t="s">
        <v>1723</v>
      </c>
      <c r="C842" s="281"/>
      <c r="D842" s="282">
        <v>5</v>
      </c>
      <c r="E842" s="260">
        <v>0</v>
      </c>
      <c r="F842" s="260">
        <v>0</v>
      </c>
      <c r="G842" s="260">
        <v>67</v>
      </c>
      <c r="H842" s="247">
        <v>4</v>
      </c>
      <c r="I842" s="65">
        <f t="shared" si="326"/>
        <v>67</v>
      </c>
      <c r="J842" s="84">
        <v>250</v>
      </c>
      <c r="K842" s="80">
        <f t="shared" si="327"/>
        <v>16750</v>
      </c>
      <c r="L842" s="245"/>
      <c r="M842" s="248"/>
      <c r="N842" s="245"/>
      <c r="O842" s="48"/>
      <c r="P842" s="58"/>
      <c r="Q842" s="251"/>
      <c r="R842" s="251"/>
      <c r="S842" s="251"/>
      <c r="T842" s="245"/>
      <c r="U842" s="248"/>
      <c r="V842" s="245"/>
      <c r="W842" s="278"/>
      <c r="X842" s="257"/>
      <c r="Y842" s="257"/>
      <c r="Z842" s="125">
        <f t="shared" si="328"/>
        <v>16750</v>
      </c>
      <c r="AA842" s="254">
        <v>0.3</v>
      </c>
      <c r="AB842" s="82">
        <f t="shared" si="325"/>
        <v>50.25</v>
      </c>
      <c r="AC842" s="83">
        <f t="shared" si="322"/>
        <v>42.712499999999999</v>
      </c>
      <c r="AD842" s="501" t="s">
        <v>10</v>
      </c>
      <c r="AE842" s="489" t="s">
        <v>294</v>
      </c>
      <c r="AF842" s="489" t="s">
        <v>81</v>
      </c>
      <c r="AG842" s="498" t="s">
        <v>903</v>
      </c>
      <c r="AH842" s="498" t="s">
        <v>25</v>
      </c>
      <c r="AI842" s="12" t="s">
        <v>32</v>
      </c>
      <c r="AJ842" s="6"/>
      <c r="AK842" s="11"/>
      <c r="AL842" s="11"/>
      <c r="AM842" s="11"/>
      <c r="AN842" s="11"/>
      <c r="AO842" s="11"/>
      <c r="AP842" s="11"/>
      <c r="AQ842" s="11"/>
      <c r="AR842" s="11"/>
    </row>
    <row r="843" spans="1:44">
      <c r="A843" s="256">
        <v>430</v>
      </c>
      <c r="B843" s="249" t="s">
        <v>1319</v>
      </c>
      <c r="C843" s="263">
        <v>65413</v>
      </c>
      <c r="D843" s="245">
        <v>4</v>
      </c>
      <c r="E843" s="248">
        <v>3</v>
      </c>
      <c r="F843" s="248">
        <v>3</v>
      </c>
      <c r="G843" s="248">
        <v>18</v>
      </c>
      <c r="H843" s="247">
        <v>2</v>
      </c>
      <c r="I843" s="65">
        <f t="shared" si="326"/>
        <v>1518</v>
      </c>
      <c r="J843" s="300">
        <v>250</v>
      </c>
      <c r="K843" s="80">
        <f t="shared" si="327"/>
        <v>379500</v>
      </c>
      <c r="L843" s="245"/>
      <c r="M843" s="266"/>
      <c r="N843" s="245"/>
      <c r="O843" s="48"/>
      <c r="P843" s="58"/>
      <c r="Q843" s="245"/>
      <c r="R843" s="251"/>
      <c r="S843" s="245"/>
      <c r="T843" s="245"/>
      <c r="U843" s="248"/>
      <c r="V843" s="245"/>
      <c r="W843" s="278"/>
      <c r="X843" s="257"/>
      <c r="Y843" s="257">
        <v>50</v>
      </c>
      <c r="Z843" s="125"/>
      <c r="AA843" s="254"/>
      <c r="AB843" s="82"/>
      <c r="AC843" s="83">
        <f t="shared" si="322"/>
        <v>0</v>
      </c>
      <c r="AD843" s="4" t="s">
        <v>10</v>
      </c>
      <c r="AE843" s="4" t="s">
        <v>1922</v>
      </c>
      <c r="AF843" s="4" t="s">
        <v>63</v>
      </c>
      <c r="AG843" s="121">
        <v>3350400177899</v>
      </c>
      <c r="AH843" s="8" t="s">
        <v>2043</v>
      </c>
    </row>
    <row r="844" spans="1:44">
      <c r="A844" s="256"/>
      <c r="B844" s="249"/>
      <c r="C844" s="245"/>
      <c r="D844" s="245"/>
      <c r="E844" s="248"/>
      <c r="F844" s="248"/>
      <c r="G844" s="248"/>
      <c r="H844" s="247"/>
      <c r="I844" s="60">
        <v>7.48</v>
      </c>
      <c r="J844" s="300">
        <v>250</v>
      </c>
      <c r="K844" s="80">
        <f t="shared" si="327"/>
        <v>1870</v>
      </c>
      <c r="L844" s="245">
        <v>1</v>
      </c>
      <c r="M844" s="266" t="s">
        <v>1592</v>
      </c>
      <c r="N844" s="245" t="s">
        <v>1595</v>
      </c>
      <c r="O844" s="48">
        <v>3</v>
      </c>
      <c r="P844" s="58">
        <v>40</v>
      </c>
      <c r="Q844" s="58">
        <v>100</v>
      </c>
      <c r="R844" s="210">
        <v>7350</v>
      </c>
      <c r="S844" s="58">
        <f>+R844*P844</f>
        <v>294000</v>
      </c>
      <c r="T844" s="58">
        <v>23</v>
      </c>
      <c r="U844" s="60">
        <v>93</v>
      </c>
      <c r="V844" s="58">
        <f>+S844*0.07</f>
        <v>20580.000000000004</v>
      </c>
      <c r="W844" s="99">
        <f>+V844+K844</f>
        <v>22450.000000000004</v>
      </c>
      <c r="X844" s="59"/>
      <c r="Y844" s="59"/>
      <c r="Z844" s="127">
        <f>+W844</f>
        <v>22450.000000000004</v>
      </c>
      <c r="AA844" s="254">
        <v>0.3</v>
      </c>
      <c r="AB844" s="82">
        <f>+Z844*AA844/100</f>
        <v>67.350000000000009</v>
      </c>
      <c r="AC844" s="83">
        <f t="shared" si="322"/>
        <v>57.247500000000002</v>
      </c>
      <c r="AD844" s="4" t="s">
        <v>10</v>
      </c>
      <c r="AE844" s="4" t="s">
        <v>1922</v>
      </c>
      <c r="AF844" s="4" t="s">
        <v>63</v>
      </c>
      <c r="AG844" s="121">
        <v>3350400177899</v>
      </c>
      <c r="AH844" s="8" t="s">
        <v>2043</v>
      </c>
    </row>
    <row r="845" spans="1:44">
      <c r="A845" s="256"/>
      <c r="B845" s="249"/>
      <c r="C845" s="245"/>
      <c r="D845" s="245"/>
      <c r="E845" s="248"/>
      <c r="F845" s="248"/>
      <c r="G845" s="248"/>
      <c r="H845" s="247"/>
      <c r="I845" s="65">
        <f>+I843-I844</f>
        <v>1510.52</v>
      </c>
      <c r="J845" s="65"/>
      <c r="K845" s="80">
        <f t="shared" si="327"/>
        <v>0</v>
      </c>
      <c r="L845" s="245"/>
      <c r="M845" s="266"/>
      <c r="N845" s="245"/>
      <c r="O845" s="48"/>
      <c r="P845" s="58"/>
      <c r="Q845" s="58"/>
      <c r="R845" s="210"/>
      <c r="S845" s="58"/>
      <c r="T845" s="58"/>
      <c r="U845" s="60"/>
      <c r="V845" s="58"/>
      <c r="W845" s="99"/>
      <c r="X845" s="59"/>
      <c r="Y845" s="59">
        <v>50</v>
      </c>
      <c r="Z845" s="127"/>
      <c r="AA845" s="254"/>
      <c r="AB845" s="82"/>
      <c r="AC845" s="83">
        <f t="shared" si="322"/>
        <v>0</v>
      </c>
      <c r="AE845" s="4" t="s">
        <v>2200</v>
      </c>
    </row>
    <row r="846" spans="1:44">
      <c r="A846" s="256">
        <v>431</v>
      </c>
      <c r="B846" s="249" t="s">
        <v>1723</v>
      </c>
      <c r="C846" s="245"/>
      <c r="D846" s="245">
        <v>5</v>
      </c>
      <c r="E846" s="248">
        <v>0</v>
      </c>
      <c r="F846" s="248">
        <v>0</v>
      </c>
      <c r="G846" s="248">
        <v>79</v>
      </c>
      <c r="H846" s="247">
        <v>2</v>
      </c>
      <c r="I846" s="65">
        <f t="shared" si="326"/>
        <v>79</v>
      </c>
      <c r="J846" s="84">
        <v>250</v>
      </c>
      <c r="K846" s="80">
        <f t="shared" si="327"/>
        <v>19750</v>
      </c>
      <c r="L846" s="245">
        <v>1</v>
      </c>
      <c r="M846" s="266" t="s">
        <v>1592</v>
      </c>
      <c r="N846" s="245" t="s">
        <v>1613</v>
      </c>
      <c r="O846" s="48"/>
      <c r="P846" s="140">
        <v>206</v>
      </c>
      <c r="Q846" s="245"/>
      <c r="R846" s="251"/>
      <c r="S846" s="245"/>
      <c r="T846" s="245">
        <v>73</v>
      </c>
      <c r="U846" s="248"/>
      <c r="V846" s="245"/>
      <c r="W846" s="278"/>
      <c r="X846" s="257"/>
      <c r="Y846" s="257"/>
      <c r="Z846" s="125">
        <f>K846</f>
        <v>19750</v>
      </c>
      <c r="AA846" s="254">
        <v>0.02</v>
      </c>
      <c r="AB846" s="82">
        <f>+Z846*AA846/100</f>
        <v>3.95</v>
      </c>
      <c r="AC846" s="83">
        <f t="shared" si="322"/>
        <v>3.3574999999999999</v>
      </c>
      <c r="AD846" s="4" t="s">
        <v>10</v>
      </c>
      <c r="AE846" s="4" t="s">
        <v>1922</v>
      </c>
      <c r="AF846" s="4" t="s">
        <v>34</v>
      </c>
      <c r="AG846" s="121">
        <v>3350400249903</v>
      </c>
      <c r="AH846" s="8" t="s">
        <v>1923</v>
      </c>
    </row>
    <row r="847" spans="1:44">
      <c r="A847" s="256"/>
      <c r="B847" s="249"/>
      <c r="C847" s="245"/>
      <c r="D847" s="245"/>
      <c r="E847" s="248"/>
      <c r="F847" s="248"/>
      <c r="G847" s="248"/>
      <c r="H847" s="247"/>
      <c r="I847" s="65"/>
      <c r="J847" s="65"/>
      <c r="K847" s="80"/>
      <c r="L847" s="245">
        <v>2</v>
      </c>
      <c r="M847" s="266" t="s">
        <v>1630</v>
      </c>
      <c r="N847" s="245" t="s">
        <v>1595</v>
      </c>
      <c r="O847" s="48"/>
      <c r="P847" s="58">
        <v>20</v>
      </c>
      <c r="Q847" s="245"/>
      <c r="R847" s="251"/>
      <c r="S847" s="245"/>
      <c r="T847" s="245">
        <v>73</v>
      </c>
      <c r="U847" s="248"/>
      <c r="V847" s="245"/>
      <c r="W847" s="278"/>
      <c r="X847" s="257"/>
      <c r="Y847" s="257"/>
      <c r="Z847" s="125"/>
      <c r="AA847" s="254"/>
      <c r="AB847" s="82"/>
      <c r="AC847" s="83">
        <f t="shared" si="322"/>
        <v>0</v>
      </c>
    </row>
    <row r="848" spans="1:44">
      <c r="A848" s="256"/>
      <c r="B848" s="249"/>
      <c r="C848" s="245"/>
      <c r="D848" s="245"/>
      <c r="E848" s="248"/>
      <c r="F848" s="248"/>
      <c r="G848" s="248"/>
      <c r="H848" s="247"/>
      <c r="I848" s="65"/>
      <c r="J848" s="65"/>
      <c r="K848" s="80"/>
      <c r="L848" s="245">
        <v>3</v>
      </c>
      <c r="M848" s="266" t="s">
        <v>1620</v>
      </c>
      <c r="N848" s="245" t="s">
        <v>1827</v>
      </c>
      <c r="O848" s="48"/>
      <c r="P848" s="58">
        <v>6</v>
      </c>
      <c r="Q848" s="245"/>
      <c r="R848" s="251"/>
      <c r="S848" s="245"/>
      <c r="T848" s="245">
        <v>7</v>
      </c>
      <c r="U848" s="248"/>
      <c r="V848" s="245"/>
      <c r="W848" s="278"/>
      <c r="X848" s="257"/>
      <c r="Y848" s="257"/>
      <c r="Z848" s="125"/>
      <c r="AA848" s="254"/>
      <c r="AB848" s="82"/>
      <c r="AC848" s="83">
        <f t="shared" si="322"/>
        <v>0</v>
      </c>
    </row>
    <row r="849" spans="1:38">
      <c r="A849" s="256"/>
      <c r="B849" s="249"/>
      <c r="C849" s="245"/>
      <c r="D849" s="245"/>
      <c r="E849" s="248"/>
      <c r="F849" s="248"/>
      <c r="G849" s="248"/>
      <c r="H849" s="247"/>
      <c r="I849" s="65"/>
      <c r="J849" s="65"/>
      <c r="K849" s="80"/>
      <c r="L849" s="245">
        <v>4</v>
      </c>
      <c r="M849" s="266" t="s">
        <v>1668</v>
      </c>
      <c r="N849" s="245" t="s">
        <v>1595</v>
      </c>
      <c r="O849" s="48"/>
      <c r="P849" s="58">
        <v>18</v>
      </c>
      <c r="Q849" s="245"/>
      <c r="R849" s="251"/>
      <c r="S849" s="245"/>
      <c r="T849" s="245">
        <v>10</v>
      </c>
      <c r="U849" s="248"/>
      <c r="V849" s="245"/>
      <c r="W849" s="278"/>
      <c r="X849" s="257"/>
      <c r="Y849" s="257"/>
      <c r="Z849" s="125"/>
      <c r="AA849" s="254"/>
      <c r="AB849" s="82"/>
      <c r="AC849" s="83">
        <f t="shared" si="322"/>
        <v>0</v>
      </c>
    </row>
    <row r="850" spans="1:38">
      <c r="A850" s="256">
        <v>432</v>
      </c>
      <c r="B850" s="243" t="s">
        <v>1322</v>
      </c>
      <c r="C850" s="262">
        <v>23933</v>
      </c>
      <c r="D850" s="245">
        <v>4</v>
      </c>
      <c r="E850" s="248">
        <v>5</v>
      </c>
      <c r="F850" s="248">
        <v>2</v>
      </c>
      <c r="G850" s="248">
        <v>54</v>
      </c>
      <c r="H850" s="247">
        <v>1</v>
      </c>
      <c r="I850" s="84">
        <f t="shared" ref="I850:I855" si="329">E850*400+F850*100+G850</f>
        <v>2254</v>
      </c>
      <c r="J850" s="84">
        <v>250</v>
      </c>
      <c r="K850" s="80">
        <f t="shared" ref="K850:K857" si="330">I850*J850</f>
        <v>563500</v>
      </c>
      <c r="L850" s="245"/>
      <c r="M850" s="248"/>
      <c r="N850" s="245"/>
      <c r="O850" s="48"/>
      <c r="P850" s="58"/>
      <c r="Q850" s="251"/>
      <c r="R850" s="251"/>
      <c r="S850" s="251"/>
      <c r="T850" s="245"/>
      <c r="U850" s="248"/>
      <c r="V850" s="245"/>
      <c r="W850" s="278"/>
      <c r="X850" s="257"/>
      <c r="Y850" s="257"/>
      <c r="Z850" s="125">
        <f>K850</f>
        <v>563500</v>
      </c>
      <c r="AA850" s="254">
        <v>0.01</v>
      </c>
      <c r="AB850" s="82">
        <f>+Z850*AA850/100</f>
        <v>56.35</v>
      </c>
      <c r="AC850" s="83">
        <f t="shared" si="322"/>
        <v>47.897500000000001</v>
      </c>
      <c r="AD850" s="4" t="s">
        <v>20</v>
      </c>
      <c r="AE850" s="4" t="s">
        <v>1270</v>
      </c>
      <c r="AF850" s="4" t="s">
        <v>1379</v>
      </c>
      <c r="AG850" s="121">
        <v>3350400159325</v>
      </c>
      <c r="AH850" s="8" t="s">
        <v>1551</v>
      </c>
    </row>
    <row r="851" spans="1:38">
      <c r="A851" s="256">
        <v>433</v>
      </c>
      <c r="B851" s="243" t="s">
        <v>1322</v>
      </c>
      <c r="C851" s="262">
        <v>23933</v>
      </c>
      <c r="D851" s="245">
        <v>4</v>
      </c>
      <c r="E851" s="248">
        <v>2</v>
      </c>
      <c r="F851" s="248">
        <v>2</v>
      </c>
      <c r="G851" s="248">
        <v>37</v>
      </c>
      <c r="H851" s="247">
        <v>1</v>
      </c>
      <c r="I851" s="84">
        <f t="shared" si="329"/>
        <v>1037</v>
      </c>
      <c r="J851" s="84">
        <v>250</v>
      </c>
      <c r="K851" s="80">
        <f t="shared" si="330"/>
        <v>259250</v>
      </c>
      <c r="L851" s="245"/>
      <c r="M851" s="248"/>
      <c r="N851" s="245"/>
      <c r="O851" s="48"/>
      <c r="P851" s="58"/>
      <c r="Q851" s="251"/>
      <c r="R851" s="251"/>
      <c r="S851" s="251"/>
      <c r="T851" s="245"/>
      <c r="U851" s="248"/>
      <c r="V851" s="245"/>
      <c r="W851" s="278"/>
      <c r="X851" s="257"/>
      <c r="Y851" s="257"/>
      <c r="Z851" s="125">
        <f t="shared" ref="Z851:Z855" si="331">K851</f>
        <v>259250</v>
      </c>
      <c r="AA851" s="254">
        <v>0.01</v>
      </c>
      <c r="AB851" s="82">
        <f>+Z851*AA851/100</f>
        <v>25.925000000000001</v>
      </c>
      <c r="AC851" s="83">
        <f t="shared" si="322"/>
        <v>22.036249999999999</v>
      </c>
      <c r="AD851" s="4" t="s">
        <v>20</v>
      </c>
      <c r="AE851" s="4" t="s">
        <v>1270</v>
      </c>
      <c r="AF851" s="4" t="s">
        <v>493</v>
      </c>
      <c r="AG851" s="121">
        <v>3350400115367</v>
      </c>
      <c r="AH851" s="8" t="s">
        <v>1541</v>
      </c>
      <c r="AI851" s="35" t="s">
        <v>195</v>
      </c>
    </row>
    <row r="852" spans="1:38">
      <c r="A852" s="256"/>
      <c r="B852" s="243" t="s">
        <v>1322</v>
      </c>
      <c r="C852" s="262">
        <v>23933</v>
      </c>
      <c r="D852" s="245">
        <v>4</v>
      </c>
      <c r="E852" s="248">
        <v>3</v>
      </c>
      <c r="F852" s="248">
        <v>2</v>
      </c>
      <c r="G852" s="248">
        <v>18</v>
      </c>
      <c r="H852" s="247">
        <v>1</v>
      </c>
      <c r="I852" s="84">
        <f t="shared" si="329"/>
        <v>1418</v>
      </c>
      <c r="J852" s="84">
        <v>250</v>
      </c>
      <c r="K852" s="80">
        <f t="shared" si="330"/>
        <v>354500</v>
      </c>
      <c r="L852" s="245"/>
      <c r="M852" s="248"/>
      <c r="N852" s="249"/>
      <c r="O852" s="45"/>
      <c r="P852" s="139"/>
      <c r="Q852" s="250"/>
      <c r="R852" s="250"/>
      <c r="S852" s="251"/>
      <c r="T852" s="249"/>
      <c r="U852" s="252"/>
      <c r="V852" s="249"/>
      <c r="W852" s="253"/>
      <c r="X852" s="243"/>
      <c r="Y852" s="243"/>
      <c r="Z852" s="125">
        <f t="shared" si="331"/>
        <v>354500</v>
      </c>
      <c r="AA852" s="254">
        <v>0.01</v>
      </c>
      <c r="AB852" s="82">
        <f t="shared" ref="AB852:AB864" si="332">+Z852*AA852/100</f>
        <v>35.450000000000003</v>
      </c>
      <c r="AC852" s="83">
        <f t="shared" si="322"/>
        <v>30.1325</v>
      </c>
      <c r="AD852" s="4" t="s">
        <v>20</v>
      </c>
      <c r="AE852" s="4" t="s">
        <v>1270</v>
      </c>
      <c r="AF852" s="4" t="s">
        <v>493</v>
      </c>
      <c r="AG852" s="121">
        <v>3350400115367</v>
      </c>
      <c r="AH852" s="8" t="s">
        <v>1541</v>
      </c>
      <c r="AI852" s="35" t="s">
        <v>195</v>
      </c>
    </row>
    <row r="853" spans="1:38">
      <c r="A853" s="413">
        <v>434</v>
      </c>
      <c r="B853" s="243" t="s">
        <v>1322</v>
      </c>
      <c r="C853" s="262"/>
      <c r="D853" s="245"/>
      <c r="E853" s="248">
        <v>2</v>
      </c>
      <c r="F853" s="248">
        <v>3</v>
      </c>
      <c r="G853" s="248">
        <v>7</v>
      </c>
      <c r="H853" s="247">
        <v>2</v>
      </c>
      <c r="I853" s="84">
        <f t="shared" ref="I853" si="333">E853*400+F853*100+G853</f>
        <v>1107</v>
      </c>
      <c r="J853" s="84">
        <v>250</v>
      </c>
      <c r="K853" s="80">
        <f t="shared" si="330"/>
        <v>276750</v>
      </c>
      <c r="L853" s="245"/>
      <c r="M853" s="248"/>
      <c r="N853" s="249"/>
      <c r="O853" s="45"/>
      <c r="P853" s="139"/>
      <c r="Q853" s="250"/>
      <c r="R853" s="250"/>
      <c r="S853" s="251"/>
      <c r="T853" s="249"/>
      <c r="U853" s="252"/>
      <c r="V853" s="249"/>
      <c r="W853" s="253"/>
      <c r="X853" s="243"/>
      <c r="Y853" s="243"/>
      <c r="Z853" s="125">
        <f t="shared" si="331"/>
        <v>276750</v>
      </c>
      <c r="AA853" s="254">
        <v>0.01</v>
      </c>
      <c r="AB853" s="82">
        <f t="shared" si="332"/>
        <v>27.675000000000001</v>
      </c>
      <c r="AC853" s="83">
        <f t="shared" si="322"/>
        <v>23.52375</v>
      </c>
      <c r="AE853" s="4" t="s">
        <v>2230</v>
      </c>
      <c r="AF853" s="4" t="s">
        <v>1202</v>
      </c>
    </row>
    <row r="854" spans="1:38">
      <c r="A854" s="413">
        <v>435</v>
      </c>
      <c r="B854" s="249" t="s">
        <v>1759</v>
      </c>
      <c r="C854" s="245"/>
      <c r="D854" s="245"/>
      <c r="E854" s="248">
        <v>2</v>
      </c>
      <c r="F854" s="248">
        <v>0</v>
      </c>
      <c r="G854" s="248">
        <v>0</v>
      </c>
      <c r="H854" s="247">
        <v>1</v>
      </c>
      <c r="I854" s="65">
        <f t="shared" ref="I854" si="334">E854*400+F854*100+G854</f>
        <v>800</v>
      </c>
      <c r="J854" s="84">
        <v>250</v>
      </c>
      <c r="K854" s="80">
        <f>I854*J854</f>
        <v>200000</v>
      </c>
      <c r="L854" s="245"/>
      <c r="M854" s="266"/>
      <c r="N854" s="245"/>
      <c r="O854" s="45"/>
      <c r="P854" s="139"/>
      <c r="Q854" s="249"/>
      <c r="R854" s="250"/>
      <c r="S854" s="245"/>
      <c r="T854" s="249"/>
      <c r="U854" s="252"/>
      <c r="V854" s="249"/>
      <c r="W854" s="253"/>
      <c r="X854" s="243"/>
      <c r="Y854" s="243"/>
      <c r="Z854" s="125">
        <f>K854</f>
        <v>200000</v>
      </c>
      <c r="AA854" s="254">
        <v>0.01</v>
      </c>
      <c r="AB854" s="82">
        <f>+Z854*AA854/100</f>
        <v>20</v>
      </c>
      <c r="AC854" s="83">
        <f t="shared" si="322"/>
        <v>17</v>
      </c>
      <c r="AD854" s="4" t="s">
        <v>2254</v>
      </c>
      <c r="AE854" s="4" t="s">
        <v>1804</v>
      </c>
    </row>
    <row r="855" spans="1:38">
      <c r="A855" s="382"/>
      <c r="B855" s="249" t="s">
        <v>1723</v>
      </c>
      <c r="C855" s="245"/>
      <c r="D855" s="245">
        <v>6</v>
      </c>
      <c r="E855" s="248">
        <v>2</v>
      </c>
      <c r="F855" s="248">
        <v>0</v>
      </c>
      <c r="G855" s="248">
        <v>0</v>
      </c>
      <c r="H855" s="247">
        <v>2</v>
      </c>
      <c r="I855" s="65">
        <f t="shared" si="329"/>
        <v>800</v>
      </c>
      <c r="J855" s="84">
        <v>250</v>
      </c>
      <c r="K855" s="80">
        <f t="shared" si="330"/>
        <v>200000</v>
      </c>
      <c r="L855" s="245">
        <v>1</v>
      </c>
      <c r="M855" s="266" t="s">
        <v>1805</v>
      </c>
      <c r="N855" s="245" t="s">
        <v>1621</v>
      </c>
      <c r="O855" s="45"/>
      <c r="P855" s="141">
        <v>234</v>
      </c>
      <c r="Q855" s="249"/>
      <c r="R855" s="250"/>
      <c r="S855" s="245"/>
      <c r="T855" s="249">
        <v>20</v>
      </c>
      <c r="U855" s="252"/>
      <c r="V855" s="249"/>
      <c r="W855" s="253"/>
      <c r="X855" s="243"/>
      <c r="Y855" s="243"/>
      <c r="Z855" s="125">
        <f t="shared" si="331"/>
        <v>200000</v>
      </c>
      <c r="AA855" s="254">
        <v>0.02</v>
      </c>
      <c r="AB855" s="82">
        <f>+Z855*AA855/100</f>
        <v>40</v>
      </c>
      <c r="AC855" s="83">
        <f t="shared" si="322"/>
        <v>34</v>
      </c>
      <c r="AD855" s="4" t="s">
        <v>20</v>
      </c>
      <c r="AE855" s="4" t="s">
        <v>1804</v>
      </c>
      <c r="AF855" s="4" t="s">
        <v>160</v>
      </c>
      <c r="AG855" s="121">
        <v>5350490007021</v>
      </c>
      <c r="AH855" s="8" t="s">
        <v>1749</v>
      </c>
    </row>
    <row r="856" spans="1:38">
      <c r="A856" s="256"/>
      <c r="B856" s="249"/>
      <c r="C856" s="245"/>
      <c r="D856" s="245"/>
      <c r="E856" s="248"/>
      <c r="F856" s="248"/>
      <c r="G856" s="248"/>
      <c r="H856" s="247"/>
      <c r="I856" s="65"/>
      <c r="J856" s="84"/>
      <c r="K856" s="80">
        <f t="shared" si="330"/>
        <v>0</v>
      </c>
      <c r="L856" s="245"/>
      <c r="M856" s="266" t="s">
        <v>1630</v>
      </c>
      <c r="N856" s="245" t="s">
        <v>1595</v>
      </c>
      <c r="O856" s="45"/>
      <c r="P856" s="139">
        <v>72</v>
      </c>
      <c r="Q856" s="249"/>
      <c r="R856" s="250"/>
      <c r="S856" s="245"/>
      <c r="T856" s="249">
        <v>43</v>
      </c>
      <c r="U856" s="252"/>
      <c r="V856" s="249"/>
      <c r="W856" s="253"/>
      <c r="X856" s="243"/>
      <c r="Y856" s="243"/>
      <c r="Z856" s="125"/>
      <c r="AA856" s="254"/>
      <c r="AB856" s="82"/>
      <c r="AC856" s="83">
        <f t="shared" si="322"/>
        <v>0</v>
      </c>
    </row>
    <row r="857" spans="1:38">
      <c r="A857" s="256"/>
      <c r="B857" s="249"/>
      <c r="C857" s="245"/>
      <c r="D857" s="245"/>
      <c r="E857" s="248"/>
      <c r="F857" s="248"/>
      <c r="G857" s="248"/>
      <c r="H857" s="247"/>
      <c r="I857" s="65"/>
      <c r="J857" s="84"/>
      <c r="K857" s="80">
        <f t="shared" si="330"/>
        <v>0</v>
      </c>
      <c r="L857" s="245"/>
      <c r="M857" s="266" t="s">
        <v>1639</v>
      </c>
      <c r="N857" s="245" t="s">
        <v>1595</v>
      </c>
      <c r="O857" s="45"/>
      <c r="P857" s="139">
        <v>65</v>
      </c>
      <c r="Q857" s="249"/>
      <c r="R857" s="250"/>
      <c r="S857" s="245"/>
      <c r="T857" s="249">
        <v>8</v>
      </c>
      <c r="U857" s="252"/>
      <c r="V857" s="249"/>
      <c r="W857" s="253"/>
      <c r="X857" s="243"/>
      <c r="Y857" s="243"/>
      <c r="Z857" s="125"/>
      <c r="AA857" s="254"/>
      <c r="AB857" s="82"/>
      <c r="AC857" s="83">
        <f t="shared" si="322"/>
        <v>0</v>
      </c>
    </row>
    <row r="858" spans="1:38">
      <c r="A858" s="256">
        <v>436</v>
      </c>
      <c r="B858" s="249" t="s">
        <v>1319</v>
      </c>
      <c r="C858" s="263">
        <v>56735</v>
      </c>
      <c r="D858" s="245">
        <v>4</v>
      </c>
      <c r="E858" s="248">
        <v>2</v>
      </c>
      <c r="F858" s="248">
        <v>0</v>
      </c>
      <c r="G858" s="248">
        <v>89</v>
      </c>
      <c r="H858" s="247">
        <v>2</v>
      </c>
      <c r="I858" s="65">
        <f>E858*400+F858*100+G858</f>
        <v>889</v>
      </c>
      <c r="J858" s="84">
        <v>220</v>
      </c>
      <c r="K858" s="80">
        <f>I858*J858</f>
        <v>195580</v>
      </c>
      <c r="L858" s="245">
        <v>1</v>
      </c>
      <c r="M858" s="266" t="s">
        <v>1592</v>
      </c>
      <c r="N858" s="245" t="s">
        <v>1621</v>
      </c>
      <c r="O858" s="48"/>
      <c r="P858" s="58">
        <v>165</v>
      </c>
      <c r="Q858" s="245"/>
      <c r="R858" s="251"/>
      <c r="S858" s="245"/>
      <c r="T858" s="249">
        <v>29</v>
      </c>
      <c r="U858" s="252"/>
      <c r="V858" s="249"/>
      <c r="W858" s="253"/>
      <c r="X858" s="243"/>
      <c r="Y858" s="243"/>
      <c r="Z858" s="125">
        <f>K858</f>
        <v>195580</v>
      </c>
      <c r="AA858" s="254">
        <v>0.02</v>
      </c>
      <c r="AB858" s="82">
        <f>+Z858*AA858/100</f>
        <v>39.116</v>
      </c>
      <c r="AC858" s="83">
        <f t="shared" si="322"/>
        <v>33.248599999999996</v>
      </c>
      <c r="AD858" s="482" t="s">
        <v>10</v>
      </c>
      <c r="AE858" s="482" t="s">
        <v>1716</v>
      </c>
      <c r="AF858" s="482" t="s">
        <v>59</v>
      </c>
      <c r="AG858" s="121">
        <v>3350400272263</v>
      </c>
      <c r="AH858" s="8" t="s">
        <v>1714</v>
      </c>
    </row>
    <row r="859" spans="1:38">
      <c r="A859" s="256"/>
      <c r="B859" s="249"/>
      <c r="C859" s="245"/>
      <c r="D859" s="245"/>
      <c r="E859" s="248"/>
      <c r="F859" s="248"/>
      <c r="G859" s="248"/>
      <c r="H859" s="247"/>
      <c r="I859" s="65"/>
      <c r="J859" s="65"/>
      <c r="K859" s="80"/>
      <c r="L859" s="245">
        <v>2</v>
      </c>
      <c r="M859" s="266" t="s">
        <v>1668</v>
      </c>
      <c r="N859" s="245" t="s">
        <v>1595</v>
      </c>
      <c r="O859" s="48"/>
      <c r="P859" s="58">
        <v>97</v>
      </c>
      <c r="Q859" s="245"/>
      <c r="R859" s="251"/>
      <c r="S859" s="245"/>
      <c r="T859" s="249">
        <v>5</v>
      </c>
      <c r="U859" s="252"/>
      <c r="V859" s="249"/>
      <c r="W859" s="253"/>
      <c r="X859" s="243"/>
      <c r="Y859" s="243"/>
      <c r="Z859" s="125"/>
      <c r="AA859" s="254"/>
      <c r="AB859" s="82"/>
      <c r="AC859" s="83">
        <f t="shared" si="322"/>
        <v>0</v>
      </c>
    </row>
    <row r="860" spans="1:38">
      <c r="A860" s="256"/>
      <c r="B860" s="249"/>
      <c r="C860" s="245"/>
      <c r="D860" s="245"/>
      <c r="E860" s="248"/>
      <c r="F860" s="248"/>
      <c r="G860" s="248"/>
      <c r="H860" s="247"/>
      <c r="I860" s="65"/>
      <c r="J860" s="65"/>
      <c r="K860" s="80"/>
      <c r="L860" s="245">
        <v>3</v>
      </c>
      <c r="M860" s="266" t="s">
        <v>1715</v>
      </c>
      <c r="N860" s="245" t="s">
        <v>1595</v>
      </c>
      <c r="O860" s="48"/>
      <c r="P860" s="58">
        <v>80</v>
      </c>
      <c r="Q860" s="245"/>
      <c r="R860" s="251"/>
      <c r="S860" s="245"/>
      <c r="T860" s="249">
        <v>7</v>
      </c>
      <c r="U860" s="252"/>
      <c r="V860" s="249"/>
      <c r="W860" s="253"/>
      <c r="X860" s="243"/>
      <c r="Y860" s="243"/>
      <c r="Z860" s="125"/>
      <c r="AA860" s="254"/>
      <c r="AB860" s="82"/>
      <c r="AC860" s="83">
        <f t="shared" si="322"/>
        <v>0</v>
      </c>
    </row>
    <row r="861" spans="1:38">
      <c r="A861" s="256"/>
      <c r="B861" s="249"/>
      <c r="C861" s="245"/>
      <c r="D861" s="245"/>
      <c r="E861" s="248"/>
      <c r="F861" s="248"/>
      <c r="G861" s="248"/>
      <c r="H861" s="247"/>
      <c r="I861" s="65"/>
      <c r="J861" s="65"/>
      <c r="K861" s="80"/>
      <c r="L861" s="245">
        <v>4</v>
      </c>
      <c r="M861" s="266" t="s">
        <v>1630</v>
      </c>
      <c r="N861" s="245" t="s">
        <v>1595</v>
      </c>
      <c r="O861" s="48"/>
      <c r="P861" s="58">
        <v>18</v>
      </c>
      <c r="Q861" s="245"/>
      <c r="R861" s="251"/>
      <c r="S861" s="245"/>
      <c r="T861" s="249">
        <v>33</v>
      </c>
      <c r="U861" s="252"/>
      <c r="V861" s="249"/>
      <c r="W861" s="253"/>
      <c r="X861" s="243"/>
      <c r="Y861" s="243"/>
      <c r="Z861" s="125"/>
      <c r="AA861" s="254"/>
      <c r="AB861" s="82"/>
      <c r="AC861" s="83">
        <f t="shared" si="322"/>
        <v>0</v>
      </c>
    </row>
    <row r="862" spans="1:38">
      <c r="A862" s="256"/>
      <c r="B862" s="249"/>
      <c r="C862" s="245"/>
      <c r="D862" s="245"/>
      <c r="E862" s="248"/>
      <c r="F862" s="248"/>
      <c r="G862" s="248"/>
      <c r="H862" s="247"/>
      <c r="I862" s="65"/>
      <c r="J862" s="65"/>
      <c r="K862" s="80"/>
      <c r="L862" s="245">
        <v>5</v>
      </c>
      <c r="M862" s="266" t="s">
        <v>1586</v>
      </c>
      <c r="N862" s="245" t="s">
        <v>1595</v>
      </c>
      <c r="O862" s="48"/>
      <c r="P862" s="58">
        <v>143</v>
      </c>
      <c r="Q862" s="245"/>
      <c r="R862" s="251"/>
      <c r="S862" s="245"/>
      <c r="T862" s="249">
        <v>9</v>
      </c>
      <c r="U862" s="252"/>
      <c r="V862" s="249"/>
      <c r="W862" s="253"/>
      <c r="X862" s="243"/>
      <c r="Y862" s="243"/>
      <c r="Z862" s="125"/>
      <c r="AA862" s="254"/>
      <c r="AB862" s="82"/>
      <c r="AC862" s="83">
        <f t="shared" si="322"/>
        <v>0</v>
      </c>
    </row>
    <row r="863" spans="1:38">
      <c r="A863" s="283">
        <v>437</v>
      </c>
      <c r="B863" s="243" t="s">
        <v>1322</v>
      </c>
      <c r="C863" s="262">
        <v>23933</v>
      </c>
      <c r="D863" s="245">
        <v>4</v>
      </c>
      <c r="E863" s="248">
        <v>9</v>
      </c>
      <c r="F863" s="248">
        <v>1</v>
      </c>
      <c r="G863" s="248">
        <v>52</v>
      </c>
      <c r="H863" s="247">
        <v>1</v>
      </c>
      <c r="I863" s="84">
        <f t="shared" ref="I863:I866" si="335">E863*400+F863*100+G863</f>
        <v>3752</v>
      </c>
      <c r="J863" s="84">
        <v>400</v>
      </c>
      <c r="K863" s="80">
        <f t="shared" ref="K863:K866" si="336">I863*J863</f>
        <v>1500800</v>
      </c>
      <c r="L863" s="245"/>
      <c r="M863" s="248"/>
      <c r="N863" s="249"/>
      <c r="O863" s="45"/>
      <c r="P863" s="139"/>
      <c r="Q863" s="250"/>
      <c r="R863" s="250"/>
      <c r="S863" s="251"/>
      <c r="T863" s="249"/>
      <c r="U863" s="252"/>
      <c r="V863" s="249"/>
      <c r="W863" s="253"/>
      <c r="X863" s="243"/>
      <c r="Y863" s="243"/>
      <c r="Z863" s="125">
        <f t="shared" ref="Z863:Z866" si="337">K863</f>
        <v>1500800</v>
      </c>
      <c r="AA863" s="254">
        <v>0.01</v>
      </c>
      <c r="AB863" s="82">
        <f t="shared" si="332"/>
        <v>150.08000000000001</v>
      </c>
      <c r="AC863" s="83">
        <f t="shared" si="322"/>
        <v>127.56800000000001</v>
      </c>
      <c r="AD863" s="4" t="s">
        <v>10</v>
      </c>
      <c r="AE863" s="4" t="s">
        <v>628</v>
      </c>
      <c r="AF863" s="4" t="s">
        <v>104</v>
      </c>
      <c r="AG863" s="121">
        <v>3350500172899</v>
      </c>
      <c r="AH863" s="8" t="s">
        <v>1536</v>
      </c>
      <c r="AI863" s="35" t="s">
        <v>195</v>
      </c>
    </row>
    <row r="864" spans="1:38" ht="17.25">
      <c r="A864" s="283">
        <v>438</v>
      </c>
      <c r="B864" s="249" t="s">
        <v>1139</v>
      </c>
      <c r="C864" s="245">
        <v>578</v>
      </c>
      <c r="D864" s="245"/>
      <c r="E864" s="248">
        <v>0</v>
      </c>
      <c r="F864" s="248">
        <v>0</v>
      </c>
      <c r="G864" s="248">
        <v>56</v>
      </c>
      <c r="H864" s="247">
        <v>1</v>
      </c>
      <c r="I864" s="65">
        <f t="shared" si="335"/>
        <v>56</v>
      </c>
      <c r="J864" s="84">
        <v>100</v>
      </c>
      <c r="K864" s="80">
        <f t="shared" si="336"/>
        <v>5600</v>
      </c>
      <c r="L864" s="245"/>
      <c r="M864" s="248"/>
      <c r="N864" s="249"/>
      <c r="O864" s="45"/>
      <c r="P864" s="139"/>
      <c r="Q864" s="250"/>
      <c r="R864" s="250"/>
      <c r="S864" s="251"/>
      <c r="T864" s="249"/>
      <c r="U864" s="252"/>
      <c r="V864" s="249"/>
      <c r="W864" s="253"/>
      <c r="X864" s="243"/>
      <c r="Y864" s="243"/>
      <c r="Z864" s="125">
        <f t="shared" si="337"/>
        <v>5600</v>
      </c>
      <c r="AA864" s="254">
        <v>0.02</v>
      </c>
      <c r="AB864" s="82">
        <f t="shared" si="332"/>
        <v>1.1200000000000001</v>
      </c>
      <c r="AC864" s="83">
        <f t="shared" si="322"/>
        <v>0.95200000000000007</v>
      </c>
      <c r="AD864" s="484" t="s">
        <v>10</v>
      </c>
      <c r="AE864" s="484" t="s">
        <v>628</v>
      </c>
      <c r="AF864" s="484" t="s">
        <v>427</v>
      </c>
      <c r="AG864" s="484" t="s">
        <v>1159</v>
      </c>
      <c r="AH864" s="484">
        <v>269</v>
      </c>
      <c r="AI864" s="14">
        <v>1</v>
      </c>
      <c r="AJ864" s="14" t="s">
        <v>15</v>
      </c>
      <c r="AK864" s="14" t="s">
        <v>16</v>
      </c>
      <c r="AL864" s="14" t="s">
        <v>17</v>
      </c>
    </row>
    <row r="865" spans="1:44" ht="20.100000000000001" customHeight="1">
      <c r="A865" s="283">
        <v>439</v>
      </c>
      <c r="B865" s="243" t="s">
        <v>656</v>
      </c>
      <c r="C865" s="258" t="s">
        <v>1128</v>
      </c>
      <c r="D865" s="259" t="s">
        <v>95</v>
      </c>
      <c r="E865" s="260">
        <v>3</v>
      </c>
      <c r="F865" s="260">
        <v>0</v>
      </c>
      <c r="G865" s="260">
        <v>72</v>
      </c>
      <c r="H865" s="247">
        <v>1</v>
      </c>
      <c r="I865" s="84">
        <f t="shared" si="335"/>
        <v>1272</v>
      </c>
      <c r="J865" s="84">
        <v>250</v>
      </c>
      <c r="K865" s="80">
        <f t="shared" si="336"/>
        <v>318000</v>
      </c>
      <c r="L865" s="245"/>
      <c r="M865" s="248"/>
      <c r="N865" s="249"/>
      <c r="O865" s="45"/>
      <c r="P865" s="139"/>
      <c r="Q865" s="250"/>
      <c r="R865" s="250"/>
      <c r="S865" s="251"/>
      <c r="T865" s="249"/>
      <c r="U865" s="252"/>
      <c r="V865" s="249"/>
      <c r="W865" s="253"/>
      <c r="X865" s="243"/>
      <c r="Y865" s="243"/>
      <c r="Z865" s="125">
        <f t="shared" si="337"/>
        <v>318000</v>
      </c>
      <c r="AA865" s="254">
        <v>0.01</v>
      </c>
      <c r="AB865" s="82">
        <f>+Z865*AA865/100</f>
        <v>31.8</v>
      </c>
      <c r="AC865" s="83">
        <f t="shared" si="322"/>
        <v>27.03</v>
      </c>
      <c r="AD865" s="501" t="s">
        <v>10</v>
      </c>
      <c r="AE865" s="489" t="s">
        <v>628</v>
      </c>
      <c r="AF865" s="489" t="s">
        <v>34</v>
      </c>
      <c r="AG865" s="498" t="s">
        <v>965</v>
      </c>
      <c r="AH865" s="498" t="s">
        <v>154</v>
      </c>
      <c r="AI865" s="12" t="s">
        <v>95</v>
      </c>
      <c r="AJ865" s="6" t="s">
        <v>123</v>
      </c>
      <c r="AK865" s="11"/>
      <c r="AL865" s="11" t="s">
        <v>16</v>
      </c>
      <c r="AM865" s="11" t="s">
        <v>17</v>
      </c>
      <c r="AN865" s="11" t="s">
        <v>25</v>
      </c>
      <c r="AO865" s="11" t="s">
        <v>462</v>
      </c>
      <c r="AP865" s="11">
        <v>15</v>
      </c>
      <c r="AQ865" s="11">
        <v>1</v>
      </c>
      <c r="AR865" s="11">
        <v>70</v>
      </c>
    </row>
    <row r="866" spans="1:44" ht="20.100000000000001" customHeight="1">
      <c r="A866" s="283">
        <v>440</v>
      </c>
      <c r="B866" s="243" t="s">
        <v>656</v>
      </c>
      <c r="C866" s="258">
        <v>1989</v>
      </c>
      <c r="D866" s="259" t="s">
        <v>32</v>
      </c>
      <c r="E866" s="260">
        <v>3</v>
      </c>
      <c r="F866" s="260">
        <v>0</v>
      </c>
      <c r="G866" s="260">
        <v>0</v>
      </c>
      <c r="H866" s="247">
        <v>1</v>
      </c>
      <c r="I866" s="84">
        <f t="shared" si="335"/>
        <v>1200</v>
      </c>
      <c r="J866" s="84">
        <v>250</v>
      </c>
      <c r="K866" s="80">
        <f t="shared" si="336"/>
        <v>300000</v>
      </c>
      <c r="L866" s="245"/>
      <c r="M866" s="248"/>
      <c r="N866" s="249"/>
      <c r="O866" s="45"/>
      <c r="P866" s="139"/>
      <c r="Q866" s="250"/>
      <c r="R866" s="250"/>
      <c r="S866" s="251"/>
      <c r="T866" s="249"/>
      <c r="U866" s="252"/>
      <c r="V866" s="249"/>
      <c r="W866" s="253"/>
      <c r="X866" s="243"/>
      <c r="Y866" s="243"/>
      <c r="Z866" s="125">
        <f t="shared" si="337"/>
        <v>300000</v>
      </c>
      <c r="AA866" s="254">
        <v>0.01</v>
      </c>
      <c r="AB866" s="82">
        <f>+Z866*AA866/100</f>
        <v>30</v>
      </c>
      <c r="AC866" s="83">
        <f t="shared" si="322"/>
        <v>25.5</v>
      </c>
      <c r="AD866" s="501" t="s">
        <v>20</v>
      </c>
      <c r="AE866" s="489" t="s">
        <v>388</v>
      </c>
      <c r="AF866" s="489" t="s">
        <v>160</v>
      </c>
      <c r="AG866" s="498" t="s">
        <v>1071</v>
      </c>
      <c r="AH866" s="498" t="s">
        <v>162</v>
      </c>
      <c r="AI866" s="12" t="s">
        <v>163</v>
      </c>
      <c r="AJ866" s="6"/>
      <c r="AK866" s="11" t="s">
        <v>15</v>
      </c>
      <c r="AL866" s="11" t="s">
        <v>16</v>
      </c>
      <c r="AM866" s="11" t="s">
        <v>17</v>
      </c>
      <c r="AN866" s="11" t="s">
        <v>38</v>
      </c>
      <c r="AO866" s="11" t="s">
        <v>595</v>
      </c>
      <c r="AP866" s="11">
        <v>7</v>
      </c>
      <c r="AQ866" s="11">
        <v>2</v>
      </c>
      <c r="AR866" s="11">
        <v>77</v>
      </c>
    </row>
    <row r="867" spans="1:44" ht="17.25" customHeight="1">
      <c r="A867" s="283"/>
      <c r="B867" s="293"/>
      <c r="C867" s="414"/>
      <c r="D867" s="282"/>
      <c r="E867" s="312"/>
      <c r="F867" s="312"/>
      <c r="G867" s="312"/>
      <c r="H867" s="313"/>
      <c r="I867" s="100"/>
      <c r="J867" s="100"/>
      <c r="K867" s="80"/>
      <c r="L867" s="282"/>
      <c r="M867" s="288" t="s">
        <v>1607</v>
      </c>
      <c r="N867" s="282" t="s">
        <v>1587</v>
      </c>
      <c r="O867" s="88">
        <v>1</v>
      </c>
      <c r="P867" s="147">
        <v>1080</v>
      </c>
      <c r="Q867" s="290">
        <v>100</v>
      </c>
      <c r="R867" s="290">
        <v>2250</v>
      </c>
      <c r="S867" s="290">
        <f>+P867*R867</f>
        <v>2430000</v>
      </c>
      <c r="T867" s="282">
        <v>21</v>
      </c>
      <c r="U867" s="288">
        <v>32</v>
      </c>
      <c r="V867" s="287">
        <f>+S867*0.68</f>
        <v>1652400.0000000002</v>
      </c>
      <c r="W867" s="292"/>
      <c r="X867" s="293"/>
      <c r="Y867" s="293"/>
      <c r="Z867" s="125">
        <f>+V867</f>
        <v>1652400.0000000002</v>
      </c>
      <c r="AA867" s="254">
        <v>0.01</v>
      </c>
      <c r="AB867" s="136">
        <f>+Z867*0.01/100</f>
        <v>165.24000000000004</v>
      </c>
      <c r="AC867" s="83"/>
      <c r="AD867" s="211" t="s">
        <v>10</v>
      </c>
      <c r="AE867" s="211" t="s">
        <v>2117</v>
      </c>
      <c r="AF867" s="211" t="s">
        <v>2085</v>
      </c>
      <c r="AG867" s="493"/>
      <c r="AH867" s="493"/>
      <c r="AI867" s="26"/>
      <c r="AJ867" s="26"/>
      <c r="AK867" s="26"/>
      <c r="AL867" s="14"/>
    </row>
    <row r="868" spans="1:44" ht="17.25" customHeight="1">
      <c r="A868" s="283"/>
      <c r="B868" s="293"/>
      <c r="C868" s="414"/>
      <c r="D868" s="282"/>
      <c r="E868" s="312"/>
      <c r="F868" s="312"/>
      <c r="G868" s="312"/>
      <c r="H868" s="313"/>
      <c r="I868" s="100"/>
      <c r="J868" s="100"/>
      <c r="K868" s="80"/>
      <c r="L868" s="282"/>
      <c r="M868" s="288" t="s">
        <v>1607</v>
      </c>
      <c r="N868" s="282" t="s">
        <v>1587</v>
      </c>
      <c r="O868" s="88">
        <v>1</v>
      </c>
      <c r="P868" s="147">
        <v>1144</v>
      </c>
      <c r="Q868" s="290">
        <v>100</v>
      </c>
      <c r="R868" s="290">
        <v>2250</v>
      </c>
      <c r="S868" s="290">
        <f>+P868*R868</f>
        <v>2574000</v>
      </c>
      <c r="T868" s="282">
        <v>5</v>
      </c>
      <c r="U868" s="288">
        <v>5</v>
      </c>
      <c r="V868" s="287">
        <f>+S868*0.85</f>
        <v>2187900</v>
      </c>
      <c r="W868" s="292"/>
      <c r="X868" s="293"/>
      <c r="Y868" s="293"/>
      <c r="Z868" s="125">
        <f>+V868</f>
        <v>2187900</v>
      </c>
      <c r="AA868" s="254">
        <v>0.01</v>
      </c>
      <c r="AB868" s="136">
        <f>+Z868*0.01/100</f>
        <v>218.79</v>
      </c>
      <c r="AC868" s="83"/>
      <c r="AD868" s="211" t="s">
        <v>10</v>
      </c>
      <c r="AE868" s="211" t="s">
        <v>2117</v>
      </c>
      <c r="AF868" s="211" t="s">
        <v>2085</v>
      </c>
      <c r="AG868" s="493"/>
      <c r="AH868" s="493"/>
      <c r="AI868" s="26"/>
      <c r="AJ868" s="26"/>
      <c r="AK868" s="26"/>
      <c r="AL868" s="14"/>
    </row>
    <row r="869" spans="1:44" ht="20.100000000000001" customHeight="1">
      <c r="A869" s="242">
        <v>441</v>
      </c>
      <c r="B869" s="243" t="s">
        <v>656</v>
      </c>
      <c r="C869" s="258">
        <v>1989</v>
      </c>
      <c r="D869" s="259" t="s">
        <v>32</v>
      </c>
      <c r="E869" s="260">
        <v>2</v>
      </c>
      <c r="F869" s="260">
        <v>1</v>
      </c>
      <c r="G869" s="260">
        <v>19</v>
      </c>
      <c r="H869" s="247">
        <v>1</v>
      </c>
      <c r="I869" s="65">
        <f>E869*400+F869*100+G869</f>
        <v>919</v>
      </c>
      <c r="J869" s="84">
        <v>250</v>
      </c>
      <c r="K869" s="80">
        <f>I869*J869</f>
        <v>229750</v>
      </c>
      <c r="L869" s="245"/>
      <c r="M869" s="248"/>
      <c r="N869" s="249"/>
      <c r="O869" s="45"/>
      <c r="P869" s="139"/>
      <c r="Q869" s="250"/>
      <c r="R869" s="250"/>
      <c r="S869" s="251"/>
      <c r="T869" s="249"/>
      <c r="U869" s="252"/>
      <c r="V869" s="249"/>
      <c r="W869" s="253"/>
      <c r="X869" s="243"/>
      <c r="Y869" s="243"/>
      <c r="Z869" s="125">
        <f>K869</f>
        <v>229750</v>
      </c>
      <c r="AA869" s="254">
        <v>0.01</v>
      </c>
      <c r="AB869" s="82">
        <f>+Z869*AA869/100</f>
        <v>22.975000000000001</v>
      </c>
      <c r="AC869" s="83">
        <f t="shared" si="322"/>
        <v>19.528750000000002</v>
      </c>
      <c r="AD869" s="501" t="s">
        <v>44</v>
      </c>
      <c r="AE869" s="568" t="s">
        <v>392</v>
      </c>
      <c r="AF869" s="489" t="s">
        <v>34</v>
      </c>
      <c r="AG869" s="498" t="s">
        <v>1098</v>
      </c>
      <c r="AH869" s="498" t="s">
        <v>72</v>
      </c>
      <c r="AI869" s="12" t="s">
        <v>24</v>
      </c>
      <c r="AJ869" s="6"/>
      <c r="AK869" s="11" t="s">
        <v>15</v>
      </c>
      <c r="AL869" s="11" t="s">
        <v>16</v>
      </c>
      <c r="AM869" s="11" t="s">
        <v>17</v>
      </c>
      <c r="AN869" s="11" t="s">
        <v>25</v>
      </c>
      <c r="AO869" s="11" t="s">
        <v>626</v>
      </c>
      <c r="AP869" s="11">
        <v>0</v>
      </c>
      <c r="AQ869" s="11">
        <v>1</v>
      </c>
      <c r="AR869" s="11">
        <v>21</v>
      </c>
    </row>
    <row r="870" spans="1:44" ht="20.100000000000001" customHeight="1">
      <c r="A870" s="382"/>
      <c r="B870" s="243" t="s">
        <v>1759</v>
      </c>
      <c r="C870" s="258"/>
      <c r="D870" s="259"/>
      <c r="E870" s="260">
        <v>3</v>
      </c>
      <c r="F870" s="260">
        <v>0</v>
      </c>
      <c r="G870" s="260">
        <v>0</v>
      </c>
      <c r="H870" s="247">
        <v>1</v>
      </c>
      <c r="I870" s="65">
        <f>E870*400+F870*100+G870</f>
        <v>1200</v>
      </c>
      <c r="J870" s="84">
        <v>250</v>
      </c>
      <c r="K870" s="80">
        <f>I870*J870</f>
        <v>300000</v>
      </c>
      <c r="L870" s="245"/>
      <c r="M870" s="248"/>
      <c r="N870" s="249"/>
      <c r="O870" s="45"/>
      <c r="P870" s="139"/>
      <c r="Q870" s="250"/>
      <c r="R870" s="250"/>
      <c r="S870" s="251"/>
      <c r="T870" s="249"/>
      <c r="U870" s="252"/>
      <c r="V870" s="249"/>
      <c r="W870" s="253"/>
      <c r="X870" s="243"/>
      <c r="Y870" s="243"/>
      <c r="Z870" s="125">
        <f>K870</f>
        <v>300000</v>
      </c>
      <c r="AA870" s="254">
        <v>0.01</v>
      </c>
      <c r="AB870" s="82">
        <f>+Z870*AA870/100</f>
        <v>30</v>
      </c>
      <c r="AC870" s="83">
        <f t="shared" si="322"/>
        <v>25.5</v>
      </c>
      <c r="AD870" s="488"/>
      <c r="AE870" s="569" t="s">
        <v>2258</v>
      </c>
      <c r="AF870" s="488"/>
      <c r="AG870" s="504"/>
      <c r="AH870" s="504"/>
      <c r="AI870" s="67"/>
      <c r="AJ870" s="64"/>
      <c r="AK870" s="11"/>
      <c r="AL870" s="11"/>
      <c r="AM870" s="11"/>
      <c r="AN870" s="11"/>
      <c r="AO870" s="11"/>
      <c r="AP870" s="11"/>
      <c r="AQ870" s="11"/>
      <c r="AR870" s="11"/>
    </row>
    <row r="871" spans="1:44">
      <c r="A871" s="256">
        <v>442</v>
      </c>
      <c r="B871" s="249" t="s">
        <v>1282</v>
      </c>
      <c r="C871" s="263">
        <v>55306</v>
      </c>
      <c r="D871" s="245">
        <v>9</v>
      </c>
      <c r="E871" s="248">
        <v>1</v>
      </c>
      <c r="F871" s="248">
        <v>3</v>
      </c>
      <c r="G871" s="248">
        <v>8</v>
      </c>
      <c r="H871" s="265">
        <v>3</v>
      </c>
      <c r="I871" s="65">
        <f>E871*400+F871*100+G871</f>
        <v>708</v>
      </c>
      <c r="J871" s="267">
        <v>440</v>
      </c>
      <c r="K871" s="80">
        <f>I871*J871</f>
        <v>311520</v>
      </c>
      <c r="L871" s="245"/>
      <c r="M871" s="248" t="s">
        <v>2111</v>
      </c>
      <c r="N871" s="249"/>
      <c r="O871" s="45"/>
      <c r="P871" s="144"/>
      <c r="Q871" s="250"/>
      <c r="R871" s="250"/>
      <c r="S871" s="251"/>
      <c r="T871" s="252"/>
      <c r="U871" s="252"/>
      <c r="V871" s="249"/>
      <c r="W871" s="306"/>
      <c r="X871" s="249"/>
      <c r="Y871" s="249"/>
      <c r="Z871" s="125"/>
      <c r="AA871" s="254"/>
      <c r="AB871" s="82"/>
      <c r="AC871" s="83">
        <f t="shared" si="322"/>
        <v>0</v>
      </c>
      <c r="AD871" s="4" t="s">
        <v>10</v>
      </c>
      <c r="AE871" s="4" t="s">
        <v>2115</v>
      </c>
      <c r="AF871" s="4" t="s">
        <v>2116</v>
      </c>
    </row>
    <row r="872" spans="1:44">
      <c r="A872" s="256"/>
      <c r="B872" s="249"/>
      <c r="C872" s="263"/>
      <c r="D872" s="245"/>
      <c r="E872" s="248"/>
      <c r="F872" s="248"/>
      <c r="G872" s="248">
        <v>25</v>
      </c>
      <c r="H872" s="265">
        <v>3</v>
      </c>
      <c r="I872" s="248">
        <v>25</v>
      </c>
      <c r="J872" s="267">
        <v>440</v>
      </c>
      <c r="K872" s="70">
        <f>+J872*I872</f>
        <v>11000</v>
      </c>
      <c r="L872" s="245"/>
      <c r="M872" s="248"/>
      <c r="N872" s="249"/>
      <c r="O872" s="45"/>
      <c r="P872" s="144"/>
      <c r="Q872" s="250"/>
      <c r="R872" s="250"/>
      <c r="S872" s="251"/>
      <c r="T872" s="252"/>
      <c r="U872" s="252"/>
      <c r="V872" s="249"/>
      <c r="W872" s="253"/>
      <c r="X872" s="243"/>
      <c r="Y872" s="243"/>
      <c r="Z872" s="125">
        <f>+K872</f>
        <v>11000</v>
      </c>
      <c r="AA872" s="250">
        <v>0.3</v>
      </c>
      <c r="AB872" s="137">
        <f>+Z872*AA872/100</f>
        <v>33</v>
      </c>
      <c r="AC872" s="83">
        <f t="shared" si="322"/>
        <v>28.05</v>
      </c>
      <c r="AD872" s="4" t="s">
        <v>2325</v>
      </c>
      <c r="AE872" s="4" t="s">
        <v>2115</v>
      </c>
      <c r="AF872" s="4" t="s">
        <v>2116</v>
      </c>
    </row>
    <row r="873" spans="1:44">
      <c r="A873" s="256"/>
      <c r="B873" s="249"/>
      <c r="C873" s="263"/>
      <c r="D873" s="245"/>
      <c r="E873" s="248"/>
      <c r="F873" s="248"/>
      <c r="G873" s="248">
        <f>708-25</f>
        <v>683</v>
      </c>
      <c r="H873" s="265">
        <v>1</v>
      </c>
      <c r="I873" s="248">
        <v>638</v>
      </c>
      <c r="J873" s="267">
        <v>440</v>
      </c>
      <c r="K873" s="70">
        <f>+J873*I873</f>
        <v>280720</v>
      </c>
      <c r="L873" s="245"/>
      <c r="M873" s="248"/>
      <c r="N873" s="249"/>
      <c r="O873" s="45"/>
      <c r="P873" s="144"/>
      <c r="Q873" s="250"/>
      <c r="R873" s="250"/>
      <c r="S873" s="251"/>
      <c r="T873" s="252"/>
      <c r="U873" s="252"/>
      <c r="V873" s="249"/>
      <c r="W873" s="253"/>
      <c r="X873" s="243"/>
      <c r="Y873" s="243">
        <v>50</v>
      </c>
      <c r="Z873" s="125"/>
      <c r="AA873" s="250"/>
      <c r="AC873" s="83">
        <f t="shared" si="322"/>
        <v>0</v>
      </c>
      <c r="AD873" s="4" t="s">
        <v>2326</v>
      </c>
      <c r="AE873" s="4" t="s">
        <v>2115</v>
      </c>
      <c r="AF873" s="4" t="s">
        <v>2116</v>
      </c>
    </row>
    <row r="874" spans="1:44">
      <c r="A874" s="256"/>
      <c r="B874" s="249"/>
      <c r="C874" s="263"/>
      <c r="D874" s="245"/>
      <c r="E874" s="248"/>
      <c r="F874" s="248"/>
      <c r="G874" s="248"/>
      <c r="H874" s="265"/>
      <c r="I874" s="248"/>
      <c r="J874" s="267"/>
      <c r="K874" s="70"/>
      <c r="L874" s="245"/>
      <c r="M874" s="248"/>
      <c r="N874" s="249"/>
      <c r="O874" s="45"/>
      <c r="P874" s="144"/>
      <c r="Q874" s="250"/>
      <c r="R874" s="250"/>
      <c r="S874" s="251"/>
      <c r="T874" s="252"/>
      <c r="U874" s="252"/>
      <c r="V874" s="249"/>
      <c r="W874" s="253"/>
      <c r="X874" s="243"/>
      <c r="Y874" s="243"/>
      <c r="Z874" s="125"/>
      <c r="AA874" s="250"/>
      <c r="AC874" s="83">
        <f t="shared" si="322"/>
        <v>0</v>
      </c>
    </row>
    <row r="875" spans="1:44" ht="17.25">
      <c r="A875" s="256">
        <v>443</v>
      </c>
      <c r="B875" s="249" t="s">
        <v>1286</v>
      </c>
      <c r="C875" s="275">
        <v>23933</v>
      </c>
      <c r="D875" s="245">
        <v>4</v>
      </c>
      <c r="E875" s="246">
        <v>3</v>
      </c>
      <c r="F875" s="246">
        <v>1</v>
      </c>
      <c r="G875" s="246">
        <v>20</v>
      </c>
      <c r="H875" s="247">
        <v>1</v>
      </c>
      <c r="I875" s="84">
        <f t="shared" ref="I875:I888" si="338">E875*400+F875*100+G875</f>
        <v>1320</v>
      </c>
      <c r="J875" s="84">
        <v>250</v>
      </c>
      <c r="K875" s="80">
        <f>I875*J875</f>
        <v>330000</v>
      </c>
      <c r="L875" s="245"/>
      <c r="M875" s="248"/>
      <c r="N875" s="249"/>
      <c r="O875" s="45"/>
      <c r="P875" s="139"/>
      <c r="Q875" s="250"/>
      <c r="R875" s="250"/>
      <c r="S875" s="251"/>
      <c r="T875" s="249"/>
      <c r="U875" s="252"/>
      <c r="V875" s="249"/>
      <c r="W875" s="253"/>
      <c r="X875" s="243"/>
      <c r="Y875" s="243"/>
      <c r="Z875" s="125">
        <f>K875</f>
        <v>330000</v>
      </c>
      <c r="AA875" s="250">
        <v>0.01</v>
      </c>
      <c r="AB875" s="137">
        <f>+Z875*AA875/100</f>
        <v>33</v>
      </c>
      <c r="AC875" s="83">
        <f t="shared" si="322"/>
        <v>28.05</v>
      </c>
      <c r="AD875" s="484" t="s">
        <v>20</v>
      </c>
      <c r="AE875" s="484" t="s">
        <v>1298</v>
      </c>
      <c r="AF875" s="484" t="s">
        <v>1297</v>
      </c>
      <c r="AG875" s="524">
        <v>3350400233357</v>
      </c>
      <c r="AH875" s="484">
        <v>104</v>
      </c>
      <c r="AI875" s="14">
        <v>4</v>
      </c>
      <c r="AJ875" s="14"/>
      <c r="AK875" s="14"/>
      <c r="AL875" s="14"/>
    </row>
    <row r="876" spans="1:44" ht="17.25">
      <c r="A876" s="256"/>
      <c r="B876" s="249" t="s">
        <v>1286</v>
      </c>
      <c r="C876" s="275">
        <v>23933</v>
      </c>
      <c r="D876" s="245">
        <v>4</v>
      </c>
      <c r="E876" s="246">
        <v>1</v>
      </c>
      <c r="F876" s="246">
        <v>3</v>
      </c>
      <c r="G876" s="246">
        <v>36</v>
      </c>
      <c r="H876" s="247">
        <v>1</v>
      </c>
      <c r="I876" s="65">
        <f t="shared" si="338"/>
        <v>736</v>
      </c>
      <c r="J876" s="84">
        <v>250</v>
      </c>
      <c r="K876" s="80">
        <f>I876*J876</f>
        <v>184000</v>
      </c>
      <c r="L876" s="245"/>
      <c r="M876" s="248"/>
      <c r="N876" s="249"/>
      <c r="O876" s="45"/>
      <c r="P876" s="139"/>
      <c r="Q876" s="250"/>
      <c r="R876" s="250"/>
      <c r="S876" s="251"/>
      <c r="T876" s="249"/>
      <c r="U876" s="252"/>
      <c r="V876" s="249"/>
      <c r="W876" s="253"/>
      <c r="X876" s="243"/>
      <c r="Y876" s="243"/>
      <c r="Z876" s="125">
        <f t="shared" ref="Z876:Z888" si="339">K876</f>
        <v>184000</v>
      </c>
      <c r="AA876" s="254">
        <v>0.01</v>
      </c>
      <c r="AB876" s="137">
        <f>+Z876*AA876/100</f>
        <v>18.399999999999999</v>
      </c>
      <c r="AC876" s="83">
        <f t="shared" si="322"/>
        <v>15.639999999999999</v>
      </c>
      <c r="AD876" s="484" t="s">
        <v>20</v>
      </c>
      <c r="AE876" s="484" t="s">
        <v>1298</v>
      </c>
      <c r="AF876" s="484" t="s">
        <v>1297</v>
      </c>
      <c r="AG876" s="524">
        <v>3350400233357</v>
      </c>
      <c r="AH876" s="484">
        <v>104</v>
      </c>
      <c r="AI876" s="14">
        <v>4</v>
      </c>
      <c r="AJ876" s="14"/>
      <c r="AK876" s="14"/>
      <c r="AL876" s="14"/>
    </row>
    <row r="877" spans="1:44" ht="20.100000000000001" customHeight="1">
      <c r="A877" s="256">
        <v>444</v>
      </c>
      <c r="B877" s="243" t="s">
        <v>656</v>
      </c>
      <c r="C877" s="258">
        <v>673</v>
      </c>
      <c r="D877" s="259" t="s">
        <v>24</v>
      </c>
      <c r="E877" s="260">
        <v>2</v>
      </c>
      <c r="F877" s="260">
        <v>3</v>
      </c>
      <c r="G877" s="260">
        <v>78</v>
      </c>
      <c r="H877" s="264">
        <v>1</v>
      </c>
      <c r="I877" s="84">
        <f t="shared" si="338"/>
        <v>1178</v>
      </c>
      <c r="J877" s="84">
        <v>250</v>
      </c>
      <c r="K877" s="80">
        <f>I877*J877</f>
        <v>294500</v>
      </c>
      <c r="L877" s="245"/>
      <c r="M877" s="248"/>
      <c r="N877" s="249"/>
      <c r="O877" s="45"/>
      <c r="P877" s="139"/>
      <c r="Q877" s="250"/>
      <c r="R877" s="250"/>
      <c r="S877" s="251"/>
      <c r="T877" s="249"/>
      <c r="U877" s="252"/>
      <c r="V877" s="249"/>
      <c r="W877" s="253"/>
      <c r="X877" s="243"/>
      <c r="Y877" s="243"/>
      <c r="Z877" s="125">
        <f t="shared" si="339"/>
        <v>294500</v>
      </c>
      <c r="AA877" s="254">
        <v>0.01</v>
      </c>
      <c r="AB877" s="137">
        <f>+Z877*AA877/100</f>
        <v>29.45</v>
      </c>
      <c r="AC877" s="83">
        <f t="shared" si="322"/>
        <v>25.032499999999999</v>
      </c>
      <c r="AD877" s="501" t="s">
        <v>10</v>
      </c>
      <c r="AE877" s="489" t="s">
        <v>260</v>
      </c>
      <c r="AF877" s="489" t="s">
        <v>171</v>
      </c>
      <c r="AG877" s="498" t="s">
        <v>862</v>
      </c>
      <c r="AH877" s="498" t="s">
        <v>127</v>
      </c>
      <c r="AI877" s="12" t="s">
        <v>24</v>
      </c>
      <c r="AJ877" s="6" t="s">
        <v>321</v>
      </c>
      <c r="AK877" s="11" t="s">
        <v>15</v>
      </c>
      <c r="AL877" s="11" t="s">
        <v>16</v>
      </c>
      <c r="AM877" s="11" t="s">
        <v>17</v>
      </c>
      <c r="AN877" s="11" t="s">
        <v>114</v>
      </c>
      <c r="AO877" s="11" t="s">
        <v>316</v>
      </c>
      <c r="AP877" s="11">
        <v>8</v>
      </c>
      <c r="AQ877" s="11">
        <v>1</v>
      </c>
      <c r="AR877" s="11">
        <v>90</v>
      </c>
    </row>
    <row r="878" spans="1:44">
      <c r="A878" s="256">
        <v>445</v>
      </c>
      <c r="B878" s="243" t="s">
        <v>1322</v>
      </c>
      <c r="C878" s="262">
        <v>23933</v>
      </c>
      <c r="D878" s="245">
        <v>4</v>
      </c>
      <c r="E878" s="248">
        <v>4</v>
      </c>
      <c r="F878" s="248">
        <v>0</v>
      </c>
      <c r="G878" s="248">
        <v>61</v>
      </c>
      <c r="H878" s="247">
        <v>1</v>
      </c>
      <c r="I878" s="84">
        <f t="shared" si="338"/>
        <v>1661</v>
      </c>
      <c r="J878" s="84">
        <v>250</v>
      </c>
      <c r="K878" s="80">
        <f>I878*J878</f>
        <v>415250</v>
      </c>
      <c r="L878" s="245"/>
      <c r="M878" s="248"/>
      <c r="N878" s="249"/>
      <c r="O878" s="45"/>
      <c r="P878" s="139"/>
      <c r="Q878" s="250"/>
      <c r="R878" s="250"/>
      <c r="S878" s="251"/>
      <c r="T878" s="249"/>
      <c r="U878" s="252"/>
      <c r="V878" s="249"/>
      <c r="W878" s="253"/>
      <c r="X878" s="243"/>
      <c r="Y878" s="243"/>
      <c r="Z878" s="125">
        <f t="shared" si="339"/>
        <v>415250</v>
      </c>
      <c r="AA878" s="254">
        <v>0.01</v>
      </c>
      <c r="AB878" s="137">
        <f>+Z878*AA878/100</f>
        <v>41.524999999999999</v>
      </c>
      <c r="AC878" s="83">
        <f t="shared" si="322"/>
        <v>35.296250000000001</v>
      </c>
      <c r="AD878" s="4" t="s">
        <v>20</v>
      </c>
      <c r="AE878" s="4" t="s">
        <v>1189</v>
      </c>
      <c r="AF878" s="4" t="s">
        <v>1389</v>
      </c>
      <c r="AG878" s="121">
        <v>3460800248164</v>
      </c>
    </row>
    <row r="879" spans="1:44">
      <c r="A879" s="256">
        <v>446</v>
      </c>
      <c r="B879" s="249" t="s">
        <v>1319</v>
      </c>
      <c r="C879" s="263">
        <v>17323</v>
      </c>
      <c r="D879" s="245">
        <v>7</v>
      </c>
      <c r="E879" s="248">
        <v>0</v>
      </c>
      <c r="F879" s="248">
        <v>1</v>
      </c>
      <c r="G879" s="248">
        <v>95</v>
      </c>
      <c r="H879" s="265">
        <v>3</v>
      </c>
      <c r="I879" s="60">
        <v>195</v>
      </c>
      <c r="J879" s="267">
        <v>500</v>
      </c>
      <c r="K879" s="65">
        <f>+J879*I879</f>
        <v>97500</v>
      </c>
      <c r="L879" s="245"/>
      <c r="M879" s="248"/>
      <c r="N879" s="249"/>
      <c r="O879" s="45"/>
      <c r="P879" s="144"/>
      <c r="Q879" s="250"/>
      <c r="R879" s="250"/>
      <c r="S879" s="251"/>
      <c r="T879" s="252"/>
      <c r="U879" s="252"/>
      <c r="V879" s="249"/>
      <c r="W879" s="306"/>
      <c r="X879" s="249"/>
      <c r="Y879" s="249"/>
      <c r="Z879" s="125"/>
      <c r="AA879" s="250"/>
      <c r="AB879" s="82"/>
      <c r="AC879" s="83">
        <f t="shared" ref="AC879:AC940" si="340">+AB879*0.85</f>
        <v>0</v>
      </c>
      <c r="AD879" s="523"/>
      <c r="AE879" s="7" t="s">
        <v>2166</v>
      </c>
      <c r="AF879" s="7"/>
      <c r="AG879" s="18"/>
      <c r="AH879" s="522"/>
    </row>
    <row r="880" spans="1:44">
      <c r="A880" s="256"/>
      <c r="B880" s="249"/>
      <c r="C880" s="263"/>
      <c r="D880" s="245"/>
      <c r="E880" s="248"/>
      <c r="F880" s="248"/>
      <c r="G880" s="248"/>
      <c r="H880" s="265"/>
      <c r="I880" s="248">
        <v>18</v>
      </c>
      <c r="J880" s="267">
        <v>500</v>
      </c>
      <c r="K880" s="65">
        <f>+J880*I880</f>
        <v>9000</v>
      </c>
      <c r="L880" s="245">
        <v>1</v>
      </c>
      <c r="M880" s="248" t="s">
        <v>1586</v>
      </c>
      <c r="N880" s="249" t="s">
        <v>1587</v>
      </c>
      <c r="O880" s="45">
        <v>3</v>
      </c>
      <c r="P880" s="144">
        <v>72</v>
      </c>
      <c r="Q880" s="251">
        <v>100</v>
      </c>
      <c r="R880" s="250">
        <v>2600</v>
      </c>
      <c r="S880" s="251">
        <f>+P880*R880</f>
        <v>187200</v>
      </c>
      <c r="T880" s="252">
        <v>2</v>
      </c>
      <c r="U880" s="252">
        <v>2</v>
      </c>
      <c r="V880" s="139">
        <f>+S880*0.98</f>
        <v>183456</v>
      </c>
      <c r="W880" s="309">
        <f>+K880+V880</f>
        <v>192456</v>
      </c>
      <c r="X880" s="139">
        <v>50</v>
      </c>
      <c r="Y880" s="249"/>
      <c r="Z880" s="125">
        <f>+W880</f>
        <v>192456</v>
      </c>
      <c r="AA880" s="250">
        <v>0.3</v>
      </c>
      <c r="AB880" s="82">
        <f t="shared" ref="AB880:AB886" si="341">+Z880*AA880/100</f>
        <v>577.36799999999994</v>
      </c>
      <c r="AC880" s="83">
        <f t="shared" si="340"/>
        <v>490.76279999999991</v>
      </c>
      <c r="AE880" s="7" t="s">
        <v>2166</v>
      </c>
      <c r="AF880" s="7"/>
    </row>
    <row r="881" spans="1:44">
      <c r="A881" s="609">
        <v>447</v>
      </c>
      <c r="B881" s="625" t="s">
        <v>2327</v>
      </c>
      <c r="C881" s="615"/>
      <c r="D881" s="610"/>
      <c r="E881" s="611">
        <v>2</v>
      </c>
      <c r="F881" s="611">
        <v>0</v>
      </c>
      <c r="G881" s="626">
        <v>97.96</v>
      </c>
      <c r="H881" s="616">
        <v>1</v>
      </c>
      <c r="I881" s="626">
        <v>897.96</v>
      </c>
      <c r="J881" s="617">
        <v>250</v>
      </c>
      <c r="K881" s="627">
        <v>224491</v>
      </c>
      <c r="L881" s="610"/>
      <c r="M881" s="611"/>
      <c r="N881" s="621"/>
      <c r="O881" s="628"/>
      <c r="P881" s="629"/>
      <c r="Q881" s="612"/>
      <c r="R881" s="630"/>
      <c r="S881" s="612"/>
      <c r="T881" s="622"/>
      <c r="U881" s="622"/>
      <c r="V881" s="631"/>
      <c r="W881" s="632"/>
      <c r="X881" s="633"/>
      <c r="Y881" s="623"/>
      <c r="Z881" s="613">
        <v>224941</v>
      </c>
      <c r="AA881" s="624">
        <v>0.01</v>
      </c>
      <c r="AB881" s="634">
        <v>22.49</v>
      </c>
      <c r="AC881" s="614"/>
      <c r="AD881" s="618" t="s">
        <v>10</v>
      </c>
      <c r="AE881" s="618" t="s">
        <v>2328</v>
      </c>
      <c r="AF881" s="618" t="s">
        <v>2329</v>
      </c>
    </row>
    <row r="882" spans="1:44">
      <c r="A882" s="256">
        <v>448</v>
      </c>
      <c r="B882" s="249" t="s">
        <v>1319</v>
      </c>
      <c r="C882" s="263">
        <v>17372</v>
      </c>
      <c r="D882" s="245">
        <v>4</v>
      </c>
      <c r="E882" s="248">
        <v>0</v>
      </c>
      <c r="F882" s="248">
        <v>0</v>
      </c>
      <c r="G882" s="248">
        <v>30</v>
      </c>
      <c r="H882" s="247">
        <v>2</v>
      </c>
      <c r="I882" s="65">
        <f t="shared" si="338"/>
        <v>30</v>
      </c>
      <c r="J882" s="84">
        <v>500</v>
      </c>
      <c r="K882" s="80">
        <f>I882*J882</f>
        <v>15000</v>
      </c>
      <c r="L882" s="245"/>
      <c r="M882" s="266"/>
      <c r="N882" s="245"/>
      <c r="O882" s="45"/>
      <c r="P882" s="139"/>
      <c r="Q882" s="249"/>
      <c r="R882" s="250"/>
      <c r="S882" s="245"/>
      <c r="T882" s="249"/>
      <c r="U882" s="252"/>
      <c r="V882" s="249"/>
      <c r="W882" s="253"/>
      <c r="X882" s="243"/>
      <c r="Y882" s="243"/>
      <c r="Z882" s="125">
        <f t="shared" si="339"/>
        <v>15000</v>
      </c>
      <c r="AA882" s="254">
        <v>0.02</v>
      </c>
      <c r="AB882" s="137">
        <f t="shared" si="341"/>
        <v>3</v>
      </c>
      <c r="AC882" s="83">
        <f t="shared" si="340"/>
        <v>2.5499999999999998</v>
      </c>
      <c r="AD882" s="4" t="s">
        <v>644</v>
      </c>
      <c r="AE882" s="4" t="s">
        <v>1965</v>
      </c>
      <c r="AF882" s="4" t="s">
        <v>324</v>
      </c>
      <c r="AG882" s="121">
        <v>3350400272042</v>
      </c>
      <c r="AH882" s="8" t="s">
        <v>1966</v>
      </c>
    </row>
    <row r="883" spans="1:44">
      <c r="A883" s="256">
        <v>449</v>
      </c>
      <c r="B883" s="243" t="s">
        <v>1320</v>
      </c>
      <c r="C883" s="263"/>
      <c r="D883" s="245"/>
      <c r="E883" s="248">
        <v>4</v>
      </c>
      <c r="F883" s="248">
        <v>0</v>
      </c>
      <c r="G883" s="248">
        <v>0</v>
      </c>
      <c r="H883" s="247">
        <v>1</v>
      </c>
      <c r="I883" s="65">
        <v>1600</v>
      </c>
      <c r="J883" s="84">
        <v>250</v>
      </c>
      <c r="K883" s="80">
        <v>400000</v>
      </c>
      <c r="L883" s="245"/>
      <c r="M883" s="266"/>
      <c r="N883" s="245"/>
      <c r="O883" s="45"/>
      <c r="P883" s="139"/>
      <c r="Q883" s="249"/>
      <c r="R883" s="250"/>
      <c r="S883" s="245"/>
      <c r="T883" s="249"/>
      <c r="U883" s="252"/>
      <c r="V883" s="249"/>
      <c r="W883" s="253"/>
      <c r="X883" s="243"/>
      <c r="Y883" s="243"/>
      <c r="Z883" s="125">
        <v>400000</v>
      </c>
      <c r="AA883" s="254">
        <v>0.01</v>
      </c>
      <c r="AB883" s="137">
        <v>40</v>
      </c>
      <c r="AC883" s="83"/>
      <c r="AD883" s="4" t="s">
        <v>20</v>
      </c>
      <c r="AE883" s="4" t="s">
        <v>2330</v>
      </c>
      <c r="AF883" s="4" t="s">
        <v>2331</v>
      </c>
    </row>
    <row r="884" spans="1:44" ht="20.100000000000001" customHeight="1">
      <c r="A884" s="256">
        <v>450</v>
      </c>
      <c r="B884" s="243" t="s">
        <v>656</v>
      </c>
      <c r="C884" s="258" t="s">
        <v>1132</v>
      </c>
      <c r="D884" s="259" t="s">
        <v>32</v>
      </c>
      <c r="E884" s="260">
        <v>0</v>
      </c>
      <c r="F884" s="260">
        <v>1</v>
      </c>
      <c r="G884" s="260">
        <v>56</v>
      </c>
      <c r="H884" s="247">
        <v>1</v>
      </c>
      <c r="I884" s="65">
        <f t="shared" si="338"/>
        <v>156</v>
      </c>
      <c r="J884" s="84">
        <v>250</v>
      </c>
      <c r="K884" s="80">
        <f>I884*J884</f>
        <v>39000</v>
      </c>
      <c r="L884" s="245"/>
      <c r="M884" s="248"/>
      <c r="N884" s="249"/>
      <c r="O884" s="45"/>
      <c r="P884" s="139"/>
      <c r="Q884" s="250"/>
      <c r="R884" s="250"/>
      <c r="S884" s="251"/>
      <c r="T884" s="249"/>
      <c r="U884" s="252"/>
      <c r="V884" s="249"/>
      <c r="W884" s="253"/>
      <c r="X884" s="243"/>
      <c r="Y884" s="243"/>
      <c r="Z884" s="125">
        <f t="shared" si="339"/>
        <v>39000</v>
      </c>
      <c r="AA884" s="254">
        <v>0.01</v>
      </c>
      <c r="AB884" s="137">
        <f t="shared" si="341"/>
        <v>3.9</v>
      </c>
      <c r="AC884" s="83">
        <f t="shared" si="340"/>
        <v>3.3149999999999999</v>
      </c>
      <c r="AD884" s="501" t="s">
        <v>10</v>
      </c>
      <c r="AE884" s="489" t="s">
        <v>2015</v>
      </c>
      <c r="AF884" s="489" t="s">
        <v>725</v>
      </c>
      <c r="AG884" s="498" t="s">
        <v>1105</v>
      </c>
      <c r="AH884" s="498" t="s">
        <v>1125</v>
      </c>
      <c r="AI884" s="12" t="s">
        <v>14</v>
      </c>
      <c r="AJ884" s="6" t="s">
        <v>36</v>
      </c>
      <c r="AK884" s="11" t="s">
        <v>15</v>
      </c>
      <c r="AL884" s="11" t="s">
        <v>16</v>
      </c>
      <c r="AM884" s="11" t="s">
        <v>17</v>
      </c>
      <c r="AN884" s="11" t="s">
        <v>96</v>
      </c>
      <c r="AO884" s="11" t="s">
        <v>626</v>
      </c>
      <c r="AP884" s="11">
        <v>0</v>
      </c>
      <c r="AQ884" s="11">
        <v>1</v>
      </c>
      <c r="AR884" s="11">
        <v>37</v>
      </c>
    </row>
    <row r="885" spans="1:44" ht="20.100000000000001" customHeight="1">
      <c r="A885" s="256">
        <v>451</v>
      </c>
      <c r="B885" s="243" t="s">
        <v>656</v>
      </c>
      <c r="C885" s="258">
        <v>481</v>
      </c>
      <c r="D885" s="259" t="s">
        <v>95</v>
      </c>
      <c r="E885" s="260">
        <v>5</v>
      </c>
      <c r="F885" s="260">
        <v>0</v>
      </c>
      <c r="G885" s="260">
        <v>8</v>
      </c>
      <c r="H885" s="264">
        <v>1</v>
      </c>
      <c r="I885" s="84">
        <f t="shared" si="338"/>
        <v>2008</v>
      </c>
      <c r="J885" s="84">
        <v>250</v>
      </c>
      <c r="K885" s="80">
        <f t="shared" ref="K885:K888" si="342">I885*J885</f>
        <v>502000</v>
      </c>
      <c r="L885" s="245"/>
      <c r="M885" s="248"/>
      <c r="N885" s="249"/>
      <c r="O885" s="45"/>
      <c r="P885" s="139"/>
      <c r="Q885" s="250"/>
      <c r="R885" s="250"/>
      <c r="S885" s="251"/>
      <c r="T885" s="249"/>
      <c r="U885" s="252"/>
      <c r="V885" s="249"/>
      <c r="W885" s="253"/>
      <c r="X885" s="243"/>
      <c r="Y885" s="243"/>
      <c r="Z885" s="125">
        <f t="shared" si="339"/>
        <v>502000</v>
      </c>
      <c r="AA885" s="254">
        <v>0.01</v>
      </c>
      <c r="AB885" s="137">
        <f t="shared" si="341"/>
        <v>50.2</v>
      </c>
      <c r="AC885" s="83">
        <f t="shared" si="340"/>
        <v>42.67</v>
      </c>
      <c r="AD885" s="501" t="s">
        <v>10</v>
      </c>
      <c r="AE885" s="489" t="s">
        <v>368</v>
      </c>
      <c r="AF885" s="489" t="s">
        <v>104</v>
      </c>
      <c r="AG885" s="498" t="s">
        <v>853</v>
      </c>
      <c r="AH885" s="498" t="s">
        <v>290</v>
      </c>
      <c r="AI885" s="12" t="s">
        <v>95</v>
      </c>
      <c r="AJ885" s="200" t="s">
        <v>195</v>
      </c>
      <c r="AK885" s="11" t="s">
        <v>15</v>
      </c>
      <c r="AL885" s="11" t="s">
        <v>16</v>
      </c>
      <c r="AM885" s="11" t="s">
        <v>17</v>
      </c>
      <c r="AN885" s="11" t="s">
        <v>33</v>
      </c>
      <c r="AO885" s="11" t="s">
        <v>316</v>
      </c>
      <c r="AP885" s="11">
        <v>6</v>
      </c>
      <c r="AQ885" s="11">
        <v>1</v>
      </c>
      <c r="AR885" s="11">
        <v>25</v>
      </c>
    </row>
    <row r="886" spans="1:44">
      <c r="A886" s="256">
        <v>452</v>
      </c>
      <c r="B886" s="249" t="s">
        <v>1723</v>
      </c>
      <c r="C886" s="245"/>
      <c r="D886" s="245">
        <v>6</v>
      </c>
      <c r="E886" s="248">
        <v>0</v>
      </c>
      <c r="F886" s="248">
        <v>0</v>
      </c>
      <c r="G886" s="248">
        <v>38</v>
      </c>
      <c r="H886" s="247">
        <v>2</v>
      </c>
      <c r="I886" s="84">
        <f t="shared" si="338"/>
        <v>38</v>
      </c>
      <c r="J886" s="84">
        <v>250</v>
      </c>
      <c r="K886" s="80">
        <f t="shared" si="342"/>
        <v>9500</v>
      </c>
      <c r="L886" s="245">
        <v>1</v>
      </c>
      <c r="M886" s="266" t="s">
        <v>1592</v>
      </c>
      <c r="N886" s="245" t="s">
        <v>1595</v>
      </c>
      <c r="O886" s="45"/>
      <c r="P886" s="139">
        <v>38</v>
      </c>
      <c r="Q886" s="249"/>
      <c r="R886" s="250"/>
      <c r="S886" s="245"/>
      <c r="T886" s="249">
        <v>5</v>
      </c>
      <c r="U886" s="252"/>
      <c r="V886" s="249"/>
      <c r="W886" s="253"/>
      <c r="X886" s="243"/>
      <c r="Y886" s="243"/>
      <c r="Z886" s="125">
        <f t="shared" si="339"/>
        <v>9500</v>
      </c>
      <c r="AA886" s="254">
        <v>0.02</v>
      </c>
      <c r="AB886" s="137">
        <f t="shared" si="341"/>
        <v>1.9</v>
      </c>
      <c r="AC886" s="83">
        <f t="shared" si="340"/>
        <v>1.615</v>
      </c>
      <c r="AD886" s="4" t="s">
        <v>20</v>
      </c>
      <c r="AE886" s="4" t="s">
        <v>1800</v>
      </c>
      <c r="AF886" s="4" t="s">
        <v>34</v>
      </c>
      <c r="AG886" s="121">
        <v>3350400195919</v>
      </c>
      <c r="AH886" s="8" t="s">
        <v>1799</v>
      </c>
    </row>
    <row r="887" spans="1:44">
      <c r="A887" s="256"/>
      <c r="B887" s="249" t="s">
        <v>1723</v>
      </c>
      <c r="C887" s="245"/>
      <c r="D887" s="245">
        <v>6</v>
      </c>
      <c r="E887" s="248">
        <v>0</v>
      </c>
      <c r="F887" s="248">
        <v>0</v>
      </c>
      <c r="G887" s="248">
        <v>80</v>
      </c>
      <c r="H887" s="247">
        <v>2</v>
      </c>
      <c r="I887" s="84">
        <f t="shared" si="338"/>
        <v>80</v>
      </c>
      <c r="J887" s="84">
        <v>250</v>
      </c>
      <c r="K887" s="80">
        <f>I887*J887</f>
        <v>20000</v>
      </c>
      <c r="L887" s="245">
        <v>1</v>
      </c>
      <c r="M887" s="266" t="s">
        <v>1592</v>
      </c>
      <c r="N887" s="245" t="s">
        <v>1595</v>
      </c>
      <c r="O887" s="45"/>
      <c r="P887" s="139">
        <v>49</v>
      </c>
      <c r="Q887" s="249"/>
      <c r="R887" s="250"/>
      <c r="S887" s="245"/>
      <c r="T887" s="249">
        <v>11</v>
      </c>
      <c r="U887" s="252"/>
      <c r="V887" s="249"/>
      <c r="W887" s="253"/>
      <c r="X887" s="243"/>
      <c r="Y887" s="243"/>
      <c r="Z887" s="125">
        <f t="shared" si="339"/>
        <v>20000</v>
      </c>
      <c r="AA887" s="254">
        <v>0.02</v>
      </c>
      <c r="AB887" s="137">
        <f>+Z887*AA887/100</f>
        <v>4</v>
      </c>
      <c r="AC887" s="83">
        <f t="shared" si="340"/>
        <v>3.4</v>
      </c>
      <c r="AD887" s="4" t="s">
        <v>20</v>
      </c>
      <c r="AE887" s="4" t="s">
        <v>1800</v>
      </c>
      <c r="AF887" s="4" t="s">
        <v>34</v>
      </c>
      <c r="AG887" s="121">
        <v>3350400195919</v>
      </c>
      <c r="AH887" s="8" t="s">
        <v>1799</v>
      </c>
    </row>
    <row r="888" spans="1:44">
      <c r="A888" s="256">
        <v>453</v>
      </c>
      <c r="B888" s="249" t="s">
        <v>1723</v>
      </c>
      <c r="C888" s="245"/>
      <c r="D888" s="245">
        <v>6</v>
      </c>
      <c r="E888" s="248">
        <v>2</v>
      </c>
      <c r="F888" s="248">
        <v>2</v>
      </c>
      <c r="G888" s="248">
        <v>60</v>
      </c>
      <c r="H888" s="247">
        <v>2</v>
      </c>
      <c r="I888" s="84">
        <f t="shared" si="338"/>
        <v>1060</v>
      </c>
      <c r="J888" s="84">
        <v>250</v>
      </c>
      <c r="K888" s="80">
        <f t="shared" si="342"/>
        <v>265000</v>
      </c>
      <c r="L888" s="245">
        <v>1</v>
      </c>
      <c r="M888" s="266" t="s">
        <v>1592</v>
      </c>
      <c r="N888" s="245" t="s">
        <v>1613</v>
      </c>
      <c r="O888" s="45"/>
      <c r="P888" s="141">
        <v>112</v>
      </c>
      <c r="Q888" s="249"/>
      <c r="R888" s="250"/>
      <c r="S888" s="245"/>
      <c r="T888" s="249">
        <v>30</v>
      </c>
      <c r="U888" s="252"/>
      <c r="V888" s="249"/>
      <c r="W888" s="253"/>
      <c r="X888" s="243"/>
      <c r="Y888" s="243"/>
      <c r="Z888" s="125">
        <f t="shared" si="339"/>
        <v>265000</v>
      </c>
      <c r="AA888" s="254">
        <v>0.02</v>
      </c>
      <c r="AB888" s="137">
        <f>+Z888*AA888/100</f>
        <v>53</v>
      </c>
      <c r="AC888" s="83">
        <f t="shared" si="340"/>
        <v>45.05</v>
      </c>
      <c r="AD888" s="4" t="s">
        <v>20</v>
      </c>
      <c r="AE888" s="4" t="s">
        <v>1795</v>
      </c>
      <c r="AF888" s="4" t="s">
        <v>34</v>
      </c>
      <c r="AG888" s="121">
        <v>2350400017818</v>
      </c>
      <c r="AH888" s="8" t="s">
        <v>1794</v>
      </c>
    </row>
    <row r="889" spans="1:44">
      <c r="A889" s="256"/>
      <c r="B889" s="249"/>
      <c r="C889" s="245"/>
      <c r="D889" s="245"/>
      <c r="E889" s="248"/>
      <c r="F889" s="248"/>
      <c r="G889" s="248"/>
      <c r="H889" s="247"/>
      <c r="I889" s="65"/>
      <c r="J889" s="65"/>
      <c r="K889" s="80"/>
      <c r="L889" s="245">
        <v>2</v>
      </c>
      <c r="M889" s="266" t="s">
        <v>1630</v>
      </c>
      <c r="N889" s="245" t="s">
        <v>1595</v>
      </c>
      <c r="O889" s="45"/>
      <c r="P889" s="139">
        <v>67</v>
      </c>
      <c r="Q889" s="249"/>
      <c r="R889" s="250"/>
      <c r="S889" s="245"/>
      <c r="T889" s="249">
        <v>32</v>
      </c>
      <c r="U889" s="252"/>
      <c r="V889" s="249"/>
      <c r="W889" s="253"/>
      <c r="X889" s="243"/>
      <c r="Y889" s="243"/>
      <c r="Z889" s="125"/>
      <c r="AA889" s="254"/>
      <c r="AC889" s="83">
        <f t="shared" si="340"/>
        <v>0</v>
      </c>
    </row>
    <row r="890" spans="1:44">
      <c r="A890" s="256">
        <v>454</v>
      </c>
      <c r="B890" s="249" t="s">
        <v>1319</v>
      </c>
      <c r="C890" s="263">
        <v>44936</v>
      </c>
      <c r="D890" s="245">
        <v>4</v>
      </c>
      <c r="E890" s="267">
        <v>0</v>
      </c>
      <c r="F890" s="267">
        <v>2</v>
      </c>
      <c r="G890" s="267">
        <v>17</v>
      </c>
      <c r="H890" s="247">
        <v>2</v>
      </c>
      <c r="I890" s="84">
        <f t="shared" ref="I890:I904" si="343">E890*400+F890*100+G890</f>
        <v>217</v>
      </c>
      <c r="J890" s="84">
        <v>500</v>
      </c>
      <c r="K890" s="80">
        <f t="shared" ref="K890:K904" si="344">I890*J890</f>
        <v>108500</v>
      </c>
      <c r="L890" s="245">
        <v>1</v>
      </c>
      <c r="M890" s="338" t="s">
        <v>1592</v>
      </c>
      <c r="N890" s="256" t="s">
        <v>1621</v>
      </c>
      <c r="O890" s="45"/>
      <c r="P890" s="141">
        <v>192</v>
      </c>
      <c r="Q890" s="249"/>
      <c r="R890" s="250"/>
      <c r="S890" s="245"/>
      <c r="T890" s="249">
        <v>17</v>
      </c>
      <c r="U890" s="252"/>
      <c r="V890" s="249"/>
      <c r="W890" s="253"/>
      <c r="X890" s="243"/>
      <c r="Y890" s="243"/>
      <c r="Z890" s="125">
        <f>K890</f>
        <v>108500</v>
      </c>
      <c r="AA890" s="254">
        <v>0.02</v>
      </c>
      <c r="AB890" s="137">
        <f>+Z890*AA890/100</f>
        <v>21.7</v>
      </c>
      <c r="AC890" s="83">
        <f t="shared" si="340"/>
        <v>18.445</v>
      </c>
      <c r="AD890" s="4" t="s">
        <v>10</v>
      </c>
      <c r="AE890" s="4" t="s">
        <v>1637</v>
      </c>
      <c r="AF890" s="4" t="s">
        <v>81</v>
      </c>
      <c r="AG890" s="121">
        <v>3350400176311</v>
      </c>
      <c r="AH890" s="8" t="s">
        <v>1635</v>
      </c>
    </row>
    <row r="891" spans="1:44">
      <c r="A891" s="256"/>
      <c r="B891" s="249"/>
      <c r="C891" s="245"/>
      <c r="D891" s="245"/>
      <c r="E891" s="248"/>
      <c r="F891" s="248"/>
      <c r="G891" s="248"/>
      <c r="H891" s="247">
        <v>1</v>
      </c>
      <c r="I891" s="65">
        <f t="shared" si="343"/>
        <v>0</v>
      </c>
      <c r="J891" s="65"/>
      <c r="K891" s="80">
        <f t="shared" si="344"/>
        <v>0</v>
      </c>
      <c r="L891" s="245">
        <v>2</v>
      </c>
      <c r="M891" s="266" t="s">
        <v>1630</v>
      </c>
      <c r="N891" s="249" t="s">
        <v>1595</v>
      </c>
      <c r="O891" s="45"/>
      <c r="P891" s="139">
        <v>47</v>
      </c>
      <c r="Q891" s="249"/>
      <c r="R891" s="250"/>
      <c r="S891" s="245"/>
      <c r="T891" s="249">
        <v>28</v>
      </c>
      <c r="U891" s="252"/>
      <c r="V891" s="249"/>
      <c r="W891" s="253"/>
      <c r="X891" s="243"/>
      <c r="Y891" s="243"/>
      <c r="Z891" s="125"/>
      <c r="AA891" s="254"/>
      <c r="AC891" s="83">
        <f t="shared" si="340"/>
        <v>0</v>
      </c>
    </row>
    <row r="892" spans="1:44">
      <c r="A892" s="256"/>
      <c r="B892" s="249"/>
      <c r="C892" s="245"/>
      <c r="D892" s="245"/>
      <c r="E892" s="248"/>
      <c r="F892" s="248"/>
      <c r="G892" s="248"/>
      <c r="H892" s="247">
        <v>1</v>
      </c>
      <c r="I892" s="65">
        <f t="shared" si="343"/>
        <v>0</v>
      </c>
      <c r="J892" s="65"/>
      <c r="K892" s="80">
        <f t="shared" si="344"/>
        <v>0</v>
      </c>
      <c r="L892" s="245">
        <v>3</v>
      </c>
      <c r="M892" s="266" t="s">
        <v>1636</v>
      </c>
      <c r="N892" s="249" t="s">
        <v>1595</v>
      </c>
      <c r="O892" s="45"/>
      <c r="P892" s="139">
        <v>37</v>
      </c>
      <c r="Q892" s="249"/>
      <c r="R892" s="250"/>
      <c r="S892" s="245"/>
      <c r="T892" s="249">
        <v>28</v>
      </c>
      <c r="U892" s="252"/>
      <c r="V892" s="249"/>
      <c r="W892" s="253"/>
      <c r="X892" s="243"/>
      <c r="Y892" s="243"/>
      <c r="Z892" s="125"/>
      <c r="AA892" s="254"/>
      <c r="AC892" s="83">
        <f t="shared" si="340"/>
        <v>0</v>
      </c>
    </row>
    <row r="893" spans="1:44" ht="20.100000000000001" customHeight="1">
      <c r="A893" s="256">
        <v>455</v>
      </c>
      <c r="B893" s="243" t="s">
        <v>656</v>
      </c>
      <c r="C893" s="258">
        <v>338</v>
      </c>
      <c r="D893" s="259" t="s">
        <v>95</v>
      </c>
      <c r="E893" s="260">
        <v>4</v>
      </c>
      <c r="F893" s="260">
        <v>1</v>
      </c>
      <c r="G893" s="260">
        <v>49</v>
      </c>
      <c r="H893" s="264">
        <v>1</v>
      </c>
      <c r="I893" s="84">
        <f t="shared" si="343"/>
        <v>1749</v>
      </c>
      <c r="J893" s="84">
        <v>250</v>
      </c>
      <c r="K893" s="80">
        <f t="shared" si="344"/>
        <v>437250</v>
      </c>
      <c r="L893" s="245"/>
      <c r="M893" s="248"/>
      <c r="N893" s="249"/>
      <c r="O893" s="45"/>
      <c r="P893" s="139"/>
      <c r="Q893" s="250"/>
      <c r="R893" s="250"/>
      <c r="S893" s="251"/>
      <c r="T893" s="249"/>
      <c r="U893" s="252"/>
      <c r="V893" s="249"/>
      <c r="W893" s="253"/>
      <c r="X893" s="243"/>
      <c r="Y893" s="243"/>
      <c r="Z893" s="125">
        <f>K893</f>
        <v>437250</v>
      </c>
      <c r="AA893" s="254">
        <v>0.01</v>
      </c>
      <c r="AB893" s="137">
        <f t="shared" ref="AB893:AB904" si="345">+Z893*AA893/100</f>
        <v>43.725000000000001</v>
      </c>
      <c r="AC893" s="83">
        <f t="shared" si="340"/>
        <v>37.166249999999998</v>
      </c>
      <c r="AD893" s="501" t="s">
        <v>10</v>
      </c>
      <c r="AE893" s="489" t="s">
        <v>548</v>
      </c>
      <c r="AF893" s="489" t="s">
        <v>63</v>
      </c>
      <c r="AG893" s="498" t="s">
        <v>769</v>
      </c>
      <c r="AH893" s="498" t="s">
        <v>276</v>
      </c>
      <c r="AI893" s="12" t="s">
        <v>95</v>
      </c>
      <c r="AJ893" s="6" t="s">
        <v>123</v>
      </c>
      <c r="AK893" s="11" t="s">
        <v>15</v>
      </c>
      <c r="AL893" s="11" t="s">
        <v>16</v>
      </c>
      <c r="AM893" s="11" t="s">
        <v>17</v>
      </c>
      <c r="AN893" s="11" t="s">
        <v>138</v>
      </c>
      <c r="AO893" s="11" t="s">
        <v>76</v>
      </c>
      <c r="AP893" s="11">
        <v>0</v>
      </c>
      <c r="AQ893" s="11">
        <v>3</v>
      </c>
      <c r="AR893" s="11">
        <v>58</v>
      </c>
    </row>
    <row r="894" spans="1:44" ht="20.100000000000001" customHeight="1">
      <c r="A894" s="256"/>
      <c r="B894" s="243" t="s">
        <v>656</v>
      </c>
      <c r="C894" s="258">
        <v>481</v>
      </c>
      <c r="D894" s="259" t="s">
        <v>95</v>
      </c>
      <c r="E894" s="260">
        <v>4</v>
      </c>
      <c r="F894" s="260">
        <v>1</v>
      </c>
      <c r="G894" s="260">
        <v>36</v>
      </c>
      <c r="H894" s="264">
        <v>1</v>
      </c>
      <c r="I894" s="84">
        <f t="shared" si="343"/>
        <v>1736</v>
      </c>
      <c r="J894" s="84">
        <v>250</v>
      </c>
      <c r="K894" s="80">
        <f t="shared" si="344"/>
        <v>434000</v>
      </c>
      <c r="L894" s="245"/>
      <c r="M894" s="248"/>
      <c r="N894" s="249"/>
      <c r="O894" s="45"/>
      <c r="P894" s="139"/>
      <c r="Q894" s="250"/>
      <c r="R894" s="250"/>
      <c r="S894" s="251"/>
      <c r="T894" s="249"/>
      <c r="U894" s="252"/>
      <c r="V894" s="249"/>
      <c r="W894" s="253"/>
      <c r="X894" s="243"/>
      <c r="Y894" s="243"/>
      <c r="Z894" s="125">
        <f t="shared" ref="Z894:Z904" si="346">K894</f>
        <v>434000</v>
      </c>
      <c r="AA894" s="254">
        <v>0.01</v>
      </c>
      <c r="AB894" s="137">
        <f t="shared" si="345"/>
        <v>43.4</v>
      </c>
      <c r="AC894" s="83">
        <f t="shared" si="340"/>
        <v>36.89</v>
      </c>
      <c r="AD894" s="501" t="s">
        <v>10</v>
      </c>
      <c r="AE894" s="489" t="s">
        <v>548</v>
      </c>
      <c r="AF894" s="489" t="s">
        <v>63</v>
      </c>
      <c r="AG894" s="498" t="s">
        <v>769</v>
      </c>
      <c r="AH894" s="498" t="s">
        <v>276</v>
      </c>
      <c r="AI894" s="12" t="s">
        <v>95</v>
      </c>
      <c r="AJ894" s="6"/>
      <c r="AK894" s="11"/>
      <c r="AL894" s="11"/>
      <c r="AM894" s="11" t="s">
        <v>17</v>
      </c>
      <c r="AN894" s="11" t="s">
        <v>172</v>
      </c>
      <c r="AO894" s="11" t="s">
        <v>76</v>
      </c>
      <c r="AP894" s="11">
        <v>1</v>
      </c>
      <c r="AQ894" s="11">
        <v>0</v>
      </c>
      <c r="AR894" s="11">
        <v>37</v>
      </c>
    </row>
    <row r="895" spans="1:44" ht="20.100000000000001" customHeight="1">
      <c r="A895" s="256"/>
      <c r="B895" s="243" t="s">
        <v>656</v>
      </c>
      <c r="C895" s="258">
        <v>489</v>
      </c>
      <c r="D895" s="259" t="s">
        <v>95</v>
      </c>
      <c r="E895" s="260">
        <v>2</v>
      </c>
      <c r="F895" s="260">
        <v>1</v>
      </c>
      <c r="G895" s="260">
        <v>34</v>
      </c>
      <c r="H895" s="264">
        <v>1</v>
      </c>
      <c r="I895" s="65">
        <f t="shared" si="343"/>
        <v>934</v>
      </c>
      <c r="J895" s="84">
        <v>250</v>
      </c>
      <c r="K895" s="80">
        <f>I895*J895</f>
        <v>233500</v>
      </c>
      <c r="L895" s="245"/>
      <c r="M895" s="248"/>
      <c r="N895" s="249"/>
      <c r="O895" s="45"/>
      <c r="P895" s="139"/>
      <c r="Q895" s="250"/>
      <c r="R895" s="250"/>
      <c r="S895" s="251"/>
      <c r="T895" s="249"/>
      <c r="U895" s="252"/>
      <c r="V895" s="249"/>
      <c r="W895" s="253"/>
      <c r="X895" s="243"/>
      <c r="Y895" s="243"/>
      <c r="Z895" s="125">
        <f t="shared" si="346"/>
        <v>233500</v>
      </c>
      <c r="AA895" s="254">
        <v>0.01</v>
      </c>
      <c r="AB895" s="137">
        <f t="shared" si="345"/>
        <v>23.35</v>
      </c>
      <c r="AC895" s="83">
        <f t="shared" si="340"/>
        <v>19.8475</v>
      </c>
      <c r="AD895" s="501" t="s">
        <v>10</v>
      </c>
      <c r="AE895" s="489" t="s">
        <v>548</v>
      </c>
      <c r="AF895" s="489" t="s">
        <v>63</v>
      </c>
      <c r="AG895" s="498" t="s">
        <v>769</v>
      </c>
      <c r="AH895" s="498" t="s">
        <v>276</v>
      </c>
      <c r="AI895" s="12" t="s">
        <v>95</v>
      </c>
      <c r="AJ895" s="6"/>
      <c r="AK895" s="11"/>
      <c r="AL895" s="11"/>
      <c r="AM895" s="11" t="s">
        <v>17</v>
      </c>
      <c r="AN895" s="11" t="s">
        <v>75</v>
      </c>
      <c r="AO895" s="11" t="s">
        <v>561</v>
      </c>
      <c r="AP895" s="11">
        <v>15</v>
      </c>
      <c r="AQ895" s="11">
        <v>0</v>
      </c>
      <c r="AR895" s="11">
        <v>25</v>
      </c>
    </row>
    <row r="896" spans="1:44" ht="20.100000000000001" customHeight="1">
      <c r="A896" s="256"/>
      <c r="B896" s="243" t="s">
        <v>1319</v>
      </c>
      <c r="C896" s="258">
        <v>1744</v>
      </c>
      <c r="D896" s="259" t="s">
        <v>95</v>
      </c>
      <c r="E896" s="260">
        <v>0</v>
      </c>
      <c r="F896" s="260">
        <v>1</v>
      </c>
      <c r="G896" s="260">
        <v>0</v>
      </c>
      <c r="H896" s="264">
        <v>2</v>
      </c>
      <c r="I896" s="65">
        <f t="shared" si="343"/>
        <v>100</v>
      </c>
      <c r="J896" s="84">
        <v>500</v>
      </c>
      <c r="K896" s="80">
        <f t="shared" si="344"/>
        <v>50000</v>
      </c>
      <c r="L896" s="245"/>
      <c r="M896" s="248"/>
      <c r="N896" s="249"/>
      <c r="O896" s="45"/>
      <c r="P896" s="139"/>
      <c r="Q896" s="250"/>
      <c r="R896" s="250"/>
      <c r="S896" s="251"/>
      <c r="T896" s="249"/>
      <c r="U896" s="252"/>
      <c r="V896" s="249"/>
      <c r="W896" s="253"/>
      <c r="X896" s="243"/>
      <c r="Y896" s="243"/>
      <c r="Z896" s="125">
        <f t="shared" si="346"/>
        <v>50000</v>
      </c>
      <c r="AA896" s="254">
        <v>0.01</v>
      </c>
      <c r="AB896" s="137">
        <f t="shared" si="345"/>
        <v>5</v>
      </c>
      <c r="AC896" s="83">
        <f t="shared" si="340"/>
        <v>4.25</v>
      </c>
      <c r="AD896" s="501" t="s">
        <v>10</v>
      </c>
      <c r="AE896" s="489" t="s">
        <v>548</v>
      </c>
      <c r="AF896" s="489" t="s">
        <v>63</v>
      </c>
      <c r="AG896" s="498" t="s">
        <v>769</v>
      </c>
      <c r="AH896" s="498" t="s">
        <v>276</v>
      </c>
      <c r="AI896" s="12" t="s">
        <v>95</v>
      </c>
      <c r="AJ896" s="6"/>
      <c r="AK896" s="11"/>
      <c r="AL896" s="11"/>
      <c r="AM896" s="11"/>
      <c r="AN896" s="11"/>
      <c r="AO896" s="11"/>
      <c r="AP896" s="11"/>
      <c r="AQ896" s="11"/>
      <c r="AR896" s="11"/>
    </row>
    <row r="897" spans="1:44" ht="20.100000000000001" customHeight="1">
      <c r="A897" s="256">
        <v>456</v>
      </c>
      <c r="B897" s="243" t="s">
        <v>646</v>
      </c>
      <c r="C897" s="258">
        <v>372</v>
      </c>
      <c r="D897" s="259"/>
      <c r="E897" s="260">
        <v>0</v>
      </c>
      <c r="F897" s="260">
        <v>0</v>
      </c>
      <c r="G897" s="260">
        <v>10</v>
      </c>
      <c r="H897" s="264">
        <v>1</v>
      </c>
      <c r="I897" s="65">
        <f t="shared" si="343"/>
        <v>10</v>
      </c>
      <c r="J897" s="84">
        <v>500</v>
      </c>
      <c r="K897" s="80">
        <f t="shared" si="344"/>
        <v>5000</v>
      </c>
      <c r="L897" s="245"/>
      <c r="M897" s="248"/>
      <c r="N897" s="249"/>
      <c r="O897" s="45"/>
      <c r="P897" s="139"/>
      <c r="Q897" s="250"/>
      <c r="R897" s="250"/>
      <c r="S897" s="251"/>
      <c r="T897" s="249"/>
      <c r="U897" s="252"/>
      <c r="V897" s="249"/>
      <c r="W897" s="253"/>
      <c r="X897" s="243"/>
      <c r="Y897" s="243"/>
      <c r="Z897" s="125">
        <f t="shared" si="346"/>
        <v>5000</v>
      </c>
      <c r="AA897" s="254">
        <v>0.02</v>
      </c>
      <c r="AB897" s="137">
        <f t="shared" si="345"/>
        <v>1</v>
      </c>
      <c r="AC897" s="83">
        <f t="shared" si="340"/>
        <v>0.85</v>
      </c>
      <c r="AD897" s="497" t="s">
        <v>10</v>
      </c>
      <c r="AE897" s="606" t="s">
        <v>2332</v>
      </c>
      <c r="AF897" s="515"/>
      <c r="AG897" s="498"/>
      <c r="AH897" s="498"/>
      <c r="AI897" s="12"/>
      <c r="AJ897" s="6"/>
      <c r="AK897" s="11"/>
      <c r="AL897" s="11"/>
      <c r="AM897" s="11"/>
      <c r="AN897" s="11"/>
      <c r="AO897" s="11"/>
      <c r="AP897" s="11"/>
      <c r="AQ897" s="11"/>
      <c r="AR897" s="11"/>
    </row>
    <row r="898" spans="1:44">
      <c r="A898" s="256">
        <v>457</v>
      </c>
      <c r="B898" s="243" t="s">
        <v>656</v>
      </c>
      <c r="C898" s="258">
        <v>568</v>
      </c>
      <c r="D898" s="259" t="s">
        <v>95</v>
      </c>
      <c r="E898" s="260">
        <v>1</v>
      </c>
      <c r="F898" s="260">
        <v>2</v>
      </c>
      <c r="G898" s="260">
        <v>45</v>
      </c>
      <c r="H898" s="247">
        <v>1</v>
      </c>
      <c r="I898" s="65">
        <f t="shared" si="343"/>
        <v>645</v>
      </c>
      <c r="J898" s="84">
        <v>250</v>
      </c>
      <c r="K898" s="80">
        <f t="shared" si="344"/>
        <v>161250</v>
      </c>
      <c r="L898" s="245"/>
      <c r="M898" s="248"/>
      <c r="N898" s="249"/>
      <c r="O898" s="45"/>
      <c r="P898" s="139"/>
      <c r="Q898" s="250"/>
      <c r="R898" s="250"/>
      <c r="S898" s="251"/>
      <c r="T898" s="249"/>
      <c r="U898" s="252"/>
      <c r="V898" s="249"/>
      <c r="W898" s="253"/>
      <c r="X898" s="243"/>
      <c r="Y898" s="243"/>
      <c r="Z898" s="125">
        <f t="shared" si="346"/>
        <v>161250</v>
      </c>
      <c r="AA898" s="254">
        <v>0.01</v>
      </c>
      <c r="AB898" s="137">
        <f t="shared" si="345"/>
        <v>16.125</v>
      </c>
      <c r="AC898" s="83">
        <f t="shared" si="340"/>
        <v>13.706249999999999</v>
      </c>
      <c r="AD898" s="501" t="s">
        <v>10</v>
      </c>
      <c r="AE898" s="489" t="s">
        <v>663</v>
      </c>
      <c r="AF898" s="489" t="s">
        <v>34</v>
      </c>
      <c r="AG898" s="498" t="s">
        <v>886</v>
      </c>
      <c r="AH898" s="498" t="s">
        <v>408</v>
      </c>
      <c r="AI898" s="12" t="s">
        <v>14</v>
      </c>
      <c r="AJ898" s="6" t="s">
        <v>36</v>
      </c>
      <c r="AK898" s="11" t="s">
        <v>15</v>
      </c>
      <c r="AL898" s="11" t="s">
        <v>16</v>
      </c>
      <c r="AM898" s="11" t="s">
        <v>17</v>
      </c>
      <c r="AN898" s="11" t="s">
        <v>51</v>
      </c>
      <c r="AO898" s="11" t="s">
        <v>362</v>
      </c>
      <c r="AP898" s="11">
        <v>14</v>
      </c>
      <c r="AQ898" s="11">
        <v>1</v>
      </c>
      <c r="AR898" s="11">
        <v>75</v>
      </c>
    </row>
    <row r="899" spans="1:44" ht="17.25">
      <c r="A899" s="279"/>
      <c r="B899" s="249" t="s">
        <v>1139</v>
      </c>
      <c r="C899" s="275">
        <v>539</v>
      </c>
      <c r="D899" s="245"/>
      <c r="E899" s="246">
        <v>9</v>
      </c>
      <c r="F899" s="246">
        <v>1</v>
      </c>
      <c r="G899" s="246">
        <v>16</v>
      </c>
      <c r="H899" s="247">
        <v>1</v>
      </c>
      <c r="I899" s="84">
        <f t="shared" si="343"/>
        <v>3716</v>
      </c>
      <c r="J899" s="84">
        <v>130</v>
      </c>
      <c r="K899" s="80">
        <f t="shared" si="344"/>
        <v>483080</v>
      </c>
      <c r="L899" s="245"/>
      <c r="M899" s="248"/>
      <c r="N899" s="249"/>
      <c r="O899" s="45"/>
      <c r="P899" s="139"/>
      <c r="Q899" s="250"/>
      <c r="R899" s="250"/>
      <c r="S899" s="251"/>
      <c r="T899" s="249"/>
      <c r="U899" s="252"/>
      <c r="V899" s="249"/>
      <c r="W899" s="253"/>
      <c r="X899" s="243"/>
      <c r="Y899" s="243"/>
      <c r="Z899" s="125">
        <f t="shared" si="346"/>
        <v>483080</v>
      </c>
      <c r="AA899" s="254">
        <v>0.01</v>
      </c>
      <c r="AB899" s="137">
        <f t="shared" si="345"/>
        <v>48.308</v>
      </c>
      <c r="AC899" s="83">
        <f t="shared" si="340"/>
        <v>41.061799999999998</v>
      </c>
      <c r="AD899" s="485" t="s">
        <v>10</v>
      </c>
      <c r="AE899" s="486" t="s">
        <v>663</v>
      </c>
      <c r="AF899" s="486" t="s">
        <v>34</v>
      </c>
      <c r="AG899" s="486" t="s">
        <v>1230</v>
      </c>
      <c r="AH899" s="563">
        <v>123</v>
      </c>
      <c r="AI899" s="23">
        <v>9</v>
      </c>
      <c r="AJ899" s="6" t="s">
        <v>36</v>
      </c>
      <c r="AK899" s="3" t="s">
        <v>16</v>
      </c>
      <c r="AL899" s="3" t="s">
        <v>17</v>
      </c>
    </row>
    <row r="900" spans="1:44" ht="17.25">
      <c r="A900" s="279"/>
      <c r="B900" s="243" t="s">
        <v>1723</v>
      </c>
      <c r="C900" s="275"/>
      <c r="D900" s="245">
        <v>9</v>
      </c>
      <c r="E900" s="246">
        <v>1</v>
      </c>
      <c r="F900" s="246">
        <v>0</v>
      </c>
      <c r="G900" s="246">
        <v>27</v>
      </c>
      <c r="H900" s="247">
        <v>1</v>
      </c>
      <c r="I900" s="65">
        <f t="shared" si="343"/>
        <v>427</v>
      </c>
      <c r="J900" s="84">
        <v>250</v>
      </c>
      <c r="K900" s="80">
        <f t="shared" si="344"/>
        <v>106750</v>
      </c>
      <c r="L900" s="245"/>
      <c r="M900" s="248"/>
      <c r="N900" s="249"/>
      <c r="O900" s="45"/>
      <c r="P900" s="139"/>
      <c r="Q900" s="250"/>
      <c r="R900" s="250"/>
      <c r="S900" s="251"/>
      <c r="T900" s="249"/>
      <c r="U900" s="252"/>
      <c r="V900" s="249"/>
      <c r="W900" s="253"/>
      <c r="X900" s="243"/>
      <c r="Y900" s="243"/>
      <c r="Z900" s="125">
        <f t="shared" si="346"/>
        <v>106750</v>
      </c>
      <c r="AA900" s="254">
        <v>0.01</v>
      </c>
      <c r="AB900" s="137">
        <f t="shared" si="345"/>
        <v>10.675000000000001</v>
      </c>
      <c r="AC900" s="83">
        <f t="shared" si="340"/>
        <v>9.0737500000000004</v>
      </c>
      <c r="AD900" s="485" t="s">
        <v>10</v>
      </c>
      <c r="AE900" s="486" t="s">
        <v>663</v>
      </c>
      <c r="AF900" s="486" t="s">
        <v>34</v>
      </c>
      <c r="AG900" s="486" t="s">
        <v>1230</v>
      </c>
      <c r="AH900" s="563">
        <v>123</v>
      </c>
      <c r="AI900" s="23">
        <v>9</v>
      </c>
      <c r="AJ900" s="6" t="s">
        <v>36</v>
      </c>
      <c r="AK900" s="14"/>
      <c r="AL900" s="14"/>
    </row>
    <row r="901" spans="1:44" ht="17.25">
      <c r="A901" s="279"/>
      <c r="B901" s="243" t="s">
        <v>1320</v>
      </c>
      <c r="C901" s="275"/>
      <c r="D901" s="245"/>
      <c r="E901" s="246">
        <v>6</v>
      </c>
      <c r="F901" s="246">
        <v>1</v>
      </c>
      <c r="G901" s="246">
        <v>0</v>
      </c>
      <c r="H901" s="247">
        <v>1</v>
      </c>
      <c r="I901" s="65">
        <v>2500</v>
      </c>
      <c r="J901" s="84">
        <v>250</v>
      </c>
      <c r="K901" s="80">
        <f>+I901*J901</f>
        <v>625000</v>
      </c>
      <c r="L901" s="245"/>
      <c r="M901" s="248"/>
      <c r="N901" s="249"/>
      <c r="O901" s="45"/>
      <c r="P901" s="139"/>
      <c r="Q901" s="250"/>
      <c r="R901" s="250"/>
      <c r="S901" s="251"/>
      <c r="T901" s="249"/>
      <c r="U901" s="252"/>
      <c r="V901" s="249"/>
      <c r="W901" s="253"/>
      <c r="X901" s="243"/>
      <c r="Y901" s="243"/>
      <c r="Z901" s="125">
        <f t="shared" si="346"/>
        <v>625000</v>
      </c>
      <c r="AA901" s="254">
        <v>0.01</v>
      </c>
      <c r="AB901" s="137">
        <f>+Z901*AA901/100</f>
        <v>62.5</v>
      </c>
      <c r="AC901" s="83">
        <f t="shared" si="340"/>
        <v>53.125</v>
      </c>
      <c r="AD901" s="485" t="s">
        <v>10</v>
      </c>
      <c r="AE901" s="486" t="s">
        <v>663</v>
      </c>
      <c r="AF901" s="486" t="s">
        <v>34</v>
      </c>
      <c r="AG901" s="486" t="s">
        <v>2333</v>
      </c>
      <c r="AH901" s="563">
        <v>123</v>
      </c>
      <c r="AI901" s="23">
        <v>9</v>
      </c>
      <c r="AJ901" s="6"/>
      <c r="AK901" s="14"/>
      <c r="AL901" s="14"/>
    </row>
    <row r="902" spans="1:44" ht="20.100000000000001" customHeight="1">
      <c r="A902" s="256">
        <v>458</v>
      </c>
      <c r="B902" s="243" t="s">
        <v>656</v>
      </c>
      <c r="C902" s="258">
        <v>334</v>
      </c>
      <c r="D902" s="259" t="s">
        <v>95</v>
      </c>
      <c r="E902" s="260">
        <v>8</v>
      </c>
      <c r="F902" s="260">
        <v>1</v>
      </c>
      <c r="G902" s="260">
        <v>34</v>
      </c>
      <c r="H902" s="264">
        <v>1</v>
      </c>
      <c r="I902" s="84">
        <f t="shared" si="343"/>
        <v>3334</v>
      </c>
      <c r="J902" s="84">
        <v>250</v>
      </c>
      <c r="K902" s="80">
        <f>I902*J902</f>
        <v>833500</v>
      </c>
      <c r="L902" s="245"/>
      <c r="M902" s="248"/>
      <c r="N902" s="249"/>
      <c r="O902" s="45"/>
      <c r="P902" s="139"/>
      <c r="Q902" s="250"/>
      <c r="R902" s="250"/>
      <c r="S902" s="251"/>
      <c r="T902" s="249"/>
      <c r="U902" s="252"/>
      <c r="V902" s="249"/>
      <c r="W902" s="253"/>
      <c r="X902" s="243"/>
      <c r="Y902" s="243"/>
      <c r="Z902" s="125">
        <f t="shared" si="346"/>
        <v>833500</v>
      </c>
      <c r="AA902" s="254">
        <v>0.01</v>
      </c>
      <c r="AB902" s="137">
        <f t="shared" si="345"/>
        <v>83.35</v>
      </c>
      <c r="AC902" s="83">
        <f t="shared" si="340"/>
        <v>70.847499999999997</v>
      </c>
      <c r="AD902" s="501" t="s">
        <v>20</v>
      </c>
      <c r="AE902" s="489" t="s">
        <v>544</v>
      </c>
      <c r="AF902" s="489" t="s">
        <v>365</v>
      </c>
      <c r="AG902" s="498" t="s">
        <v>772</v>
      </c>
      <c r="AH902" s="498" t="s">
        <v>253</v>
      </c>
      <c r="AI902" s="12" t="s">
        <v>14</v>
      </c>
      <c r="AJ902" s="200" t="s">
        <v>195</v>
      </c>
      <c r="AK902" s="11" t="s">
        <v>195</v>
      </c>
      <c r="AL902" s="11" t="s">
        <v>196</v>
      </c>
      <c r="AM902" s="11" t="s">
        <v>17</v>
      </c>
      <c r="AN902" s="11" t="s">
        <v>144</v>
      </c>
      <c r="AO902" s="11" t="s">
        <v>76</v>
      </c>
      <c r="AP902" s="11">
        <v>1</v>
      </c>
      <c r="AQ902" s="11">
        <v>1</v>
      </c>
      <c r="AR902" s="11">
        <v>43</v>
      </c>
    </row>
    <row r="903" spans="1:44">
      <c r="A903" s="256">
        <v>459</v>
      </c>
      <c r="B903" s="243" t="s">
        <v>656</v>
      </c>
      <c r="C903" s="258">
        <v>674</v>
      </c>
      <c r="D903" s="259" t="s">
        <v>32</v>
      </c>
      <c r="E903" s="260">
        <v>4</v>
      </c>
      <c r="F903" s="260">
        <v>0</v>
      </c>
      <c r="G903" s="260">
        <v>61</v>
      </c>
      <c r="H903" s="247">
        <v>1</v>
      </c>
      <c r="I903" s="84">
        <f t="shared" si="343"/>
        <v>1661</v>
      </c>
      <c r="J903" s="84">
        <v>250</v>
      </c>
      <c r="K903" s="80">
        <f t="shared" si="344"/>
        <v>415250</v>
      </c>
      <c r="L903" s="245"/>
      <c r="M903" s="248"/>
      <c r="N903" s="249"/>
      <c r="O903" s="45"/>
      <c r="P903" s="139"/>
      <c r="Q903" s="250"/>
      <c r="R903" s="250"/>
      <c r="S903" s="251"/>
      <c r="T903" s="249"/>
      <c r="U903" s="252"/>
      <c r="V903" s="249"/>
      <c r="W903" s="253"/>
      <c r="X903" s="243"/>
      <c r="Y903" s="243"/>
      <c r="Z903" s="125">
        <f t="shared" si="346"/>
        <v>415250</v>
      </c>
      <c r="AA903" s="254">
        <v>0.01</v>
      </c>
      <c r="AB903" s="137">
        <f t="shared" si="345"/>
        <v>41.524999999999999</v>
      </c>
      <c r="AC903" s="83">
        <f t="shared" si="340"/>
        <v>35.296250000000001</v>
      </c>
      <c r="AD903" s="501" t="s">
        <v>10</v>
      </c>
      <c r="AE903" s="489" t="s">
        <v>503</v>
      </c>
      <c r="AF903" s="489" t="s">
        <v>160</v>
      </c>
      <c r="AG903" s="498" t="s">
        <v>1023</v>
      </c>
      <c r="AH903" s="498" t="s">
        <v>117</v>
      </c>
      <c r="AI903" s="12" t="s">
        <v>24</v>
      </c>
      <c r="AJ903" s="6" t="s">
        <v>321</v>
      </c>
      <c r="AK903" s="11" t="s">
        <v>15</v>
      </c>
      <c r="AL903" s="11" t="s">
        <v>16</v>
      </c>
      <c r="AM903" s="11" t="s">
        <v>17</v>
      </c>
      <c r="AN903" s="11" t="s">
        <v>38</v>
      </c>
      <c r="AO903" s="11" t="s">
        <v>525</v>
      </c>
      <c r="AP903" s="11">
        <v>1</v>
      </c>
      <c r="AQ903" s="11">
        <v>2</v>
      </c>
      <c r="AR903" s="11">
        <v>21</v>
      </c>
    </row>
    <row r="904" spans="1:44">
      <c r="A904" s="256"/>
      <c r="B904" s="249" t="s">
        <v>1723</v>
      </c>
      <c r="C904" s="245"/>
      <c r="D904" s="245">
        <v>6</v>
      </c>
      <c r="E904" s="248">
        <v>1</v>
      </c>
      <c r="F904" s="248">
        <v>2</v>
      </c>
      <c r="G904" s="248">
        <v>22</v>
      </c>
      <c r="H904" s="247">
        <v>1</v>
      </c>
      <c r="I904" s="65">
        <f t="shared" si="343"/>
        <v>622</v>
      </c>
      <c r="J904" s="84">
        <v>250</v>
      </c>
      <c r="K904" s="80">
        <f t="shared" si="344"/>
        <v>155500</v>
      </c>
      <c r="L904" s="245">
        <v>1</v>
      </c>
      <c r="M904" s="266" t="s">
        <v>1770</v>
      </c>
      <c r="N904" s="245" t="s">
        <v>1595</v>
      </c>
      <c r="O904" s="45"/>
      <c r="P904" s="139">
        <v>89</v>
      </c>
      <c r="Q904" s="249"/>
      <c r="R904" s="250"/>
      <c r="S904" s="245"/>
      <c r="T904" s="249">
        <v>18</v>
      </c>
      <c r="U904" s="252"/>
      <c r="V904" s="249"/>
      <c r="W904" s="253"/>
      <c r="X904" s="243"/>
      <c r="Y904" s="243"/>
      <c r="Z904" s="125">
        <f t="shared" si="346"/>
        <v>155500</v>
      </c>
      <c r="AA904" s="254">
        <v>0.02</v>
      </c>
      <c r="AB904" s="137">
        <f t="shared" si="345"/>
        <v>31.1</v>
      </c>
      <c r="AC904" s="83">
        <f t="shared" si="340"/>
        <v>26.435000000000002</v>
      </c>
      <c r="AD904" s="4" t="s">
        <v>20</v>
      </c>
      <c r="AE904" s="4" t="s">
        <v>503</v>
      </c>
      <c r="AF904" s="4" t="s">
        <v>160</v>
      </c>
      <c r="AG904" s="121">
        <v>3350400239657</v>
      </c>
      <c r="AH904" s="8" t="s">
        <v>1769</v>
      </c>
    </row>
    <row r="905" spans="1:44">
      <c r="A905" s="256"/>
      <c r="B905" s="249"/>
      <c r="C905" s="245"/>
      <c r="D905" s="245"/>
      <c r="E905" s="248"/>
      <c r="F905" s="248"/>
      <c r="G905" s="248"/>
      <c r="H905" s="247"/>
      <c r="I905" s="65"/>
      <c r="J905" s="65"/>
      <c r="K905" s="80"/>
      <c r="L905" s="245">
        <v>2</v>
      </c>
      <c r="M905" s="266" t="s">
        <v>1630</v>
      </c>
      <c r="N905" s="245" t="s">
        <v>1595</v>
      </c>
      <c r="O905" s="45"/>
      <c r="P905" s="139">
        <v>20</v>
      </c>
      <c r="Q905" s="249"/>
      <c r="R905" s="250"/>
      <c r="S905" s="245"/>
      <c r="T905" s="249">
        <v>18</v>
      </c>
      <c r="U905" s="252"/>
      <c r="V905" s="249"/>
      <c r="W905" s="253"/>
      <c r="X905" s="243"/>
      <c r="Y905" s="243"/>
      <c r="Z905" s="125"/>
      <c r="AA905" s="254"/>
      <c r="AC905" s="83">
        <f t="shared" si="340"/>
        <v>0</v>
      </c>
    </row>
    <row r="906" spans="1:44">
      <c r="A906" s="256"/>
      <c r="B906" s="249"/>
      <c r="C906" s="245"/>
      <c r="D906" s="245"/>
      <c r="E906" s="248"/>
      <c r="F906" s="248"/>
      <c r="G906" s="248"/>
      <c r="H906" s="247"/>
      <c r="I906" s="65"/>
      <c r="J906" s="65"/>
      <c r="K906" s="80"/>
      <c r="L906" s="245">
        <v>3</v>
      </c>
      <c r="M906" s="266" t="s">
        <v>1620</v>
      </c>
      <c r="N906" s="245" t="s">
        <v>1613</v>
      </c>
      <c r="O906" s="45"/>
      <c r="P906" s="139">
        <v>30</v>
      </c>
      <c r="Q906" s="249"/>
      <c r="R906" s="250"/>
      <c r="S906" s="245"/>
      <c r="T906" s="249">
        <v>43</v>
      </c>
      <c r="U906" s="252"/>
      <c r="V906" s="249"/>
      <c r="W906" s="253"/>
      <c r="X906" s="243"/>
      <c r="Y906" s="243"/>
      <c r="Z906" s="125"/>
      <c r="AA906" s="254"/>
      <c r="AC906" s="83">
        <f t="shared" si="340"/>
        <v>0</v>
      </c>
    </row>
    <row r="907" spans="1:44" ht="20.100000000000001" customHeight="1">
      <c r="A907" s="256">
        <v>460</v>
      </c>
      <c r="B907" s="243" t="s">
        <v>656</v>
      </c>
      <c r="C907" s="258">
        <v>490</v>
      </c>
      <c r="D907" s="259" t="s">
        <v>32</v>
      </c>
      <c r="E907" s="260">
        <v>3</v>
      </c>
      <c r="F907" s="260">
        <v>2</v>
      </c>
      <c r="G907" s="260">
        <v>52</v>
      </c>
      <c r="H907" s="264">
        <v>1</v>
      </c>
      <c r="I907" s="84">
        <f>E907*400+F907*100+G907</f>
        <v>1452</v>
      </c>
      <c r="J907" s="84">
        <v>250</v>
      </c>
      <c r="K907" s="80">
        <f>I907*J907</f>
        <v>363000</v>
      </c>
      <c r="L907" s="245"/>
      <c r="M907" s="248"/>
      <c r="N907" s="249"/>
      <c r="O907" s="45"/>
      <c r="P907" s="139"/>
      <c r="Q907" s="250"/>
      <c r="R907" s="250"/>
      <c r="S907" s="251"/>
      <c r="T907" s="249"/>
      <c r="U907" s="252"/>
      <c r="V907" s="249"/>
      <c r="W907" s="253"/>
      <c r="X907" s="243"/>
      <c r="Y907" s="243"/>
      <c r="Z907" s="125">
        <f>K907</f>
        <v>363000</v>
      </c>
      <c r="AA907" s="254">
        <v>0.01</v>
      </c>
      <c r="AB907" s="137">
        <f>+Z907*AA907/100</f>
        <v>36.299999999999997</v>
      </c>
      <c r="AC907" s="83">
        <f t="shared" si="340"/>
        <v>30.854999999999997</v>
      </c>
      <c r="AD907" s="501" t="s">
        <v>20</v>
      </c>
      <c r="AE907" s="489" t="s">
        <v>577</v>
      </c>
      <c r="AF907" s="489" t="s">
        <v>81</v>
      </c>
      <c r="AG907" s="498" t="s">
        <v>801</v>
      </c>
      <c r="AH907" s="498" t="s">
        <v>102</v>
      </c>
      <c r="AI907" s="12" t="s">
        <v>95</v>
      </c>
      <c r="AJ907" s="6" t="s">
        <v>123</v>
      </c>
      <c r="AK907" s="11" t="s">
        <v>15</v>
      </c>
      <c r="AL907" s="11" t="s">
        <v>16</v>
      </c>
      <c r="AM907" s="11" t="s">
        <v>17</v>
      </c>
      <c r="AN907" s="11" t="s">
        <v>110</v>
      </c>
      <c r="AO907" s="11" t="s">
        <v>191</v>
      </c>
      <c r="AP907" s="11">
        <v>5</v>
      </c>
      <c r="AQ907" s="11">
        <v>0</v>
      </c>
      <c r="AR907" s="11">
        <v>22</v>
      </c>
    </row>
    <row r="908" spans="1:44" ht="20.100000000000001" customHeight="1">
      <c r="A908" s="256">
        <v>461</v>
      </c>
      <c r="B908" s="243" t="s">
        <v>1322</v>
      </c>
      <c r="C908" s="258"/>
      <c r="D908" s="259"/>
      <c r="E908" s="260">
        <v>6</v>
      </c>
      <c r="F908" s="260">
        <v>0</v>
      </c>
      <c r="G908" s="260">
        <v>0</v>
      </c>
      <c r="H908" s="264">
        <v>1</v>
      </c>
      <c r="I908" s="84">
        <v>2400</v>
      </c>
      <c r="J908" s="84">
        <v>250</v>
      </c>
      <c r="K908" s="80">
        <f>+I908*J908</f>
        <v>600000</v>
      </c>
      <c r="L908" s="245"/>
      <c r="M908" s="248"/>
      <c r="N908" s="249"/>
      <c r="O908" s="45"/>
      <c r="P908" s="139"/>
      <c r="Q908" s="250"/>
      <c r="R908" s="250"/>
      <c r="S908" s="251"/>
      <c r="T908" s="249"/>
      <c r="U908" s="252"/>
      <c r="V908" s="249"/>
      <c r="W908" s="253"/>
      <c r="X908" s="243"/>
      <c r="Y908" s="243"/>
      <c r="Z908" s="125">
        <v>600000</v>
      </c>
      <c r="AA908" s="254">
        <v>0.01</v>
      </c>
      <c r="AB908" s="137">
        <f>+Z908*AA908/100</f>
        <v>60</v>
      </c>
      <c r="AC908" s="83"/>
      <c r="AD908" s="501" t="s">
        <v>20</v>
      </c>
      <c r="AE908" s="489" t="s">
        <v>577</v>
      </c>
      <c r="AF908" s="489" t="s">
        <v>540</v>
      </c>
      <c r="AG908" s="498"/>
      <c r="AH908" s="498"/>
      <c r="AI908" s="12"/>
      <c r="AJ908" s="6"/>
      <c r="AK908" s="11"/>
      <c r="AL908" s="11"/>
      <c r="AM908" s="11"/>
      <c r="AN908" s="11"/>
      <c r="AO908" s="11"/>
      <c r="AP908" s="11"/>
      <c r="AQ908" s="11"/>
      <c r="AR908" s="11"/>
    </row>
    <row r="909" spans="1:44" ht="20.100000000000001" customHeight="1">
      <c r="A909" s="256">
        <v>462</v>
      </c>
      <c r="B909" s="243" t="s">
        <v>656</v>
      </c>
      <c r="C909" s="258">
        <v>340</v>
      </c>
      <c r="D909" s="259" t="s">
        <v>95</v>
      </c>
      <c r="E909" s="260">
        <v>4</v>
      </c>
      <c r="F909" s="260">
        <v>2</v>
      </c>
      <c r="G909" s="260">
        <v>90</v>
      </c>
      <c r="H909" s="264">
        <v>1</v>
      </c>
      <c r="I909" s="84">
        <f>E909*400+F909*100+G909</f>
        <v>1890</v>
      </c>
      <c r="J909" s="84">
        <v>250</v>
      </c>
      <c r="K909" s="80">
        <f>I909*J909</f>
        <v>472500</v>
      </c>
      <c r="L909" s="245"/>
      <c r="M909" s="248"/>
      <c r="N909" s="249"/>
      <c r="O909" s="45"/>
      <c r="P909" s="139"/>
      <c r="Q909" s="250"/>
      <c r="R909" s="250"/>
      <c r="S909" s="251"/>
      <c r="T909" s="249"/>
      <c r="U909" s="252"/>
      <c r="V909" s="249"/>
      <c r="W909" s="253"/>
      <c r="X909" s="243"/>
      <c r="Y909" s="243"/>
      <c r="Z909" s="125">
        <f t="shared" ref="Z909:Z910" si="347">K909</f>
        <v>472500</v>
      </c>
      <c r="AA909" s="254">
        <v>0.01</v>
      </c>
      <c r="AB909" s="137">
        <f>+Z909*AA909/100</f>
        <v>47.25</v>
      </c>
      <c r="AC909" s="83">
        <f t="shared" si="340"/>
        <v>40.162500000000001</v>
      </c>
      <c r="AD909" s="501" t="s">
        <v>20</v>
      </c>
      <c r="AE909" s="489" t="s">
        <v>354</v>
      </c>
      <c r="AF909" s="489" t="s">
        <v>355</v>
      </c>
      <c r="AG909" s="498" t="s">
        <v>878</v>
      </c>
      <c r="AH909" s="498" t="s">
        <v>345</v>
      </c>
      <c r="AI909" s="12" t="s">
        <v>95</v>
      </c>
      <c r="AJ909" s="6" t="s">
        <v>123</v>
      </c>
      <c r="AK909" s="11"/>
      <c r="AL909" s="11" t="s">
        <v>196</v>
      </c>
      <c r="AM909" s="11" t="s">
        <v>17</v>
      </c>
      <c r="AN909" s="11" t="s">
        <v>18</v>
      </c>
      <c r="AO909" s="11" t="s">
        <v>362</v>
      </c>
      <c r="AP909" s="11">
        <v>3</v>
      </c>
      <c r="AQ909" s="11">
        <v>3</v>
      </c>
      <c r="AR909" s="11">
        <v>21</v>
      </c>
    </row>
    <row r="910" spans="1:44">
      <c r="A910" s="256">
        <v>463</v>
      </c>
      <c r="B910" s="249" t="s">
        <v>1319</v>
      </c>
      <c r="C910" s="263">
        <v>45713</v>
      </c>
      <c r="D910" s="245">
        <v>4</v>
      </c>
      <c r="E910" s="248">
        <v>0</v>
      </c>
      <c r="F910" s="248">
        <v>1</v>
      </c>
      <c r="G910" s="248">
        <v>15</v>
      </c>
      <c r="H910" s="247">
        <v>2</v>
      </c>
      <c r="I910" s="65">
        <f>E910*400+F910*100+G910</f>
        <v>115</v>
      </c>
      <c r="J910" s="84">
        <v>500</v>
      </c>
      <c r="K910" s="80">
        <f>I910*J910</f>
        <v>57500</v>
      </c>
      <c r="L910" s="245"/>
      <c r="M910" s="266"/>
      <c r="N910" s="249"/>
      <c r="O910" s="45"/>
      <c r="P910" s="139"/>
      <c r="Q910" s="249"/>
      <c r="R910" s="250"/>
      <c r="S910" s="245"/>
      <c r="T910" s="249"/>
      <c r="U910" s="252"/>
      <c r="V910" s="249"/>
      <c r="W910" s="253"/>
      <c r="X910" s="243"/>
      <c r="Y910" s="243"/>
      <c r="Z910" s="125">
        <f t="shared" si="347"/>
        <v>57500</v>
      </c>
      <c r="AA910" s="254">
        <v>0.02</v>
      </c>
      <c r="AB910" s="137">
        <f>+Z910*AA910/100</f>
        <v>11.5</v>
      </c>
      <c r="AC910" s="83">
        <f t="shared" si="340"/>
        <v>9.7750000000000004</v>
      </c>
      <c r="AD910" s="4" t="s">
        <v>20</v>
      </c>
      <c r="AE910" s="4" t="s">
        <v>1702</v>
      </c>
      <c r="AF910" s="4" t="s">
        <v>59</v>
      </c>
      <c r="AG910" s="121">
        <v>3350400272158</v>
      </c>
      <c r="AH910" s="8" t="s">
        <v>1669</v>
      </c>
    </row>
    <row r="911" spans="1:44">
      <c r="A911" s="256"/>
      <c r="B911" s="249"/>
      <c r="C911" s="245"/>
      <c r="D911" s="245"/>
      <c r="E911" s="248"/>
      <c r="F911" s="248"/>
      <c r="G911" s="248"/>
      <c r="H911" s="247"/>
      <c r="I911" s="65"/>
      <c r="J911" s="65"/>
      <c r="K911" s="80"/>
      <c r="L911" s="245">
        <v>2</v>
      </c>
      <c r="M911" s="266" t="s">
        <v>1639</v>
      </c>
      <c r="N911" s="249" t="s">
        <v>1595</v>
      </c>
      <c r="O911" s="45"/>
      <c r="P911" s="139">
        <v>81</v>
      </c>
      <c r="Q911" s="249"/>
      <c r="R911" s="250"/>
      <c r="S911" s="245"/>
      <c r="T911" s="249">
        <v>4</v>
      </c>
      <c r="U911" s="252"/>
      <c r="V911" s="249"/>
      <c r="W911" s="253"/>
      <c r="X911" s="243"/>
      <c r="Y911" s="243"/>
      <c r="Z911" s="125"/>
      <c r="AA911" s="254"/>
      <c r="AC911" s="83">
        <f t="shared" si="340"/>
        <v>0</v>
      </c>
    </row>
    <row r="912" spans="1:44">
      <c r="A912" s="256"/>
      <c r="B912" s="249"/>
      <c r="C912" s="245"/>
      <c r="D912" s="245"/>
      <c r="E912" s="248"/>
      <c r="F912" s="248"/>
      <c r="G912" s="248"/>
      <c r="H912" s="247"/>
      <c r="I912" s="65"/>
      <c r="J912" s="65"/>
      <c r="K912" s="80"/>
      <c r="L912" s="245">
        <v>3</v>
      </c>
      <c r="M912" s="266" t="s">
        <v>1668</v>
      </c>
      <c r="N912" s="249" t="s">
        <v>1595</v>
      </c>
      <c r="O912" s="45"/>
      <c r="P912" s="139">
        <v>72</v>
      </c>
      <c r="Q912" s="249"/>
      <c r="R912" s="250"/>
      <c r="S912" s="245"/>
      <c r="T912" s="249">
        <v>4</v>
      </c>
      <c r="U912" s="252"/>
      <c r="V912" s="249"/>
      <c r="W912" s="253"/>
      <c r="X912" s="243"/>
      <c r="Y912" s="243"/>
      <c r="Z912" s="125"/>
      <c r="AA912" s="254"/>
      <c r="AC912" s="83">
        <f t="shared" si="340"/>
        <v>0</v>
      </c>
    </row>
    <row r="913" spans="1:44">
      <c r="A913" s="256"/>
      <c r="B913" s="249"/>
      <c r="C913" s="245"/>
      <c r="D913" s="245"/>
      <c r="E913" s="248"/>
      <c r="F913" s="248"/>
      <c r="G913" s="248"/>
      <c r="H913" s="247"/>
      <c r="I913" s="65"/>
      <c r="J913" s="65"/>
      <c r="K913" s="80"/>
      <c r="L913" s="245">
        <v>4</v>
      </c>
      <c r="M913" s="266" t="s">
        <v>1650</v>
      </c>
      <c r="N913" s="249" t="s">
        <v>1595</v>
      </c>
      <c r="O913" s="45"/>
      <c r="P913" s="139">
        <v>46</v>
      </c>
      <c r="Q913" s="249"/>
      <c r="R913" s="250"/>
      <c r="S913" s="245"/>
      <c r="T913" s="249">
        <v>4</v>
      </c>
      <c r="U913" s="252"/>
      <c r="V913" s="249"/>
      <c r="W913" s="253"/>
      <c r="X913" s="243"/>
      <c r="Y913" s="243"/>
      <c r="Z913" s="125"/>
      <c r="AA913" s="254"/>
      <c r="AC913" s="83">
        <f t="shared" si="340"/>
        <v>0</v>
      </c>
    </row>
    <row r="914" spans="1:44">
      <c r="A914" s="256">
        <v>464</v>
      </c>
      <c r="B914" s="249" t="s">
        <v>1723</v>
      </c>
      <c r="C914" s="245"/>
      <c r="D914" s="245">
        <v>5</v>
      </c>
      <c r="E914" s="248">
        <v>0</v>
      </c>
      <c r="F914" s="248">
        <v>2</v>
      </c>
      <c r="G914" s="248">
        <v>85</v>
      </c>
      <c r="H914" s="247">
        <v>2</v>
      </c>
      <c r="I914" s="65">
        <f>E914*400+F914*100+G914</f>
        <v>285</v>
      </c>
      <c r="J914" s="84">
        <v>250</v>
      </c>
      <c r="K914" s="80">
        <f>I914*J914</f>
        <v>71250</v>
      </c>
      <c r="L914" s="245">
        <v>1</v>
      </c>
      <c r="M914" s="266" t="s">
        <v>1592</v>
      </c>
      <c r="N914" s="245" t="s">
        <v>1621</v>
      </c>
      <c r="O914" s="45"/>
      <c r="P914" s="139">
        <v>84</v>
      </c>
      <c r="Q914" s="249"/>
      <c r="R914" s="250"/>
      <c r="S914" s="245"/>
      <c r="T914" s="249">
        <v>33</v>
      </c>
      <c r="U914" s="252"/>
      <c r="V914" s="249"/>
      <c r="W914" s="253"/>
      <c r="X914" s="243"/>
      <c r="Y914" s="243"/>
      <c r="Z914" s="125">
        <f>K914</f>
        <v>71250</v>
      </c>
      <c r="AA914" s="254">
        <v>0.02</v>
      </c>
      <c r="AB914" s="82">
        <f>+Z914*AA914/100</f>
        <v>14.25</v>
      </c>
      <c r="AC914" s="83">
        <f t="shared" si="340"/>
        <v>12.112499999999999</v>
      </c>
      <c r="AD914" s="4" t="s">
        <v>10</v>
      </c>
      <c r="AE914" s="4" t="s">
        <v>1924</v>
      </c>
      <c r="AF914" s="4" t="s">
        <v>34</v>
      </c>
      <c r="AG914" s="121">
        <v>1350400088806</v>
      </c>
      <c r="AH914" s="8" t="s">
        <v>1925</v>
      </c>
    </row>
    <row r="915" spans="1:44">
      <c r="A915" s="256"/>
      <c r="B915" s="249"/>
      <c r="C915" s="245"/>
      <c r="D915" s="245"/>
      <c r="E915" s="248"/>
      <c r="F915" s="248"/>
      <c r="G915" s="248"/>
      <c r="H915" s="247"/>
      <c r="I915" s="65"/>
      <c r="J915" s="65"/>
      <c r="K915" s="80"/>
      <c r="L915" s="245">
        <v>2</v>
      </c>
      <c r="M915" s="266" t="s">
        <v>1586</v>
      </c>
      <c r="N915" s="245" t="s">
        <v>1595</v>
      </c>
      <c r="O915" s="45"/>
      <c r="P915" s="139">
        <v>34</v>
      </c>
      <c r="Q915" s="249"/>
      <c r="R915" s="250"/>
      <c r="S915" s="245"/>
      <c r="T915" s="249">
        <v>33</v>
      </c>
      <c r="U915" s="252"/>
      <c r="V915" s="249"/>
      <c r="W915" s="253"/>
      <c r="X915" s="243"/>
      <c r="Y915" s="243"/>
      <c r="Z915" s="125"/>
      <c r="AA915" s="254"/>
      <c r="AB915" s="82"/>
      <c r="AC915" s="83">
        <f t="shared" si="340"/>
        <v>0</v>
      </c>
    </row>
    <row r="916" spans="1:44">
      <c r="A916" s="256"/>
      <c r="B916" s="249"/>
      <c r="C916" s="245"/>
      <c r="D916" s="245"/>
      <c r="E916" s="248"/>
      <c r="F916" s="248"/>
      <c r="G916" s="248"/>
      <c r="H916" s="247"/>
      <c r="I916" s="65"/>
      <c r="J916" s="65"/>
      <c r="K916" s="80"/>
      <c r="L916" s="245">
        <v>3</v>
      </c>
      <c r="M916" s="266" t="s">
        <v>1639</v>
      </c>
      <c r="N916" s="245" t="s">
        <v>1595</v>
      </c>
      <c r="O916" s="45"/>
      <c r="P916" s="139">
        <v>57</v>
      </c>
      <c r="Q916" s="249"/>
      <c r="R916" s="250"/>
      <c r="S916" s="245"/>
      <c r="T916" s="249">
        <v>33</v>
      </c>
      <c r="U916" s="252"/>
      <c r="V916" s="249"/>
      <c r="W916" s="253"/>
      <c r="X916" s="243"/>
      <c r="Y916" s="243"/>
      <c r="Z916" s="125"/>
      <c r="AA916" s="254"/>
      <c r="AB916" s="82"/>
      <c r="AC916" s="83">
        <f t="shared" si="340"/>
        <v>0</v>
      </c>
    </row>
    <row r="917" spans="1:44">
      <c r="A917" s="256"/>
      <c r="B917" s="249"/>
      <c r="C917" s="245"/>
      <c r="D917" s="245"/>
      <c r="E917" s="248"/>
      <c r="F917" s="248"/>
      <c r="G917" s="248"/>
      <c r="H917" s="247"/>
      <c r="I917" s="65"/>
      <c r="J917" s="65"/>
      <c r="K917" s="80"/>
      <c r="L917" s="245">
        <v>4</v>
      </c>
      <c r="M917" s="266" t="s">
        <v>1926</v>
      </c>
      <c r="N917" s="245" t="s">
        <v>1595</v>
      </c>
      <c r="O917" s="45"/>
      <c r="P917" s="139">
        <v>15</v>
      </c>
      <c r="Q917" s="249"/>
      <c r="R917" s="250"/>
      <c r="S917" s="245"/>
      <c r="T917" s="249">
        <v>13</v>
      </c>
      <c r="U917" s="252"/>
      <c r="V917" s="249"/>
      <c r="W917" s="253"/>
      <c r="X917" s="243"/>
      <c r="Y917" s="243"/>
      <c r="Z917" s="125"/>
      <c r="AA917" s="254"/>
      <c r="AB917" s="82"/>
      <c r="AC917" s="83">
        <f t="shared" si="340"/>
        <v>0</v>
      </c>
    </row>
    <row r="918" spans="1:44">
      <c r="A918" s="256"/>
      <c r="B918" s="249"/>
      <c r="C918" s="245"/>
      <c r="D918" s="245"/>
      <c r="E918" s="248"/>
      <c r="F918" s="248"/>
      <c r="G918" s="248"/>
      <c r="H918" s="247"/>
      <c r="I918" s="65"/>
      <c r="J918" s="65"/>
      <c r="K918" s="80"/>
      <c r="L918" s="245">
        <v>5</v>
      </c>
      <c r="M918" s="266" t="s">
        <v>1668</v>
      </c>
      <c r="N918" s="245" t="s">
        <v>1595</v>
      </c>
      <c r="O918" s="45"/>
      <c r="P918" s="139">
        <v>65</v>
      </c>
      <c r="Q918" s="249"/>
      <c r="R918" s="250"/>
      <c r="S918" s="245"/>
      <c r="T918" s="249">
        <v>23</v>
      </c>
      <c r="U918" s="252"/>
      <c r="V918" s="249"/>
      <c r="W918" s="253"/>
      <c r="X918" s="243"/>
      <c r="Y918" s="243"/>
      <c r="Z918" s="125"/>
      <c r="AA918" s="254"/>
      <c r="AB918" s="82"/>
      <c r="AC918" s="83">
        <f t="shared" si="340"/>
        <v>0</v>
      </c>
    </row>
    <row r="919" spans="1:44">
      <c r="A919" s="256"/>
      <c r="B919" s="249"/>
      <c r="C919" s="245"/>
      <c r="D919" s="245"/>
      <c r="E919" s="248"/>
      <c r="F919" s="248"/>
      <c r="G919" s="248"/>
      <c r="H919" s="247"/>
      <c r="I919" s="65"/>
      <c r="J919" s="65"/>
      <c r="K919" s="80"/>
      <c r="L919" s="245">
        <v>6</v>
      </c>
      <c r="M919" s="266" t="s">
        <v>1630</v>
      </c>
      <c r="N919" s="245" t="s">
        <v>1595</v>
      </c>
      <c r="O919" s="45"/>
      <c r="P919" s="139">
        <v>35</v>
      </c>
      <c r="Q919" s="249"/>
      <c r="R919" s="250"/>
      <c r="S919" s="245"/>
      <c r="T919" s="249">
        <v>23</v>
      </c>
      <c r="U919" s="252"/>
      <c r="V919" s="249"/>
      <c r="W919" s="253"/>
      <c r="X919" s="243"/>
      <c r="Y919" s="243"/>
      <c r="Z919" s="125"/>
      <c r="AA919" s="254"/>
      <c r="AB919" s="82"/>
      <c r="AC919" s="83">
        <f t="shared" si="340"/>
        <v>0</v>
      </c>
    </row>
    <row r="920" spans="1:44">
      <c r="A920" s="256"/>
      <c r="B920" s="249"/>
      <c r="C920" s="245"/>
      <c r="D920" s="245"/>
      <c r="E920" s="248"/>
      <c r="F920" s="248"/>
      <c r="G920" s="248"/>
      <c r="H920" s="247"/>
      <c r="I920" s="65"/>
      <c r="J920" s="65"/>
      <c r="K920" s="80"/>
      <c r="L920" s="245">
        <v>7</v>
      </c>
      <c r="M920" s="266" t="s">
        <v>1592</v>
      </c>
      <c r="N920" s="245" t="s">
        <v>1595</v>
      </c>
      <c r="O920" s="45"/>
      <c r="P920" s="139">
        <v>55</v>
      </c>
      <c r="Q920" s="249"/>
      <c r="R920" s="250"/>
      <c r="S920" s="245"/>
      <c r="T920" s="249">
        <v>4</v>
      </c>
      <c r="U920" s="252"/>
      <c r="V920" s="249"/>
      <c r="W920" s="253"/>
      <c r="X920" s="243"/>
      <c r="Y920" s="243"/>
      <c r="Z920" s="125"/>
      <c r="AA920" s="254"/>
      <c r="AB920" s="82"/>
      <c r="AC920" s="83">
        <f t="shared" si="340"/>
        <v>0</v>
      </c>
    </row>
    <row r="921" spans="1:44">
      <c r="A921" s="256"/>
      <c r="B921" s="249"/>
      <c r="C921" s="245"/>
      <c r="D921" s="245"/>
      <c r="E921" s="248"/>
      <c r="F921" s="248"/>
      <c r="G921" s="248"/>
      <c r="H921" s="247"/>
      <c r="I921" s="65"/>
      <c r="J921" s="65"/>
      <c r="K921" s="80"/>
      <c r="L921" s="245">
        <v>8</v>
      </c>
      <c r="M921" s="266" t="s">
        <v>1620</v>
      </c>
      <c r="N921" s="245" t="s">
        <v>1613</v>
      </c>
      <c r="O921" s="45"/>
      <c r="P921" s="139">
        <v>18</v>
      </c>
      <c r="Q921" s="249"/>
      <c r="R921" s="250"/>
      <c r="S921" s="245"/>
      <c r="T921" s="249">
        <v>5</v>
      </c>
      <c r="U921" s="252"/>
      <c r="V921" s="249"/>
      <c r="W921" s="253"/>
      <c r="X921" s="243"/>
      <c r="Y921" s="243"/>
      <c r="Z921" s="125"/>
      <c r="AA921" s="254"/>
      <c r="AB921" s="82"/>
      <c r="AC921" s="83">
        <f t="shared" si="340"/>
        <v>0</v>
      </c>
    </row>
    <row r="922" spans="1:44">
      <c r="A922" s="256">
        <v>465</v>
      </c>
      <c r="B922" s="249" t="s">
        <v>1723</v>
      </c>
      <c r="C922" s="245"/>
      <c r="D922" s="245">
        <v>6</v>
      </c>
      <c r="E922" s="248">
        <v>0</v>
      </c>
      <c r="F922" s="248">
        <v>1</v>
      </c>
      <c r="G922" s="248">
        <v>47</v>
      </c>
      <c r="H922" s="247">
        <v>2</v>
      </c>
      <c r="I922" s="65">
        <f>E922*400+F922*100+G922</f>
        <v>147</v>
      </c>
      <c r="J922" s="84">
        <v>250</v>
      </c>
      <c r="K922" s="80">
        <f>I922*J922</f>
        <v>36750</v>
      </c>
      <c r="L922" s="245">
        <v>1</v>
      </c>
      <c r="M922" s="266" t="s">
        <v>1592</v>
      </c>
      <c r="N922" s="245" t="s">
        <v>1621</v>
      </c>
      <c r="O922" s="45"/>
      <c r="P922" s="141">
        <v>160</v>
      </c>
      <c r="Q922" s="249"/>
      <c r="R922" s="250"/>
      <c r="S922" s="245"/>
      <c r="T922" s="249">
        <v>18</v>
      </c>
      <c r="U922" s="252"/>
      <c r="V922" s="249"/>
      <c r="W922" s="253"/>
      <c r="X922" s="243"/>
      <c r="Y922" s="243"/>
      <c r="Z922" s="125">
        <f>K922</f>
        <v>36750</v>
      </c>
      <c r="AA922" s="254">
        <v>0.02</v>
      </c>
      <c r="AB922" s="82">
        <f>+Z922*AA922/100</f>
        <v>7.35</v>
      </c>
      <c r="AC922" s="83">
        <f t="shared" si="340"/>
        <v>6.2474999999999996</v>
      </c>
      <c r="AD922" s="482" t="s">
        <v>10</v>
      </c>
      <c r="AE922" s="482" t="s">
        <v>1149</v>
      </c>
      <c r="AF922" s="482" t="s">
        <v>355</v>
      </c>
      <c r="AG922" s="121">
        <v>3350400196010</v>
      </c>
      <c r="AH922" s="8" t="s">
        <v>1812</v>
      </c>
    </row>
    <row r="923" spans="1:44">
      <c r="A923" s="256"/>
      <c r="B923" s="249"/>
      <c r="C923" s="245"/>
      <c r="D923" s="245"/>
      <c r="E923" s="248"/>
      <c r="F923" s="248"/>
      <c r="G923" s="248"/>
      <c r="H923" s="247"/>
      <c r="I923" s="65"/>
      <c r="J923" s="65"/>
      <c r="K923" s="80"/>
      <c r="L923" s="245">
        <v>2</v>
      </c>
      <c r="M923" s="266" t="s">
        <v>1630</v>
      </c>
      <c r="N923" s="245" t="s">
        <v>1595</v>
      </c>
      <c r="O923" s="45"/>
      <c r="P923" s="139">
        <v>94</v>
      </c>
      <c r="Q923" s="249"/>
      <c r="R923" s="250"/>
      <c r="S923" s="245"/>
      <c r="T923" s="249">
        <v>18</v>
      </c>
      <c r="U923" s="252"/>
      <c r="V923" s="249"/>
      <c r="W923" s="253"/>
      <c r="X923" s="243"/>
      <c r="Y923" s="243"/>
      <c r="Z923" s="125"/>
      <c r="AA923" s="254"/>
      <c r="AB923" s="82"/>
      <c r="AC923" s="83">
        <f t="shared" si="340"/>
        <v>0</v>
      </c>
    </row>
    <row r="924" spans="1:44">
      <c r="A924" s="256">
        <v>466</v>
      </c>
      <c r="B924" s="243" t="s">
        <v>1319</v>
      </c>
      <c r="C924" s="245">
        <v>32792</v>
      </c>
      <c r="D924" s="245"/>
      <c r="E924" s="248">
        <v>1</v>
      </c>
      <c r="F924" s="248">
        <v>0</v>
      </c>
      <c r="G924" s="248">
        <v>63</v>
      </c>
      <c r="H924" s="247">
        <v>2</v>
      </c>
      <c r="I924" s="65">
        <v>463</v>
      </c>
      <c r="J924" s="65">
        <v>500</v>
      </c>
      <c r="K924" s="80">
        <f>+I924*J924</f>
        <v>231500</v>
      </c>
      <c r="L924" s="245"/>
      <c r="M924" s="266"/>
      <c r="N924" s="245"/>
      <c r="O924" s="45"/>
      <c r="P924" s="139"/>
      <c r="Q924" s="249"/>
      <c r="R924" s="250"/>
      <c r="S924" s="245"/>
      <c r="T924" s="249"/>
      <c r="U924" s="252"/>
      <c r="V924" s="249"/>
      <c r="W924" s="253"/>
      <c r="X924" s="243"/>
      <c r="Y924" s="243"/>
      <c r="Z924" s="125">
        <f>+K924</f>
        <v>231500</v>
      </c>
      <c r="AA924" s="254">
        <v>0.02</v>
      </c>
      <c r="AB924" s="82">
        <f>+Z924*0.02/100</f>
        <v>46.3</v>
      </c>
      <c r="AC924" s="83"/>
      <c r="AD924" s="4" t="s">
        <v>20</v>
      </c>
      <c r="AE924" s="4" t="s">
        <v>2334</v>
      </c>
    </row>
    <row r="925" spans="1:44" ht="20.100000000000001" customHeight="1">
      <c r="A925" s="286">
        <v>467</v>
      </c>
      <c r="B925" s="243" t="s">
        <v>656</v>
      </c>
      <c r="C925" s="258">
        <v>674</v>
      </c>
      <c r="D925" s="259" t="s">
        <v>32</v>
      </c>
      <c r="E925" s="260">
        <v>15</v>
      </c>
      <c r="F925" s="260">
        <v>0</v>
      </c>
      <c r="G925" s="260">
        <v>25</v>
      </c>
      <c r="H925" s="264">
        <v>1</v>
      </c>
      <c r="I925" s="84">
        <f t="shared" ref="I925:I931" si="348">E925*400+F925*100+G925</f>
        <v>6025</v>
      </c>
      <c r="J925" s="84">
        <v>250</v>
      </c>
      <c r="K925" s="80">
        <f t="shared" ref="K925:K931" si="349">I925*J925</f>
        <v>1506250</v>
      </c>
      <c r="L925" s="245"/>
      <c r="M925" s="248"/>
      <c r="N925" s="249"/>
      <c r="O925" s="45"/>
      <c r="P925" s="139"/>
      <c r="Q925" s="250"/>
      <c r="R925" s="250"/>
      <c r="S925" s="251"/>
      <c r="T925" s="249"/>
      <c r="U925" s="252"/>
      <c r="V925" s="249"/>
      <c r="W925" s="253"/>
      <c r="X925" s="243"/>
      <c r="Y925" s="243"/>
      <c r="Z925" s="125">
        <f t="shared" ref="Z925:Z930" si="350">K925</f>
        <v>1506250</v>
      </c>
      <c r="AA925" s="254">
        <v>0.01</v>
      </c>
      <c r="AB925" s="82">
        <f t="shared" ref="AB925:AB930" si="351">+Z925*AA925/100</f>
        <v>150.625</v>
      </c>
      <c r="AC925" s="83">
        <f t="shared" si="340"/>
        <v>128.03125</v>
      </c>
      <c r="AD925" s="501" t="s">
        <v>20</v>
      </c>
      <c r="AE925" s="489" t="s">
        <v>509</v>
      </c>
      <c r="AF925" s="489" t="s">
        <v>34</v>
      </c>
      <c r="AG925" s="498" t="s">
        <v>765</v>
      </c>
      <c r="AH925" s="498" t="s">
        <v>580</v>
      </c>
      <c r="AI925" s="12" t="s">
        <v>24</v>
      </c>
      <c r="AJ925" s="6" t="s">
        <v>321</v>
      </c>
      <c r="AK925" s="11" t="s">
        <v>15</v>
      </c>
      <c r="AL925" s="11" t="s">
        <v>16</v>
      </c>
      <c r="AM925" s="11" t="s">
        <v>17</v>
      </c>
      <c r="AN925" s="11" t="s">
        <v>124</v>
      </c>
      <c r="AO925" s="11" t="s">
        <v>76</v>
      </c>
      <c r="AP925" s="11">
        <v>1</v>
      </c>
      <c r="AQ925" s="11">
        <v>3</v>
      </c>
      <c r="AR925" s="11">
        <v>65</v>
      </c>
    </row>
    <row r="926" spans="1:44">
      <c r="A926" s="286">
        <v>468</v>
      </c>
      <c r="B926" s="245" t="s">
        <v>1723</v>
      </c>
      <c r="C926" s="245"/>
      <c r="D926" s="245">
        <v>9</v>
      </c>
      <c r="E926" s="248">
        <v>0</v>
      </c>
      <c r="F926" s="248">
        <v>2</v>
      </c>
      <c r="G926" s="248">
        <v>12</v>
      </c>
      <c r="H926" s="247">
        <v>2</v>
      </c>
      <c r="I926" s="65">
        <f>E926*400+F926*100+G926</f>
        <v>212</v>
      </c>
      <c r="J926" s="65">
        <v>250</v>
      </c>
      <c r="K926" s="80">
        <f>I926*J926</f>
        <v>53000</v>
      </c>
      <c r="L926" s="245"/>
      <c r="M926" s="266"/>
      <c r="N926" s="245"/>
      <c r="O926" s="48"/>
      <c r="P926" s="58"/>
      <c r="Q926" s="245"/>
      <c r="R926" s="251"/>
      <c r="S926" s="245"/>
      <c r="T926" s="245"/>
      <c r="U926" s="248"/>
      <c r="V926" s="245"/>
      <c r="W926" s="278"/>
      <c r="X926" s="257"/>
      <c r="Y926" s="257"/>
      <c r="Z926" s="125">
        <f>K926</f>
        <v>53000</v>
      </c>
      <c r="AA926" s="254">
        <v>0.02</v>
      </c>
      <c r="AB926" s="82">
        <f>+Z926*AA926/100</f>
        <v>10.6</v>
      </c>
      <c r="AC926" s="83">
        <f t="shared" si="340"/>
        <v>9.01</v>
      </c>
      <c r="AD926" s="4" t="s">
        <v>20</v>
      </c>
      <c r="AE926" s="4" t="s">
        <v>2018</v>
      </c>
      <c r="AF926" s="4" t="s">
        <v>34</v>
      </c>
      <c r="AG926" s="121">
        <v>3350400255059</v>
      </c>
      <c r="AH926" s="8" t="s">
        <v>2019</v>
      </c>
    </row>
    <row r="927" spans="1:44">
      <c r="A927" s="277"/>
      <c r="B927" s="243" t="s">
        <v>656</v>
      </c>
      <c r="C927" s="245"/>
      <c r="D927" s="245"/>
      <c r="E927" s="248">
        <v>6</v>
      </c>
      <c r="F927" s="248">
        <v>1</v>
      </c>
      <c r="G927" s="248">
        <v>0</v>
      </c>
      <c r="H927" s="247"/>
      <c r="I927" s="65">
        <f>E927*400+F927*100+G927</f>
        <v>2500</v>
      </c>
      <c r="J927" s="65">
        <v>250</v>
      </c>
      <c r="K927" s="80">
        <f>I927*J927</f>
        <v>625000</v>
      </c>
      <c r="L927" s="245"/>
      <c r="M927" s="266"/>
      <c r="N927" s="245"/>
      <c r="O927" s="48"/>
      <c r="P927" s="58"/>
      <c r="Q927" s="245"/>
      <c r="R927" s="251"/>
      <c r="S927" s="245"/>
      <c r="T927" s="245"/>
      <c r="U927" s="248"/>
      <c r="V927" s="245"/>
      <c r="W927" s="278"/>
      <c r="X927" s="257"/>
      <c r="Y927" s="257"/>
      <c r="Z927" s="125">
        <f>K927</f>
        <v>625000</v>
      </c>
      <c r="AA927" s="254">
        <v>0.01</v>
      </c>
      <c r="AB927" s="82">
        <f>+Z927*AA927/100</f>
        <v>62.5</v>
      </c>
      <c r="AC927" s="83">
        <f t="shared" si="340"/>
        <v>53.125</v>
      </c>
      <c r="AD927" s="4" t="s">
        <v>20</v>
      </c>
      <c r="AE927" s="4" t="s">
        <v>2018</v>
      </c>
      <c r="AF927" s="4" t="s">
        <v>34</v>
      </c>
    </row>
    <row r="928" spans="1:44">
      <c r="A928" s="277"/>
      <c r="B928" s="243" t="s">
        <v>656</v>
      </c>
      <c r="C928" s="245"/>
      <c r="D928" s="245"/>
      <c r="E928" s="248">
        <v>6</v>
      </c>
      <c r="F928" s="248">
        <v>1</v>
      </c>
      <c r="G928" s="248">
        <v>75</v>
      </c>
      <c r="H928" s="247"/>
      <c r="I928" s="65">
        <v>2575</v>
      </c>
      <c r="J928" s="65">
        <v>250</v>
      </c>
      <c r="K928" s="80">
        <f>+I928*J928</f>
        <v>643750</v>
      </c>
      <c r="L928" s="245"/>
      <c r="M928" s="266"/>
      <c r="N928" s="245"/>
      <c r="O928" s="48"/>
      <c r="P928" s="58"/>
      <c r="Q928" s="245"/>
      <c r="R928" s="251"/>
      <c r="S928" s="245"/>
      <c r="T928" s="245"/>
      <c r="U928" s="248"/>
      <c r="V928" s="245"/>
      <c r="W928" s="278"/>
      <c r="X928" s="257"/>
      <c r="Y928" s="257"/>
      <c r="Z928" s="125">
        <f>+K928</f>
        <v>643750</v>
      </c>
      <c r="AA928" s="254">
        <v>0.01</v>
      </c>
      <c r="AB928" s="82">
        <f>+Z928*AA928/100</f>
        <v>64.375</v>
      </c>
      <c r="AC928" s="83"/>
      <c r="AD928" s="4" t="s">
        <v>20</v>
      </c>
      <c r="AE928" s="4" t="s">
        <v>2018</v>
      </c>
      <c r="AF928" s="4" t="s">
        <v>34</v>
      </c>
    </row>
    <row r="929" spans="1:44" ht="20.100000000000001" customHeight="1">
      <c r="A929" s="256">
        <v>469</v>
      </c>
      <c r="B929" s="243" t="s">
        <v>656</v>
      </c>
      <c r="C929" s="258">
        <v>568</v>
      </c>
      <c r="D929" s="259" t="s">
        <v>95</v>
      </c>
      <c r="E929" s="260">
        <v>9</v>
      </c>
      <c r="F929" s="260">
        <v>2</v>
      </c>
      <c r="G929" s="260">
        <v>52</v>
      </c>
      <c r="H929" s="264">
        <v>1</v>
      </c>
      <c r="I929" s="84">
        <f t="shared" si="348"/>
        <v>3852</v>
      </c>
      <c r="J929" s="84">
        <v>250</v>
      </c>
      <c r="K929" s="80">
        <f t="shared" si="349"/>
        <v>963000</v>
      </c>
      <c r="L929" s="245"/>
      <c r="M929" s="248"/>
      <c r="N929" s="249"/>
      <c r="O929" s="45"/>
      <c r="P929" s="139"/>
      <c r="Q929" s="250"/>
      <c r="R929" s="250"/>
      <c r="S929" s="251"/>
      <c r="T929" s="249"/>
      <c r="U929" s="252"/>
      <c r="V929" s="249"/>
      <c r="W929" s="253"/>
      <c r="X929" s="243"/>
      <c r="Y929" s="243"/>
      <c r="Z929" s="125">
        <f t="shared" si="350"/>
        <v>963000</v>
      </c>
      <c r="AA929" s="254">
        <v>0.01</v>
      </c>
      <c r="AB929" s="82">
        <f t="shared" si="351"/>
        <v>96.3</v>
      </c>
      <c r="AC929" s="83">
        <f t="shared" si="340"/>
        <v>81.85499999999999</v>
      </c>
      <c r="AD929" s="548" t="s">
        <v>10</v>
      </c>
      <c r="AE929" s="549" t="s">
        <v>2208</v>
      </c>
      <c r="AF929" s="549" t="s">
        <v>63</v>
      </c>
      <c r="AG929" s="550" t="s">
        <v>821</v>
      </c>
      <c r="AH929" s="550" t="s">
        <v>149</v>
      </c>
      <c r="AI929" s="116" t="s">
        <v>95</v>
      </c>
      <c r="AJ929" s="120" t="s">
        <v>123</v>
      </c>
      <c r="AK929" s="28" t="s">
        <v>195</v>
      </c>
      <c r="AL929" s="28" t="s">
        <v>196</v>
      </c>
      <c r="AM929" s="28" t="s">
        <v>17</v>
      </c>
      <c r="AN929" s="28" t="s">
        <v>61</v>
      </c>
      <c r="AO929" s="11" t="s">
        <v>243</v>
      </c>
      <c r="AP929" s="11">
        <v>4</v>
      </c>
      <c r="AQ929" s="11">
        <v>3</v>
      </c>
      <c r="AR929" s="11">
        <v>4</v>
      </c>
    </row>
    <row r="930" spans="1:44" ht="20.100000000000001" customHeight="1">
      <c r="A930" s="256">
        <v>470</v>
      </c>
      <c r="B930" s="243" t="s">
        <v>656</v>
      </c>
      <c r="C930" s="258">
        <v>749</v>
      </c>
      <c r="D930" s="259" t="s">
        <v>14</v>
      </c>
      <c r="E930" s="260">
        <v>0</v>
      </c>
      <c r="F930" s="260">
        <v>3</v>
      </c>
      <c r="G930" s="260">
        <v>58</v>
      </c>
      <c r="H930" s="247">
        <v>1</v>
      </c>
      <c r="I930" s="65">
        <f t="shared" si="348"/>
        <v>358</v>
      </c>
      <c r="J930" s="84">
        <v>250</v>
      </c>
      <c r="K930" s="80">
        <f t="shared" si="349"/>
        <v>89500</v>
      </c>
      <c r="L930" s="245"/>
      <c r="M930" s="248"/>
      <c r="N930" s="249"/>
      <c r="O930" s="45"/>
      <c r="P930" s="139"/>
      <c r="Q930" s="250"/>
      <c r="R930" s="250"/>
      <c r="S930" s="251"/>
      <c r="T930" s="249"/>
      <c r="U930" s="252"/>
      <c r="V930" s="249"/>
      <c r="W930" s="253"/>
      <c r="X930" s="243"/>
      <c r="Y930" s="243"/>
      <c r="Z930" s="125">
        <f t="shared" si="350"/>
        <v>89500</v>
      </c>
      <c r="AA930" s="254">
        <v>0.01</v>
      </c>
      <c r="AB930" s="82">
        <f t="shared" si="351"/>
        <v>8.9499999999999993</v>
      </c>
      <c r="AC930" s="83">
        <f t="shared" si="340"/>
        <v>7.607499999999999</v>
      </c>
      <c r="AD930" s="548" t="s">
        <v>20</v>
      </c>
      <c r="AE930" s="549" t="s">
        <v>56</v>
      </c>
      <c r="AF930" s="549" t="s">
        <v>34</v>
      </c>
      <c r="AG930" s="550" t="s">
        <v>1021</v>
      </c>
      <c r="AH930" s="550" t="s">
        <v>169</v>
      </c>
      <c r="AI930" s="116" t="s">
        <v>95</v>
      </c>
      <c r="AJ930" s="120" t="s">
        <v>123</v>
      </c>
      <c r="AK930" s="28" t="s">
        <v>15</v>
      </c>
      <c r="AL930" s="28" t="s">
        <v>16</v>
      </c>
      <c r="AM930" s="28" t="s">
        <v>17</v>
      </c>
      <c r="AN930" s="28" t="s">
        <v>96</v>
      </c>
      <c r="AO930" s="11" t="s">
        <v>525</v>
      </c>
      <c r="AP930" s="11">
        <v>2</v>
      </c>
      <c r="AQ930" s="11">
        <v>1</v>
      </c>
      <c r="AR930" s="11">
        <v>81</v>
      </c>
    </row>
    <row r="931" spans="1:44">
      <c r="A931" s="256">
        <v>471</v>
      </c>
      <c r="B931" s="249" t="s">
        <v>1319</v>
      </c>
      <c r="C931" s="263">
        <v>45925</v>
      </c>
      <c r="D931" s="245"/>
      <c r="E931" s="248">
        <v>0</v>
      </c>
      <c r="F931" s="248">
        <v>2</v>
      </c>
      <c r="G931" s="248">
        <v>98</v>
      </c>
      <c r="H931" s="265">
        <v>5</v>
      </c>
      <c r="I931" s="65">
        <f t="shared" si="348"/>
        <v>298</v>
      </c>
      <c r="J931" s="248">
        <v>440</v>
      </c>
      <c r="K931" s="80">
        <f t="shared" si="349"/>
        <v>131120</v>
      </c>
      <c r="L931" s="245"/>
      <c r="M931" s="248"/>
      <c r="N931" s="245"/>
      <c r="O931" s="45"/>
      <c r="P931" s="58"/>
      <c r="Q931" s="251"/>
      <c r="R931" s="251"/>
      <c r="S931" s="58"/>
      <c r="T931" s="248"/>
      <c r="U931" s="248"/>
      <c r="V931" s="58"/>
      <c r="W931" s="69"/>
      <c r="X931" s="58"/>
      <c r="Y931" s="245"/>
      <c r="Z931" s="77"/>
      <c r="AA931" s="250"/>
      <c r="AB931" s="82"/>
      <c r="AC931" s="83">
        <f t="shared" si="340"/>
        <v>0</v>
      </c>
      <c r="AD931" s="512" t="s">
        <v>20</v>
      </c>
      <c r="AE931" s="186" t="s">
        <v>2092</v>
      </c>
      <c r="AF931" s="186" t="s">
        <v>181</v>
      </c>
      <c r="AG931" s="513" t="s">
        <v>2155</v>
      </c>
      <c r="AH931" s="514"/>
      <c r="AI931" s="117"/>
      <c r="AJ931" s="29"/>
      <c r="AK931" s="29"/>
      <c r="AL931" s="29"/>
      <c r="AM931" s="29"/>
      <c r="AN931" s="29"/>
    </row>
    <row r="932" spans="1:44">
      <c r="A932" s="256"/>
      <c r="B932" s="249"/>
      <c r="C932" s="263"/>
      <c r="D932" s="245"/>
      <c r="E932" s="248"/>
      <c r="F932" s="248"/>
      <c r="G932" s="248"/>
      <c r="H932" s="265">
        <v>3</v>
      </c>
      <c r="I932" s="60">
        <v>5.62</v>
      </c>
      <c r="J932" s="248">
        <v>440</v>
      </c>
      <c r="K932" s="70">
        <f>+J932*I932</f>
        <v>2472.8000000000002</v>
      </c>
      <c r="L932" s="245">
        <v>1</v>
      </c>
      <c r="M932" s="248" t="s">
        <v>1586</v>
      </c>
      <c r="N932" s="245" t="s">
        <v>1595</v>
      </c>
      <c r="O932" s="45">
        <v>3</v>
      </c>
      <c r="P932" s="58">
        <v>22.5</v>
      </c>
      <c r="Q932" s="251">
        <v>100</v>
      </c>
      <c r="R932" s="251">
        <v>2600</v>
      </c>
      <c r="S932" s="58">
        <f>+R932*P932</f>
        <v>58500</v>
      </c>
      <c r="T932" s="248">
        <v>13</v>
      </c>
      <c r="U932" s="248">
        <v>55</v>
      </c>
      <c r="V932" s="58">
        <f>+S932*0.45</f>
        <v>26325</v>
      </c>
      <c r="W932" s="160">
        <f>+V932+K932</f>
        <v>28797.8</v>
      </c>
      <c r="X932" s="59">
        <f>+W932</f>
        <v>28797.8</v>
      </c>
      <c r="Y932" s="257"/>
      <c r="Z932" s="125">
        <f>+X932</f>
        <v>28797.8</v>
      </c>
      <c r="AA932" s="254">
        <v>0.3</v>
      </c>
      <c r="AB932" s="82">
        <f>+Z932*AA932/100</f>
        <v>86.3934</v>
      </c>
      <c r="AC932" s="83">
        <f t="shared" si="340"/>
        <v>73.434389999999993</v>
      </c>
      <c r="AD932" s="512"/>
      <c r="AE932" s="186" t="s">
        <v>2092</v>
      </c>
      <c r="AF932" s="186" t="s">
        <v>181</v>
      </c>
      <c r="AG932" s="513"/>
      <c r="AH932" s="514"/>
      <c r="AI932" s="117"/>
      <c r="AJ932" s="29"/>
      <c r="AK932" s="29"/>
      <c r="AL932" s="29"/>
      <c r="AM932" s="29"/>
      <c r="AN932" s="29"/>
    </row>
    <row r="933" spans="1:44">
      <c r="A933" s="256"/>
      <c r="B933" s="249"/>
      <c r="C933" s="263"/>
      <c r="D933" s="245"/>
      <c r="E933" s="248"/>
      <c r="F933" s="248"/>
      <c r="G933" s="248"/>
      <c r="H933" s="265">
        <v>2</v>
      </c>
      <c r="I933" s="60">
        <f>298-I932</f>
        <v>292.38</v>
      </c>
      <c r="J933" s="248">
        <v>440</v>
      </c>
      <c r="K933" s="70">
        <f>+J933*I933</f>
        <v>128647.2</v>
      </c>
      <c r="L933" s="245">
        <v>2</v>
      </c>
      <c r="M933" s="248" t="s">
        <v>1592</v>
      </c>
      <c r="N933" s="245" t="s">
        <v>1621</v>
      </c>
      <c r="O933" s="45">
        <v>2</v>
      </c>
      <c r="P933" s="58">
        <f>10*18.8*2</f>
        <v>376</v>
      </c>
      <c r="Q933" s="251">
        <v>100</v>
      </c>
      <c r="R933" s="251">
        <v>7400</v>
      </c>
      <c r="S933" s="58">
        <f>+R933*P933</f>
        <v>2782400</v>
      </c>
      <c r="T933" s="248">
        <v>33</v>
      </c>
      <c r="U933" s="248">
        <v>85</v>
      </c>
      <c r="V933" s="58">
        <f>+S933*0.15</f>
        <v>417360</v>
      </c>
      <c r="W933" s="160">
        <f>+K933+V933</f>
        <v>546007.19999999995</v>
      </c>
      <c r="X933" s="59">
        <f>+W933</f>
        <v>546007.19999999995</v>
      </c>
      <c r="Y933" s="257">
        <v>50</v>
      </c>
      <c r="Z933" s="125"/>
      <c r="AA933" s="254"/>
      <c r="AB933" s="415"/>
      <c r="AC933" s="83">
        <f t="shared" si="340"/>
        <v>0</v>
      </c>
      <c r="AD933" s="512"/>
      <c r="AE933" s="186"/>
      <c r="AF933" s="186"/>
      <c r="AG933" s="513"/>
      <c r="AH933" s="514"/>
      <c r="AI933" s="117"/>
      <c r="AJ933" s="29"/>
      <c r="AK933" s="29"/>
      <c r="AL933" s="29"/>
      <c r="AM933" s="29"/>
      <c r="AN933" s="29"/>
    </row>
    <row r="934" spans="1:44">
      <c r="A934" s="256">
        <v>472</v>
      </c>
      <c r="B934" s="245" t="s">
        <v>1319</v>
      </c>
      <c r="C934" s="263">
        <v>17140</v>
      </c>
      <c r="D934" s="245"/>
      <c r="E934" s="248">
        <v>0</v>
      </c>
      <c r="F934" s="248">
        <v>1</v>
      </c>
      <c r="G934" s="248">
        <v>16</v>
      </c>
      <c r="H934" s="265">
        <v>3</v>
      </c>
      <c r="I934" s="60">
        <f>116-30.38</f>
        <v>85.62</v>
      </c>
      <c r="J934" s="65">
        <v>500</v>
      </c>
      <c r="K934" s="97">
        <f>+J934*I934</f>
        <v>42810</v>
      </c>
      <c r="L934" s="58"/>
      <c r="M934" s="60"/>
      <c r="N934" s="58"/>
      <c r="O934" s="58"/>
      <c r="P934" s="58"/>
      <c r="Q934" s="58"/>
      <c r="R934" s="210"/>
      <c r="S934" s="58"/>
      <c r="T934" s="60"/>
      <c r="U934" s="60"/>
      <c r="V934" s="58"/>
      <c r="W934" s="69"/>
      <c r="X934" s="69"/>
      <c r="Y934" s="58"/>
      <c r="Z934" s="77">
        <f>+K934</f>
        <v>42810</v>
      </c>
      <c r="AA934" s="58">
        <v>0.02</v>
      </c>
      <c r="AB934" s="136">
        <f>+Z934*AA934/100</f>
        <v>8.5620000000000012</v>
      </c>
      <c r="AC934" s="83">
        <f t="shared" si="340"/>
        <v>7.2777000000000012</v>
      </c>
      <c r="AD934" s="36"/>
      <c r="AE934" s="187" t="s">
        <v>2209</v>
      </c>
      <c r="AF934" s="187" t="s">
        <v>1308</v>
      </c>
      <c r="AG934" s="121" t="s">
        <v>2157</v>
      </c>
    </row>
    <row r="935" spans="1:44">
      <c r="A935" s="256"/>
      <c r="B935" s="245"/>
      <c r="C935" s="263"/>
      <c r="D935" s="245"/>
      <c r="E935" s="248"/>
      <c r="F935" s="248"/>
      <c r="G935" s="248"/>
      <c r="H935" s="265"/>
      <c r="I935" s="60">
        <v>30.38</v>
      </c>
      <c r="J935" s="65">
        <v>500</v>
      </c>
      <c r="K935" s="97">
        <f>I935*J935</f>
        <v>15190</v>
      </c>
      <c r="L935" s="58">
        <v>1</v>
      </c>
      <c r="M935" s="60" t="s">
        <v>1680</v>
      </c>
      <c r="N935" s="58" t="s">
        <v>1680</v>
      </c>
      <c r="O935" s="58">
        <v>3</v>
      </c>
      <c r="P935" s="58">
        <v>121.5</v>
      </c>
      <c r="Q935" s="58">
        <v>100</v>
      </c>
      <c r="R935" s="210">
        <v>7150</v>
      </c>
      <c r="S935" s="58">
        <f>R935*P935</f>
        <v>868725</v>
      </c>
      <c r="T935" s="60">
        <v>8</v>
      </c>
      <c r="U935" s="60">
        <v>8</v>
      </c>
      <c r="V935" s="58">
        <f>+S935*0.92</f>
        <v>799227</v>
      </c>
      <c r="W935" s="69">
        <f>+V935+K935</f>
        <v>814417</v>
      </c>
      <c r="X935" s="69">
        <f>+W935</f>
        <v>814417</v>
      </c>
      <c r="Y935" s="58"/>
      <c r="Z935" s="77">
        <f>+X935</f>
        <v>814417</v>
      </c>
      <c r="AA935" s="58">
        <v>0.3</v>
      </c>
      <c r="AB935" s="136">
        <f>+Z935*AA935/100</f>
        <v>2443.2509999999997</v>
      </c>
      <c r="AC935" s="83">
        <f t="shared" si="340"/>
        <v>2076.7633499999997</v>
      </c>
      <c r="AD935" s="36"/>
      <c r="AE935" s="187" t="s">
        <v>2209</v>
      </c>
      <c r="AF935" s="187" t="s">
        <v>1308</v>
      </c>
    </row>
    <row r="936" spans="1:44">
      <c r="A936" s="256">
        <v>473</v>
      </c>
      <c r="B936" s="249" t="s">
        <v>1723</v>
      </c>
      <c r="C936" s="245"/>
      <c r="D936" s="245">
        <v>9</v>
      </c>
      <c r="E936" s="248">
        <v>0</v>
      </c>
      <c r="F936" s="248">
        <v>1</v>
      </c>
      <c r="G936" s="248">
        <v>43</v>
      </c>
      <c r="H936" s="247">
        <v>2</v>
      </c>
      <c r="I936" s="65">
        <f>E936*400+F936*100+G936</f>
        <v>143</v>
      </c>
      <c r="J936" s="84">
        <v>250</v>
      </c>
      <c r="K936" s="80">
        <f t="shared" ref="K936:K939" si="352">I936*J936</f>
        <v>35750</v>
      </c>
      <c r="L936" s="245"/>
      <c r="M936" s="266"/>
      <c r="N936" s="245"/>
      <c r="O936" s="45"/>
      <c r="P936" s="139"/>
      <c r="Q936" s="249"/>
      <c r="R936" s="250"/>
      <c r="S936" s="245"/>
      <c r="T936" s="249"/>
      <c r="U936" s="252"/>
      <c r="V936" s="249"/>
      <c r="W936" s="253"/>
      <c r="X936" s="243"/>
      <c r="Y936" s="243"/>
      <c r="Z936" s="125">
        <f>K936</f>
        <v>35750</v>
      </c>
      <c r="AA936" s="254">
        <v>0.02</v>
      </c>
      <c r="AB936" s="82">
        <f>+Z936*AA936/100</f>
        <v>7.15</v>
      </c>
      <c r="AC936" s="83">
        <f t="shared" si="340"/>
        <v>6.0775000000000006</v>
      </c>
      <c r="AD936" s="512" t="s">
        <v>10</v>
      </c>
      <c r="AE936" s="512" t="s">
        <v>622</v>
      </c>
      <c r="AF936" s="512" t="s">
        <v>34</v>
      </c>
      <c r="AG936" s="513">
        <v>335040025932</v>
      </c>
      <c r="AH936" s="514" t="s">
        <v>1969</v>
      </c>
      <c r="AI936" s="117"/>
      <c r="AJ936" s="29"/>
      <c r="AK936" s="29"/>
      <c r="AL936" s="29"/>
      <c r="AM936" s="29"/>
      <c r="AN936" s="29"/>
    </row>
    <row r="937" spans="1:44">
      <c r="A937" s="256">
        <v>474</v>
      </c>
      <c r="B937" s="243" t="s">
        <v>1322</v>
      </c>
      <c r="C937" s="262">
        <v>23933</v>
      </c>
      <c r="D937" s="245">
        <v>4</v>
      </c>
      <c r="E937" s="248">
        <v>15</v>
      </c>
      <c r="F937" s="248">
        <v>0</v>
      </c>
      <c r="G937" s="248">
        <v>0</v>
      </c>
      <c r="H937" s="247">
        <v>1</v>
      </c>
      <c r="I937" s="84">
        <f>E937*400+F937*100+G937</f>
        <v>6000</v>
      </c>
      <c r="J937" s="84">
        <v>250</v>
      </c>
      <c r="K937" s="80">
        <f t="shared" si="352"/>
        <v>1500000</v>
      </c>
      <c r="L937" s="245"/>
      <c r="M937" s="248"/>
      <c r="N937" s="249"/>
      <c r="O937" s="45"/>
      <c r="P937" s="139"/>
      <c r="Q937" s="250"/>
      <c r="R937" s="250"/>
      <c r="S937" s="251"/>
      <c r="T937" s="249"/>
      <c r="U937" s="252"/>
      <c r="V937" s="249"/>
      <c r="W937" s="253"/>
      <c r="X937" s="243"/>
      <c r="Y937" s="243"/>
      <c r="Z937" s="125">
        <f t="shared" ref="Z937" si="353">K937</f>
        <v>1500000</v>
      </c>
      <c r="AA937" s="254">
        <v>0.01</v>
      </c>
      <c r="AB937" s="82">
        <f>+Z937*AA937/100</f>
        <v>150</v>
      </c>
      <c r="AC937" s="83">
        <f t="shared" si="340"/>
        <v>127.5</v>
      </c>
      <c r="AD937" s="512" t="s">
        <v>20</v>
      </c>
      <c r="AE937" s="512" t="s">
        <v>1332</v>
      </c>
      <c r="AF937" s="512" t="s">
        <v>540</v>
      </c>
      <c r="AG937" s="513">
        <v>3350400223951</v>
      </c>
      <c r="AH937" s="514">
        <v>81</v>
      </c>
      <c r="AI937" s="117">
        <v>7</v>
      </c>
      <c r="AJ937" s="29"/>
      <c r="AK937" s="29"/>
      <c r="AL937" s="29"/>
      <c r="AM937" s="29"/>
      <c r="AN937" s="29"/>
    </row>
    <row r="938" spans="1:44">
      <c r="A938" s="256">
        <v>475</v>
      </c>
      <c r="B938" s="245" t="s">
        <v>1723</v>
      </c>
      <c r="C938" s="245"/>
      <c r="D938" s="245">
        <v>9</v>
      </c>
      <c r="E938" s="248">
        <v>2</v>
      </c>
      <c r="F938" s="248">
        <v>2</v>
      </c>
      <c r="G938" s="248">
        <v>0</v>
      </c>
      <c r="H938" s="247">
        <v>2</v>
      </c>
      <c r="I938" s="84">
        <f>E938*400+F938*100+G938</f>
        <v>1000</v>
      </c>
      <c r="J938" s="65">
        <v>250</v>
      </c>
      <c r="K938" s="80">
        <f>I938*J938</f>
        <v>250000</v>
      </c>
      <c r="L938" s="245"/>
      <c r="M938" s="266"/>
      <c r="N938" s="245"/>
      <c r="O938" s="48"/>
      <c r="P938" s="58"/>
      <c r="Q938" s="245"/>
      <c r="R938" s="251"/>
      <c r="S938" s="245"/>
      <c r="T938" s="245"/>
      <c r="U938" s="248"/>
      <c r="V938" s="245"/>
      <c r="W938" s="278"/>
      <c r="X938" s="257"/>
      <c r="Y938" s="257"/>
      <c r="Z938" s="125">
        <f>K938</f>
        <v>250000</v>
      </c>
      <c r="AA938" s="254">
        <v>0.02</v>
      </c>
      <c r="AB938" s="82">
        <f>+Z938*AA938/100</f>
        <v>50</v>
      </c>
      <c r="AC938" s="83">
        <f t="shared" si="340"/>
        <v>42.5</v>
      </c>
      <c r="AD938" s="4" t="s">
        <v>20</v>
      </c>
      <c r="AE938" s="4" t="s">
        <v>2022</v>
      </c>
      <c r="AF938" s="4" t="s">
        <v>34</v>
      </c>
      <c r="AG938" s="121">
        <v>1350400064320</v>
      </c>
      <c r="AH938" s="8" t="s">
        <v>2023</v>
      </c>
    </row>
    <row r="939" spans="1:44">
      <c r="A939" s="256">
        <v>476</v>
      </c>
      <c r="B939" s="243" t="s">
        <v>1282</v>
      </c>
      <c r="C939" s="263">
        <v>45842</v>
      </c>
      <c r="D939" s="245">
        <v>5</v>
      </c>
      <c r="E939" s="248">
        <v>0</v>
      </c>
      <c r="F939" s="248">
        <v>0</v>
      </c>
      <c r="G939" s="248">
        <v>81</v>
      </c>
      <c r="H939" s="265">
        <v>2</v>
      </c>
      <c r="I939" s="60">
        <f>81-I940</f>
        <v>62.1</v>
      </c>
      <c r="J939" s="267">
        <v>500</v>
      </c>
      <c r="K939" s="65">
        <f t="shared" si="352"/>
        <v>31050</v>
      </c>
      <c r="L939" s="245">
        <v>1</v>
      </c>
      <c r="M939" s="248" t="s">
        <v>1592</v>
      </c>
      <c r="N939" s="277" t="s">
        <v>1621</v>
      </c>
      <c r="O939" s="45">
        <v>2</v>
      </c>
      <c r="P939" s="144">
        <f>19.5*13.1*2</f>
        <v>510.9</v>
      </c>
      <c r="Q939" s="249">
        <v>100</v>
      </c>
      <c r="R939" s="250">
        <v>7400</v>
      </c>
      <c r="S939" s="251">
        <f>+R939*P939</f>
        <v>3780660</v>
      </c>
      <c r="T939" s="248">
        <v>23</v>
      </c>
      <c r="U939" s="248">
        <v>85</v>
      </c>
      <c r="V939" s="58">
        <f>+S939*0.15</f>
        <v>567099</v>
      </c>
      <c r="W939" s="169">
        <f>+V939+K939</f>
        <v>598149</v>
      </c>
      <c r="X939" s="169">
        <f>+W939</f>
        <v>598149</v>
      </c>
      <c r="Y939" s="58">
        <v>50</v>
      </c>
      <c r="Z939" s="358"/>
      <c r="AA939" s="250"/>
      <c r="AB939" s="415"/>
      <c r="AC939" s="83">
        <f t="shared" si="340"/>
        <v>0</v>
      </c>
      <c r="AD939" s="482" t="s">
        <v>644</v>
      </c>
      <c r="AE939" s="607" t="s">
        <v>2119</v>
      </c>
      <c r="AF939" s="607" t="s">
        <v>569</v>
      </c>
      <c r="AG939" s="513"/>
      <c r="AH939" s="514"/>
      <c r="AI939" s="117"/>
      <c r="AJ939" s="29"/>
      <c r="AK939" s="29"/>
      <c r="AL939" s="29"/>
      <c r="AM939" s="29"/>
      <c r="AN939" s="29"/>
    </row>
    <row r="940" spans="1:44">
      <c r="A940" s="283"/>
      <c r="B940" s="243"/>
      <c r="C940" s="263"/>
      <c r="D940" s="245"/>
      <c r="E940" s="248"/>
      <c r="F940" s="248"/>
      <c r="G940" s="248"/>
      <c r="H940" s="265">
        <v>3</v>
      </c>
      <c r="I940" s="60">
        <v>18.899999999999999</v>
      </c>
      <c r="J940" s="267">
        <v>500</v>
      </c>
      <c r="K940" s="65">
        <f>J940*I940</f>
        <v>9450</v>
      </c>
      <c r="L940" s="245">
        <v>2</v>
      </c>
      <c r="M940" s="248" t="s">
        <v>1592</v>
      </c>
      <c r="N940" s="249" t="s">
        <v>1613</v>
      </c>
      <c r="O940" s="45">
        <v>2</v>
      </c>
      <c r="P940" s="144">
        <v>75.599999999999994</v>
      </c>
      <c r="Q940" s="249">
        <v>100</v>
      </c>
      <c r="R940" s="250">
        <v>8200</v>
      </c>
      <c r="S940" s="251">
        <v>480060</v>
      </c>
      <c r="T940" s="248">
        <v>23</v>
      </c>
      <c r="U940" s="248">
        <v>36</v>
      </c>
      <c r="V940" s="58">
        <f>+S940*0.64</f>
        <v>307238.40000000002</v>
      </c>
      <c r="W940" s="169">
        <f>+V940+K940</f>
        <v>316688.40000000002</v>
      </c>
      <c r="X940" s="169">
        <f>+W940</f>
        <v>316688.40000000002</v>
      </c>
      <c r="Y940" s="58"/>
      <c r="Z940" s="358">
        <f>+X940</f>
        <v>316688.40000000002</v>
      </c>
      <c r="AA940" s="250">
        <v>0.3</v>
      </c>
      <c r="AB940" s="82">
        <f>+Z940*AA940/100</f>
        <v>950.0652</v>
      </c>
      <c r="AC940" s="83">
        <f t="shared" si="340"/>
        <v>807.55542000000003</v>
      </c>
      <c r="AD940" s="482"/>
      <c r="AE940" s="607" t="s">
        <v>2119</v>
      </c>
      <c r="AF940" s="607" t="s">
        <v>569</v>
      </c>
      <c r="AG940" s="513"/>
      <c r="AH940" s="514"/>
      <c r="AI940" s="117"/>
      <c r="AJ940" s="29"/>
      <c r="AK940" s="29"/>
      <c r="AL940" s="29"/>
      <c r="AM940" s="29"/>
      <c r="AN940" s="29"/>
    </row>
    <row r="941" spans="1:44">
      <c r="A941" s="283"/>
      <c r="B941" s="243" t="s">
        <v>1282</v>
      </c>
      <c r="C941" s="263">
        <v>46171</v>
      </c>
      <c r="D941" s="245"/>
      <c r="E941" s="248">
        <v>0</v>
      </c>
      <c r="F941" s="248">
        <v>1</v>
      </c>
      <c r="G941" s="248">
        <v>2</v>
      </c>
      <c r="H941" s="265">
        <v>2</v>
      </c>
      <c r="I941" s="60">
        <v>102</v>
      </c>
      <c r="J941" s="267">
        <v>500</v>
      </c>
      <c r="K941" s="70">
        <f>+I941*J941</f>
        <v>51000</v>
      </c>
      <c r="L941" s="245"/>
      <c r="M941" s="248"/>
      <c r="N941" s="249"/>
      <c r="O941" s="45"/>
      <c r="P941" s="144"/>
      <c r="Q941" s="249"/>
      <c r="R941" s="250"/>
      <c r="S941" s="251"/>
      <c r="T941" s="248"/>
      <c r="U941" s="248"/>
      <c r="V941" s="58"/>
      <c r="W941" s="99"/>
      <c r="X941" s="99"/>
      <c r="Y941" s="59"/>
      <c r="Z941" s="127">
        <f>+K941</f>
        <v>51000</v>
      </c>
      <c r="AA941" s="250">
        <v>0.02</v>
      </c>
      <c r="AB941" s="82">
        <f>+Z941*AA941/100</f>
        <v>10.199999999999999</v>
      </c>
      <c r="AC941" s="83">
        <f t="shared" ref="AC941:AC991" si="354">+AB941*0.85</f>
        <v>8.67</v>
      </c>
      <c r="AD941" s="482"/>
      <c r="AE941" s="607" t="s">
        <v>2119</v>
      </c>
      <c r="AF941" s="607" t="s">
        <v>2335</v>
      </c>
      <c r="AG941" s="513"/>
      <c r="AH941" s="514"/>
      <c r="AI941" s="117"/>
      <c r="AJ941" s="29"/>
      <c r="AK941" s="29"/>
      <c r="AL941" s="29"/>
      <c r="AM941" s="29"/>
      <c r="AN941" s="29"/>
    </row>
    <row r="942" spans="1:44">
      <c r="A942" s="286">
        <v>477</v>
      </c>
      <c r="B942" s="287" t="s">
        <v>1319</v>
      </c>
      <c r="C942" s="282">
        <v>46548</v>
      </c>
      <c r="D942" s="282">
        <v>8</v>
      </c>
      <c r="E942" s="288">
        <v>1</v>
      </c>
      <c r="F942" s="288">
        <v>1</v>
      </c>
      <c r="G942" s="288">
        <v>13</v>
      </c>
      <c r="H942" s="247">
        <v>5</v>
      </c>
      <c r="I942" s="84">
        <f>E942*400+F942*100+G942</f>
        <v>513</v>
      </c>
      <c r="J942" s="84"/>
      <c r="K942" s="80">
        <f>I942*J942</f>
        <v>0</v>
      </c>
      <c r="L942" s="282"/>
      <c r="M942" s="288"/>
      <c r="N942" s="282"/>
      <c r="O942" s="88"/>
      <c r="P942" s="147"/>
      <c r="Q942" s="290"/>
      <c r="R942" s="290"/>
      <c r="S942" s="290"/>
      <c r="T942" s="282"/>
      <c r="U942" s="288"/>
      <c r="V942" s="282"/>
      <c r="W942" s="292"/>
      <c r="X942" s="293"/>
      <c r="Y942" s="293"/>
      <c r="Z942" s="125"/>
      <c r="AA942" s="254"/>
      <c r="AB942" s="82"/>
      <c r="AC942" s="83">
        <f t="shared" si="354"/>
        <v>0</v>
      </c>
      <c r="AD942" s="635" t="s">
        <v>20</v>
      </c>
      <c r="AE942" s="636" t="s">
        <v>1178</v>
      </c>
      <c r="AF942" s="636" t="s">
        <v>2125</v>
      </c>
      <c r="AG942" s="15" t="s">
        <v>1321</v>
      </c>
      <c r="AH942" s="15"/>
      <c r="AI942" s="15"/>
      <c r="AJ942" s="4"/>
      <c r="AK942" s="4"/>
    </row>
    <row r="943" spans="1:44">
      <c r="A943" s="256"/>
      <c r="B943" s="293"/>
      <c r="C943" s="282"/>
      <c r="D943" s="282"/>
      <c r="E943" s="288"/>
      <c r="F943" s="288"/>
      <c r="G943" s="288"/>
      <c r="H943" s="247"/>
      <c r="I943" s="74">
        <v>15</v>
      </c>
      <c r="J943" s="84">
        <v>320</v>
      </c>
      <c r="K943" s="80">
        <f>I943*J943</f>
        <v>4800</v>
      </c>
      <c r="L943" s="282">
        <v>1</v>
      </c>
      <c r="M943" s="288" t="s">
        <v>1586</v>
      </c>
      <c r="N943" s="282" t="s">
        <v>1587</v>
      </c>
      <c r="O943" s="88">
        <v>3</v>
      </c>
      <c r="P943" s="147">
        <v>63</v>
      </c>
      <c r="Q943" s="290">
        <v>100</v>
      </c>
      <c r="R943" s="290">
        <v>2600</v>
      </c>
      <c r="S943" s="290">
        <f>+P943*R943</f>
        <v>163800</v>
      </c>
      <c r="T943" s="282">
        <v>1</v>
      </c>
      <c r="U943" s="288">
        <v>1</v>
      </c>
      <c r="V943" s="147">
        <f>+S943*0.99</f>
        <v>162162</v>
      </c>
      <c r="W943" s="416">
        <f>+V943+K943</f>
        <v>166962</v>
      </c>
      <c r="X943" s="293">
        <f>+W943</f>
        <v>166962</v>
      </c>
      <c r="Y943" s="293"/>
      <c r="Z943" s="125">
        <f>+W943</f>
        <v>166962</v>
      </c>
      <c r="AA943" s="254">
        <v>0.3</v>
      </c>
      <c r="AB943" s="82">
        <f>+Z943*AA943/100</f>
        <v>500.88599999999997</v>
      </c>
      <c r="AC943" s="83">
        <f t="shared" si="354"/>
        <v>425.75309999999996</v>
      </c>
      <c r="AD943" s="21"/>
      <c r="AE943" s="188" t="s">
        <v>1178</v>
      </c>
      <c r="AF943" s="21"/>
      <c r="AG943" s="15"/>
      <c r="AH943" s="15"/>
      <c r="AI943" s="15"/>
      <c r="AJ943" s="4"/>
      <c r="AK943" s="4"/>
    </row>
    <row r="944" spans="1:44">
      <c r="A944" s="277">
        <v>478</v>
      </c>
      <c r="B944" s="245" t="s">
        <v>1723</v>
      </c>
      <c r="C944" s="245"/>
      <c r="D944" s="245">
        <v>9</v>
      </c>
      <c r="E944" s="248">
        <v>0</v>
      </c>
      <c r="F944" s="248">
        <v>0</v>
      </c>
      <c r="G944" s="248">
        <v>94</v>
      </c>
      <c r="H944" s="247">
        <v>2</v>
      </c>
      <c r="I944" s="65">
        <f>E944*400+F944*100+G944</f>
        <v>94</v>
      </c>
      <c r="J944" s="65">
        <v>250</v>
      </c>
      <c r="K944" s="80">
        <f>I944*J944</f>
        <v>23500</v>
      </c>
      <c r="L944" s="245"/>
      <c r="M944" s="266"/>
      <c r="N944" s="245"/>
      <c r="O944" s="48"/>
      <c r="P944" s="58"/>
      <c r="Q944" s="245"/>
      <c r="R944" s="251"/>
      <c r="S944" s="245"/>
      <c r="T944" s="245"/>
      <c r="U944" s="248"/>
      <c r="V944" s="245"/>
      <c r="W944" s="278"/>
      <c r="X944" s="257"/>
      <c r="Y944" s="257"/>
      <c r="Z944" s="125">
        <f>K944</f>
        <v>23500</v>
      </c>
      <c r="AA944" s="254">
        <v>0.02</v>
      </c>
      <c r="AB944" s="82">
        <f>+Z944*AA944/100</f>
        <v>4.7</v>
      </c>
      <c r="AC944" s="83">
        <f t="shared" si="354"/>
        <v>3.9950000000000001</v>
      </c>
      <c r="AD944" s="4" t="s">
        <v>10</v>
      </c>
      <c r="AE944" s="4" t="s">
        <v>2006</v>
      </c>
      <c r="AF944" s="4" t="s">
        <v>515</v>
      </c>
      <c r="AG944" s="121">
        <v>3350400255679</v>
      </c>
      <c r="AH944" s="8" t="s">
        <v>2007</v>
      </c>
    </row>
    <row r="945" spans="1:44">
      <c r="A945" s="277">
        <v>479</v>
      </c>
      <c r="B945" s="249" t="s">
        <v>1319</v>
      </c>
      <c r="C945" s="263">
        <v>17384</v>
      </c>
      <c r="D945" s="245">
        <v>4</v>
      </c>
      <c r="E945" s="248">
        <v>0</v>
      </c>
      <c r="F945" s="248">
        <v>0</v>
      </c>
      <c r="G945" s="248">
        <v>38</v>
      </c>
      <c r="H945" s="247">
        <v>1</v>
      </c>
      <c r="I945" s="65">
        <f t="shared" ref="I945:I950" si="355">E945*400+F945*100+G945</f>
        <v>38</v>
      </c>
      <c r="J945" s="84">
        <v>500</v>
      </c>
      <c r="K945" s="80">
        <f t="shared" ref="K945:K950" si="356">I945*J945</f>
        <v>19000</v>
      </c>
      <c r="L945" s="245">
        <v>1</v>
      </c>
      <c r="M945" s="338" t="s">
        <v>1592</v>
      </c>
      <c r="N945" s="277" t="s">
        <v>1621</v>
      </c>
      <c r="O945" s="48"/>
      <c r="P945" s="142">
        <v>109</v>
      </c>
      <c r="Q945" s="245"/>
      <c r="R945" s="251"/>
      <c r="S945" s="245"/>
      <c r="T945" s="245">
        <v>50</v>
      </c>
      <c r="U945" s="248"/>
      <c r="V945" s="245"/>
      <c r="W945" s="278"/>
      <c r="X945" s="257"/>
      <c r="Y945" s="257"/>
      <c r="Z945" s="125">
        <f t="shared" ref="Z945" si="357">K945</f>
        <v>19000</v>
      </c>
      <c r="AA945" s="340">
        <v>0.02</v>
      </c>
      <c r="AB945" s="82">
        <f>+Z945*AA945/100</f>
        <v>3.8</v>
      </c>
      <c r="AC945" s="83">
        <f t="shared" si="354"/>
        <v>3.23</v>
      </c>
      <c r="AD945" s="36"/>
      <c r="AE945" s="4" t="s">
        <v>1707</v>
      </c>
      <c r="AF945" s="4" t="s">
        <v>1643</v>
      </c>
      <c r="AG945" s="121">
        <v>3350400175888</v>
      </c>
      <c r="AH945" s="8" t="s">
        <v>1642</v>
      </c>
    </row>
    <row r="946" spans="1:44">
      <c r="A946" s="256"/>
      <c r="B946" s="249"/>
      <c r="C946" s="245"/>
      <c r="D946" s="245"/>
      <c r="E946" s="248"/>
      <c r="F946" s="248"/>
      <c r="G946" s="248"/>
      <c r="H946" s="247">
        <v>1</v>
      </c>
      <c r="I946" s="65">
        <f t="shared" si="355"/>
        <v>0</v>
      </c>
      <c r="J946" s="65"/>
      <c r="K946" s="80">
        <f t="shared" si="356"/>
        <v>0</v>
      </c>
      <c r="L946" s="245">
        <v>2</v>
      </c>
      <c r="M946" s="362" t="s">
        <v>1630</v>
      </c>
      <c r="N946" s="245" t="s">
        <v>1595</v>
      </c>
      <c r="O946" s="48"/>
      <c r="P946" s="58">
        <v>16</v>
      </c>
      <c r="Q946" s="245"/>
      <c r="R946" s="251"/>
      <c r="S946" s="245"/>
      <c r="T946" s="245">
        <v>50</v>
      </c>
      <c r="U946" s="248"/>
      <c r="V946" s="245"/>
      <c r="W946" s="278"/>
      <c r="X946" s="257"/>
      <c r="Y946" s="257"/>
      <c r="Z946" s="125"/>
      <c r="AA946" s="340"/>
      <c r="AB946" s="82"/>
      <c r="AC946" s="83">
        <f t="shared" si="354"/>
        <v>0</v>
      </c>
      <c r="AD946" s="36"/>
    </row>
    <row r="947" spans="1:44">
      <c r="A947" s="256">
        <v>480</v>
      </c>
      <c r="B947" s="249" t="s">
        <v>1723</v>
      </c>
      <c r="C947" s="245"/>
      <c r="D947" s="245">
        <v>5</v>
      </c>
      <c r="E947" s="248">
        <v>0</v>
      </c>
      <c r="F947" s="248">
        <v>0</v>
      </c>
      <c r="G947" s="248">
        <v>47</v>
      </c>
      <c r="H947" s="247">
        <v>1</v>
      </c>
      <c r="I947" s="65">
        <f t="shared" si="355"/>
        <v>47</v>
      </c>
      <c r="J947" s="84">
        <v>250</v>
      </c>
      <c r="K947" s="80">
        <f t="shared" si="356"/>
        <v>11750</v>
      </c>
      <c r="L947" s="245">
        <v>1</v>
      </c>
      <c r="M947" s="266" t="s">
        <v>1592</v>
      </c>
      <c r="N947" s="245" t="s">
        <v>1621</v>
      </c>
      <c r="O947" s="48"/>
      <c r="P947" s="142">
        <v>187</v>
      </c>
      <c r="Q947" s="245"/>
      <c r="R947" s="251"/>
      <c r="S947" s="245"/>
      <c r="T947" s="245">
        <v>7</v>
      </c>
      <c r="U947" s="248"/>
      <c r="V947" s="245"/>
      <c r="W947" s="278"/>
      <c r="X947" s="257"/>
      <c r="Y947" s="257"/>
      <c r="Z947" s="125">
        <f>K947</f>
        <v>11750</v>
      </c>
      <c r="AA947" s="340">
        <v>0.02</v>
      </c>
      <c r="AB947" s="82">
        <f>+Z947*AA947/100</f>
        <v>2.35</v>
      </c>
      <c r="AC947" s="83">
        <f t="shared" si="354"/>
        <v>1.9975000000000001</v>
      </c>
      <c r="AD947" s="36" t="s">
        <v>20</v>
      </c>
      <c r="AE947" s="4" t="s">
        <v>1889</v>
      </c>
      <c r="AF947" s="4" t="s">
        <v>129</v>
      </c>
      <c r="AG947" s="121">
        <v>3450100982906</v>
      </c>
      <c r="AH947" s="8" t="s">
        <v>1890</v>
      </c>
    </row>
    <row r="948" spans="1:44">
      <c r="A948" s="256">
        <v>481</v>
      </c>
      <c r="B948" s="243" t="s">
        <v>1322</v>
      </c>
      <c r="C948" s="262">
        <v>23933</v>
      </c>
      <c r="D948" s="245">
        <v>4</v>
      </c>
      <c r="E948" s="248">
        <v>4</v>
      </c>
      <c r="F948" s="248">
        <v>0</v>
      </c>
      <c r="G948" s="248">
        <v>25</v>
      </c>
      <c r="H948" s="247">
        <v>1</v>
      </c>
      <c r="I948" s="84">
        <f t="shared" si="355"/>
        <v>1625</v>
      </c>
      <c r="J948" s="84">
        <v>250</v>
      </c>
      <c r="K948" s="80">
        <f t="shared" si="356"/>
        <v>406250</v>
      </c>
      <c r="L948" s="245"/>
      <c r="M948" s="248"/>
      <c r="N948" s="245"/>
      <c r="O948" s="48"/>
      <c r="P948" s="58"/>
      <c r="Q948" s="251"/>
      <c r="R948" s="251"/>
      <c r="S948" s="251"/>
      <c r="T948" s="245"/>
      <c r="U948" s="248"/>
      <c r="V948" s="245"/>
      <c r="W948" s="278"/>
      <c r="X948" s="257"/>
      <c r="Y948" s="257"/>
      <c r="Z948" s="125">
        <f t="shared" ref="Z948:Z950" si="358">K948</f>
        <v>406250</v>
      </c>
      <c r="AA948" s="340">
        <v>0.01</v>
      </c>
      <c r="AB948" s="82">
        <f>+Z948*AA948/100</f>
        <v>40.625</v>
      </c>
      <c r="AC948" s="83">
        <f t="shared" si="354"/>
        <v>34.53125</v>
      </c>
      <c r="AD948" s="36" t="s">
        <v>20</v>
      </c>
      <c r="AE948" s="4" t="s">
        <v>1357</v>
      </c>
      <c r="AF948" s="4" t="s">
        <v>1358</v>
      </c>
      <c r="AG948" s="121">
        <v>3350400014568</v>
      </c>
      <c r="AH948" s="8" t="s">
        <v>1491</v>
      </c>
    </row>
    <row r="949" spans="1:44">
      <c r="A949" s="256">
        <v>482</v>
      </c>
      <c r="B949" s="245" t="s">
        <v>1723</v>
      </c>
      <c r="C949" s="245"/>
      <c r="D949" s="245">
        <v>9</v>
      </c>
      <c r="E949" s="248">
        <v>0</v>
      </c>
      <c r="F949" s="248">
        <v>3</v>
      </c>
      <c r="G949" s="248">
        <v>37</v>
      </c>
      <c r="H949" s="247">
        <v>2</v>
      </c>
      <c r="I949" s="65">
        <f>E949*400+F949*100+G949</f>
        <v>337</v>
      </c>
      <c r="J949" s="65">
        <v>250</v>
      </c>
      <c r="K949" s="80">
        <f>I949*J949</f>
        <v>84250</v>
      </c>
      <c r="L949" s="245"/>
      <c r="M949" s="266"/>
      <c r="N949" s="245"/>
      <c r="O949" s="48"/>
      <c r="P949" s="58"/>
      <c r="Q949" s="245"/>
      <c r="R949" s="251"/>
      <c r="S949" s="245"/>
      <c r="T949" s="245"/>
      <c r="U949" s="248"/>
      <c r="V949" s="245"/>
      <c r="W949" s="278"/>
      <c r="X949" s="257"/>
      <c r="Y949" s="257"/>
      <c r="Z949" s="125">
        <f>K949</f>
        <v>84250</v>
      </c>
      <c r="AA949" s="254">
        <v>0.02</v>
      </c>
      <c r="AB949" s="82">
        <f>+Z949*AA949/100</f>
        <v>16.850000000000001</v>
      </c>
      <c r="AC949" s="83">
        <f t="shared" si="354"/>
        <v>14.322500000000002</v>
      </c>
      <c r="AD949" s="4" t="s">
        <v>10</v>
      </c>
      <c r="AE949" s="4" t="s">
        <v>1995</v>
      </c>
      <c r="AF949" s="4" t="s">
        <v>160</v>
      </c>
      <c r="AH949" s="8" t="s">
        <v>1974</v>
      </c>
    </row>
    <row r="950" spans="1:44">
      <c r="A950" s="256">
        <v>483</v>
      </c>
      <c r="B950" s="243" t="s">
        <v>1322</v>
      </c>
      <c r="C950" s="262">
        <v>23933</v>
      </c>
      <c r="D950" s="245">
        <v>4</v>
      </c>
      <c r="E950" s="248">
        <v>2</v>
      </c>
      <c r="F950" s="248">
        <v>1</v>
      </c>
      <c r="G950" s="248">
        <v>48</v>
      </c>
      <c r="H950" s="247">
        <v>1</v>
      </c>
      <c r="I950" s="84">
        <f t="shared" si="355"/>
        <v>948</v>
      </c>
      <c r="J950" s="84">
        <v>250</v>
      </c>
      <c r="K950" s="80">
        <f t="shared" si="356"/>
        <v>237000</v>
      </c>
      <c r="L950" s="245"/>
      <c r="M950" s="248"/>
      <c r="N950" s="245"/>
      <c r="O950" s="48"/>
      <c r="P950" s="58"/>
      <c r="Q950" s="251"/>
      <c r="R950" s="251"/>
      <c r="S950" s="251"/>
      <c r="T950" s="245"/>
      <c r="U950" s="248"/>
      <c r="V950" s="245"/>
      <c r="W950" s="278"/>
      <c r="X950" s="257"/>
      <c r="Y950" s="257"/>
      <c r="Z950" s="125">
        <f t="shared" si="358"/>
        <v>237000</v>
      </c>
      <c r="AA950" s="340">
        <v>0.01</v>
      </c>
      <c r="AB950" s="82">
        <f>+Z950*AA950/100</f>
        <v>23.7</v>
      </c>
      <c r="AC950" s="83">
        <f t="shared" si="354"/>
        <v>20.145</v>
      </c>
      <c r="AD950" s="36" t="s">
        <v>20</v>
      </c>
      <c r="AE950" s="4" t="s">
        <v>1380</v>
      </c>
      <c r="AF950" s="4" t="s">
        <v>1381</v>
      </c>
      <c r="AG950" s="121">
        <v>3350400063656</v>
      </c>
      <c r="AH950" s="8" t="s">
        <v>1552</v>
      </c>
    </row>
    <row r="951" spans="1:44">
      <c r="A951" s="256">
        <v>484</v>
      </c>
      <c r="B951" s="249" t="s">
        <v>1319</v>
      </c>
      <c r="C951" s="263">
        <v>71131</v>
      </c>
      <c r="D951" s="245"/>
      <c r="E951" s="248">
        <v>0</v>
      </c>
      <c r="F951" s="248">
        <v>1</v>
      </c>
      <c r="G951" s="248">
        <v>90</v>
      </c>
      <c r="H951" s="265">
        <v>5</v>
      </c>
      <c r="I951" s="65">
        <v>190</v>
      </c>
      <c r="J951" s="248">
        <v>500</v>
      </c>
      <c r="K951" s="65">
        <f>+J951*I951</f>
        <v>95000</v>
      </c>
      <c r="L951" s="245"/>
      <c r="M951" s="248"/>
      <c r="N951" s="245"/>
      <c r="O951" s="48"/>
      <c r="P951" s="58"/>
      <c r="Q951" s="251"/>
      <c r="R951" s="251"/>
      <c r="S951" s="58"/>
      <c r="T951" s="248"/>
      <c r="U951" s="248"/>
      <c r="V951" s="58"/>
      <c r="W951" s="69"/>
      <c r="X951" s="58"/>
      <c r="Y951" s="245"/>
      <c r="Z951" s="77"/>
      <c r="AA951" s="251"/>
      <c r="AB951" s="136"/>
      <c r="AC951" s="83">
        <f t="shared" si="354"/>
        <v>0</v>
      </c>
      <c r="AD951" s="36" t="s">
        <v>10</v>
      </c>
      <c r="AE951" s="179" t="s">
        <v>2073</v>
      </c>
      <c r="AF951" s="179" t="s">
        <v>1254</v>
      </c>
      <c r="AH951" s="8">
        <v>72</v>
      </c>
      <c r="AI951" s="35">
        <v>2</v>
      </c>
    </row>
    <row r="952" spans="1:44">
      <c r="A952" s="256"/>
      <c r="B952" s="249"/>
      <c r="C952" s="245"/>
      <c r="D952" s="245"/>
      <c r="E952" s="248"/>
      <c r="F952" s="248"/>
      <c r="G952" s="248"/>
      <c r="H952" s="265"/>
      <c r="I952" s="60">
        <v>14</v>
      </c>
      <c r="J952" s="248">
        <v>500</v>
      </c>
      <c r="K952" s="65">
        <f>+J952*I952</f>
        <v>7000</v>
      </c>
      <c r="L952" s="245">
        <v>1</v>
      </c>
      <c r="M952" s="248" t="s">
        <v>1592</v>
      </c>
      <c r="N952" s="245"/>
      <c r="O952" s="48">
        <v>3</v>
      </c>
      <c r="P952" s="58">
        <v>140</v>
      </c>
      <c r="Q952" s="251">
        <v>100</v>
      </c>
      <c r="R952" s="251">
        <v>8200</v>
      </c>
      <c r="S952" s="58">
        <f>+P952*R952</f>
        <v>1148000</v>
      </c>
      <c r="T952" s="248">
        <v>1</v>
      </c>
      <c r="U952" s="248">
        <v>1</v>
      </c>
      <c r="V952" s="58">
        <f>+S952*0.99</f>
        <v>1136520</v>
      </c>
      <c r="W952" s="302">
        <f>+V952+K952</f>
        <v>1143520</v>
      </c>
      <c r="X952" s="58">
        <f>+W952/2</f>
        <v>571760</v>
      </c>
      <c r="Y952" s="245"/>
      <c r="Z952" s="77">
        <f>+X952</f>
        <v>571760</v>
      </c>
      <c r="AA952" s="251">
        <v>0.3</v>
      </c>
      <c r="AB952" s="136">
        <f>+Z952*AA952/100</f>
        <v>1715.28</v>
      </c>
      <c r="AC952" s="83">
        <f t="shared" si="354"/>
        <v>1457.9879999999998</v>
      </c>
      <c r="AD952" s="36" t="s">
        <v>10</v>
      </c>
      <c r="AE952" s="179" t="s">
        <v>2073</v>
      </c>
      <c r="AF952" s="179" t="s">
        <v>1254</v>
      </c>
    </row>
    <row r="953" spans="1:44">
      <c r="A953" s="256"/>
      <c r="B953" s="243"/>
      <c r="C953" s="245"/>
      <c r="D953" s="245"/>
      <c r="E953" s="248"/>
      <c r="F953" s="248"/>
      <c r="G953" s="248"/>
      <c r="H953" s="265"/>
      <c r="I953" s="60"/>
      <c r="J953" s="248"/>
      <c r="K953" s="70"/>
      <c r="L953" s="245"/>
      <c r="M953" s="248"/>
      <c r="N953" s="245"/>
      <c r="O953" s="48"/>
      <c r="P953" s="58"/>
      <c r="Q953" s="251"/>
      <c r="R953" s="251"/>
      <c r="S953" s="58"/>
      <c r="T953" s="248"/>
      <c r="U953" s="248"/>
      <c r="V953" s="58"/>
      <c r="W953" s="160"/>
      <c r="X953" s="59"/>
      <c r="Y953" s="257"/>
      <c r="Z953" s="125"/>
      <c r="AA953" s="340"/>
      <c r="AB953" s="136"/>
      <c r="AC953" s="83">
        <f t="shared" si="354"/>
        <v>0</v>
      </c>
      <c r="AD953" s="36"/>
      <c r="AE953" s="179" t="s">
        <v>2199</v>
      </c>
      <c r="AF953" s="179"/>
    </row>
    <row r="954" spans="1:44" ht="20.100000000000001" customHeight="1">
      <c r="A954" s="256">
        <v>485</v>
      </c>
      <c r="B954" s="243" t="s">
        <v>656</v>
      </c>
      <c r="C954" s="258">
        <v>561</v>
      </c>
      <c r="D954" s="259" t="s">
        <v>419</v>
      </c>
      <c r="E954" s="260">
        <v>26</v>
      </c>
      <c r="F954" s="260">
        <v>1</v>
      </c>
      <c r="G954" s="260">
        <v>91</v>
      </c>
      <c r="H954" s="247">
        <v>1</v>
      </c>
      <c r="I954" s="85">
        <f t="shared" ref="I954:I966" si="359">E954*400+F954*100+G954</f>
        <v>10591</v>
      </c>
      <c r="J954" s="84">
        <v>250</v>
      </c>
      <c r="K954" s="87">
        <f t="shared" ref="K954:K966" si="360">I954*J954</f>
        <v>2647750</v>
      </c>
      <c r="L954" s="245"/>
      <c r="M954" s="248"/>
      <c r="N954" s="245"/>
      <c r="O954" s="48"/>
      <c r="P954" s="58"/>
      <c r="Q954" s="251"/>
      <c r="R954" s="251"/>
      <c r="S954" s="251"/>
      <c r="T954" s="245"/>
      <c r="U954" s="248"/>
      <c r="V954" s="245"/>
      <c r="W954" s="278"/>
      <c r="X954" s="257"/>
      <c r="Y954" s="257"/>
      <c r="Z954" s="125">
        <f>K954</f>
        <v>2647750</v>
      </c>
      <c r="AA954" s="340">
        <v>0.01</v>
      </c>
      <c r="AB954" s="76">
        <f>+Z954*AA954/100</f>
        <v>264.77499999999998</v>
      </c>
      <c r="AC954" s="83">
        <f t="shared" si="354"/>
        <v>225.05874999999997</v>
      </c>
      <c r="AD954" s="570" t="s">
        <v>10</v>
      </c>
      <c r="AE954" s="489" t="s">
        <v>602</v>
      </c>
      <c r="AF954" s="489" t="s">
        <v>93</v>
      </c>
      <c r="AG954" s="498" t="s">
        <v>1110</v>
      </c>
      <c r="AH954" s="498" t="s">
        <v>102</v>
      </c>
      <c r="AI954" s="12" t="s">
        <v>194</v>
      </c>
      <c r="AJ954" s="200" t="s">
        <v>347</v>
      </c>
      <c r="AK954" s="11" t="s">
        <v>15</v>
      </c>
      <c r="AL954" s="11" t="s">
        <v>16</v>
      </c>
      <c r="AM954" s="11" t="s">
        <v>17</v>
      </c>
      <c r="AN954" s="11" t="s">
        <v>55</v>
      </c>
      <c r="AO954" s="11" t="s">
        <v>626</v>
      </c>
      <c r="AP954" s="11">
        <v>5</v>
      </c>
      <c r="AQ954" s="11">
        <v>1</v>
      </c>
      <c r="AR954" s="11">
        <v>99</v>
      </c>
    </row>
    <row r="955" spans="1:44" ht="20.100000000000001" customHeight="1">
      <c r="A955" s="256">
        <v>486</v>
      </c>
      <c r="B955" s="243" t="s">
        <v>656</v>
      </c>
      <c r="C955" s="258">
        <v>338</v>
      </c>
      <c r="D955" s="259" t="s">
        <v>95</v>
      </c>
      <c r="E955" s="260">
        <v>2</v>
      </c>
      <c r="F955" s="260">
        <v>2</v>
      </c>
      <c r="G955" s="260">
        <v>26</v>
      </c>
      <c r="H955" s="247">
        <v>1</v>
      </c>
      <c r="I955" s="84">
        <f t="shared" si="359"/>
        <v>1026</v>
      </c>
      <c r="J955" s="84">
        <v>400</v>
      </c>
      <c r="K955" s="80">
        <f t="shared" si="360"/>
        <v>410400</v>
      </c>
      <c r="L955" s="245"/>
      <c r="M955" s="248"/>
      <c r="N955" s="245"/>
      <c r="O955" s="48"/>
      <c r="P955" s="58"/>
      <c r="Q955" s="251"/>
      <c r="R955" s="251"/>
      <c r="S955" s="251"/>
      <c r="T955" s="245"/>
      <c r="U955" s="248"/>
      <c r="V955" s="245"/>
      <c r="W955" s="278"/>
      <c r="X955" s="257"/>
      <c r="Y955" s="257"/>
      <c r="Z955" s="125">
        <f t="shared" ref="Z955:Z966" si="361">K955</f>
        <v>410400</v>
      </c>
      <c r="AA955" s="340">
        <v>0.01</v>
      </c>
      <c r="AB955" s="76">
        <f t="shared" ref="AB955:AB961" si="362">+Z955*AA955/100</f>
        <v>41.04</v>
      </c>
      <c r="AC955" s="83">
        <f t="shared" si="354"/>
        <v>34.884</v>
      </c>
      <c r="AD955" s="570" t="s">
        <v>20</v>
      </c>
      <c r="AE955" s="489" t="s">
        <v>424</v>
      </c>
      <c r="AF955" s="489" t="s">
        <v>63</v>
      </c>
      <c r="AG955" s="498" t="s">
        <v>932</v>
      </c>
      <c r="AH955" s="498" t="s">
        <v>148</v>
      </c>
      <c r="AI955" s="12" t="s">
        <v>95</v>
      </c>
      <c r="AJ955" s="6"/>
      <c r="AK955" s="11"/>
      <c r="AL955" s="11"/>
      <c r="AM955" s="11"/>
      <c r="AN955" s="11" t="s">
        <v>33</v>
      </c>
      <c r="AO955" s="11" t="s">
        <v>431</v>
      </c>
      <c r="AP955" s="11">
        <v>12</v>
      </c>
      <c r="AQ955" s="11">
        <v>3</v>
      </c>
      <c r="AR955" s="11">
        <v>44</v>
      </c>
    </row>
    <row r="956" spans="1:44">
      <c r="A956" s="256">
        <v>487</v>
      </c>
      <c r="B956" s="249" t="s">
        <v>1951</v>
      </c>
      <c r="C956" s="245"/>
      <c r="D956" s="245">
        <v>4</v>
      </c>
      <c r="E956" s="248">
        <v>0</v>
      </c>
      <c r="F956" s="248">
        <v>3</v>
      </c>
      <c r="G956" s="248">
        <v>97</v>
      </c>
      <c r="H956" s="247">
        <v>2</v>
      </c>
      <c r="I956" s="65">
        <f t="shared" si="359"/>
        <v>397</v>
      </c>
      <c r="J956" s="84">
        <v>250</v>
      </c>
      <c r="K956" s="80">
        <f t="shared" si="360"/>
        <v>99250</v>
      </c>
      <c r="L956" s="245"/>
      <c r="M956" s="266"/>
      <c r="N956" s="245"/>
      <c r="O956" s="48"/>
      <c r="P956" s="58"/>
      <c r="Q956" s="245"/>
      <c r="R956" s="251"/>
      <c r="S956" s="245"/>
      <c r="T956" s="245"/>
      <c r="U956" s="248"/>
      <c r="V956" s="245"/>
      <c r="W956" s="278"/>
      <c r="X956" s="257"/>
      <c r="Y956" s="257"/>
      <c r="Z956" s="125">
        <f t="shared" si="361"/>
        <v>99250</v>
      </c>
      <c r="AA956" s="340">
        <v>0.02</v>
      </c>
      <c r="AB956" s="76">
        <f t="shared" si="362"/>
        <v>19.850000000000001</v>
      </c>
      <c r="AC956" s="83">
        <f t="shared" si="354"/>
        <v>16.872500000000002</v>
      </c>
      <c r="AD956" s="36" t="s">
        <v>10</v>
      </c>
      <c r="AE956" s="4" t="s">
        <v>1190</v>
      </c>
      <c r="AF956" s="4" t="s">
        <v>81</v>
      </c>
      <c r="AG956" s="121">
        <v>3350400271496</v>
      </c>
      <c r="AH956" s="8" t="s">
        <v>1954</v>
      </c>
    </row>
    <row r="957" spans="1:44">
      <c r="A957" s="256">
        <v>488</v>
      </c>
      <c r="B957" s="243" t="s">
        <v>1322</v>
      </c>
      <c r="C957" s="262">
        <v>23933</v>
      </c>
      <c r="D957" s="245">
        <v>4</v>
      </c>
      <c r="E957" s="248">
        <v>3</v>
      </c>
      <c r="F957" s="248">
        <v>3</v>
      </c>
      <c r="G957" s="248">
        <v>67</v>
      </c>
      <c r="H957" s="247">
        <v>1</v>
      </c>
      <c r="I957" s="84">
        <f t="shared" si="359"/>
        <v>1567</v>
      </c>
      <c r="J957" s="84">
        <v>250</v>
      </c>
      <c r="K957" s="80">
        <f t="shared" si="360"/>
        <v>391750</v>
      </c>
      <c r="L957" s="245"/>
      <c r="M957" s="248"/>
      <c r="N957" s="249"/>
      <c r="O957" s="45"/>
      <c r="P957" s="139"/>
      <c r="Q957" s="250"/>
      <c r="R957" s="250"/>
      <c r="S957" s="251"/>
      <c r="T957" s="249"/>
      <c r="U957" s="252"/>
      <c r="V957" s="249"/>
      <c r="W957" s="253"/>
      <c r="X957" s="243"/>
      <c r="Y957" s="243"/>
      <c r="Z957" s="125">
        <f t="shared" si="361"/>
        <v>391750</v>
      </c>
      <c r="AA957" s="254">
        <v>0.01</v>
      </c>
      <c r="AB957" s="76">
        <f t="shared" si="362"/>
        <v>39.174999999999997</v>
      </c>
      <c r="AC957" s="83">
        <f t="shared" si="354"/>
        <v>33.298749999999998</v>
      </c>
      <c r="AD957" s="4" t="s">
        <v>20</v>
      </c>
      <c r="AE957" s="4" t="s">
        <v>1362</v>
      </c>
      <c r="AF957" s="4" t="s">
        <v>202</v>
      </c>
      <c r="AG957" s="121">
        <v>5350400010966</v>
      </c>
    </row>
    <row r="958" spans="1:44" ht="20.100000000000001" customHeight="1">
      <c r="A958" s="256">
        <v>489</v>
      </c>
      <c r="B958" s="243" t="s">
        <v>656</v>
      </c>
      <c r="C958" s="281">
        <v>340</v>
      </c>
      <c r="D958" s="259" t="s">
        <v>32</v>
      </c>
      <c r="E958" s="312">
        <v>11</v>
      </c>
      <c r="F958" s="312">
        <v>1</v>
      </c>
      <c r="G958" s="312">
        <v>41</v>
      </c>
      <c r="H958" s="313">
        <v>1</v>
      </c>
      <c r="I958" s="84">
        <f t="shared" si="359"/>
        <v>4541</v>
      </c>
      <c r="J958" s="84">
        <v>250</v>
      </c>
      <c r="K958" s="80">
        <f t="shared" si="360"/>
        <v>1135250</v>
      </c>
      <c r="L958" s="245"/>
      <c r="M958" s="248"/>
      <c r="N958" s="412"/>
      <c r="O958" s="45"/>
      <c r="P958" s="139"/>
      <c r="Q958" s="250"/>
      <c r="R958" s="250"/>
      <c r="S958" s="251"/>
      <c r="T958" s="249"/>
      <c r="U958" s="252"/>
      <c r="V958" s="249"/>
      <c r="W958" s="253"/>
      <c r="X958" s="243"/>
      <c r="Y958" s="243"/>
      <c r="Z958" s="125">
        <f>K958</f>
        <v>1135250</v>
      </c>
      <c r="AA958" s="254">
        <v>0.01</v>
      </c>
      <c r="AB958" s="76">
        <f t="shared" si="362"/>
        <v>113.52500000000001</v>
      </c>
      <c r="AC958" s="83">
        <f t="shared" si="354"/>
        <v>96.496250000000003</v>
      </c>
      <c r="AD958" s="497" t="s">
        <v>10</v>
      </c>
      <c r="AE958" s="515" t="s">
        <v>551</v>
      </c>
      <c r="AF958" s="515" t="s">
        <v>255</v>
      </c>
      <c r="AG958" s="498" t="s">
        <v>761</v>
      </c>
      <c r="AH958" s="498" t="s">
        <v>318</v>
      </c>
      <c r="AI958" s="12" t="s">
        <v>32</v>
      </c>
      <c r="AJ958" s="6" t="s">
        <v>36</v>
      </c>
      <c r="AK958" s="11" t="s">
        <v>15</v>
      </c>
      <c r="AL958" s="11" t="s">
        <v>16</v>
      </c>
      <c r="AM958" s="11" t="s">
        <v>17</v>
      </c>
      <c r="AN958" s="11" t="s">
        <v>110</v>
      </c>
      <c r="AO958" s="11" t="s">
        <v>76</v>
      </c>
      <c r="AP958" s="11">
        <v>2</v>
      </c>
      <c r="AQ958" s="11">
        <v>2</v>
      </c>
      <c r="AR958" s="11">
        <v>30</v>
      </c>
    </row>
    <row r="959" spans="1:44" ht="20.100000000000001" customHeight="1">
      <c r="A959" s="256"/>
      <c r="B959" s="243" t="s">
        <v>1319</v>
      </c>
      <c r="C959" s="281">
        <v>45956</v>
      </c>
      <c r="D959" s="259" t="s">
        <v>32</v>
      </c>
      <c r="E959" s="312">
        <v>0</v>
      </c>
      <c r="F959" s="312">
        <v>0</v>
      </c>
      <c r="G959" s="312">
        <v>96</v>
      </c>
      <c r="H959" s="313">
        <v>4</v>
      </c>
      <c r="I959" s="84">
        <f t="shared" si="359"/>
        <v>96</v>
      </c>
      <c r="J959" s="84">
        <v>500</v>
      </c>
      <c r="K959" s="80">
        <f t="shared" si="360"/>
        <v>48000</v>
      </c>
      <c r="L959" s="245"/>
      <c r="M959" s="248"/>
      <c r="N959" s="417"/>
      <c r="O959" s="48"/>
      <c r="P959" s="58"/>
      <c r="Q959" s="251"/>
      <c r="R959" s="251"/>
      <c r="S959" s="251"/>
      <c r="T959" s="245"/>
      <c r="U959" s="248"/>
      <c r="V959" s="249"/>
      <c r="W959" s="253"/>
      <c r="X959" s="243"/>
      <c r="Y959" s="243"/>
      <c r="Z959" s="125">
        <f>K959</f>
        <v>48000</v>
      </c>
      <c r="AA959" s="254">
        <v>0.02</v>
      </c>
      <c r="AB959" s="418">
        <f t="shared" si="362"/>
        <v>9.6</v>
      </c>
      <c r="AC959" s="83">
        <f t="shared" si="354"/>
        <v>8.16</v>
      </c>
      <c r="AD959" s="497" t="s">
        <v>10</v>
      </c>
      <c r="AE959" s="637" t="s">
        <v>551</v>
      </c>
      <c r="AF959" s="515" t="s">
        <v>255</v>
      </c>
      <c r="AG959" s="498" t="s">
        <v>761</v>
      </c>
      <c r="AH959" s="498" t="s">
        <v>318</v>
      </c>
      <c r="AI959" s="12" t="s">
        <v>32</v>
      </c>
      <c r="AJ959" s="6"/>
      <c r="AK959" s="11"/>
      <c r="AL959" s="11"/>
      <c r="AM959" s="11"/>
      <c r="AN959" s="11"/>
      <c r="AO959" s="11"/>
      <c r="AP959" s="11"/>
      <c r="AQ959" s="11"/>
      <c r="AR959" s="11"/>
    </row>
    <row r="960" spans="1:44" ht="20.100000000000001" customHeight="1">
      <c r="A960" s="256"/>
      <c r="B960" s="243" t="s">
        <v>1319</v>
      </c>
      <c r="C960" s="281">
        <v>45841</v>
      </c>
      <c r="D960" s="259" t="s">
        <v>32</v>
      </c>
      <c r="E960" s="312">
        <v>0</v>
      </c>
      <c r="F960" s="312">
        <v>0</v>
      </c>
      <c r="G960" s="312">
        <v>29</v>
      </c>
      <c r="H960" s="313">
        <v>2</v>
      </c>
      <c r="I960" s="84">
        <f t="shared" si="359"/>
        <v>29</v>
      </c>
      <c r="J960" s="84">
        <v>500</v>
      </c>
      <c r="K960" s="80">
        <f t="shared" si="360"/>
        <v>14500</v>
      </c>
      <c r="L960" s="245">
        <v>1</v>
      </c>
      <c r="M960" s="248" t="s">
        <v>1805</v>
      </c>
      <c r="N960" s="245" t="s">
        <v>1621</v>
      </c>
      <c r="O960" s="48"/>
      <c r="P960" s="58">
        <v>65</v>
      </c>
      <c r="Q960" s="251"/>
      <c r="R960" s="251"/>
      <c r="S960" s="251"/>
      <c r="T960" s="245">
        <v>63</v>
      </c>
      <c r="U960" s="248"/>
      <c r="V960" s="249"/>
      <c r="W960" s="253"/>
      <c r="X960" s="243"/>
      <c r="Y960" s="243"/>
      <c r="Z960" s="125">
        <f t="shared" si="361"/>
        <v>14500</v>
      </c>
      <c r="AA960" s="254">
        <v>0.02</v>
      </c>
      <c r="AB960" s="76">
        <f t="shared" si="362"/>
        <v>2.9</v>
      </c>
      <c r="AC960" s="83">
        <f t="shared" si="354"/>
        <v>2.4649999999999999</v>
      </c>
      <c r="AD960" s="497" t="s">
        <v>10</v>
      </c>
      <c r="AE960" s="515" t="s">
        <v>551</v>
      </c>
      <c r="AF960" s="515" t="s">
        <v>255</v>
      </c>
      <c r="AG960" s="498" t="s">
        <v>761</v>
      </c>
      <c r="AH960" s="498" t="s">
        <v>318</v>
      </c>
      <c r="AI960" s="12" t="s">
        <v>32</v>
      </c>
      <c r="AJ960" s="6"/>
      <c r="AK960" s="11"/>
      <c r="AL960" s="11"/>
      <c r="AM960" s="11"/>
      <c r="AN960" s="11"/>
      <c r="AO960" s="11"/>
      <c r="AP960" s="11"/>
      <c r="AQ960" s="11"/>
      <c r="AR960" s="11"/>
    </row>
    <row r="961" spans="1:44" ht="17.25">
      <c r="A961" s="256">
        <v>490</v>
      </c>
      <c r="B961" s="249" t="s">
        <v>1139</v>
      </c>
      <c r="C961" s="275">
        <v>582</v>
      </c>
      <c r="D961" s="245"/>
      <c r="E961" s="246">
        <v>4</v>
      </c>
      <c r="F961" s="246">
        <v>3</v>
      </c>
      <c r="G961" s="246">
        <v>91</v>
      </c>
      <c r="H961" s="247">
        <v>1</v>
      </c>
      <c r="I961" s="84">
        <f t="shared" si="359"/>
        <v>1991</v>
      </c>
      <c r="J961" s="84">
        <v>250</v>
      </c>
      <c r="K961" s="80">
        <f t="shared" si="360"/>
        <v>497750</v>
      </c>
      <c r="L961" s="245"/>
      <c r="M961" s="248"/>
      <c r="N961" s="245"/>
      <c r="O961" s="48"/>
      <c r="P961" s="58"/>
      <c r="Q961" s="251"/>
      <c r="R961" s="251"/>
      <c r="S961" s="251"/>
      <c r="T961" s="245"/>
      <c r="U961" s="248"/>
      <c r="V961" s="249"/>
      <c r="W961" s="253"/>
      <c r="X961" s="243"/>
      <c r="Y961" s="243"/>
      <c r="Z961" s="125">
        <f t="shared" si="361"/>
        <v>497750</v>
      </c>
      <c r="AA961" s="254">
        <v>0.01</v>
      </c>
      <c r="AB961" s="76">
        <f t="shared" si="362"/>
        <v>49.774999999999999</v>
      </c>
      <c r="AC961" s="83">
        <f t="shared" si="354"/>
        <v>42.308749999999996</v>
      </c>
      <c r="AD961" s="526" t="s">
        <v>20</v>
      </c>
      <c r="AE961" s="526" t="s">
        <v>1182</v>
      </c>
      <c r="AF961" s="526" t="s">
        <v>49</v>
      </c>
      <c r="AG961" s="484" t="s">
        <v>1184</v>
      </c>
      <c r="AH961" s="484">
        <v>163</v>
      </c>
      <c r="AI961" s="14">
        <v>2</v>
      </c>
      <c r="AJ961" s="14" t="s">
        <v>1185</v>
      </c>
      <c r="AK961" s="14" t="s">
        <v>16</v>
      </c>
      <c r="AL961" s="14" t="s">
        <v>1186</v>
      </c>
    </row>
    <row r="962" spans="1:44" ht="17.25">
      <c r="A962" s="256"/>
      <c r="B962" s="249" t="s">
        <v>1139</v>
      </c>
      <c r="C962" s="275">
        <v>582</v>
      </c>
      <c r="D962" s="245"/>
      <c r="E962" s="246">
        <v>3</v>
      </c>
      <c r="F962" s="246">
        <v>2</v>
      </c>
      <c r="G962" s="246">
        <v>86</v>
      </c>
      <c r="H962" s="247">
        <v>1</v>
      </c>
      <c r="I962" s="84">
        <f t="shared" si="359"/>
        <v>1486</v>
      </c>
      <c r="J962" s="84">
        <v>250</v>
      </c>
      <c r="K962" s="80">
        <f t="shared" si="360"/>
        <v>371500</v>
      </c>
      <c r="L962" s="245"/>
      <c r="M962" s="248"/>
      <c r="N962" s="245"/>
      <c r="O962" s="48"/>
      <c r="P962" s="58"/>
      <c r="Q962" s="251"/>
      <c r="R962" s="251"/>
      <c r="S962" s="251"/>
      <c r="T962" s="245"/>
      <c r="U962" s="248"/>
      <c r="V962" s="249"/>
      <c r="W962" s="253"/>
      <c r="X962" s="243"/>
      <c r="Y962" s="243"/>
      <c r="Z962" s="125">
        <f t="shared" si="361"/>
        <v>371500</v>
      </c>
      <c r="AA962" s="254">
        <v>0.01</v>
      </c>
      <c r="AB962" s="82">
        <f>+Z962*AA962/100</f>
        <v>37.15</v>
      </c>
      <c r="AC962" s="83">
        <f t="shared" si="354"/>
        <v>31.577499999999997</v>
      </c>
      <c r="AD962" s="526" t="s">
        <v>20</v>
      </c>
      <c r="AE962" s="526" t="s">
        <v>1182</v>
      </c>
      <c r="AF962" s="526" t="s">
        <v>49</v>
      </c>
      <c r="AG962" s="484" t="s">
        <v>1184</v>
      </c>
      <c r="AH962" s="484">
        <v>163</v>
      </c>
      <c r="AI962" s="14">
        <v>2</v>
      </c>
    </row>
    <row r="963" spans="1:44" ht="17.25">
      <c r="A963" s="256"/>
      <c r="B963" s="249" t="s">
        <v>1139</v>
      </c>
      <c r="C963" s="275">
        <v>582</v>
      </c>
      <c r="D963" s="245"/>
      <c r="E963" s="246">
        <v>1</v>
      </c>
      <c r="F963" s="246">
        <v>2</v>
      </c>
      <c r="G963" s="246">
        <v>72</v>
      </c>
      <c r="H963" s="247">
        <v>1</v>
      </c>
      <c r="I963" s="65">
        <f t="shared" si="359"/>
        <v>672</v>
      </c>
      <c r="J963" s="84">
        <v>250</v>
      </c>
      <c r="K963" s="80">
        <f t="shared" si="360"/>
        <v>168000</v>
      </c>
      <c r="L963" s="245"/>
      <c r="M963" s="248"/>
      <c r="N963" s="249"/>
      <c r="O963" s="45"/>
      <c r="P963" s="139"/>
      <c r="Q963" s="250"/>
      <c r="R963" s="250"/>
      <c r="S963" s="251"/>
      <c r="T963" s="249"/>
      <c r="U963" s="252"/>
      <c r="V963" s="249"/>
      <c r="W963" s="253"/>
      <c r="X963" s="243"/>
      <c r="Y963" s="243"/>
      <c r="Z963" s="125">
        <f t="shared" si="361"/>
        <v>168000</v>
      </c>
      <c r="AA963" s="254">
        <v>0.01</v>
      </c>
      <c r="AB963" s="82">
        <f t="shared" ref="AB963:AB966" si="363">+Z963*AA963/100</f>
        <v>16.8</v>
      </c>
      <c r="AC963" s="83">
        <f t="shared" si="354"/>
        <v>14.28</v>
      </c>
      <c r="AD963" s="526" t="s">
        <v>20</v>
      </c>
      <c r="AE963" s="526" t="s">
        <v>1182</v>
      </c>
      <c r="AF963" s="526" t="s">
        <v>49</v>
      </c>
      <c r="AG963" s="484" t="s">
        <v>1184</v>
      </c>
      <c r="AH963" s="484">
        <v>163</v>
      </c>
      <c r="AI963" s="14">
        <v>2</v>
      </c>
    </row>
    <row r="964" spans="1:44" ht="20.100000000000001" customHeight="1">
      <c r="A964" s="277">
        <v>491</v>
      </c>
      <c r="B964" s="257" t="s">
        <v>656</v>
      </c>
      <c r="C964" s="258">
        <v>562</v>
      </c>
      <c r="D964" s="259" t="s">
        <v>95</v>
      </c>
      <c r="E964" s="260">
        <v>4</v>
      </c>
      <c r="F964" s="260">
        <v>2</v>
      </c>
      <c r="G964" s="260">
        <v>77</v>
      </c>
      <c r="H964" s="247">
        <v>1</v>
      </c>
      <c r="I964" s="84">
        <f t="shared" si="359"/>
        <v>1877</v>
      </c>
      <c r="J964" s="84">
        <v>250</v>
      </c>
      <c r="K964" s="80">
        <f t="shared" si="360"/>
        <v>469250</v>
      </c>
      <c r="L964" s="245"/>
      <c r="M964" s="248"/>
      <c r="N964" s="245"/>
      <c r="O964" s="48"/>
      <c r="P964" s="58"/>
      <c r="Q964" s="251"/>
      <c r="R964" s="251"/>
      <c r="S964" s="251"/>
      <c r="T964" s="245"/>
      <c r="U964" s="248"/>
      <c r="V964" s="245"/>
      <c r="W964" s="278"/>
      <c r="X964" s="257"/>
      <c r="Y964" s="257"/>
      <c r="Z964" s="125">
        <f t="shared" si="361"/>
        <v>469250</v>
      </c>
      <c r="AA964" s="254">
        <v>0.01</v>
      </c>
      <c r="AB964" s="82">
        <f t="shared" si="363"/>
        <v>46.924999999999997</v>
      </c>
      <c r="AC964" s="83">
        <f t="shared" si="354"/>
        <v>39.886249999999997</v>
      </c>
      <c r="AD964" s="571" t="s">
        <v>10</v>
      </c>
      <c r="AE964" s="488" t="s">
        <v>211</v>
      </c>
      <c r="AF964" s="488" t="s">
        <v>212</v>
      </c>
      <c r="AG964" s="572" t="s">
        <v>1062</v>
      </c>
      <c r="AH964" s="573" t="s">
        <v>480</v>
      </c>
      <c r="AI964" s="102" t="s">
        <v>131</v>
      </c>
      <c r="AJ964" s="6" t="s">
        <v>15</v>
      </c>
      <c r="AK964" s="11" t="s">
        <v>15</v>
      </c>
      <c r="AL964" s="11" t="s">
        <v>16</v>
      </c>
      <c r="AM964" s="11" t="s">
        <v>17</v>
      </c>
      <c r="AN964" s="11" t="s">
        <v>25</v>
      </c>
      <c r="AO964" s="11" t="s">
        <v>595</v>
      </c>
      <c r="AP964" s="11">
        <v>9</v>
      </c>
      <c r="AQ964" s="11">
        <v>2</v>
      </c>
      <c r="AR964" s="11">
        <v>22</v>
      </c>
    </row>
    <row r="965" spans="1:44">
      <c r="A965" s="256">
        <v>492</v>
      </c>
      <c r="B965" s="249" t="s">
        <v>1723</v>
      </c>
      <c r="C965" s="245"/>
      <c r="D965" s="245">
        <v>6</v>
      </c>
      <c r="E965" s="248">
        <v>0</v>
      </c>
      <c r="F965" s="248">
        <v>0</v>
      </c>
      <c r="G965" s="248">
        <v>33</v>
      </c>
      <c r="H965" s="247">
        <v>2</v>
      </c>
      <c r="I965" s="65">
        <f t="shared" si="359"/>
        <v>33</v>
      </c>
      <c r="J965" s="84">
        <v>250</v>
      </c>
      <c r="K965" s="80">
        <f t="shared" si="360"/>
        <v>8250</v>
      </c>
      <c r="L965" s="245">
        <v>1</v>
      </c>
      <c r="M965" s="266" t="s">
        <v>1592</v>
      </c>
      <c r="N965" s="245" t="s">
        <v>1641</v>
      </c>
      <c r="O965" s="45"/>
      <c r="P965" s="141">
        <v>133</v>
      </c>
      <c r="Q965" s="249"/>
      <c r="R965" s="250"/>
      <c r="S965" s="245"/>
      <c r="T965" s="249">
        <v>40</v>
      </c>
      <c r="U965" s="252"/>
      <c r="V965" s="249"/>
      <c r="W965" s="253"/>
      <c r="X965" s="243"/>
      <c r="Y965" s="243"/>
      <c r="Z965" s="125">
        <f t="shared" si="361"/>
        <v>8250</v>
      </c>
      <c r="AA965" s="254">
        <v>0.02</v>
      </c>
      <c r="AB965" s="82">
        <f t="shared" si="363"/>
        <v>1.65</v>
      </c>
      <c r="AC965" s="83">
        <f t="shared" si="354"/>
        <v>1.4024999999999999</v>
      </c>
      <c r="AD965" s="4" t="s">
        <v>10</v>
      </c>
      <c r="AE965" s="4" t="s">
        <v>1728</v>
      </c>
      <c r="AF965" s="4" t="s">
        <v>1726</v>
      </c>
      <c r="AG965" s="121">
        <v>3350400239720</v>
      </c>
      <c r="AH965" s="8" t="s">
        <v>1727</v>
      </c>
    </row>
    <row r="966" spans="1:44">
      <c r="A966" s="256"/>
      <c r="B966" s="249" t="s">
        <v>1723</v>
      </c>
      <c r="C966" s="245"/>
      <c r="D966" s="245">
        <v>6</v>
      </c>
      <c r="E966" s="248">
        <v>0</v>
      </c>
      <c r="F966" s="248">
        <v>0</v>
      </c>
      <c r="G966" s="248">
        <v>86</v>
      </c>
      <c r="H966" s="247">
        <v>2</v>
      </c>
      <c r="I966" s="65">
        <f t="shared" si="359"/>
        <v>86</v>
      </c>
      <c r="J966" s="84">
        <v>250</v>
      </c>
      <c r="K966" s="80">
        <f t="shared" si="360"/>
        <v>21500</v>
      </c>
      <c r="L966" s="245">
        <v>1</v>
      </c>
      <c r="M966" s="266" t="s">
        <v>1592</v>
      </c>
      <c r="N966" s="245" t="s">
        <v>1613</v>
      </c>
      <c r="O966" s="45"/>
      <c r="P966" s="141">
        <v>114.84</v>
      </c>
      <c r="Q966" s="249"/>
      <c r="R966" s="250"/>
      <c r="S966" s="245"/>
      <c r="T966" s="249">
        <v>200</v>
      </c>
      <c r="U966" s="252"/>
      <c r="V966" s="249"/>
      <c r="W966" s="253"/>
      <c r="X966" s="243"/>
      <c r="Y966" s="243"/>
      <c r="Z966" s="125">
        <f t="shared" si="361"/>
        <v>21500</v>
      </c>
      <c r="AA966" s="254">
        <v>0.02</v>
      </c>
      <c r="AB966" s="82">
        <f t="shared" si="363"/>
        <v>4.3</v>
      </c>
      <c r="AC966" s="83">
        <f t="shared" si="354"/>
        <v>3.6549999999999998</v>
      </c>
      <c r="AD966" s="4" t="s">
        <v>10</v>
      </c>
      <c r="AE966" s="4" t="s">
        <v>1253</v>
      </c>
      <c r="AF966" s="4" t="s">
        <v>1726</v>
      </c>
      <c r="AG966" s="121">
        <v>3350400239720</v>
      </c>
      <c r="AH966" s="8" t="s">
        <v>1727</v>
      </c>
    </row>
    <row r="967" spans="1:44">
      <c r="A967" s="256"/>
      <c r="B967" s="249"/>
      <c r="C967" s="245"/>
      <c r="D967" s="245"/>
      <c r="E967" s="248"/>
      <c r="F967" s="248"/>
      <c r="G967" s="248"/>
      <c r="H967" s="247"/>
      <c r="I967" s="65"/>
      <c r="J967" s="65"/>
      <c r="K967" s="80"/>
      <c r="L967" s="245">
        <v>2</v>
      </c>
      <c r="M967" s="266" t="s">
        <v>1592</v>
      </c>
      <c r="N967" s="245" t="s">
        <v>1621</v>
      </c>
      <c r="O967" s="45"/>
      <c r="P967" s="139">
        <v>112</v>
      </c>
      <c r="Q967" s="249"/>
      <c r="R967" s="250"/>
      <c r="S967" s="245"/>
      <c r="T967" s="249">
        <v>100</v>
      </c>
      <c r="U967" s="252"/>
      <c r="V967" s="249"/>
      <c r="W967" s="253"/>
      <c r="X967" s="243"/>
      <c r="Y967" s="243"/>
      <c r="Z967" s="125"/>
      <c r="AA967" s="254"/>
      <c r="AB967" s="82"/>
      <c r="AC967" s="83">
        <f t="shared" si="354"/>
        <v>0</v>
      </c>
    </row>
    <row r="968" spans="1:44">
      <c r="A968" s="256"/>
      <c r="B968" s="249"/>
      <c r="C968" s="245"/>
      <c r="D968" s="245"/>
      <c r="E968" s="248"/>
      <c r="F968" s="248"/>
      <c r="G968" s="248"/>
      <c r="H968" s="247"/>
      <c r="I968" s="65"/>
      <c r="J968" s="65"/>
      <c r="K968" s="80"/>
      <c r="L968" s="245">
        <v>3</v>
      </c>
      <c r="M968" s="266" t="s">
        <v>1630</v>
      </c>
      <c r="N968" s="245" t="s">
        <v>1595</v>
      </c>
      <c r="O968" s="45"/>
      <c r="P968" s="139">
        <v>72</v>
      </c>
      <c r="Q968" s="249"/>
      <c r="R968" s="250"/>
      <c r="S968" s="245"/>
      <c r="T968" s="249">
        <v>100</v>
      </c>
      <c r="U968" s="252"/>
      <c r="V968" s="249"/>
      <c r="W968" s="253"/>
      <c r="X968" s="243"/>
      <c r="Y968" s="243"/>
      <c r="Z968" s="125"/>
      <c r="AA968" s="254"/>
      <c r="AB968" s="82"/>
      <c r="AC968" s="83">
        <f t="shared" si="354"/>
        <v>0</v>
      </c>
    </row>
    <row r="969" spans="1:44">
      <c r="A969" s="256"/>
      <c r="B969" s="249"/>
      <c r="C969" s="245"/>
      <c r="D969" s="245"/>
      <c r="E969" s="248"/>
      <c r="F969" s="248"/>
      <c r="G969" s="248"/>
      <c r="H969" s="247"/>
      <c r="I969" s="65"/>
      <c r="J969" s="65"/>
      <c r="K969" s="80"/>
      <c r="L969" s="245">
        <v>4</v>
      </c>
      <c r="M969" s="266" t="s">
        <v>1620</v>
      </c>
      <c r="N969" s="245" t="s">
        <v>1613</v>
      </c>
      <c r="O969" s="45"/>
      <c r="P969" s="139">
        <v>9</v>
      </c>
      <c r="Q969" s="249"/>
      <c r="R969" s="250"/>
      <c r="S969" s="245"/>
      <c r="T969" s="249">
        <v>100</v>
      </c>
      <c r="U969" s="252"/>
      <c r="V969" s="249"/>
      <c r="W969" s="253"/>
      <c r="X969" s="243"/>
      <c r="Y969" s="243"/>
      <c r="Z969" s="125"/>
      <c r="AA969" s="254"/>
      <c r="AB969" s="82"/>
      <c r="AC969" s="83">
        <f t="shared" si="354"/>
        <v>0</v>
      </c>
    </row>
    <row r="970" spans="1:44">
      <c r="A970" s="256">
        <v>493</v>
      </c>
      <c r="B970" s="249" t="s">
        <v>1723</v>
      </c>
      <c r="C970" s="245"/>
      <c r="D970" s="245">
        <v>6</v>
      </c>
      <c r="E970" s="248">
        <v>0</v>
      </c>
      <c r="F970" s="248">
        <v>1</v>
      </c>
      <c r="G970" s="248">
        <v>30</v>
      </c>
      <c r="H970" s="247">
        <v>2</v>
      </c>
      <c r="I970" s="65">
        <f>E970*400+F970*100+G970</f>
        <v>130</v>
      </c>
      <c r="J970" s="84">
        <v>250</v>
      </c>
      <c r="K970" s="80">
        <f>I970*J970</f>
        <v>32500</v>
      </c>
      <c r="L970" s="245">
        <v>1</v>
      </c>
      <c r="M970" s="266" t="s">
        <v>1592</v>
      </c>
      <c r="N970" s="245" t="s">
        <v>1641</v>
      </c>
      <c r="O970" s="45"/>
      <c r="P970" s="139">
        <v>26</v>
      </c>
      <c r="Q970" s="249"/>
      <c r="R970" s="250"/>
      <c r="S970" s="245"/>
      <c r="T970" s="249">
        <v>23</v>
      </c>
      <c r="U970" s="252"/>
      <c r="V970" s="249"/>
      <c r="W970" s="253"/>
      <c r="X970" s="243"/>
      <c r="Y970" s="243"/>
      <c r="Z970" s="125">
        <f>K970</f>
        <v>32500</v>
      </c>
      <c r="AA970" s="254">
        <v>0.02</v>
      </c>
      <c r="AB970" s="82">
        <f>+Z970*AA970/100</f>
        <v>6.5</v>
      </c>
      <c r="AC970" s="83">
        <f t="shared" si="354"/>
        <v>5.5249999999999995</v>
      </c>
      <c r="AD970" s="4" t="s">
        <v>10</v>
      </c>
      <c r="AE970" s="4" t="s">
        <v>1814</v>
      </c>
      <c r="AF970" s="4" t="s">
        <v>274</v>
      </c>
      <c r="AG970" s="121">
        <v>3350400195455</v>
      </c>
      <c r="AH970" s="8" t="s">
        <v>1813</v>
      </c>
    </row>
    <row r="971" spans="1:44">
      <c r="A971" s="256"/>
      <c r="B971" s="249"/>
      <c r="C971" s="245"/>
      <c r="D971" s="245"/>
      <c r="E971" s="248"/>
      <c r="F971" s="248"/>
      <c r="G971" s="248"/>
      <c r="H971" s="247"/>
      <c r="I971" s="65"/>
      <c r="J971" s="65"/>
      <c r="K971" s="80"/>
      <c r="L971" s="245">
        <v>2</v>
      </c>
      <c r="M971" s="266" t="s">
        <v>1620</v>
      </c>
      <c r="N971" s="245" t="s">
        <v>1613</v>
      </c>
      <c r="O971" s="45"/>
      <c r="P971" s="139">
        <v>11</v>
      </c>
      <c r="Q971" s="249"/>
      <c r="R971" s="250"/>
      <c r="S971" s="245"/>
      <c r="T971" s="249">
        <v>2</v>
      </c>
      <c r="U971" s="252"/>
      <c r="V971" s="249"/>
      <c r="W971" s="253"/>
      <c r="X971" s="243"/>
      <c r="Y971" s="243"/>
      <c r="Z971" s="125"/>
      <c r="AA971" s="254"/>
      <c r="AB971" s="82"/>
      <c r="AC971" s="83">
        <f t="shared" si="354"/>
        <v>0</v>
      </c>
    </row>
    <row r="972" spans="1:44" ht="20.100000000000001" customHeight="1">
      <c r="A972" s="256">
        <v>494</v>
      </c>
      <c r="B972" s="243" t="s">
        <v>656</v>
      </c>
      <c r="C972" s="258">
        <v>1989</v>
      </c>
      <c r="D972" s="259" t="s">
        <v>32</v>
      </c>
      <c r="E972" s="260">
        <v>1</v>
      </c>
      <c r="F972" s="260">
        <v>0</v>
      </c>
      <c r="G972" s="260">
        <v>32</v>
      </c>
      <c r="H972" s="247">
        <v>1</v>
      </c>
      <c r="I972" s="65">
        <f t="shared" ref="I972:I985" si="364">E972*400+F972*100+G972</f>
        <v>432</v>
      </c>
      <c r="J972" s="84">
        <v>250</v>
      </c>
      <c r="K972" s="80">
        <f t="shared" ref="K972:K985" si="365">I972*J972</f>
        <v>108000</v>
      </c>
      <c r="L972" s="245"/>
      <c r="M972" s="248"/>
      <c r="N972" s="249"/>
      <c r="O972" s="45"/>
      <c r="P972" s="139"/>
      <c r="Q972" s="250"/>
      <c r="R972" s="250"/>
      <c r="S972" s="251"/>
      <c r="T972" s="249"/>
      <c r="U972" s="252"/>
      <c r="V972" s="249"/>
      <c r="W972" s="253"/>
      <c r="X972" s="243"/>
      <c r="Y972" s="243"/>
      <c r="Z972" s="125">
        <f>+K972</f>
        <v>108000</v>
      </c>
      <c r="AA972" s="254">
        <v>0.01</v>
      </c>
      <c r="AB972" s="82">
        <f>+Z972*AA972/100</f>
        <v>10.8</v>
      </c>
      <c r="AC972" s="83">
        <f t="shared" si="354"/>
        <v>9.18</v>
      </c>
      <c r="AD972" s="501" t="s">
        <v>10</v>
      </c>
      <c r="AE972" s="489" t="s">
        <v>328</v>
      </c>
      <c r="AF972" s="489" t="s">
        <v>34</v>
      </c>
      <c r="AG972" s="498" t="s">
        <v>889</v>
      </c>
      <c r="AH972" s="498" t="s">
        <v>166</v>
      </c>
      <c r="AI972" s="12" t="s">
        <v>24</v>
      </c>
      <c r="AJ972" s="6" t="s">
        <v>321</v>
      </c>
      <c r="AK972" s="11"/>
      <c r="AL972" s="11" t="s">
        <v>16</v>
      </c>
      <c r="AM972" s="11" t="s">
        <v>17</v>
      </c>
      <c r="AN972" s="11" t="s">
        <v>106</v>
      </c>
      <c r="AO972" s="11" t="s">
        <v>362</v>
      </c>
      <c r="AP972" s="11">
        <v>21</v>
      </c>
      <c r="AQ972" s="11">
        <v>0</v>
      </c>
      <c r="AR972" s="11">
        <v>66</v>
      </c>
    </row>
    <row r="973" spans="1:44" ht="20.100000000000001" customHeight="1">
      <c r="A973" s="256">
        <v>495</v>
      </c>
      <c r="B973" s="243" t="s">
        <v>656</v>
      </c>
      <c r="C973" s="258">
        <v>568</v>
      </c>
      <c r="D973" s="259" t="s">
        <v>95</v>
      </c>
      <c r="E973" s="260">
        <v>4</v>
      </c>
      <c r="F973" s="260">
        <v>2</v>
      </c>
      <c r="G973" s="260">
        <v>80</v>
      </c>
      <c r="H973" s="264">
        <v>1</v>
      </c>
      <c r="I973" s="84">
        <f t="shared" si="364"/>
        <v>1880</v>
      </c>
      <c r="J973" s="84">
        <v>250</v>
      </c>
      <c r="K973" s="80">
        <f t="shared" si="365"/>
        <v>470000</v>
      </c>
      <c r="L973" s="245"/>
      <c r="M973" s="248"/>
      <c r="N973" s="249"/>
      <c r="O973" s="45"/>
      <c r="P973" s="139"/>
      <c r="Q973" s="250"/>
      <c r="R973" s="250"/>
      <c r="S973" s="251"/>
      <c r="T973" s="249"/>
      <c r="U973" s="252"/>
      <c r="V973" s="249"/>
      <c r="W973" s="253"/>
      <c r="X973" s="243"/>
      <c r="Y973" s="243"/>
      <c r="Z973" s="125">
        <f t="shared" ref="Z973:Z985" si="366">K973</f>
        <v>470000</v>
      </c>
      <c r="AA973" s="254">
        <v>0.01</v>
      </c>
      <c r="AB973" s="82">
        <f t="shared" ref="AB973:AB985" si="367">+Z973*AA973/100</f>
        <v>47</v>
      </c>
      <c r="AC973" s="83">
        <f t="shared" si="354"/>
        <v>39.949999999999996</v>
      </c>
      <c r="AD973" s="501" t="s">
        <v>20</v>
      </c>
      <c r="AE973" s="489" t="s">
        <v>627</v>
      </c>
      <c r="AF973" s="489" t="s">
        <v>460</v>
      </c>
      <c r="AG973" s="498" t="s">
        <v>739</v>
      </c>
      <c r="AH973" s="498" t="s">
        <v>18</v>
      </c>
      <c r="AI973" s="12" t="s">
        <v>95</v>
      </c>
      <c r="AJ973" s="6" t="s">
        <v>123</v>
      </c>
      <c r="AK973" s="11" t="s">
        <v>15</v>
      </c>
      <c r="AL973" s="11" t="s">
        <v>16</v>
      </c>
      <c r="AM973" s="11" t="s">
        <v>17</v>
      </c>
      <c r="AN973" s="11" t="s">
        <v>51</v>
      </c>
      <c r="AO973" s="11" t="s">
        <v>19</v>
      </c>
      <c r="AP973" s="11">
        <v>3</v>
      </c>
      <c r="AQ973" s="11">
        <v>3</v>
      </c>
      <c r="AR973" s="11">
        <v>79</v>
      </c>
    </row>
    <row r="974" spans="1:44" ht="20.100000000000001" customHeight="1">
      <c r="A974" s="256"/>
      <c r="B974" s="243" t="s">
        <v>656</v>
      </c>
      <c r="C974" s="258">
        <v>338</v>
      </c>
      <c r="D974" s="259" t="s">
        <v>95</v>
      </c>
      <c r="E974" s="260">
        <v>6</v>
      </c>
      <c r="F974" s="260">
        <v>2</v>
      </c>
      <c r="G974" s="260">
        <v>98</v>
      </c>
      <c r="H974" s="264">
        <v>1</v>
      </c>
      <c r="I974" s="84">
        <f t="shared" si="364"/>
        <v>2698</v>
      </c>
      <c r="J974" s="84">
        <v>250</v>
      </c>
      <c r="K974" s="80">
        <f t="shared" si="365"/>
        <v>674500</v>
      </c>
      <c r="L974" s="245"/>
      <c r="M974" s="248"/>
      <c r="N974" s="249"/>
      <c r="O974" s="45"/>
      <c r="P974" s="139"/>
      <c r="Q974" s="250"/>
      <c r="R974" s="250"/>
      <c r="S974" s="251"/>
      <c r="T974" s="249"/>
      <c r="U974" s="252"/>
      <c r="V974" s="249"/>
      <c r="W974" s="253"/>
      <c r="X974" s="243"/>
      <c r="Y974" s="243"/>
      <c r="Z974" s="125">
        <f t="shared" si="366"/>
        <v>674500</v>
      </c>
      <c r="AA974" s="254">
        <v>0.01</v>
      </c>
      <c r="AB974" s="82">
        <f t="shared" si="367"/>
        <v>67.45</v>
      </c>
      <c r="AC974" s="83">
        <f t="shared" si="354"/>
        <v>57.332500000000003</v>
      </c>
      <c r="AD974" s="501"/>
      <c r="AE974" s="489" t="s">
        <v>627</v>
      </c>
      <c r="AF974" s="489" t="s">
        <v>460</v>
      </c>
      <c r="AG974" s="498" t="s">
        <v>739</v>
      </c>
      <c r="AH974" s="498" t="s">
        <v>18</v>
      </c>
      <c r="AI974" s="12" t="s">
        <v>95</v>
      </c>
      <c r="AJ974" s="6"/>
      <c r="AK974" s="11"/>
      <c r="AL974" s="11"/>
      <c r="AM974" s="11"/>
      <c r="AN974" s="11"/>
      <c r="AO974" s="11"/>
      <c r="AP974" s="11"/>
      <c r="AQ974" s="11"/>
      <c r="AR974" s="11"/>
    </row>
    <row r="975" spans="1:44">
      <c r="A975" s="256">
        <v>496</v>
      </c>
      <c r="B975" s="243" t="s">
        <v>1322</v>
      </c>
      <c r="C975" s="262">
        <v>23933</v>
      </c>
      <c r="D975" s="245">
        <v>4</v>
      </c>
      <c r="E975" s="248">
        <v>9</v>
      </c>
      <c r="F975" s="248">
        <v>1</v>
      </c>
      <c r="G975" s="248">
        <v>89</v>
      </c>
      <c r="H975" s="247">
        <v>1</v>
      </c>
      <c r="I975" s="84">
        <f t="shared" si="364"/>
        <v>3789</v>
      </c>
      <c r="J975" s="84">
        <v>250</v>
      </c>
      <c r="K975" s="80">
        <f t="shared" si="365"/>
        <v>947250</v>
      </c>
      <c r="L975" s="245"/>
      <c r="M975" s="248"/>
      <c r="N975" s="249"/>
      <c r="O975" s="45"/>
      <c r="P975" s="139"/>
      <c r="Q975" s="250"/>
      <c r="R975" s="250"/>
      <c r="S975" s="251"/>
      <c r="T975" s="249"/>
      <c r="U975" s="252"/>
      <c r="V975" s="249"/>
      <c r="W975" s="253"/>
      <c r="X975" s="243"/>
      <c r="Y975" s="243"/>
      <c r="Z975" s="125">
        <f t="shared" si="366"/>
        <v>947250</v>
      </c>
      <c r="AA975" s="254">
        <v>0.01</v>
      </c>
      <c r="AB975" s="82">
        <f t="shared" si="367"/>
        <v>94.724999999999994</v>
      </c>
      <c r="AC975" s="83">
        <f t="shared" si="354"/>
        <v>80.516249999999999</v>
      </c>
      <c r="AD975" s="482" t="s">
        <v>20</v>
      </c>
      <c r="AE975" s="482" t="s">
        <v>627</v>
      </c>
      <c r="AF975" s="482" t="s">
        <v>1375</v>
      </c>
      <c r="AG975" s="121">
        <v>3350400189782</v>
      </c>
      <c r="AH975" s="8" t="s">
        <v>2038</v>
      </c>
      <c r="AI975" s="35" t="s">
        <v>1399</v>
      </c>
    </row>
    <row r="976" spans="1:44">
      <c r="A976" s="256"/>
      <c r="B976" s="243" t="s">
        <v>1322</v>
      </c>
      <c r="C976" s="262">
        <v>23933</v>
      </c>
      <c r="D976" s="245">
        <v>4</v>
      </c>
      <c r="E976" s="248">
        <v>3</v>
      </c>
      <c r="F976" s="248">
        <v>3</v>
      </c>
      <c r="G976" s="248">
        <v>27</v>
      </c>
      <c r="H976" s="247">
        <v>1</v>
      </c>
      <c r="I976" s="84">
        <f t="shared" si="364"/>
        <v>1527</v>
      </c>
      <c r="J976" s="84">
        <v>250</v>
      </c>
      <c r="K976" s="80">
        <f t="shared" si="365"/>
        <v>381750</v>
      </c>
      <c r="L976" s="245"/>
      <c r="M976" s="419"/>
      <c r="N976" s="420"/>
      <c r="O976" s="45"/>
      <c r="P976" s="139"/>
      <c r="Q976" s="250"/>
      <c r="R976" s="250"/>
      <c r="S976" s="251"/>
      <c r="T976" s="249"/>
      <c r="U976" s="252"/>
      <c r="V976" s="249"/>
      <c r="W976" s="253"/>
      <c r="X976" s="243"/>
      <c r="Y976" s="243"/>
      <c r="Z976" s="125">
        <f t="shared" si="366"/>
        <v>381750</v>
      </c>
      <c r="AA976" s="254">
        <v>0.01</v>
      </c>
      <c r="AB976" s="82">
        <f t="shared" ref="AB976:AB981" si="368">+Z976*AA976/100</f>
        <v>38.174999999999997</v>
      </c>
      <c r="AC976" s="83">
        <f t="shared" si="354"/>
        <v>32.448749999999997</v>
      </c>
      <c r="AD976" s="482" t="s">
        <v>20</v>
      </c>
      <c r="AE976" s="482" t="s">
        <v>1391</v>
      </c>
      <c r="AF976" s="482" t="s">
        <v>1375</v>
      </c>
      <c r="AG976" s="121">
        <v>3341700254008</v>
      </c>
      <c r="AH976" s="8" t="s">
        <v>1556</v>
      </c>
      <c r="AI976" s="35" t="s">
        <v>1399</v>
      </c>
    </row>
    <row r="977" spans="1:44">
      <c r="A977" s="396">
        <v>497</v>
      </c>
      <c r="B977" s="245" t="s">
        <v>1723</v>
      </c>
      <c r="C977" s="245"/>
      <c r="D977" s="245">
        <v>9</v>
      </c>
      <c r="E977" s="248">
        <v>0</v>
      </c>
      <c r="F977" s="248">
        <v>3</v>
      </c>
      <c r="G977" s="248">
        <v>38</v>
      </c>
      <c r="H977" s="247">
        <v>2</v>
      </c>
      <c r="I977" s="65">
        <f>E977*400+F977*100+G977</f>
        <v>338</v>
      </c>
      <c r="J977" s="65">
        <v>125</v>
      </c>
      <c r="K977" s="80">
        <f t="shared" ref="K977:K983" si="369">I977*J977</f>
        <v>42250</v>
      </c>
      <c r="L977" s="245"/>
      <c r="M977" s="266"/>
      <c r="N977" s="245"/>
      <c r="O977" s="48"/>
      <c r="P977" s="58"/>
      <c r="Q977" s="245"/>
      <c r="R977" s="251"/>
      <c r="S977" s="245"/>
      <c r="T977" s="245"/>
      <c r="U977" s="248"/>
      <c r="V977" s="245"/>
      <c r="W977" s="278"/>
      <c r="X977" s="257"/>
      <c r="Y977" s="257"/>
      <c r="Z977" s="125">
        <f>K977</f>
        <v>42250</v>
      </c>
      <c r="AA977" s="254">
        <v>0.02</v>
      </c>
      <c r="AB977" s="82">
        <f>+Z977*AA977/100</f>
        <v>8.4499999999999993</v>
      </c>
      <c r="AC977" s="83">
        <f t="shared" si="354"/>
        <v>7.1824999999999992</v>
      </c>
      <c r="AD977" s="4" t="s">
        <v>644</v>
      </c>
      <c r="AE977" s="4" t="s">
        <v>1998</v>
      </c>
      <c r="AF977" s="4" t="s">
        <v>34</v>
      </c>
      <c r="AG977" s="121">
        <v>2350400021700</v>
      </c>
      <c r="AH977" s="8" t="s">
        <v>1999</v>
      </c>
    </row>
    <row r="978" spans="1:44">
      <c r="A978" s="396">
        <v>498</v>
      </c>
      <c r="B978" s="245" t="s">
        <v>1759</v>
      </c>
      <c r="C978" s="245"/>
      <c r="D978" s="245"/>
      <c r="E978" s="248">
        <v>14</v>
      </c>
      <c r="F978" s="248">
        <v>3</v>
      </c>
      <c r="G978" s="248">
        <v>20</v>
      </c>
      <c r="H978" s="247">
        <v>1</v>
      </c>
      <c r="I978" s="65">
        <f>E978*400+F978*100+G978</f>
        <v>5920</v>
      </c>
      <c r="J978" s="65">
        <v>250</v>
      </c>
      <c r="K978" s="80">
        <f t="shared" si="369"/>
        <v>1480000</v>
      </c>
      <c r="L978" s="245"/>
      <c r="M978" s="266"/>
      <c r="N978" s="245"/>
      <c r="O978" s="48"/>
      <c r="P978" s="58"/>
      <c r="Q978" s="245"/>
      <c r="R978" s="251"/>
      <c r="S978" s="245"/>
      <c r="T978" s="245"/>
      <c r="U978" s="248"/>
      <c r="V978" s="245"/>
      <c r="W978" s="278"/>
      <c r="X978" s="257"/>
      <c r="Y978" s="257"/>
      <c r="Z978" s="125">
        <f>K978</f>
        <v>1480000</v>
      </c>
      <c r="AA978" s="254">
        <v>0.01</v>
      </c>
      <c r="AB978" s="82">
        <f t="shared" si="368"/>
        <v>148</v>
      </c>
      <c r="AC978" s="83">
        <f t="shared" si="354"/>
        <v>125.8</v>
      </c>
      <c r="AD978" s="4" t="s">
        <v>2256</v>
      </c>
    </row>
    <row r="979" spans="1:44">
      <c r="A979" s="397"/>
      <c r="B979" s="245" t="s">
        <v>1759</v>
      </c>
      <c r="C979" s="245"/>
      <c r="D979" s="245"/>
      <c r="E979" s="248">
        <v>30</v>
      </c>
      <c r="F979" s="248">
        <v>0</v>
      </c>
      <c r="G979" s="248">
        <v>0</v>
      </c>
      <c r="H979" s="247">
        <v>1</v>
      </c>
      <c r="I979" s="65">
        <f>E979*400+F979*100+G979</f>
        <v>12000</v>
      </c>
      <c r="J979" s="65">
        <v>250</v>
      </c>
      <c r="K979" s="80">
        <f t="shared" si="369"/>
        <v>3000000</v>
      </c>
      <c r="L979" s="245"/>
      <c r="M979" s="266"/>
      <c r="N979" s="245"/>
      <c r="O979" s="48"/>
      <c r="P979" s="58"/>
      <c r="Q979" s="245"/>
      <c r="R979" s="251"/>
      <c r="S979" s="245"/>
      <c r="T979" s="245"/>
      <c r="U979" s="248"/>
      <c r="V979" s="245"/>
      <c r="W979" s="278"/>
      <c r="X979" s="257"/>
      <c r="Y979" s="257"/>
      <c r="Z979" s="125">
        <f>K979</f>
        <v>3000000</v>
      </c>
      <c r="AA979" s="254">
        <v>0.01</v>
      </c>
      <c r="AB979" s="82">
        <f t="shared" si="368"/>
        <v>300</v>
      </c>
      <c r="AC979" s="83">
        <f t="shared" si="354"/>
        <v>255</v>
      </c>
      <c r="AD979" s="4" t="s">
        <v>2257</v>
      </c>
    </row>
    <row r="980" spans="1:44">
      <c r="A980" s="397"/>
      <c r="B980" s="245" t="s">
        <v>1759</v>
      </c>
      <c r="C980" s="245"/>
      <c r="D980" s="245"/>
      <c r="E980" s="248">
        <v>10</v>
      </c>
      <c r="F980" s="248">
        <v>0</v>
      </c>
      <c r="G980" s="248">
        <v>0</v>
      </c>
      <c r="H980" s="247">
        <v>1</v>
      </c>
      <c r="I980" s="65">
        <f>E980*400+F980*100+G980</f>
        <v>4000</v>
      </c>
      <c r="J980" s="65">
        <v>250</v>
      </c>
      <c r="K980" s="80">
        <f t="shared" si="369"/>
        <v>1000000</v>
      </c>
      <c r="L980" s="245"/>
      <c r="M980" s="266"/>
      <c r="N980" s="245"/>
      <c r="O980" s="48"/>
      <c r="P980" s="58"/>
      <c r="Q980" s="245"/>
      <c r="R980" s="251"/>
      <c r="S980" s="245"/>
      <c r="T980" s="245"/>
      <c r="U980" s="248"/>
      <c r="V980" s="245"/>
      <c r="W980" s="278"/>
      <c r="X980" s="257"/>
      <c r="Y980" s="257"/>
      <c r="Z980" s="125">
        <f>K980</f>
        <v>1000000</v>
      </c>
      <c r="AA980" s="254">
        <v>0.01</v>
      </c>
      <c r="AB980" s="82">
        <f t="shared" si="368"/>
        <v>100</v>
      </c>
      <c r="AC980" s="83">
        <f t="shared" si="354"/>
        <v>85</v>
      </c>
      <c r="AD980" s="4" t="s">
        <v>2257</v>
      </c>
    </row>
    <row r="981" spans="1:44">
      <c r="A981" s="397"/>
      <c r="B981" s="245" t="s">
        <v>1759</v>
      </c>
      <c r="C981" s="245"/>
      <c r="D981" s="245"/>
      <c r="E981" s="248">
        <v>2</v>
      </c>
      <c r="F981" s="248">
        <v>0</v>
      </c>
      <c r="G981" s="248">
        <v>0</v>
      </c>
      <c r="H981" s="247">
        <v>1</v>
      </c>
      <c r="I981" s="65">
        <f>E981*400+F981*100+G981</f>
        <v>800</v>
      </c>
      <c r="J981" s="65">
        <v>250</v>
      </c>
      <c r="K981" s="80">
        <f t="shared" si="369"/>
        <v>200000</v>
      </c>
      <c r="L981" s="245"/>
      <c r="M981" s="266"/>
      <c r="N981" s="245"/>
      <c r="O981" s="48"/>
      <c r="P981" s="58"/>
      <c r="Q981" s="245"/>
      <c r="R981" s="251"/>
      <c r="S981" s="245"/>
      <c r="T981" s="245"/>
      <c r="U981" s="248"/>
      <c r="V981" s="245"/>
      <c r="W981" s="278"/>
      <c r="X981" s="257"/>
      <c r="Y981" s="257"/>
      <c r="Z981" s="125">
        <f>K981</f>
        <v>200000</v>
      </c>
      <c r="AA981" s="254">
        <v>0.01</v>
      </c>
      <c r="AB981" s="82">
        <f t="shared" si="368"/>
        <v>20</v>
      </c>
      <c r="AC981" s="83">
        <f t="shared" si="354"/>
        <v>17</v>
      </c>
      <c r="AD981" s="4" t="s">
        <v>2257</v>
      </c>
    </row>
    <row r="982" spans="1:44">
      <c r="A982" s="277">
        <v>499</v>
      </c>
      <c r="B982" s="245" t="s">
        <v>1723</v>
      </c>
      <c r="C982" s="245"/>
      <c r="D982" s="245">
        <v>5</v>
      </c>
      <c r="E982" s="248">
        <v>0</v>
      </c>
      <c r="F982" s="248">
        <v>1</v>
      </c>
      <c r="G982" s="248">
        <v>0</v>
      </c>
      <c r="H982" s="247">
        <v>4</v>
      </c>
      <c r="I982" s="65">
        <v>100</v>
      </c>
      <c r="J982" s="84">
        <v>125</v>
      </c>
      <c r="K982" s="80">
        <f t="shared" si="369"/>
        <v>12500</v>
      </c>
      <c r="L982" s="245">
        <v>1</v>
      </c>
      <c r="M982" s="266"/>
      <c r="N982" s="245"/>
      <c r="O982" s="48"/>
      <c r="P982" s="58"/>
      <c r="Q982" s="245"/>
      <c r="R982" s="251"/>
      <c r="S982" s="245"/>
      <c r="T982" s="245"/>
      <c r="U982" s="248"/>
      <c r="V982" s="245"/>
      <c r="W982" s="278"/>
      <c r="X982" s="257"/>
      <c r="Y982" s="257"/>
      <c r="Z982" s="125">
        <f>+K982</f>
        <v>12500</v>
      </c>
      <c r="AA982" s="254">
        <v>0.01</v>
      </c>
      <c r="AB982" s="82">
        <f>+Z982*AA982/100</f>
        <v>1.25</v>
      </c>
      <c r="AC982" s="83">
        <f t="shared" si="354"/>
        <v>1.0625</v>
      </c>
      <c r="AD982" s="4" t="s">
        <v>10</v>
      </c>
      <c r="AE982" s="4" t="s">
        <v>1882</v>
      </c>
      <c r="AF982" s="4" t="s">
        <v>1412</v>
      </c>
      <c r="AG982" s="121">
        <v>3960200295086</v>
      </c>
      <c r="AH982" s="8" t="s">
        <v>1883</v>
      </c>
      <c r="AI982" s="35" t="s">
        <v>1884</v>
      </c>
    </row>
    <row r="983" spans="1:44">
      <c r="A983" s="277">
        <v>500</v>
      </c>
      <c r="B983" s="245" t="s">
        <v>1320</v>
      </c>
      <c r="C983" s="245"/>
      <c r="D983" s="245"/>
      <c r="E983" s="248">
        <v>4</v>
      </c>
      <c r="F983" s="248">
        <v>0</v>
      </c>
      <c r="G983" s="248">
        <v>0</v>
      </c>
      <c r="H983" s="247">
        <v>1</v>
      </c>
      <c r="I983" s="65">
        <v>1600</v>
      </c>
      <c r="J983" s="84">
        <v>250</v>
      </c>
      <c r="K983" s="80">
        <f t="shared" si="369"/>
        <v>400000</v>
      </c>
      <c r="L983" s="245"/>
      <c r="M983" s="266"/>
      <c r="N983" s="245"/>
      <c r="O983" s="48"/>
      <c r="P983" s="58"/>
      <c r="Q983" s="245"/>
      <c r="R983" s="251"/>
      <c r="S983" s="245"/>
      <c r="T983" s="245"/>
      <c r="U983" s="248"/>
      <c r="V983" s="245"/>
      <c r="W983" s="278"/>
      <c r="X983" s="257"/>
      <c r="Y983" s="257"/>
      <c r="Z983" s="125">
        <f>+K983</f>
        <v>400000</v>
      </c>
      <c r="AA983" s="254">
        <v>0.01</v>
      </c>
      <c r="AB983" s="82">
        <f>+Z983*AA983/100</f>
        <v>40</v>
      </c>
      <c r="AC983" s="83">
        <f t="shared" si="354"/>
        <v>34</v>
      </c>
      <c r="AD983" s="4" t="s">
        <v>20</v>
      </c>
      <c r="AE983" s="4" t="s">
        <v>2336</v>
      </c>
      <c r="AF983" s="4" t="s">
        <v>2337</v>
      </c>
    </row>
    <row r="984" spans="1:44" ht="20.100000000000001" customHeight="1">
      <c r="A984" s="277">
        <v>501</v>
      </c>
      <c r="B984" s="243" t="s">
        <v>656</v>
      </c>
      <c r="C984" s="258">
        <v>749</v>
      </c>
      <c r="D984" s="259" t="s">
        <v>14</v>
      </c>
      <c r="E984" s="260">
        <v>1</v>
      </c>
      <c r="F984" s="260">
        <v>2</v>
      </c>
      <c r="G984" s="260">
        <v>22</v>
      </c>
      <c r="H984" s="247">
        <v>1</v>
      </c>
      <c r="I984" s="65">
        <f t="shared" si="364"/>
        <v>622</v>
      </c>
      <c r="J984" s="84">
        <v>250</v>
      </c>
      <c r="K984" s="80">
        <f t="shared" si="365"/>
        <v>155500</v>
      </c>
      <c r="L984" s="245"/>
      <c r="M984" s="248"/>
      <c r="N984" s="249"/>
      <c r="O984" s="45"/>
      <c r="P984" s="139"/>
      <c r="Q984" s="250"/>
      <c r="R984" s="250"/>
      <c r="S984" s="251"/>
      <c r="T984" s="249"/>
      <c r="U984" s="252"/>
      <c r="V984" s="249"/>
      <c r="W984" s="253"/>
      <c r="X984" s="243"/>
      <c r="Y984" s="243"/>
      <c r="Z984" s="125">
        <f t="shared" si="366"/>
        <v>155500</v>
      </c>
      <c r="AA984" s="254">
        <v>0.01</v>
      </c>
      <c r="AB984" s="82">
        <f t="shared" si="367"/>
        <v>15.55</v>
      </c>
      <c r="AC984" s="83">
        <f t="shared" si="354"/>
        <v>13.217500000000001</v>
      </c>
      <c r="AD984" s="501" t="s">
        <v>10</v>
      </c>
      <c r="AE984" s="489" t="s">
        <v>150</v>
      </c>
      <c r="AF984" s="489" t="s">
        <v>151</v>
      </c>
      <c r="AG984" s="498" t="s">
        <v>983</v>
      </c>
      <c r="AH984" s="498" t="s">
        <v>28</v>
      </c>
      <c r="AI984" s="12" t="s">
        <v>14</v>
      </c>
      <c r="AJ984" s="200" t="s">
        <v>36</v>
      </c>
      <c r="AK984" s="202" t="s">
        <v>347</v>
      </c>
      <c r="AL984" s="11" t="s">
        <v>16</v>
      </c>
      <c r="AM984" s="11" t="s">
        <v>17</v>
      </c>
      <c r="AN984" s="11" t="s">
        <v>18</v>
      </c>
      <c r="AO984" s="11" t="s">
        <v>482</v>
      </c>
      <c r="AP984" s="11">
        <v>9</v>
      </c>
      <c r="AQ984" s="11">
        <v>3</v>
      </c>
      <c r="AR984" s="11">
        <v>4</v>
      </c>
    </row>
    <row r="985" spans="1:44" ht="20.100000000000001" customHeight="1">
      <c r="A985" s="277">
        <v>502</v>
      </c>
      <c r="B985" s="243" t="s">
        <v>656</v>
      </c>
      <c r="C985" s="258">
        <v>338</v>
      </c>
      <c r="D985" s="259" t="s">
        <v>95</v>
      </c>
      <c r="E985" s="260">
        <v>10</v>
      </c>
      <c r="F985" s="260">
        <v>0</v>
      </c>
      <c r="G985" s="260">
        <v>6</v>
      </c>
      <c r="H985" s="264">
        <v>1</v>
      </c>
      <c r="I985" s="84">
        <f t="shared" si="364"/>
        <v>4006</v>
      </c>
      <c r="J985" s="84">
        <v>250</v>
      </c>
      <c r="K985" s="80">
        <f t="shared" si="365"/>
        <v>1001500</v>
      </c>
      <c r="L985" s="245"/>
      <c r="M985" s="248"/>
      <c r="N985" s="249"/>
      <c r="O985" s="45"/>
      <c r="P985" s="139"/>
      <c r="Q985" s="250"/>
      <c r="R985" s="250"/>
      <c r="S985" s="251"/>
      <c r="T985" s="249"/>
      <c r="U985" s="252"/>
      <c r="V985" s="249"/>
      <c r="W985" s="253"/>
      <c r="X985" s="243"/>
      <c r="Y985" s="243"/>
      <c r="Z985" s="125">
        <f t="shared" si="366"/>
        <v>1001500</v>
      </c>
      <c r="AA985" s="254">
        <v>0.01</v>
      </c>
      <c r="AB985" s="82">
        <f t="shared" si="367"/>
        <v>100.15</v>
      </c>
      <c r="AC985" s="83">
        <f t="shared" si="354"/>
        <v>85.127499999999998</v>
      </c>
      <c r="AD985" s="501" t="s">
        <v>44</v>
      </c>
      <c r="AE985" s="489" t="s">
        <v>545</v>
      </c>
      <c r="AF985" s="489" t="s">
        <v>34</v>
      </c>
      <c r="AG985" s="498" t="s">
        <v>813</v>
      </c>
      <c r="AH985" s="498" t="s">
        <v>38</v>
      </c>
      <c r="AI985" s="12" t="s">
        <v>95</v>
      </c>
      <c r="AJ985" s="6" t="s">
        <v>123</v>
      </c>
      <c r="AK985" s="11" t="s">
        <v>15</v>
      </c>
      <c r="AL985" s="11" t="s">
        <v>16</v>
      </c>
      <c r="AM985" s="11" t="s">
        <v>17</v>
      </c>
      <c r="AN985" s="11" t="s">
        <v>25</v>
      </c>
      <c r="AO985" s="11" t="s">
        <v>243</v>
      </c>
      <c r="AP985" s="11">
        <v>2</v>
      </c>
      <c r="AQ985" s="11">
        <v>0</v>
      </c>
      <c r="AR985" s="11">
        <v>81</v>
      </c>
    </row>
    <row r="986" spans="1:44">
      <c r="A986" s="256">
        <v>503</v>
      </c>
      <c r="B986" s="249" t="s">
        <v>1319</v>
      </c>
      <c r="C986" s="263">
        <v>17047</v>
      </c>
      <c r="D986" s="245">
        <v>8</v>
      </c>
      <c r="E986" s="248">
        <v>1</v>
      </c>
      <c r="F986" s="248">
        <v>0</v>
      </c>
      <c r="G986" s="248">
        <v>22</v>
      </c>
      <c r="H986" s="265">
        <v>5</v>
      </c>
      <c r="I986" s="60">
        <v>422</v>
      </c>
      <c r="J986" s="65">
        <v>530</v>
      </c>
      <c r="K986" s="80">
        <f>I986*J986</f>
        <v>223660</v>
      </c>
      <c r="L986" s="58"/>
      <c r="M986" s="60"/>
      <c r="N986" s="58"/>
      <c r="O986" s="58"/>
      <c r="P986" s="58"/>
      <c r="Q986" s="58"/>
      <c r="R986" s="210"/>
      <c r="S986" s="58"/>
      <c r="T986" s="60"/>
      <c r="U986" s="60"/>
      <c r="V986" s="58"/>
      <c r="W986" s="69"/>
      <c r="X986" s="58"/>
      <c r="Y986" s="58"/>
      <c r="Z986" s="77"/>
      <c r="AA986" s="250"/>
      <c r="AC986" s="83">
        <f t="shared" si="354"/>
        <v>0</v>
      </c>
      <c r="AD986" s="4" t="s">
        <v>10</v>
      </c>
      <c r="AE986" s="4" t="s">
        <v>26</v>
      </c>
      <c r="AF986" s="4" t="s">
        <v>283</v>
      </c>
      <c r="AG986" s="121" t="s">
        <v>2156</v>
      </c>
    </row>
    <row r="987" spans="1:44">
      <c r="A987" s="256"/>
      <c r="B987" s="243"/>
      <c r="C987" s="263"/>
      <c r="D987" s="245"/>
      <c r="E987" s="248"/>
      <c r="F987" s="248"/>
      <c r="G987" s="248"/>
      <c r="H987" s="265">
        <v>3</v>
      </c>
      <c r="I987" s="60">
        <v>16</v>
      </c>
      <c r="J987" s="65">
        <v>530</v>
      </c>
      <c r="K987" s="80">
        <f>I987*J987</f>
        <v>8480</v>
      </c>
      <c r="L987" s="58">
        <v>1</v>
      </c>
      <c r="M987" s="60" t="s">
        <v>1586</v>
      </c>
      <c r="N987" s="58" t="s">
        <v>1587</v>
      </c>
      <c r="O987" s="58">
        <v>3</v>
      </c>
      <c r="P987" s="58">
        <v>64</v>
      </c>
      <c r="Q987" s="58">
        <v>100</v>
      </c>
      <c r="R987" s="210">
        <v>2600</v>
      </c>
      <c r="S987" s="58">
        <f>+R987*P987</f>
        <v>166400</v>
      </c>
      <c r="T987" s="60">
        <v>12</v>
      </c>
      <c r="U987" s="60">
        <v>14</v>
      </c>
      <c r="V987" s="58">
        <f>+S987*0.86</f>
        <v>143104</v>
      </c>
      <c r="W987" s="169">
        <f>+K987+V987</f>
        <v>151584</v>
      </c>
      <c r="X987" s="58">
        <f>+W987</f>
        <v>151584</v>
      </c>
      <c r="Y987" s="58"/>
      <c r="Z987" s="77">
        <f>+X987</f>
        <v>151584</v>
      </c>
      <c r="AA987" s="250">
        <v>0.3</v>
      </c>
      <c r="AB987" s="137">
        <f>+Z987*AA987/100</f>
        <v>454.75199999999995</v>
      </c>
      <c r="AC987" s="83">
        <f t="shared" si="354"/>
        <v>386.53919999999994</v>
      </c>
      <c r="AE987" s="179" t="s">
        <v>26</v>
      </c>
      <c r="AF987" s="179" t="s">
        <v>283</v>
      </c>
    </row>
    <row r="988" spans="1:44">
      <c r="A988" s="256"/>
      <c r="B988" s="243"/>
      <c r="C988" s="263"/>
      <c r="D988" s="245"/>
      <c r="E988" s="248"/>
      <c r="F988" s="248"/>
      <c r="G988" s="248"/>
      <c r="H988" s="265"/>
      <c r="I988" s="60"/>
      <c r="J988" s="60"/>
      <c r="K988" s="80"/>
      <c r="L988" s="58"/>
      <c r="M988" s="60"/>
      <c r="N988" s="58"/>
      <c r="O988" s="58"/>
      <c r="P988" s="58"/>
      <c r="Q988" s="58"/>
      <c r="R988" s="210"/>
      <c r="S988" s="58"/>
      <c r="T988" s="60"/>
      <c r="U988" s="60"/>
      <c r="V988" s="58"/>
      <c r="W988" s="160"/>
      <c r="X988" s="59"/>
      <c r="Y988" s="59"/>
      <c r="Z988" s="125"/>
      <c r="AA988" s="254"/>
      <c r="AC988" s="83">
        <f t="shared" si="354"/>
        <v>0</v>
      </c>
    </row>
    <row r="989" spans="1:44" ht="20.100000000000001" customHeight="1">
      <c r="A989" s="256">
        <v>504</v>
      </c>
      <c r="B989" s="243" t="s">
        <v>656</v>
      </c>
      <c r="C989" s="258">
        <v>340</v>
      </c>
      <c r="D989" s="259" t="s">
        <v>95</v>
      </c>
      <c r="E989" s="260">
        <v>13</v>
      </c>
      <c r="F989" s="260">
        <v>3</v>
      </c>
      <c r="G989" s="260">
        <v>98</v>
      </c>
      <c r="H989" s="264">
        <v>1</v>
      </c>
      <c r="I989" s="84">
        <f t="shared" ref="I989:I998" si="370">E989*400+F989*100+G989</f>
        <v>5598</v>
      </c>
      <c r="J989" s="84">
        <v>250</v>
      </c>
      <c r="K989" s="80">
        <f t="shared" ref="K989:K998" si="371">I989*J989</f>
        <v>1399500</v>
      </c>
      <c r="L989" s="245"/>
      <c r="M989" s="248"/>
      <c r="N989" s="249"/>
      <c r="O989" s="45"/>
      <c r="P989" s="139"/>
      <c r="Q989" s="250"/>
      <c r="R989" s="250"/>
      <c r="S989" s="251"/>
      <c r="T989" s="249"/>
      <c r="U989" s="252"/>
      <c r="V989" s="249"/>
      <c r="W989" s="253"/>
      <c r="X989" s="243"/>
      <c r="Y989" s="243"/>
      <c r="Z989" s="125">
        <f>K989</f>
        <v>1399500</v>
      </c>
      <c r="AA989" s="254">
        <v>0.01</v>
      </c>
      <c r="AB989" s="82">
        <f>+Z989*AA989/100</f>
        <v>139.94999999999999</v>
      </c>
      <c r="AC989" s="83">
        <f t="shared" si="354"/>
        <v>118.95749999999998</v>
      </c>
      <c r="AD989" s="501" t="s">
        <v>10</v>
      </c>
      <c r="AE989" s="489" t="s">
        <v>26</v>
      </c>
      <c r="AF989" s="489" t="s">
        <v>22</v>
      </c>
      <c r="AG989" s="498" t="s">
        <v>865</v>
      </c>
      <c r="AH989" s="498" t="s">
        <v>136</v>
      </c>
      <c r="AI989" s="12" t="s">
        <v>109</v>
      </c>
      <c r="AJ989" s="200" t="s">
        <v>346</v>
      </c>
      <c r="AK989" s="202" t="s">
        <v>347</v>
      </c>
      <c r="AL989" s="11" t="s">
        <v>16</v>
      </c>
      <c r="AM989" s="11" t="s">
        <v>17</v>
      </c>
      <c r="AN989" s="11" t="s">
        <v>55</v>
      </c>
      <c r="AO989" s="11" t="s">
        <v>316</v>
      </c>
      <c r="AP989" s="11">
        <v>3</v>
      </c>
      <c r="AQ989" s="11">
        <v>0</v>
      </c>
      <c r="AR989" s="11">
        <v>19</v>
      </c>
    </row>
    <row r="990" spans="1:44" ht="20.100000000000001" customHeight="1">
      <c r="A990" s="256">
        <v>505</v>
      </c>
      <c r="B990" s="243" t="s">
        <v>656</v>
      </c>
      <c r="C990" s="258">
        <v>490</v>
      </c>
      <c r="D990" s="259" t="s">
        <v>95</v>
      </c>
      <c r="E990" s="260">
        <v>6</v>
      </c>
      <c r="F990" s="260">
        <v>3</v>
      </c>
      <c r="G990" s="260">
        <v>40</v>
      </c>
      <c r="H990" s="247">
        <v>1</v>
      </c>
      <c r="I990" s="84">
        <f t="shared" si="370"/>
        <v>2740</v>
      </c>
      <c r="J990" s="84">
        <v>400</v>
      </c>
      <c r="K990" s="80">
        <f t="shared" si="371"/>
        <v>1096000</v>
      </c>
      <c r="L990" s="245"/>
      <c r="M990" s="248"/>
      <c r="N990" s="249"/>
      <c r="O990" s="45"/>
      <c r="P990" s="139"/>
      <c r="Q990" s="250"/>
      <c r="R990" s="250"/>
      <c r="S990" s="251"/>
      <c r="T990" s="249"/>
      <c r="U990" s="252"/>
      <c r="V990" s="249"/>
      <c r="W990" s="253"/>
      <c r="X990" s="243"/>
      <c r="Y990" s="243"/>
      <c r="Z990" s="125">
        <f t="shared" ref="Z990:Z991" si="372">K990</f>
        <v>1096000</v>
      </c>
      <c r="AA990" s="254">
        <v>0.01</v>
      </c>
      <c r="AB990" s="82">
        <f t="shared" ref="AB990" si="373">+Z990*AA990/100</f>
        <v>109.6</v>
      </c>
      <c r="AC990" s="83">
        <f t="shared" si="354"/>
        <v>93.16</v>
      </c>
      <c r="AD990" s="501" t="s">
        <v>10</v>
      </c>
      <c r="AE990" s="489" t="s">
        <v>422</v>
      </c>
      <c r="AF990" s="489" t="s">
        <v>423</v>
      </c>
      <c r="AG990" s="498" t="s">
        <v>998</v>
      </c>
      <c r="AH990" s="498" t="s">
        <v>122</v>
      </c>
      <c r="AI990" s="12" t="s">
        <v>95</v>
      </c>
      <c r="AJ990" s="6" t="s">
        <v>123</v>
      </c>
      <c r="AK990" s="11" t="s">
        <v>15</v>
      </c>
      <c r="AL990" s="11" t="s">
        <v>16</v>
      </c>
      <c r="AM990" s="11" t="s">
        <v>17</v>
      </c>
      <c r="AN990" s="11" t="s">
        <v>120</v>
      </c>
      <c r="AO990" s="11" t="s">
        <v>485</v>
      </c>
      <c r="AP990" s="11">
        <v>8</v>
      </c>
      <c r="AQ990" s="11">
        <v>3</v>
      </c>
      <c r="AR990" s="11">
        <v>14</v>
      </c>
    </row>
    <row r="991" spans="1:44" ht="20.100000000000001" customHeight="1">
      <c r="A991" s="256"/>
      <c r="B991" s="243" t="s">
        <v>656</v>
      </c>
      <c r="C991" s="258">
        <v>338</v>
      </c>
      <c r="D991" s="259" t="s">
        <v>95</v>
      </c>
      <c r="E991" s="260">
        <v>3</v>
      </c>
      <c r="F991" s="260">
        <v>0</v>
      </c>
      <c r="G991" s="260">
        <v>44</v>
      </c>
      <c r="H991" s="247">
        <v>1</v>
      </c>
      <c r="I991" s="84">
        <f t="shared" si="370"/>
        <v>1244</v>
      </c>
      <c r="J991" s="84">
        <v>250</v>
      </c>
      <c r="K991" s="80">
        <f t="shared" si="371"/>
        <v>311000</v>
      </c>
      <c r="L991" s="245"/>
      <c r="M991" s="248"/>
      <c r="N991" s="249"/>
      <c r="O991" s="45"/>
      <c r="P991" s="139"/>
      <c r="Q991" s="250"/>
      <c r="R991" s="250"/>
      <c r="S991" s="251"/>
      <c r="T991" s="249"/>
      <c r="U991" s="252"/>
      <c r="V991" s="249"/>
      <c r="W991" s="253"/>
      <c r="X991" s="243"/>
      <c r="Y991" s="243"/>
      <c r="Z991" s="125">
        <f t="shared" si="372"/>
        <v>311000</v>
      </c>
      <c r="AA991" s="254">
        <v>0.01</v>
      </c>
      <c r="AB991" s="82">
        <f>+Z991*AA991/100</f>
        <v>31.1</v>
      </c>
      <c r="AC991" s="83">
        <f t="shared" si="354"/>
        <v>26.435000000000002</v>
      </c>
      <c r="AD991" s="501" t="s">
        <v>10</v>
      </c>
      <c r="AE991" s="489" t="s">
        <v>422</v>
      </c>
      <c r="AF991" s="489" t="s">
        <v>423</v>
      </c>
      <c r="AG991" s="498" t="s">
        <v>998</v>
      </c>
      <c r="AH991" s="498" t="s">
        <v>122</v>
      </c>
      <c r="AI991" s="12" t="s">
        <v>95</v>
      </c>
      <c r="AJ991" s="6"/>
      <c r="AK991" s="11" t="s">
        <v>15</v>
      </c>
      <c r="AL991" s="11" t="s">
        <v>16</v>
      </c>
      <c r="AM991" s="11" t="s">
        <v>17</v>
      </c>
      <c r="AN991" s="11" t="s">
        <v>18</v>
      </c>
      <c r="AO991" s="11" t="s">
        <v>525</v>
      </c>
      <c r="AP991" s="11">
        <v>1</v>
      </c>
      <c r="AQ991" s="11">
        <v>3</v>
      </c>
      <c r="AR991" s="11">
        <v>60</v>
      </c>
    </row>
    <row r="992" spans="1:44" ht="20.100000000000001" customHeight="1">
      <c r="A992" s="256">
        <v>506</v>
      </c>
      <c r="B992" s="243" t="s">
        <v>656</v>
      </c>
      <c r="C992" s="258">
        <v>333</v>
      </c>
      <c r="D992" s="259" t="s">
        <v>95</v>
      </c>
      <c r="E992" s="260">
        <v>6</v>
      </c>
      <c r="F992" s="260">
        <v>0</v>
      </c>
      <c r="G992" s="260">
        <v>0</v>
      </c>
      <c r="H992" s="247">
        <v>1</v>
      </c>
      <c r="I992" s="84">
        <f t="shared" si="370"/>
        <v>2400</v>
      </c>
      <c r="J992" s="84">
        <v>400</v>
      </c>
      <c r="K992" s="80">
        <f t="shared" si="371"/>
        <v>960000</v>
      </c>
      <c r="L992" s="245"/>
      <c r="M992" s="248"/>
      <c r="N992" s="249"/>
      <c r="O992" s="45"/>
      <c r="P992" s="139"/>
      <c r="Q992" s="250"/>
      <c r="R992" s="250"/>
      <c r="S992" s="251"/>
      <c r="T992" s="249"/>
      <c r="U992" s="252"/>
      <c r="V992" s="249"/>
      <c r="W992" s="253"/>
      <c r="X992" s="243"/>
      <c r="Y992" s="243"/>
      <c r="Z992" s="125">
        <f t="shared" ref="Z992:Z993" si="374">K992</f>
        <v>960000</v>
      </c>
      <c r="AA992" s="254">
        <v>0.01</v>
      </c>
      <c r="AB992" s="82">
        <f t="shared" ref="AB992:AB994" si="375">+Z992*AA992/100</f>
        <v>96</v>
      </c>
      <c r="AC992" s="83">
        <f t="shared" ref="AC992:AC1050" si="376">+AB992*0.85</f>
        <v>81.599999999999994</v>
      </c>
      <c r="AD992" s="497" t="s">
        <v>10</v>
      </c>
      <c r="AE992" s="515" t="s">
        <v>692</v>
      </c>
      <c r="AF992" s="515" t="s">
        <v>171</v>
      </c>
      <c r="AG992" s="498" t="s">
        <v>1031</v>
      </c>
      <c r="AH992" s="498" t="s">
        <v>69</v>
      </c>
      <c r="AI992" s="12" t="s">
        <v>95</v>
      </c>
      <c r="AJ992" s="6" t="s">
        <v>123</v>
      </c>
      <c r="AK992" s="11" t="s">
        <v>15</v>
      </c>
      <c r="AL992" s="11" t="s">
        <v>16</v>
      </c>
      <c r="AM992" s="11" t="s">
        <v>17</v>
      </c>
      <c r="AN992" s="11" t="s">
        <v>75</v>
      </c>
      <c r="AO992" s="11" t="s">
        <v>525</v>
      </c>
      <c r="AP992" s="11">
        <v>7</v>
      </c>
      <c r="AQ992" s="11">
        <v>0</v>
      </c>
      <c r="AR992" s="11">
        <v>91</v>
      </c>
    </row>
    <row r="993" spans="1:44" ht="20.100000000000001" customHeight="1">
      <c r="A993" s="256"/>
      <c r="B993" s="243" t="s">
        <v>1286</v>
      </c>
      <c r="C993" s="281">
        <v>23933</v>
      </c>
      <c r="D993" s="259" t="s">
        <v>95</v>
      </c>
      <c r="E993" s="260">
        <v>2</v>
      </c>
      <c r="F993" s="260">
        <v>2</v>
      </c>
      <c r="G993" s="260">
        <v>72</v>
      </c>
      <c r="H993" s="247">
        <v>1</v>
      </c>
      <c r="I993" s="84">
        <f t="shared" si="370"/>
        <v>1072</v>
      </c>
      <c r="J993" s="84">
        <v>250</v>
      </c>
      <c r="K993" s="80">
        <f t="shared" si="371"/>
        <v>268000</v>
      </c>
      <c r="L993" s="245"/>
      <c r="M993" s="248"/>
      <c r="N993" s="249"/>
      <c r="O993" s="45"/>
      <c r="P993" s="139"/>
      <c r="Q993" s="250"/>
      <c r="R993" s="250"/>
      <c r="S993" s="251"/>
      <c r="T993" s="249"/>
      <c r="U993" s="252"/>
      <c r="V993" s="249"/>
      <c r="W993" s="253"/>
      <c r="X993" s="243"/>
      <c r="Y993" s="243"/>
      <c r="Z993" s="125">
        <f t="shared" si="374"/>
        <v>268000</v>
      </c>
      <c r="AA993" s="254">
        <v>0.01</v>
      </c>
      <c r="AB993" s="82">
        <f t="shared" si="375"/>
        <v>26.8</v>
      </c>
      <c r="AC993" s="83">
        <f t="shared" si="376"/>
        <v>22.78</v>
      </c>
      <c r="AD993" s="497" t="s">
        <v>10</v>
      </c>
      <c r="AE993" s="515" t="s">
        <v>692</v>
      </c>
      <c r="AF993" s="515" t="s">
        <v>171</v>
      </c>
      <c r="AG993" s="498" t="s">
        <v>1031</v>
      </c>
      <c r="AH993" s="498" t="s">
        <v>69</v>
      </c>
      <c r="AI993" s="12" t="s">
        <v>95</v>
      </c>
      <c r="AJ993" s="6" t="s">
        <v>123</v>
      </c>
      <c r="AK993" s="11"/>
      <c r="AL993" s="11"/>
      <c r="AM993" s="11"/>
      <c r="AN993" s="11"/>
      <c r="AO993" s="11"/>
      <c r="AP993" s="11"/>
      <c r="AQ993" s="11"/>
      <c r="AR993" s="11"/>
    </row>
    <row r="994" spans="1:44" ht="19.5" customHeight="1">
      <c r="A994" s="256">
        <v>507</v>
      </c>
      <c r="B994" s="243" t="s">
        <v>656</v>
      </c>
      <c r="C994" s="258">
        <v>674</v>
      </c>
      <c r="D994" s="259" t="s">
        <v>194</v>
      </c>
      <c r="E994" s="260">
        <v>6</v>
      </c>
      <c r="F994" s="260">
        <v>3</v>
      </c>
      <c r="G994" s="260">
        <v>70</v>
      </c>
      <c r="H994" s="247">
        <v>1</v>
      </c>
      <c r="I994" s="84">
        <f t="shared" si="370"/>
        <v>2770</v>
      </c>
      <c r="J994" s="84">
        <v>250</v>
      </c>
      <c r="K994" s="80">
        <f t="shared" si="371"/>
        <v>692500</v>
      </c>
      <c r="L994" s="245"/>
      <c r="M994" s="248"/>
      <c r="N994" s="249"/>
      <c r="O994" s="45"/>
      <c r="P994" s="139"/>
      <c r="Q994" s="250"/>
      <c r="R994" s="250"/>
      <c r="S994" s="251"/>
      <c r="T994" s="249"/>
      <c r="U994" s="252"/>
      <c r="V994" s="249"/>
      <c r="W994" s="253"/>
      <c r="X994" s="243"/>
      <c r="Y994" s="243"/>
      <c r="Z994" s="125">
        <f t="shared" ref="Z994:Z998" si="377">K994</f>
        <v>692500</v>
      </c>
      <c r="AA994" s="254">
        <v>0.01</v>
      </c>
      <c r="AB994" s="82">
        <f t="shared" si="375"/>
        <v>69.25</v>
      </c>
      <c r="AC994" s="83">
        <f t="shared" si="376"/>
        <v>58.862499999999997</v>
      </c>
      <c r="AD994" s="501" t="s">
        <v>10</v>
      </c>
      <c r="AE994" s="489" t="s">
        <v>376</v>
      </c>
      <c r="AF994" s="489" t="s">
        <v>309</v>
      </c>
      <c r="AG994" s="498" t="s">
        <v>916</v>
      </c>
      <c r="AH994" s="498" t="s">
        <v>182</v>
      </c>
      <c r="AI994" s="12" t="s">
        <v>32</v>
      </c>
      <c r="AJ994" s="6" t="s">
        <v>36</v>
      </c>
      <c r="AK994" s="11" t="s">
        <v>15</v>
      </c>
      <c r="AL994" s="11" t="s">
        <v>16</v>
      </c>
      <c r="AM994" s="11" t="s">
        <v>17</v>
      </c>
      <c r="AN994" s="11" t="s">
        <v>69</v>
      </c>
      <c r="AO994" s="11" t="s">
        <v>396</v>
      </c>
      <c r="AP994" s="11">
        <v>8</v>
      </c>
      <c r="AQ994" s="11">
        <v>2</v>
      </c>
      <c r="AR994" s="11">
        <v>83</v>
      </c>
    </row>
    <row r="995" spans="1:44">
      <c r="A995" s="256"/>
      <c r="B995" s="243"/>
      <c r="C995" s="258"/>
      <c r="D995" s="259" t="s">
        <v>194</v>
      </c>
      <c r="E995" s="260">
        <v>22</v>
      </c>
      <c r="F995" s="260">
        <v>3</v>
      </c>
      <c r="G995" s="260">
        <v>67</v>
      </c>
      <c r="H995" s="247">
        <v>1</v>
      </c>
      <c r="I995" s="84">
        <f t="shared" si="370"/>
        <v>9167</v>
      </c>
      <c r="J995" s="84">
        <v>250</v>
      </c>
      <c r="K995" s="87">
        <f t="shared" si="371"/>
        <v>2291750</v>
      </c>
      <c r="L995" s="245"/>
      <c r="M995" s="248"/>
      <c r="N995" s="249"/>
      <c r="O995" s="45"/>
      <c r="P995" s="139"/>
      <c r="Q995" s="250"/>
      <c r="R995" s="250"/>
      <c r="S995" s="251"/>
      <c r="T995" s="249"/>
      <c r="U995" s="252"/>
      <c r="V995" s="249"/>
      <c r="W995" s="253"/>
      <c r="X995" s="243"/>
      <c r="Y995" s="243"/>
      <c r="Z995" s="125">
        <f t="shared" si="377"/>
        <v>2291750</v>
      </c>
      <c r="AA995" s="254">
        <v>0.01</v>
      </c>
      <c r="AB995" s="82">
        <f>+Z995*AA995/100</f>
        <v>229.17500000000001</v>
      </c>
      <c r="AC995" s="83">
        <f t="shared" si="376"/>
        <v>194.79875000000001</v>
      </c>
      <c r="AD995" s="501" t="s">
        <v>10</v>
      </c>
      <c r="AE995" s="489" t="s">
        <v>376</v>
      </c>
      <c r="AF995" s="489" t="s">
        <v>309</v>
      </c>
      <c r="AG995" s="498" t="s">
        <v>916</v>
      </c>
      <c r="AH995" s="498" t="s">
        <v>182</v>
      </c>
      <c r="AI995" s="12" t="s">
        <v>32</v>
      </c>
      <c r="AJ995" s="6" t="s">
        <v>36</v>
      </c>
      <c r="AK995" s="11" t="s">
        <v>15</v>
      </c>
      <c r="AL995" s="11" t="s">
        <v>16</v>
      </c>
      <c r="AM995" s="11" t="s">
        <v>17</v>
      </c>
      <c r="AN995" s="11" t="s">
        <v>61</v>
      </c>
      <c r="AO995" s="11" t="s">
        <v>416</v>
      </c>
      <c r="AP995" s="11">
        <v>5</v>
      </c>
      <c r="AQ995" s="11">
        <v>2</v>
      </c>
      <c r="AR995" s="11">
        <v>37</v>
      </c>
    </row>
    <row r="996" spans="1:44">
      <c r="A996" s="256">
        <v>508</v>
      </c>
      <c r="B996" s="243" t="s">
        <v>1137</v>
      </c>
      <c r="C996" s="258">
        <v>2226</v>
      </c>
      <c r="D996" s="259"/>
      <c r="E996" s="260">
        <v>3</v>
      </c>
      <c r="F996" s="260">
        <v>2</v>
      </c>
      <c r="G996" s="260">
        <v>70</v>
      </c>
      <c r="H996" s="247">
        <v>1</v>
      </c>
      <c r="I996" s="84">
        <v>1470</v>
      </c>
      <c r="J996" s="84">
        <v>250</v>
      </c>
      <c r="K996" s="87">
        <v>367500</v>
      </c>
      <c r="L996" s="245"/>
      <c r="M996" s="248"/>
      <c r="N996" s="249"/>
      <c r="O996" s="45"/>
      <c r="P996" s="139"/>
      <c r="Q996" s="250"/>
      <c r="R996" s="250"/>
      <c r="S996" s="251"/>
      <c r="T996" s="249"/>
      <c r="U996" s="252"/>
      <c r="V996" s="249"/>
      <c r="W996" s="253"/>
      <c r="X996" s="243"/>
      <c r="Y996" s="243"/>
      <c r="Z996" s="125">
        <v>367500</v>
      </c>
      <c r="AA996" s="254">
        <v>0.01</v>
      </c>
      <c r="AB996" s="82">
        <v>36.17</v>
      </c>
      <c r="AC996" s="83"/>
      <c r="AD996" s="501" t="s">
        <v>10</v>
      </c>
      <c r="AE996" s="489" t="s">
        <v>1154</v>
      </c>
      <c r="AF996" s="492" t="s">
        <v>2338</v>
      </c>
      <c r="AG996" s="498"/>
      <c r="AH996" s="498"/>
      <c r="AI996" s="12"/>
      <c r="AJ996" s="6"/>
      <c r="AK996" s="11"/>
      <c r="AL996" s="11"/>
      <c r="AM996" s="11"/>
      <c r="AN996" s="11"/>
      <c r="AO996" s="11"/>
      <c r="AP996" s="11"/>
      <c r="AQ996" s="11"/>
      <c r="AR996" s="11"/>
    </row>
    <row r="997" spans="1:44" ht="20.100000000000001" customHeight="1">
      <c r="A997" s="256">
        <v>509</v>
      </c>
      <c r="B997" s="243" t="s">
        <v>656</v>
      </c>
      <c r="C997" s="258">
        <v>340</v>
      </c>
      <c r="D997" s="259" t="s">
        <v>95</v>
      </c>
      <c r="E997" s="260">
        <v>4</v>
      </c>
      <c r="F997" s="260">
        <v>0</v>
      </c>
      <c r="G997" s="260">
        <v>2</v>
      </c>
      <c r="H997" s="264">
        <v>1</v>
      </c>
      <c r="I997" s="84">
        <f t="shared" si="370"/>
        <v>1602</v>
      </c>
      <c r="J997" s="84">
        <v>250</v>
      </c>
      <c r="K997" s="80">
        <f t="shared" si="371"/>
        <v>400500</v>
      </c>
      <c r="L997" s="245"/>
      <c r="M997" s="248"/>
      <c r="N997" s="245"/>
      <c r="O997" s="48"/>
      <c r="P997" s="58"/>
      <c r="Q997" s="251"/>
      <c r="R997" s="251"/>
      <c r="S997" s="251"/>
      <c r="T997" s="245"/>
      <c r="U997" s="248"/>
      <c r="V997" s="245"/>
      <c r="W997" s="278"/>
      <c r="X997" s="257"/>
      <c r="Y997" s="257"/>
      <c r="Z997" s="125">
        <f t="shared" si="377"/>
        <v>400500</v>
      </c>
      <c r="AA997" s="340">
        <v>0.01</v>
      </c>
      <c r="AB997" s="82">
        <f t="shared" ref="AB997:AB1001" si="378">+Z997*AA997/100</f>
        <v>40.049999999999997</v>
      </c>
      <c r="AC997" s="83">
        <f t="shared" si="376"/>
        <v>34.042499999999997</v>
      </c>
      <c r="AD997" s="501" t="s">
        <v>20</v>
      </c>
      <c r="AE997" s="489" t="s">
        <v>555</v>
      </c>
      <c r="AF997" s="489" t="s">
        <v>81</v>
      </c>
      <c r="AG997" s="498" t="s">
        <v>845</v>
      </c>
      <c r="AH997" s="498" t="s">
        <v>343</v>
      </c>
      <c r="AI997" s="12" t="s">
        <v>95</v>
      </c>
      <c r="AJ997" s="6" t="s">
        <v>123</v>
      </c>
      <c r="AK997" s="11" t="s">
        <v>15</v>
      </c>
      <c r="AL997" s="11" t="s">
        <v>16</v>
      </c>
      <c r="AM997" s="11" t="s">
        <v>17</v>
      </c>
      <c r="AN997" s="11" t="s">
        <v>61</v>
      </c>
      <c r="AO997" s="11" t="s">
        <v>269</v>
      </c>
      <c r="AP997" s="11">
        <v>3</v>
      </c>
      <c r="AQ997" s="11">
        <v>1</v>
      </c>
      <c r="AR997" s="11">
        <v>28</v>
      </c>
    </row>
    <row r="998" spans="1:44" ht="20.100000000000001" customHeight="1">
      <c r="A998" s="256"/>
      <c r="B998" s="249" t="s">
        <v>1286</v>
      </c>
      <c r="C998" s="275">
        <v>23933</v>
      </c>
      <c r="D998" s="245">
        <v>4</v>
      </c>
      <c r="E998" s="246">
        <v>4</v>
      </c>
      <c r="F998" s="246">
        <v>1</v>
      </c>
      <c r="G998" s="246">
        <v>33</v>
      </c>
      <c r="H998" s="264">
        <v>1</v>
      </c>
      <c r="I998" s="84">
        <f t="shared" si="370"/>
        <v>1733</v>
      </c>
      <c r="J998" s="84">
        <v>250</v>
      </c>
      <c r="K998" s="80">
        <f t="shared" si="371"/>
        <v>433250</v>
      </c>
      <c r="L998" s="245"/>
      <c r="M998" s="248"/>
      <c r="N998" s="245"/>
      <c r="O998" s="48"/>
      <c r="P998" s="58"/>
      <c r="Q998" s="251"/>
      <c r="R998" s="251"/>
      <c r="S998" s="251"/>
      <c r="T998" s="245"/>
      <c r="U998" s="248"/>
      <c r="V998" s="245"/>
      <c r="W998" s="278"/>
      <c r="X998" s="257"/>
      <c r="Y998" s="257"/>
      <c r="Z998" s="125">
        <f t="shared" si="377"/>
        <v>433250</v>
      </c>
      <c r="AA998" s="340">
        <v>0.01</v>
      </c>
      <c r="AB998" s="82">
        <f>+Z998*AA998/100</f>
        <v>43.325000000000003</v>
      </c>
      <c r="AC998" s="83">
        <f t="shared" si="376"/>
        <v>36.826250000000002</v>
      </c>
      <c r="AD998" s="485" t="s">
        <v>20</v>
      </c>
      <c r="AE998" s="486" t="s">
        <v>555</v>
      </c>
      <c r="AF998" s="486" t="s">
        <v>81</v>
      </c>
      <c r="AG998" s="510">
        <v>3350400179981</v>
      </c>
      <c r="AH998" s="498" t="s">
        <v>343</v>
      </c>
      <c r="AI998" s="12" t="s">
        <v>95</v>
      </c>
      <c r="AJ998" s="6" t="s">
        <v>123</v>
      </c>
      <c r="AK998" s="11"/>
      <c r="AL998" s="11"/>
      <c r="AM998" s="11"/>
      <c r="AN998" s="11"/>
      <c r="AO998" s="11"/>
      <c r="AP998" s="11"/>
      <c r="AQ998" s="11"/>
      <c r="AR998" s="11"/>
    </row>
    <row r="999" spans="1:44">
      <c r="A999" s="277">
        <v>510</v>
      </c>
      <c r="B999" s="245" t="s">
        <v>1759</v>
      </c>
      <c r="C999" s="245"/>
      <c r="D999" s="245">
        <v>9</v>
      </c>
      <c r="E999" s="248">
        <v>3</v>
      </c>
      <c r="F999" s="248">
        <v>0</v>
      </c>
      <c r="G999" s="248">
        <v>0</v>
      </c>
      <c r="H999" s="247">
        <v>2</v>
      </c>
      <c r="I999" s="84">
        <f t="shared" ref="I999:I1003" si="379">E999*400+F999*100+G999</f>
        <v>1200</v>
      </c>
      <c r="J999" s="65">
        <v>250</v>
      </c>
      <c r="K999" s="80">
        <f t="shared" ref="K999:K1003" si="380">I999*J999</f>
        <v>300000</v>
      </c>
      <c r="L999" s="245"/>
      <c r="M999" s="266"/>
      <c r="N999" s="245"/>
      <c r="O999" s="48"/>
      <c r="P999" s="58"/>
      <c r="Q999" s="245"/>
      <c r="R999" s="251"/>
      <c r="S999" s="245"/>
      <c r="T999" s="245"/>
      <c r="U999" s="248"/>
      <c r="V999" s="245"/>
      <c r="W999" s="278"/>
      <c r="X999" s="257"/>
      <c r="Y999" s="257"/>
      <c r="Z999" s="125">
        <f>K999</f>
        <v>300000</v>
      </c>
      <c r="AA999" s="254">
        <v>0.02</v>
      </c>
      <c r="AB999" s="82">
        <f>+Z999*AA999/100</f>
        <v>60</v>
      </c>
      <c r="AC999" s="83">
        <f t="shared" si="376"/>
        <v>51</v>
      </c>
      <c r="AD999" s="4" t="s">
        <v>10</v>
      </c>
      <c r="AE999" s="4" t="s">
        <v>2030</v>
      </c>
      <c r="AF999" s="4" t="s">
        <v>2031</v>
      </c>
      <c r="AG999" s="121">
        <v>3302100951396</v>
      </c>
      <c r="AH999" s="8" t="s">
        <v>2032</v>
      </c>
    </row>
    <row r="1000" spans="1:44">
      <c r="A1000" s="277">
        <v>511</v>
      </c>
      <c r="B1000" s="249" t="s">
        <v>1139</v>
      </c>
      <c r="C1000" s="275">
        <v>1615</v>
      </c>
      <c r="D1000" s="245"/>
      <c r="E1000" s="246">
        <v>1</v>
      </c>
      <c r="F1000" s="246">
        <v>0</v>
      </c>
      <c r="G1000" s="246">
        <v>68</v>
      </c>
      <c r="H1000" s="247">
        <v>1</v>
      </c>
      <c r="I1000" s="65">
        <f t="shared" si="379"/>
        <v>468</v>
      </c>
      <c r="J1000" s="84">
        <v>100</v>
      </c>
      <c r="K1000" s="80">
        <f t="shared" si="380"/>
        <v>46800</v>
      </c>
      <c r="L1000" s="315"/>
      <c r="M1000" s="385"/>
      <c r="N1000" s="315"/>
      <c r="O1000" s="94"/>
      <c r="P1000" s="73"/>
      <c r="Q1000" s="398"/>
      <c r="R1000" s="398"/>
      <c r="S1000" s="398"/>
      <c r="T1000" s="315"/>
      <c r="U1000" s="385"/>
      <c r="V1000" s="315"/>
      <c r="W1000" s="322"/>
      <c r="X1000" s="318"/>
      <c r="Y1000" s="318"/>
      <c r="Z1000" s="125">
        <f>K1000</f>
        <v>46800</v>
      </c>
      <c r="AA1000" s="340">
        <v>0.01</v>
      </c>
      <c r="AB1000" s="82">
        <f t="shared" si="378"/>
        <v>4.68</v>
      </c>
      <c r="AC1000" s="83">
        <f t="shared" si="376"/>
        <v>3.9779999999999998</v>
      </c>
      <c r="AD1000" s="485" t="s">
        <v>20</v>
      </c>
      <c r="AE1000" s="486" t="s">
        <v>1267</v>
      </c>
      <c r="AF1000" s="486" t="s">
        <v>427</v>
      </c>
      <c r="AG1000" s="486" t="s">
        <v>1275</v>
      </c>
      <c r="AH1000" s="486">
        <v>20</v>
      </c>
      <c r="AI1000" s="3">
        <v>8</v>
      </c>
      <c r="AJ1000" s="3" t="s">
        <v>15</v>
      </c>
      <c r="AK1000" s="3" t="s">
        <v>16</v>
      </c>
      <c r="AL1000" s="3" t="s">
        <v>17</v>
      </c>
    </row>
    <row r="1001" spans="1:44">
      <c r="A1001" s="277">
        <v>512</v>
      </c>
      <c r="B1001" s="243" t="s">
        <v>1322</v>
      </c>
      <c r="C1001" s="262">
        <v>23933</v>
      </c>
      <c r="D1001" s="245">
        <v>4</v>
      </c>
      <c r="E1001" s="248">
        <v>7</v>
      </c>
      <c r="F1001" s="248">
        <v>0</v>
      </c>
      <c r="G1001" s="248">
        <v>0</v>
      </c>
      <c r="H1001" s="247">
        <v>1</v>
      </c>
      <c r="I1001" s="84">
        <f t="shared" si="379"/>
        <v>2800</v>
      </c>
      <c r="J1001" s="84">
        <v>250</v>
      </c>
      <c r="K1001" s="80">
        <f t="shared" si="380"/>
        <v>700000</v>
      </c>
      <c r="L1001" s="245"/>
      <c r="M1001" s="248"/>
      <c r="N1001" s="245"/>
      <c r="O1001" s="48"/>
      <c r="P1001" s="58"/>
      <c r="Q1001" s="251"/>
      <c r="R1001" s="251"/>
      <c r="S1001" s="251"/>
      <c r="T1001" s="245"/>
      <c r="U1001" s="248"/>
      <c r="V1001" s="245"/>
      <c r="W1001" s="278"/>
      <c r="X1001" s="257"/>
      <c r="Y1001" s="257"/>
      <c r="Z1001" s="125">
        <f t="shared" ref="Z1001:Z1002" si="381">K1001</f>
        <v>700000</v>
      </c>
      <c r="AA1001" s="340">
        <v>0.01</v>
      </c>
      <c r="AB1001" s="82">
        <f t="shared" si="378"/>
        <v>70</v>
      </c>
      <c r="AC1001" s="83">
        <f t="shared" si="376"/>
        <v>59.5</v>
      </c>
      <c r="AD1001" s="4" t="s">
        <v>20</v>
      </c>
      <c r="AE1001" s="4" t="s">
        <v>1387</v>
      </c>
      <c r="AF1001" s="4" t="s">
        <v>1308</v>
      </c>
      <c r="AG1001" s="121">
        <v>3350400232415</v>
      </c>
      <c r="AH1001" s="8" t="s">
        <v>1451</v>
      </c>
      <c r="AI1001" s="35" t="s">
        <v>1399</v>
      </c>
    </row>
    <row r="1002" spans="1:44">
      <c r="A1002" s="277">
        <v>513</v>
      </c>
      <c r="B1002" s="243" t="s">
        <v>1759</v>
      </c>
      <c r="C1002" s="262"/>
      <c r="D1002" s="245"/>
      <c r="E1002" s="248">
        <v>4</v>
      </c>
      <c r="F1002" s="248">
        <v>0</v>
      </c>
      <c r="G1002" s="248">
        <v>0</v>
      </c>
      <c r="H1002" s="247">
        <v>1</v>
      </c>
      <c r="I1002" s="84">
        <f t="shared" si="379"/>
        <v>1600</v>
      </c>
      <c r="J1002" s="84">
        <v>250</v>
      </c>
      <c r="K1002" s="80">
        <f t="shared" si="380"/>
        <v>400000</v>
      </c>
      <c r="L1002" s="245"/>
      <c r="M1002" s="248"/>
      <c r="N1002" s="245"/>
      <c r="O1002" s="48"/>
      <c r="P1002" s="58"/>
      <c r="Q1002" s="251"/>
      <c r="R1002" s="251"/>
      <c r="S1002" s="251"/>
      <c r="T1002" s="245"/>
      <c r="U1002" s="248"/>
      <c r="V1002" s="245"/>
      <c r="W1002" s="278"/>
      <c r="X1002" s="257"/>
      <c r="Y1002" s="257"/>
      <c r="Z1002" s="125">
        <f t="shared" si="381"/>
        <v>400000</v>
      </c>
      <c r="AA1002" s="340">
        <v>0.01</v>
      </c>
      <c r="AB1002" s="82">
        <f t="shared" ref="AB1002" si="382">+Z1002*AA1002/100</f>
        <v>40</v>
      </c>
      <c r="AC1002" s="83">
        <f t="shared" si="376"/>
        <v>34</v>
      </c>
      <c r="AE1002" s="4" t="s">
        <v>2243</v>
      </c>
    </row>
    <row r="1003" spans="1:44">
      <c r="A1003" s="397"/>
      <c r="B1003" s="243" t="s">
        <v>1759</v>
      </c>
      <c r="C1003" s="262"/>
      <c r="D1003" s="245"/>
      <c r="E1003" s="248">
        <v>30</v>
      </c>
      <c r="F1003" s="248">
        <v>0</v>
      </c>
      <c r="G1003" s="248">
        <v>0</v>
      </c>
      <c r="H1003" s="247"/>
      <c r="I1003" s="84">
        <f t="shared" si="379"/>
        <v>12000</v>
      </c>
      <c r="J1003" s="84">
        <v>250</v>
      </c>
      <c r="K1003" s="80">
        <f t="shared" si="380"/>
        <v>3000000</v>
      </c>
      <c r="L1003" s="245"/>
      <c r="M1003" s="248"/>
      <c r="N1003" s="245"/>
      <c r="O1003" s="48"/>
      <c r="P1003" s="58"/>
      <c r="Q1003" s="251"/>
      <c r="R1003" s="251"/>
      <c r="S1003" s="251"/>
      <c r="T1003" s="245"/>
      <c r="U1003" s="248"/>
      <c r="V1003" s="245"/>
      <c r="W1003" s="278"/>
      <c r="X1003" s="257"/>
      <c r="Y1003" s="257"/>
      <c r="Z1003" s="125">
        <f t="shared" ref="Z1003" si="383">K1003</f>
        <v>3000000</v>
      </c>
      <c r="AA1003" s="340">
        <v>0.01</v>
      </c>
      <c r="AB1003" s="82">
        <f t="shared" ref="AB1003" si="384">+Z1003*AA1003/100</f>
        <v>300</v>
      </c>
      <c r="AC1003" s="83">
        <f t="shared" si="376"/>
        <v>255</v>
      </c>
      <c r="AE1003" s="4" t="s">
        <v>2243</v>
      </c>
    </row>
    <row r="1004" spans="1:44">
      <c r="A1004" s="277">
        <v>514</v>
      </c>
      <c r="B1004" s="249"/>
      <c r="C1004" s="263"/>
      <c r="D1004" s="245"/>
      <c r="E1004" s="248"/>
      <c r="F1004" s="248"/>
      <c r="G1004" s="248"/>
      <c r="H1004" s="265"/>
      <c r="I1004" s="65"/>
      <c r="J1004" s="248"/>
      <c r="K1004" s="65"/>
      <c r="L1004" s="245"/>
      <c r="M1004" s="248"/>
      <c r="N1004" s="245"/>
      <c r="O1004" s="48"/>
      <c r="P1004" s="58"/>
      <c r="Q1004" s="251"/>
      <c r="R1004" s="251"/>
      <c r="S1004" s="58"/>
      <c r="T1004" s="248"/>
      <c r="U1004" s="248"/>
      <c r="V1004" s="58"/>
      <c r="W1004" s="69"/>
      <c r="X1004" s="58"/>
      <c r="Y1004" s="245"/>
      <c r="Z1004" s="77"/>
      <c r="AA1004" s="251"/>
      <c r="AB1004" s="82"/>
      <c r="AC1004" s="83">
        <f t="shared" si="376"/>
        <v>0</v>
      </c>
      <c r="AD1004" s="4" t="s">
        <v>10</v>
      </c>
      <c r="AE1004" s="179" t="s">
        <v>2084</v>
      </c>
      <c r="AF1004" s="179" t="s">
        <v>540</v>
      </c>
      <c r="AH1004" s="8">
        <v>90</v>
      </c>
      <c r="AI1004" s="35">
        <v>3</v>
      </c>
    </row>
    <row r="1005" spans="1:44">
      <c r="A1005" s="277"/>
      <c r="B1005" s="249" t="s">
        <v>1319</v>
      </c>
      <c r="C1005" s="263"/>
      <c r="D1005" s="245">
        <v>3</v>
      </c>
      <c r="E1005" s="248"/>
      <c r="F1005" s="248"/>
      <c r="G1005" s="248"/>
      <c r="H1005" s="265"/>
      <c r="I1005" s="65">
        <v>22</v>
      </c>
      <c r="J1005" s="248">
        <v>500</v>
      </c>
      <c r="K1005" s="60">
        <f>+J1005*I1005</f>
        <v>11000</v>
      </c>
      <c r="L1005" s="245"/>
      <c r="M1005" s="248" t="s">
        <v>1592</v>
      </c>
      <c r="N1005" s="245" t="s">
        <v>1613</v>
      </c>
      <c r="O1005" s="48">
        <v>2</v>
      </c>
      <c r="P1005" s="58">
        <v>88</v>
      </c>
      <c r="Q1005" s="251">
        <v>100</v>
      </c>
      <c r="R1005" s="251">
        <v>8200</v>
      </c>
      <c r="S1005" s="58">
        <f>+R1005*P1005</f>
        <v>721600</v>
      </c>
      <c r="T1005" s="248">
        <v>32</v>
      </c>
      <c r="U1005" s="248">
        <v>54</v>
      </c>
      <c r="V1005" s="58">
        <f>+S1005*0.68</f>
        <v>490688.00000000006</v>
      </c>
      <c r="W1005" s="169">
        <f>+V1005+K1005</f>
        <v>501688.00000000006</v>
      </c>
      <c r="X1005" s="58">
        <f>+W1005</f>
        <v>501688.00000000006</v>
      </c>
      <c r="Y1005" s="245"/>
      <c r="Z1005" s="77">
        <f>+X1005</f>
        <v>501688.00000000006</v>
      </c>
      <c r="AA1005" s="251">
        <v>0.02</v>
      </c>
      <c r="AB1005" s="82">
        <f>+Z1005*AA1005/100</f>
        <v>100.33760000000002</v>
      </c>
      <c r="AC1005" s="83">
        <f t="shared" si="376"/>
        <v>85.286960000000022</v>
      </c>
      <c r="AE1005" s="179" t="s">
        <v>2084</v>
      </c>
      <c r="AF1005" s="179"/>
    </row>
    <row r="1006" spans="1:44">
      <c r="A1006" s="256"/>
      <c r="B1006" s="249" t="s">
        <v>1319</v>
      </c>
      <c r="C1006" s="263">
        <v>44683</v>
      </c>
      <c r="D1006" s="245">
        <v>3</v>
      </c>
      <c r="E1006" s="248">
        <v>0</v>
      </c>
      <c r="F1006" s="248">
        <v>0</v>
      </c>
      <c r="G1006" s="248">
        <v>76</v>
      </c>
      <c r="H1006" s="265">
        <v>5</v>
      </c>
      <c r="I1006" s="60">
        <v>76</v>
      </c>
      <c r="J1006" s="248">
        <v>500</v>
      </c>
      <c r="K1006" s="60">
        <f>+J1006*I1006</f>
        <v>38000</v>
      </c>
      <c r="L1006" s="245">
        <v>1</v>
      </c>
      <c r="M1006" s="248" t="s">
        <v>1592</v>
      </c>
      <c r="N1006" s="245" t="s">
        <v>1621</v>
      </c>
      <c r="O1006" s="48">
        <v>2</v>
      </c>
      <c r="P1006" s="58">
        <v>372</v>
      </c>
      <c r="Q1006" s="251">
        <v>38.700000000000003</v>
      </c>
      <c r="R1006" s="251">
        <v>7400</v>
      </c>
      <c r="S1006" s="58">
        <f>+R1006*P1006</f>
        <v>2752800</v>
      </c>
      <c r="T1006" s="248">
        <v>32</v>
      </c>
      <c r="U1006" s="248">
        <v>85</v>
      </c>
      <c r="V1006" s="58">
        <f>+S1006*0.15</f>
        <v>412920</v>
      </c>
      <c r="W1006" s="169">
        <f>+K1006+V1006</f>
        <v>450920</v>
      </c>
      <c r="X1006" s="169">
        <f>+W1006*Q1006/100</f>
        <v>174506.04</v>
      </c>
      <c r="Y1006" s="245">
        <v>50</v>
      </c>
      <c r="Z1006" s="126"/>
      <c r="AA1006" s="251"/>
      <c r="AB1006" s="82"/>
      <c r="AC1006" s="83">
        <f t="shared" si="376"/>
        <v>0</v>
      </c>
      <c r="AD1006" s="4" t="s">
        <v>10</v>
      </c>
      <c r="AE1006" s="179" t="s">
        <v>2084</v>
      </c>
      <c r="AF1006" s="179" t="s">
        <v>540</v>
      </c>
    </row>
    <row r="1007" spans="1:44" ht="20.25">
      <c r="A1007" s="256"/>
      <c r="B1007" s="243"/>
      <c r="C1007" s="257"/>
      <c r="D1007" s="245"/>
      <c r="E1007" s="248"/>
      <c r="F1007" s="248"/>
      <c r="G1007" s="248"/>
      <c r="H1007" s="265"/>
      <c r="I1007" s="60"/>
      <c r="J1007" s="248"/>
      <c r="K1007" s="72"/>
      <c r="L1007" s="245"/>
      <c r="M1007" s="248"/>
      <c r="N1007" s="245"/>
      <c r="O1007" s="48">
        <v>3</v>
      </c>
      <c r="P1007" s="58"/>
      <c r="Q1007" s="251">
        <v>61.3</v>
      </c>
      <c r="R1007" s="251"/>
      <c r="S1007" s="58"/>
      <c r="T1007" s="248"/>
      <c r="U1007" s="248"/>
      <c r="V1007" s="58"/>
      <c r="W1007" s="160"/>
      <c r="X1007" s="421">
        <f>+W1006*Q1007/100</f>
        <v>276413.96000000002</v>
      </c>
      <c r="Y1007" s="422"/>
      <c r="Z1007" s="127">
        <f>+X1007</f>
        <v>276413.96000000002</v>
      </c>
      <c r="AA1007" s="340">
        <v>0.3</v>
      </c>
      <c r="AB1007" s="82">
        <f>+Z1007*AA1007/100</f>
        <v>829.24188000000004</v>
      </c>
      <c r="AC1007" s="83">
        <f t="shared" si="376"/>
        <v>704.85559799999999</v>
      </c>
      <c r="AD1007" s="4" t="s">
        <v>10</v>
      </c>
      <c r="AE1007" s="179" t="s">
        <v>2084</v>
      </c>
      <c r="AF1007" s="179" t="s">
        <v>540</v>
      </c>
    </row>
    <row r="1008" spans="1:44" ht="20.25">
      <c r="A1008" s="256"/>
      <c r="B1008" s="243"/>
      <c r="C1008" s="257"/>
      <c r="D1008" s="245"/>
      <c r="E1008" s="248"/>
      <c r="F1008" s="248"/>
      <c r="G1008" s="248"/>
      <c r="H1008" s="265"/>
      <c r="I1008" s="60"/>
      <c r="J1008" s="248"/>
      <c r="K1008" s="72"/>
      <c r="L1008" s="245"/>
      <c r="M1008" s="248"/>
      <c r="N1008" s="245"/>
      <c r="O1008" s="48"/>
      <c r="P1008" s="58"/>
      <c r="Q1008" s="251"/>
      <c r="R1008" s="251"/>
      <c r="S1008" s="58"/>
      <c r="T1008" s="248"/>
      <c r="U1008" s="248"/>
      <c r="V1008" s="58"/>
      <c r="W1008" s="160"/>
      <c r="X1008" s="421"/>
      <c r="Y1008" s="422"/>
      <c r="Z1008" s="127"/>
      <c r="AA1008" s="340"/>
      <c r="AB1008" s="82"/>
      <c r="AC1008" s="83">
        <f t="shared" si="376"/>
        <v>0</v>
      </c>
      <c r="AE1008" s="179" t="s">
        <v>2198</v>
      </c>
      <c r="AF1008" s="179"/>
    </row>
    <row r="1009" spans="1:44">
      <c r="A1009" s="256">
        <v>515</v>
      </c>
      <c r="B1009" s="249" t="s">
        <v>1282</v>
      </c>
      <c r="C1009" s="263">
        <v>31265</v>
      </c>
      <c r="D1009" s="245">
        <v>3</v>
      </c>
      <c r="E1009" s="248">
        <v>1</v>
      </c>
      <c r="F1009" s="248">
        <v>2</v>
      </c>
      <c r="G1009" s="248">
        <v>13</v>
      </c>
      <c r="H1009" s="265">
        <v>5</v>
      </c>
      <c r="I1009" s="248">
        <f>+E1009*400+F1009*100+G1009</f>
        <v>613</v>
      </c>
      <c r="J1009" s="267">
        <v>440</v>
      </c>
      <c r="K1009" s="65"/>
      <c r="L1009" s="245"/>
      <c r="M1009" s="248"/>
      <c r="N1009" s="249"/>
      <c r="O1009" s="45"/>
      <c r="P1009" s="144"/>
      <c r="Q1009" s="250"/>
      <c r="R1009" s="250"/>
      <c r="S1009" s="251"/>
      <c r="T1009" s="252"/>
      <c r="U1009" s="252"/>
      <c r="V1009" s="249"/>
      <c r="W1009" s="306"/>
      <c r="X1009" s="249"/>
      <c r="Y1009" s="249"/>
      <c r="Z1009" s="139"/>
      <c r="AA1009" s="250"/>
      <c r="AB1009" s="82"/>
      <c r="AC1009" s="83">
        <f t="shared" si="376"/>
        <v>0</v>
      </c>
      <c r="AD1009" s="482"/>
      <c r="AE1009" s="482"/>
      <c r="AF1009" s="482"/>
    </row>
    <row r="1010" spans="1:44">
      <c r="A1010" s="256"/>
      <c r="B1010" s="249"/>
      <c r="C1010" s="263"/>
      <c r="D1010" s="245"/>
      <c r="E1010" s="248"/>
      <c r="F1010" s="248"/>
      <c r="G1010" s="248"/>
      <c r="H1010" s="265"/>
      <c r="I1010" s="248">
        <v>4</v>
      </c>
      <c r="J1010" s="267">
        <v>440</v>
      </c>
      <c r="K1010" s="65">
        <f>+I1010*J1010</f>
        <v>1760</v>
      </c>
      <c r="L1010" s="245">
        <v>1</v>
      </c>
      <c r="M1010" s="248" t="s">
        <v>2071</v>
      </c>
      <c r="N1010" s="249" t="s">
        <v>1587</v>
      </c>
      <c r="O1010" s="45">
        <v>3</v>
      </c>
      <c r="P1010" s="144">
        <v>16</v>
      </c>
      <c r="Q1010" s="251">
        <v>100</v>
      </c>
      <c r="R1010" s="250">
        <v>2600</v>
      </c>
      <c r="S1010" s="58">
        <f>+R1010*P1010</f>
        <v>41600</v>
      </c>
      <c r="T1010" s="252">
        <v>2</v>
      </c>
      <c r="U1010" s="252">
        <v>2</v>
      </c>
      <c r="V1010" s="139">
        <f>+S1010*0.98</f>
        <v>40768</v>
      </c>
      <c r="W1010" s="309">
        <f>+K1010+V1010</f>
        <v>42528</v>
      </c>
      <c r="X1010" s="139">
        <f>+W1010</f>
        <v>42528</v>
      </c>
      <c r="Y1010" s="249"/>
      <c r="Z1010" s="139">
        <f>+X1010</f>
        <v>42528</v>
      </c>
      <c r="AA1010" s="250">
        <v>0.3</v>
      </c>
      <c r="AB1010" s="82">
        <f>+Z1010*AA1010/100</f>
        <v>127.584</v>
      </c>
      <c r="AC1010" s="83">
        <f t="shared" si="376"/>
        <v>108.4464</v>
      </c>
      <c r="AD1010" s="482" t="s">
        <v>20</v>
      </c>
      <c r="AE1010" s="607" t="s">
        <v>2181</v>
      </c>
      <c r="AF1010" s="607" t="s">
        <v>1191</v>
      </c>
      <c r="AG1010" s="121" t="s">
        <v>2180</v>
      </c>
    </row>
    <row r="1011" spans="1:44">
      <c r="A1011" s="256">
        <v>516</v>
      </c>
      <c r="B1011" s="243" t="s">
        <v>1322</v>
      </c>
      <c r="C1011" s="262"/>
      <c r="D1011" s="245"/>
      <c r="E1011" s="248">
        <v>5</v>
      </c>
      <c r="F1011" s="248">
        <v>0</v>
      </c>
      <c r="G1011" s="248">
        <v>0</v>
      </c>
      <c r="H1011" s="265">
        <v>1</v>
      </c>
      <c r="I1011" s="248">
        <v>2000</v>
      </c>
      <c r="J1011" s="267">
        <v>250</v>
      </c>
      <c r="K1011" s="70">
        <f>+I1011*J1011</f>
        <v>500000</v>
      </c>
      <c r="L1011" s="245"/>
      <c r="M1011" s="248"/>
      <c r="N1011" s="249"/>
      <c r="O1011" s="45"/>
      <c r="P1011" s="144"/>
      <c r="Q1011" s="251"/>
      <c r="R1011" s="250"/>
      <c r="S1011" s="58"/>
      <c r="T1011" s="252"/>
      <c r="U1011" s="252"/>
      <c r="V1011" s="139"/>
      <c r="W1011" s="162"/>
      <c r="X1011" s="71"/>
      <c r="Y1011" s="243"/>
      <c r="Z1011" s="71">
        <f>+K1011</f>
        <v>500000</v>
      </c>
      <c r="AA1011" s="254">
        <v>0.01</v>
      </c>
      <c r="AB1011" s="82">
        <f>+Z1011*AA1011/100</f>
        <v>50</v>
      </c>
      <c r="AC1011" s="83"/>
      <c r="AD1011" s="4" t="s">
        <v>10</v>
      </c>
      <c r="AE1011" s="179" t="s">
        <v>2364</v>
      </c>
      <c r="AF1011" s="179" t="s">
        <v>104</v>
      </c>
    </row>
    <row r="1012" spans="1:44">
      <c r="A1012" s="256"/>
      <c r="B1012" s="243" t="s">
        <v>1322</v>
      </c>
      <c r="C1012" s="262"/>
      <c r="D1012" s="245"/>
      <c r="E1012" s="248">
        <v>8</v>
      </c>
      <c r="F1012" s="248">
        <v>0</v>
      </c>
      <c r="G1012" s="248">
        <v>0</v>
      </c>
      <c r="H1012" s="265">
        <v>1</v>
      </c>
      <c r="I1012" s="248">
        <v>3200</v>
      </c>
      <c r="J1012" s="267">
        <v>250</v>
      </c>
      <c r="K1012" s="70">
        <f>+I1012*J1012</f>
        <v>800000</v>
      </c>
      <c r="L1012" s="245"/>
      <c r="M1012" s="248"/>
      <c r="N1012" s="249"/>
      <c r="O1012" s="45"/>
      <c r="P1012" s="144"/>
      <c r="Q1012" s="251"/>
      <c r="R1012" s="250"/>
      <c r="S1012" s="58"/>
      <c r="T1012" s="252"/>
      <c r="U1012" s="252"/>
      <c r="V1012" s="139"/>
      <c r="W1012" s="162"/>
      <c r="X1012" s="71"/>
      <c r="Y1012" s="243"/>
      <c r="Z1012" s="71">
        <f>+K1012</f>
        <v>800000</v>
      </c>
      <c r="AA1012" s="254">
        <v>0.01</v>
      </c>
      <c r="AB1012" s="82">
        <f>+Z1012*AA1012/100</f>
        <v>80</v>
      </c>
      <c r="AC1012" s="83"/>
      <c r="AE1012" s="179"/>
      <c r="AF1012" s="179"/>
    </row>
    <row r="1013" spans="1:44">
      <c r="A1013" s="256">
        <v>517</v>
      </c>
      <c r="B1013" s="243" t="s">
        <v>1322</v>
      </c>
      <c r="C1013" s="262">
        <v>23933</v>
      </c>
      <c r="D1013" s="245">
        <v>4</v>
      </c>
      <c r="E1013" s="248">
        <v>6</v>
      </c>
      <c r="F1013" s="248">
        <v>2</v>
      </c>
      <c r="G1013" s="248">
        <v>35</v>
      </c>
      <c r="H1013" s="247">
        <v>1</v>
      </c>
      <c r="I1013" s="84">
        <f t="shared" ref="I1013" si="385">E1013*400+F1013*100+G1013</f>
        <v>2635</v>
      </c>
      <c r="J1013" s="84">
        <v>250</v>
      </c>
      <c r="K1013" s="80">
        <f t="shared" ref="K1013:K1023" si="386">I1013*J1013</f>
        <v>658750</v>
      </c>
      <c r="L1013" s="245"/>
      <c r="M1013" s="248"/>
      <c r="N1013" s="245"/>
      <c r="O1013" s="48"/>
      <c r="P1013" s="58"/>
      <c r="Q1013" s="251"/>
      <c r="R1013" s="251"/>
      <c r="S1013" s="251"/>
      <c r="T1013" s="245"/>
      <c r="U1013" s="248"/>
      <c r="V1013" s="245"/>
      <c r="W1013" s="278"/>
      <c r="X1013" s="257"/>
      <c r="Y1013" s="257"/>
      <c r="Z1013" s="125">
        <f>K1013</f>
        <v>658750</v>
      </c>
      <c r="AA1013" s="340">
        <v>0.01</v>
      </c>
      <c r="AB1013" s="82">
        <f>+Z1013*AA1013/100</f>
        <v>65.875</v>
      </c>
      <c r="AC1013" s="83">
        <f t="shared" si="376"/>
        <v>55.993749999999999</v>
      </c>
      <c r="AD1013" s="4" t="s">
        <v>20</v>
      </c>
      <c r="AE1013" s="4" t="s">
        <v>1366</v>
      </c>
      <c r="AF1013" s="4" t="s">
        <v>540</v>
      </c>
      <c r="AG1013" s="121">
        <v>3350400230463</v>
      </c>
      <c r="AH1013" s="8" t="s">
        <v>1546</v>
      </c>
    </row>
    <row r="1014" spans="1:44">
      <c r="A1014" s="256">
        <v>518</v>
      </c>
      <c r="B1014" s="249" t="s">
        <v>1319</v>
      </c>
      <c r="C1014" s="263">
        <v>45915</v>
      </c>
      <c r="D1014" s="245"/>
      <c r="E1014" s="248">
        <v>0</v>
      </c>
      <c r="F1014" s="248">
        <v>0</v>
      </c>
      <c r="G1014" s="248">
        <v>95</v>
      </c>
      <c r="H1014" s="265">
        <v>4</v>
      </c>
      <c r="I1014" s="60">
        <v>3.75</v>
      </c>
      <c r="J1014" s="84">
        <v>500</v>
      </c>
      <c r="K1014" s="80">
        <f t="shared" si="386"/>
        <v>1875</v>
      </c>
      <c r="L1014" s="58">
        <v>1</v>
      </c>
      <c r="M1014" s="60" t="s">
        <v>2071</v>
      </c>
      <c r="N1014" s="58" t="s">
        <v>1595</v>
      </c>
      <c r="O1014" s="48">
        <v>4</v>
      </c>
      <c r="P1014" s="140">
        <v>15</v>
      </c>
      <c r="Q1014" s="48">
        <v>100</v>
      </c>
      <c r="R1014" s="210">
        <v>5250</v>
      </c>
      <c r="S1014" s="58">
        <f>R1014*P1014</f>
        <v>78750</v>
      </c>
      <c r="T1014" s="60">
        <v>12</v>
      </c>
      <c r="U1014" s="60">
        <v>50</v>
      </c>
      <c r="V1014" s="58">
        <f>+S1014*0.5</f>
        <v>39375</v>
      </c>
      <c r="W1014" s="69">
        <f>+V1014+K1014</f>
        <v>41250</v>
      </c>
      <c r="X1014" s="69">
        <f>+W1014</f>
        <v>41250</v>
      </c>
      <c r="Y1014" s="58"/>
      <c r="Z1014" s="77">
        <f>+X1014</f>
        <v>41250</v>
      </c>
      <c r="AA1014" s="250">
        <v>0.2</v>
      </c>
      <c r="AB1014" s="82">
        <f>+Z1014*AA1014/100</f>
        <v>82.5</v>
      </c>
      <c r="AC1014" s="83">
        <f t="shared" si="376"/>
        <v>70.125</v>
      </c>
      <c r="AD1014" s="4" t="s">
        <v>20</v>
      </c>
      <c r="AE1014" s="179" t="s">
        <v>1867</v>
      </c>
      <c r="AF1014" s="179" t="s">
        <v>203</v>
      </c>
    </row>
    <row r="1015" spans="1:44">
      <c r="A1015" s="256"/>
      <c r="B1015" s="243"/>
      <c r="C1015" s="262"/>
      <c r="D1015" s="245"/>
      <c r="E1015" s="248"/>
      <c r="F1015" s="248"/>
      <c r="G1015" s="248"/>
      <c r="H1015" s="265"/>
      <c r="I1015" s="60">
        <f>95-I1014</f>
        <v>91.25</v>
      </c>
      <c r="J1015" s="84">
        <v>500</v>
      </c>
      <c r="K1015" s="80">
        <f t="shared" si="386"/>
        <v>45625</v>
      </c>
      <c r="L1015" s="58"/>
      <c r="M1015" s="60"/>
      <c r="N1015" s="58"/>
      <c r="O1015" s="48"/>
      <c r="P1015" s="140"/>
      <c r="Q1015" s="48"/>
      <c r="R1015" s="210"/>
      <c r="S1015" s="58"/>
      <c r="T1015" s="60"/>
      <c r="U1015" s="60"/>
      <c r="V1015" s="58"/>
      <c r="W1015" s="160"/>
      <c r="X1015" s="160"/>
      <c r="Y1015" s="59">
        <v>50</v>
      </c>
      <c r="Z1015" s="125"/>
      <c r="AA1015" s="250"/>
      <c r="AC1015" s="83">
        <f t="shared" si="376"/>
        <v>0</v>
      </c>
      <c r="AE1015" s="179" t="s">
        <v>1867</v>
      </c>
      <c r="AF1015" s="179" t="s">
        <v>203</v>
      </c>
    </row>
    <row r="1016" spans="1:44">
      <c r="A1016" s="256"/>
      <c r="B1016" s="243"/>
      <c r="C1016" s="262"/>
      <c r="D1016" s="245"/>
      <c r="E1016" s="248"/>
      <c r="F1016" s="248"/>
      <c r="G1016" s="248"/>
      <c r="H1016" s="265"/>
      <c r="I1016" s="60"/>
      <c r="J1016" s="74"/>
      <c r="K1016" s="80"/>
      <c r="L1016" s="58"/>
      <c r="M1016" s="60"/>
      <c r="N1016" s="58"/>
      <c r="O1016" s="48"/>
      <c r="P1016" s="140"/>
      <c r="Q1016" s="48"/>
      <c r="R1016" s="210"/>
      <c r="S1016" s="58"/>
      <c r="T1016" s="60"/>
      <c r="U1016" s="60"/>
      <c r="V1016" s="58"/>
      <c r="W1016" s="160"/>
      <c r="X1016" s="160"/>
      <c r="Y1016" s="59"/>
      <c r="Z1016" s="125"/>
      <c r="AA1016" s="254"/>
      <c r="AC1016" s="83">
        <f t="shared" si="376"/>
        <v>0</v>
      </c>
    </row>
    <row r="1017" spans="1:44">
      <c r="A1017" s="256">
        <v>519</v>
      </c>
      <c r="B1017" s="243" t="s">
        <v>1322</v>
      </c>
      <c r="C1017" s="262">
        <v>23933</v>
      </c>
      <c r="D1017" s="245">
        <v>4</v>
      </c>
      <c r="E1017" s="248">
        <v>2</v>
      </c>
      <c r="F1017" s="248">
        <v>0</v>
      </c>
      <c r="G1017" s="248">
        <v>76</v>
      </c>
      <c r="H1017" s="247">
        <v>1</v>
      </c>
      <c r="I1017" s="84">
        <f t="shared" ref="I1017:I1023" si="387">E1017*400+F1017*100+G1017</f>
        <v>876</v>
      </c>
      <c r="J1017" s="84">
        <v>250</v>
      </c>
      <c r="K1017" s="80">
        <f t="shared" si="386"/>
        <v>219000</v>
      </c>
      <c r="L1017" s="245"/>
      <c r="M1017" s="248"/>
      <c r="N1017" s="249"/>
      <c r="O1017" s="45"/>
      <c r="P1017" s="139"/>
      <c r="Q1017" s="250"/>
      <c r="R1017" s="250"/>
      <c r="S1017" s="251"/>
      <c r="T1017" s="249"/>
      <c r="U1017" s="252"/>
      <c r="V1017" s="249"/>
      <c r="W1017" s="253"/>
      <c r="X1017" s="243"/>
      <c r="Y1017" s="243"/>
      <c r="Z1017" s="125">
        <f>K1017</f>
        <v>219000</v>
      </c>
      <c r="AA1017" s="254">
        <v>0.01</v>
      </c>
      <c r="AB1017" s="82">
        <f>+Z1017*AA1017/100</f>
        <v>21.9</v>
      </c>
      <c r="AC1017" s="83">
        <f t="shared" si="376"/>
        <v>18.614999999999998</v>
      </c>
      <c r="AD1017" s="4" t="s">
        <v>10</v>
      </c>
      <c r="AE1017" s="4" t="s">
        <v>1361</v>
      </c>
      <c r="AF1017" s="4" t="s">
        <v>1195</v>
      </c>
      <c r="AG1017" s="121">
        <v>3350400231516</v>
      </c>
      <c r="AH1017" s="8" t="s">
        <v>1496</v>
      </c>
    </row>
    <row r="1018" spans="1:44">
      <c r="A1018" s="256">
        <v>520</v>
      </c>
      <c r="B1018" s="243" t="s">
        <v>1322</v>
      </c>
      <c r="C1018" s="262">
        <v>23933</v>
      </c>
      <c r="D1018" s="245">
        <v>4</v>
      </c>
      <c r="E1018" s="248">
        <v>2</v>
      </c>
      <c r="F1018" s="248">
        <v>0</v>
      </c>
      <c r="G1018" s="248">
        <v>0</v>
      </c>
      <c r="H1018" s="247">
        <v>1</v>
      </c>
      <c r="I1018" s="84">
        <f t="shared" si="387"/>
        <v>800</v>
      </c>
      <c r="J1018" s="84">
        <v>250</v>
      </c>
      <c r="K1018" s="80">
        <f t="shared" si="386"/>
        <v>200000</v>
      </c>
      <c r="L1018" s="245"/>
      <c r="M1018" s="248"/>
      <c r="N1018" s="249"/>
      <c r="O1018" s="45"/>
      <c r="P1018" s="139"/>
      <c r="Q1018" s="250"/>
      <c r="R1018" s="250"/>
      <c r="S1018" s="251"/>
      <c r="T1018" s="249"/>
      <c r="U1018" s="252"/>
      <c r="V1018" s="249"/>
      <c r="W1018" s="253"/>
      <c r="X1018" s="243"/>
      <c r="Y1018" s="243"/>
      <c r="Z1018" s="125">
        <f t="shared" ref="Z1018:Z1023" si="388">K1018</f>
        <v>200000</v>
      </c>
      <c r="AA1018" s="254">
        <v>0.01</v>
      </c>
      <c r="AB1018" s="82">
        <f>+Z1018*AA1018/100</f>
        <v>20</v>
      </c>
      <c r="AC1018" s="83">
        <f t="shared" si="376"/>
        <v>17</v>
      </c>
      <c r="AD1018" s="4" t="s">
        <v>20</v>
      </c>
      <c r="AE1018" s="4" t="s">
        <v>1465</v>
      </c>
      <c r="AF1018" s="4" t="s">
        <v>714</v>
      </c>
      <c r="AG1018" s="121">
        <v>3350400235449</v>
      </c>
      <c r="AH1018" s="8" t="s">
        <v>1452</v>
      </c>
      <c r="AI1018" s="35" t="s">
        <v>15</v>
      </c>
    </row>
    <row r="1019" spans="1:44" ht="20.100000000000001" customHeight="1">
      <c r="A1019" s="256">
        <v>521</v>
      </c>
      <c r="B1019" s="243" t="s">
        <v>656</v>
      </c>
      <c r="C1019" s="258">
        <v>747</v>
      </c>
      <c r="D1019" s="259" t="s">
        <v>32</v>
      </c>
      <c r="E1019" s="260">
        <v>3</v>
      </c>
      <c r="F1019" s="260">
        <v>1</v>
      </c>
      <c r="G1019" s="260">
        <v>84</v>
      </c>
      <c r="H1019" s="264">
        <v>1</v>
      </c>
      <c r="I1019" s="95">
        <f t="shared" si="387"/>
        <v>1384</v>
      </c>
      <c r="J1019" s="84">
        <v>250</v>
      </c>
      <c r="K1019" s="80">
        <f t="shared" si="386"/>
        <v>346000</v>
      </c>
      <c r="L1019" s="245"/>
      <c r="M1019" s="248"/>
      <c r="N1019" s="249"/>
      <c r="O1019" s="45"/>
      <c r="P1019" s="139"/>
      <c r="Q1019" s="250"/>
      <c r="R1019" s="250"/>
      <c r="S1019" s="251"/>
      <c r="T1019" s="249"/>
      <c r="U1019" s="252"/>
      <c r="V1019" s="249"/>
      <c r="W1019" s="253"/>
      <c r="X1019" s="243"/>
      <c r="Y1019" s="243"/>
      <c r="Z1019" s="125">
        <f t="shared" si="388"/>
        <v>346000</v>
      </c>
      <c r="AA1019" s="254">
        <v>0.01</v>
      </c>
      <c r="AB1019" s="82">
        <f>+Z1019*AA1019/100</f>
        <v>34.6</v>
      </c>
      <c r="AC1019" s="83">
        <f t="shared" si="376"/>
        <v>29.41</v>
      </c>
      <c r="AD1019" s="501" t="s">
        <v>10</v>
      </c>
      <c r="AE1019" s="489" t="s">
        <v>275</v>
      </c>
      <c r="AF1019" s="489" t="s">
        <v>81</v>
      </c>
      <c r="AG1019" s="498" t="s">
        <v>840</v>
      </c>
      <c r="AH1019" s="498" t="s">
        <v>608</v>
      </c>
      <c r="AI1019" s="12" t="s">
        <v>24</v>
      </c>
      <c r="AJ1019" s="6" t="s">
        <v>321</v>
      </c>
      <c r="AK1019" s="11" t="s">
        <v>15</v>
      </c>
      <c r="AL1019" s="11" t="s">
        <v>16</v>
      </c>
      <c r="AM1019" s="11" t="s">
        <v>17</v>
      </c>
      <c r="AN1019" s="11" t="s">
        <v>124</v>
      </c>
      <c r="AO1019" s="11" t="s">
        <v>269</v>
      </c>
      <c r="AP1019" s="11">
        <v>2</v>
      </c>
      <c r="AQ1019" s="11">
        <v>2</v>
      </c>
      <c r="AR1019" s="11">
        <v>71</v>
      </c>
    </row>
    <row r="1020" spans="1:44" ht="20.100000000000001" customHeight="1">
      <c r="A1020" s="256">
        <v>522</v>
      </c>
      <c r="B1020" s="243" t="s">
        <v>656</v>
      </c>
      <c r="C1020" s="258" t="s">
        <v>1132</v>
      </c>
      <c r="D1020" s="259" t="s">
        <v>14</v>
      </c>
      <c r="E1020" s="260">
        <v>0</v>
      </c>
      <c r="F1020" s="260">
        <v>1</v>
      </c>
      <c r="G1020" s="260">
        <v>77</v>
      </c>
      <c r="H1020" s="247">
        <v>1</v>
      </c>
      <c r="I1020" s="95">
        <f t="shared" si="387"/>
        <v>177</v>
      </c>
      <c r="J1020" s="84">
        <v>250</v>
      </c>
      <c r="K1020" s="80">
        <f t="shared" si="386"/>
        <v>44250</v>
      </c>
      <c r="L1020" s="245"/>
      <c r="M1020" s="248"/>
      <c r="N1020" s="245"/>
      <c r="O1020" s="48"/>
      <c r="P1020" s="58"/>
      <c r="Q1020" s="251"/>
      <c r="R1020" s="251"/>
      <c r="S1020" s="251"/>
      <c r="T1020" s="245"/>
      <c r="U1020" s="248"/>
      <c r="V1020" s="245"/>
      <c r="W1020" s="278"/>
      <c r="X1020" s="257"/>
      <c r="Y1020" s="243"/>
      <c r="Z1020" s="125">
        <f t="shared" si="388"/>
        <v>44250</v>
      </c>
      <c r="AA1020" s="254">
        <v>0.01</v>
      </c>
      <c r="AB1020" s="82">
        <f t="shared" ref="AB1020:AB1022" si="389">+Z1020*AA1020/100</f>
        <v>4.4249999999999998</v>
      </c>
      <c r="AC1020" s="83">
        <f t="shared" si="376"/>
        <v>3.7612499999999995</v>
      </c>
      <c r="AD1020" s="501" t="s">
        <v>44</v>
      </c>
      <c r="AE1020" s="489" t="s">
        <v>702</v>
      </c>
      <c r="AF1020" s="489" t="s">
        <v>59</v>
      </c>
      <c r="AG1020" s="498" t="s">
        <v>1063</v>
      </c>
      <c r="AH1020" s="498" t="s">
        <v>435</v>
      </c>
      <c r="AI1020" s="12" t="s">
        <v>72</v>
      </c>
      <c r="AJ1020" s="6" t="s">
        <v>36</v>
      </c>
      <c r="AK1020" s="11" t="s">
        <v>15</v>
      </c>
      <c r="AL1020" s="11" t="s">
        <v>16</v>
      </c>
      <c r="AM1020" s="11" t="s">
        <v>17</v>
      </c>
      <c r="AN1020" s="11" t="s">
        <v>33</v>
      </c>
      <c r="AO1020" s="11" t="s">
        <v>595</v>
      </c>
      <c r="AP1020" s="11">
        <v>3</v>
      </c>
      <c r="AQ1020" s="11">
        <v>0</v>
      </c>
      <c r="AR1020" s="11">
        <v>15</v>
      </c>
    </row>
    <row r="1021" spans="1:44" ht="20.100000000000001" customHeight="1">
      <c r="A1021" s="256">
        <v>523</v>
      </c>
      <c r="B1021" s="243" t="s">
        <v>656</v>
      </c>
      <c r="C1021" s="258" t="s">
        <v>1136</v>
      </c>
      <c r="D1021" s="259" t="s">
        <v>131</v>
      </c>
      <c r="E1021" s="260">
        <v>4</v>
      </c>
      <c r="F1021" s="260">
        <v>1</v>
      </c>
      <c r="G1021" s="260">
        <v>11</v>
      </c>
      <c r="H1021" s="247">
        <v>1</v>
      </c>
      <c r="I1021" s="84">
        <f t="shared" si="387"/>
        <v>1711</v>
      </c>
      <c r="J1021" s="84">
        <v>250</v>
      </c>
      <c r="K1021" s="80">
        <f t="shared" si="386"/>
        <v>427750</v>
      </c>
      <c r="L1021" s="245"/>
      <c r="M1021" s="248"/>
      <c r="N1021" s="245"/>
      <c r="O1021" s="48"/>
      <c r="P1021" s="58"/>
      <c r="Q1021" s="251"/>
      <c r="R1021" s="251"/>
      <c r="S1021" s="251"/>
      <c r="T1021" s="245"/>
      <c r="U1021" s="248"/>
      <c r="V1021" s="245"/>
      <c r="W1021" s="278"/>
      <c r="X1021" s="257"/>
      <c r="Y1021" s="243"/>
      <c r="Z1021" s="125">
        <f t="shared" si="388"/>
        <v>427750</v>
      </c>
      <c r="AA1021" s="254">
        <v>0.01</v>
      </c>
      <c r="AB1021" s="82">
        <f t="shared" si="389"/>
        <v>42.774999999999999</v>
      </c>
      <c r="AC1021" s="83">
        <f t="shared" si="376"/>
        <v>36.358750000000001</v>
      </c>
      <c r="AD1021" s="497" t="s">
        <v>20</v>
      </c>
      <c r="AE1021" s="515" t="s">
        <v>713</v>
      </c>
      <c r="AF1021" s="515" t="s">
        <v>714</v>
      </c>
      <c r="AG1021" s="638" t="s">
        <v>1083</v>
      </c>
      <c r="AH1021" s="638" t="s">
        <v>1122</v>
      </c>
      <c r="AI1021" s="12" t="s">
        <v>131</v>
      </c>
      <c r="AJ1021" s="6"/>
      <c r="AK1021" s="11" t="s">
        <v>15</v>
      </c>
      <c r="AL1021" s="11" t="s">
        <v>16</v>
      </c>
      <c r="AM1021" s="11" t="s">
        <v>17</v>
      </c>
      <c r="AN1021" s="11" t="s">
        <v>152</v>
      </c>
      <c r="AO1021" s="11" t="s">
        <v>595</v>
      </c>
      <c r="AP1021" s="11">
        <v>1</v>
      </c>
      <c r="AQ1021" s="11">
        <v>3</v>
      </c>
      <c r="AR1021" s="11">
        <v>4</v>
      </c>
    </row>
    <row r="1022" spans="1:44" ht="20.100000000000001" customHeight="1">
      <c r="A1022" s="256"/>
      <c r="B1022" s="243" t="s">
        <v>1322</v>
      </c>
      <c r="C1022" s="281">
        <v>23933</v>
      </c>
      <c r="D1022" s="259" t="s">
        <v>95</v>
      </c>
      <c r="E1022" s="260">
        <v>2</v>
      </c>
      <c r="F1022" s="260">
        <v>1</v>
      </c>
      <c r="G1022" s="260">
        <v>63</v>
      </c>
      <c r="H1022" s="247">
        <v>1</v>
      </c>
      <c r="I1022" s="65">
        <f t="shared" si="387"/>
        <v>963</v>
      </c>
      <c r="J1022" s="84">
        <v>250</v>
      </c>
      <c r="K1022" s="80">
        <f t="shared" si="386"/>
        <v>240750</v>
      </c>
      <c r="L1022" s="245"/>
      <c r="M1022" s="248"/>
      <c r="N1022" s="245"/>
      <c r="O1022" s="48"/>
      <c r="P1022" s="58"/>
      <c r="Q1022" s="251"/>
      <c r="R1022" s="251"/>
      <c r="S1022" s="251"/>
      <c r="T1022" s="245"/>
      <c r="U1022" s="248"/>
      <c r="V1022" s="245"/>
      <c r="W1022" s="278"/>
      <c r="X1022" s="257"/>
      <c r="Y1022" s="243"/>
      <c r="Z1022" s="125">
        <f t="shared" si="388"/>
        <v>240750</v>
      </c>
      <c r="AA1022" s="254">
        <v>0.01</v>
      </c>
      <c r="AB1022" s="82">
        <f t="shared" si="389"/>
        <v>24.074999999999999</v>
      </c>
      <c r="AC1022" s="83">
        <f t="shared" si="376"/>
        <v>20.463749999999997</v>
      </c>
      <c r="AD1022" s="497" t="s">
        <v>20</v>
      </c>
      <c r="AE1022" s="515" t="s">
        <v>713</v>
      </c>
      <c r="AF1022" s="515" t="s">
        <v>714</v>
      </c>
      <c r="AG1022" s="638" t="s">
        <v>1083</v>
      </c>
      <c r="AH1022" s="638" t="s">
        <v>1122</v>
      </c>
      <c r="AI1022" s="12" t="s">
        <v>131</v>
      </c>
      <c r="AJ1022" s="6"/>
      <c r="AK1022" s="11" t="s">
        <v>15</v>
      </c>
      <c r="AL1022" s="11" t="s">
        <v>16</v>
      </c>
      <c r="AM1022" s="11" t="s">
        <v>17</v>
      </c>
      <c r="AN1022" s="11" t="s">
        <v>152</v>
      </c>
      <c r="AO1022" s="11" t="s">
        <v>595</v>
      </c>
      <c r="AP1022" s="11">
        <v>1</v>
      </c>
      <c r="AQ1022" s="11">
        <v>3</v>
      </c>
      <c r="AR1022" s="11">
        <v>4</v>
      </c>
    </row>
    <row r="1023" spans="1:44">
      <c r="A1023" s="256">
        <v>524</v>
      </c>
      <c r="B1023" s="243" t="s">
        <v>1322</v>
      </c>
      <c r="C1023" s="262">
        <v>23933</v>
      </c>
      <c r="D1023" s="245">
        <v>4</v>
      </c>
      <c r="E1023" s="248">
        <v>10</v>
      </c>
      <c r="F1023" s="248">
        <v>0</v>
      </c>
      <c r="G1023" s="248">
        <v>0</v>
      </c>
      <c r="H1023" s="247">
        <v>1</v>
      </c>
      <c r="I1023" s="84">
        <f t="shared" si="387"/>
        <v>4000</v>
      </c>
      <c r="J1023" s="84">
        <v>250</v>
      </c>
      <c r="K1023" s="80">
        <f t="shared" si="386"/>
        <v>1000000</v>
      </c>
      <c r="L1023" s="245"/>
      <c r="M1023" s="248"/>
      <c r="N1023" s="245"/>
      <c r="O1023" s="48"/>
      <c r="P1023" s="58"/>
      <c r="Q1023" s="251"/>
      <c r="R1023" s="251"/>
      <c r="S1023" s="251"/>
      <c r="T1023" s="245"/>
      <c r="U1023" s="248"/>
      <c r="V1023" s="245"/>
      <c r="W1023" s="278"/>
      <c r="X1023" s="257"/>
      <c r="Y1023" s="243"/>
      <c r="Z1023" s="125">
        <f t="shared" si="388"/>
        <v>1000000</v>
      </c>
      <c r="AA1023" s="254">
        <v>0.01</v>
      </c>
      <c r="AB1023" s="82">
        <f>+Z1023*AA1023/100</f>
        <v>100</v>
      </c>
      <c r="AC1023" s="83">
        <f t="shared" si="376"/>
        <v>85</v>
      </c>
      <c r="AD1023" s="4" t="s">
        <v>20</v>
      </c>
      <c r="AE1023" s="179" t="s">
        <v>1271</v>
      </c>
      <c r="AF1023" s="179" t="s">
        <v>540</v>
      </c>
      <c r="AG1023" s="121">
        <v>3350400235601</v>
      </c>
      <c r="AH1023" s="8" t="s">
        <v>1460</v>
      </c>
      <c r="AI1023" s="35" t="s">
        <v>15</v>
      </c>
    </row>
    <row r="1024" spans="1:44">
      <c r="A1024" s="256"/>
      <c r="B1024" s="249" t="s">
        <v>1319</v>
      </c>
      <c r="C1024" s="263">
        <v>44106</v>
      </c>
      <c r="D1024" s="245"/>
      <c r="E1024" s="248">
        <v>0</v>
      </c>
      <c r="F1024" s="248">
        <v>0</v>
      </c>
      <c r="G1024" s="248">
        <v>44</v>
      </c>
      <c r="H1024" s="265"/>
      <c r="I1024" s="65"/>
      <c r="J1024" s="248"/>
      <c r="K1024" s="65"/>
      <c r="L1024" s="245"/>
      <c r="M1024" s="248"/>
      <c r="N1024" s="245"/>
      <c r="O1024" s="48"/>
      <c r="P1024" s="58"/>
      <c r="Q1024" s="251"/>
      <c r="R1024" s="251"/>
      <c r="S1024" s="58"/>
      <c r="T1024" s="248"/>
      <c r="U1024" s="248"/>
      <c r="V1024" s="58"/>
      <c r="W1024" s="69"/>
      <c r="X1024" s="58"/>
      <c r="Y1024" s="245"/>
      <c r="Z1024" s="77"/>
      <c r="AA1024" s="250"/>
      <c r="AC1024" s="83">
        <f t="shared" si="376"/>
        <v>0</v>
      </c>
      <c r="AD1024" s="4" t="s">
        <v>20</v>
      </c>
      <c r="AE1024" s="179" t="s">
        <v>1271</v>
      </c>
      <c r="AF1024" s="179" t="s">
        <v>540</v>
      </c>
      <c r="AI1024" s="35">
        <v>3</v>
      </c>
    </row>
    <row r="1025" spans="1:44" ht="20.25">
      <c r="A1025" s="256"/>
      <c r="B1025" s="249"/>
      <c r="C1025" s="245"/>
      <c r="D1025" s="245"/>
      <c r="E1025" s="248"/>
      <c r="F1025" s="248"/>
      <c r="G1025" s="248"/>
      <c r="H1025" s="265">
        <v>5</v>
      </c>
      <c r="I1025" s="60">
        <v>44</v>
      </c>
      <c r="J1025" s="248">
        <v>500</v>
      </c>
      <c r="K1025" s="60">
        <f>+J1025*I1025</f>
        <v>22000</v>
      </c>
      <c r="L1025" s="245">
        <v>1</v>
      </c>
      <c r="M1025" s="248" t="s">
        <v>1592</v>
      </c>
      <c r="N1025" s="245" t="s">
        <v>1621</v>
      </c>
      <c r="O1025" s="48">
        <v>2</v>
      </c>
      <c r="P1025" s="58">
        <f>179.54*2</f>
        <v>359.08</v>
      </c>
      <c r="Q1025" s="251">
        <f>100-19.37</f>
        <v>80.63</v>
      </c>
      <c r="R1025" s="251">
        <v>7400</v>
      </c>
      <c r="S1025" s="58">
        <f>+R1025*P1025</f>
        <v>2657192</v>
      </c>
      <c r="T1025" s="248">
        <v>27</v>
      </c>
      <c r="U1025" s="248">
        <v>85</v>
      </c>
      <c r="V1025" s="58">
        <f>+S1025*0.15</f>
        <v>398578.8</v>
      </c>
      <c r="W1025" s="423">
        <f>+V1025+K1025</f>
        <v>420578.8</v>
      </c>
      <c r="X1025" s="169">
        <f>+W1025*Q1025/100</f>
        <v>339112.68643999996</v>
      </c>
      <c r="Y1025" s="245">
        <v>50</v>
      </c>
      <c r="Z1025" s="126"/>
      <c r="AA1025" s="250"/>
      <c r="AC1025" s="83">
        <f t="shared" si="376"/>
        <v>0</v>
      </c>
      <c r="AE1025" s="179" t="s">
        <v>1271</v>
      </c>
      <c r="AF1025" s="179" t="s">
        <v>540</v>
      </c>
    </row>
    <row r="1026" spans="1:44">
      <c r="A1026" s="256"/>
      <c r="B1026" s="243"/>
      <c r="C1026" s="245"/>
      <c r="D1026" s="245"/>
      <c r="E1026" s="248"/>
      <c r="F1026" s="248"/>
      <c r="G1026" s="248"/>
      <c r="H1026" s="265"/>
      <c r="I1026" s="60"/>
      <c r="J1026" s="248"/>
      <c r="K1026" s="72"/>
      <c r="L1026" s="245"/>
      <c r="M1026" s="248" t="s">
        <v>2118</v>
      </c>
      <c r="N1026" s="245"/>
      <c r="O1026" s="48">
        <v>3</v>
      </c>
      <c r="P1026" s="58">
        <v>69.56</v>
      </c>
      <c r="Q1026" s="251">
        <f>+P1026*100/P1025</f>
        <v>19.3717277486911</v>
      </c>
      <c r="R1026" s="251"/>
      <c r="S1026" s="58"/>
      <c r="T1026" s="248"/>
      <c r="U1026" s="248"/>
      <c r="V1026" s="58"/>
      <c r="W1026" s="160"/>
      <c r="X1026" s="99">
        <f>+W1025*Q1026/100</f>
        <v>81473.380104712036</v>
      </c>
      <c r="Y1026" s="257"/>
      <c r="Z1026" s="127">
        <f>+X1026</f>
        <v>81473.380104712036</v>
      </c>
      <c r="AA1026" s="254">
        <v>0.3</v>
      </c>
      <c r="AB1026" s="137">
        <f>+Z1026*AA1026/100</f>
        <v>244.42014031413612</v>
      </c>
      <c r="AC1026" s="83">
        <f t="shared" si="376"/>
        <v>207.7571192670157</v>
      </c>
      <c r="AE1026" s="179" t="s">
        <v>1271</v>
      </c>
      <c r="AF1026" s="179" t="s">
        <v>540</v>
      </c>
    </row>
    <row r="1027" spans="1:44">
      <c r="A1027" s="256"/>
      <c r="B1027" s="243"/>
      <c r="C1027" s="245"/>
      <c r="D1027" s="245"/>
      <c r="E1027" s="248"/>
      <c r="F1027" s="248"/>
      <c r="G1027" s="248"/>
      <c r="H1027" s="265"/>
      <c r="I1027" s="60"/>
      <c r="J1027" s="248"/>
      <c r="K1027" s="72"/>
      <c r="L1027" s="245"/>
      <c r="M1027" s="248"/>
      <c r="N1027" s="245"/>
      <c r="O1027" s="48"/>
      <c r="P1027" s="58"/>
      <c r="Q1027" s="251"/>
      <c r="R1027" s="251"/>
      <c r="S1027" s="58"/>
      <c r="T1027" s="248"/>
      <c r="U1027" s="248"/>
      <c r="V1027" s="58"/>
      <c r="W1027" s="160"/>
      <c r="X1027" s="160"/>
      <c r="Y1027" s="257"/>
      <c r="Z1027" s="161"/>
      <c r="AA1027" s="254"/>
      <c r="AB1027" s="137">
        <f t="shared" ref="AB1027:AB1033" si="390">+Z1027*AA1027/100</f>
        <v>0</v>
      </c>
      <c r="AC1027" s="83">
        <f t="shared" si="376"/>
        <v>0</v>
      </c>
    </row>
    <row r="1028" spans="1:44" ht="20.100000000000001" customHeight="1">
      <c r="A1028" s="256">
        <v>525</v>
      </c>
      <c r="B1028" s="243" t="s">
        <v>656</v>
      </c>
      <c r="C1028" s="258" t="s">
        <v>1128</v>
      </c>
      <c r="D1028" s="259" t="s">
        <v>95</v>
      </c>
      <c r="E1028" s="260">
        <v>5</v>
      </c>
      <c r="F1028" s="260">
        <v>2</v>
      </c>
      <c r="G1028" s="260">
        <v>3</v>
      </c>
      <c r="H1028" s="247">
        <v>1</v>
      </c>
      <c r="I1028" s="84">
        <f t="shared" ref="I1028:I1061" si="391">E1028*400+F1028*100+G1028</f>
        <v>2203</v>
      </c>
      <c r="J1028" s="84">
        <v>250</v>
      </c>
      <c r="K1028" s="80">
        <f t="shared" ref="K1028:K1083" si="392">I1028*J1028</f>
        <v>550750</v>
      </c>
      <c r="L1028" s="245"/>
      <c r="M1028" s="248"/>
      <c r="N1028" s="245"/>
      <c r="O1028" s="48"/>
      <c r="P1028" s="58"/>
      <c r="Q1028" s="251"/>
      <c r="R1028" s="251"/>
      <c r="S1028" s="251"/>
      <c r="T1028" s="245"/>
      <c r="U1028" s="248"/>
      <c r="V1028" s="245"/>
      <c r="W1028" s="278"/>
      <c r="X1028" s="257"/>
      <c r="Y1028" s="243"/>
      <c r="Z1028" s="125">
        <f>K1028</f>
        <v>550750</v>
      </c>
      <c r="AA1028" s="254">
        <v>0.01</v>
      </c>
      <c r="AB1028" s="137">
        <f t="shared" si="390"/>
        <v>55.075000000000003</v>
      </c>
      <c r="AC1028" s="83">
        <f t="shared" si="376"/>
        <v>46.813749999999999</v>
      </c>
      <c r="AD1028" s="501" t="s">
        <v>10</v>
      </c>
      <c r="AE1028" s="489" t="s">
        <v>697</v>
      </c>
      <c r="AF1028" s="489" t="s">
        <v>280</v>
      </c>
      <c r="AG1028" s="498" t="s">
        <v>1047</v>
      </c>
      <c r="AH1028" s="498" t="s">
        <v>578</v>
      </c>
      <c r="AI1028" s="12" t="s">
        <v>95</v>
      </c>
      <c r="AJ1028" s="6" t="s">
        <v>123</v>
      </c>
      <c r="AK1028" s="11" t="s">
        <v>15</v>
      </c>
      <c r="AL1028" s="11" t="s">
        <v>16</v>
      </c>
      <c r="AM1028" s="11" t="s">
        <v>17</v>
      </c>
      <c r="AN1028" s="11" t="s">
        <v>101</v>
      </c>
      <c r="AO1028" s="11" t="s">
        <v>561</v>
      </c>
      <c r="AP1028" s="11">
        <v>5</v>
      </c>
      <c r="AQ1028" s="11">
        <v>3</v>
      </c>
      <c r="AR1028" s="11">
        <v>54</v>
      </c>
    </row>
    <row r="1029" spans="1:44">
      <c r="A1029" s="256">
        <v>526</v>
      </c>
      <c r="B1029" s="243" t="s">
        <v>1322</v>
      </c>
      <c r="C1029" s="262">
        <v>23933</v>
      </c>
      <c r="D1029" s="245">
        <v>4</v>
      </c>
      <c r="E1029" s="248">
        <v>4</v>
      </c>
      <c r="F1029" s="248">
        <v>2</v>
      </c>
      <c r="G1029" s="248">
        <v>70</v>
      </c>
      <c r="H1029" s="247">
        <v>1</v>
      </c>
      <c r="I1029" s="84">
        <f t="shared" si="391"/>
        <v>1870</v>
      </c>
      <c r="J1029" s="84">
        <v>250</v>
      </c>
      <c r="K1029" s="80">
        <f t="shared" si="392"/>
        <v>467500</v>
      </c>
      <c r="L1029" s="245"/>
      <c r="M1029" s="248"/>
      <c r="N1029" s="245"/>
      <c r="O1029" s="48"/>
      <c r="P1029" s="58"/>
      <c r="Q1029" s="251"/>
      <c r="R1029" s="251"/>
      <c r="S1029" s="251"/>
      <c r="T1029" s="245"/>
      <c r="U1029" s="248"/>
      <c r="V1029" s="245"/>
      <c r="W1029" s="278"/>
      <c r="X1029" s="257"/>
      <c r="Y1029" s="243"/>
      <c r="Z1029" s="125">
        <f t="shared" ref="Z1029:Z1033" si="393">K1029</f>
        <v>467500</v>
      </c>
      <c r="AA1029" s="254">
        <v>0.01</v>
      </c>
      <c r="AB1029" s="137">
        <f t="shared" si="390"/>
        <v>46.75</v>
      </c>
      <c r="AC1029" s="83">
        <f t="shared" si="376"/>
        <v>39.737499999999997</v>
      </c>
      <c r="AD1029" s="4" t="s">
        <v>10</v>
      </c>
      <c r="AE1029" s="4" t="s">
        <v>1341</v>
      </c>
      <c r="AF1029" s="4" t="s">
        <v>15</v>
      </c>
      <c r="AG1029" s="121">
        <v>3350400228841</v>
      </c>
      <c r="AH1029" s="8">
        <v>192</v>
      </c>
      <c r="AI1029" s="35" t="s">
        <v>1480</v>
      </c>
    </row>
    <row r="1030" spans="1:44" ht="20.100000000000001" customHeight="1">
      <c r="A1030" s="256">
        <v>527</v>
      </c>
      <c r="B1030" s="243" t="s">
        <v>656</v>
      </c>
      <c r="C1030" s="258">
        <v>333</v>
      </c>
      <c r="D1030" s="259" t="s">
        <v>95</v>
      </c>
      <c r="E1030" s="260">
        <v>8</v>
      </c>
      <c r="F1030" s="260">
        <v>2</v>
      </c>
      <c r="G1030" s="260">
        <v>27</v>
      </c>
      <c r="H1030" s="247">
        <v>1</v>
      </c>
      <c r="I1030" s="84">
        <f t="shared" si="391"/>
        <v>3427</v>
      </c>
      <c r="J1030" s="84">
        <v>400</v>
      </c>
      <c r="K1030" s="80">
        <f t="shared" si="392"/>
        <v>1370800</v>
      </c>
      <c r="L1030" s="245"/>
      <c r="M1030" s="248"/>
      <c r="N1030" s="249"/>
      <c r="O1030" s="45"/>
      <c r="P1030" s="139"/>
      <c r="Q1030" s="250"/>
      <c r="R1030" s="250"/>
      <c r="S1030" s="251"/>
      <c r="T1030" s="249"/>
      <c r="U1030" s="252"/>
      <c r="V1030" s="249"/>
      <c r="W1030" s="253"/>
      <c r="X1030" s="243"/>
      <c r="Y1030" s="243"/>
      <c r="Z1030" s="125">
        <f t="shared" si="393"/>
        <v>1370800</v>
      </c>
      <c r="AA1030" s="254">
        <v>0.01</v>
      </c>
      <c r="AB1030" s="137">
        <f t="shared" si="390"/>
        <v>137.08000000000001</v>
      </c>
      <c r="AC1030" s="83">
        <f t="shared" si="376"/>
        <v>116.518</v>
      </c>
      <c r="AD1030" s="501" t="s">
        <v>10</v>
      </c>
      <c r="AE1030" s="489" t="s">
        <v>239</v>
      </c>
      <c r="AF1030" s="489" t="s">
        <v>240</v>
      </c>
      <c r="AG1030" s="498" t="s">
        <v>981</v>
      </c>
      <c r="AH1030" s="498" t="s">
        <v>235</v>
      </c>
      <c r="AI1030" s="12" t="s">
        <v>95</v>
      </c>
      <c r="AJ1030" s="200" t="s">
        <v>195</v>
      </c>
      <c r="AK1030" s="202" t="s">
        <v>15</v>
      </c>
      <c r="AL1030" s="11" t="s">
        <v>16</v>
      </c>
      <c r="AM1030" s="11" t="s">
        <v>17</v>
      </c>
      <c r="AN1030" s="11" t="s">
        <v>51</v>
      </c>
      <c r="AO1030" s="11" t="s">
        <v>478</v>
      </c>
      <c r="AP1030" s="11">
        <v>4</v>
      </c>
      <c r="AQ1030" s="11">
        <v>2</v>
      </c>
      <c r="AR1030" s="11">
        <v>77</v>
      </c>
    </row>
    <row r="1031" spans="1:44">
      <c r="A1031" s="256">
        <v>528</v>
      </c>
      <c r="B1031" s="249" t="s">
        <v>1319</v>
      </c>
      <c r="C1031" s="263">
        <v>45840</v>
      </c>
      <c r="D1031" s="245">
        <v>5</v>
      </c>
      <c r="E1031" s="248">
        <v>0</v>
      </c>
      <c r="F1031" s="248">
        <v>1</v>
      </c>
      <c r="G1031" s="248">
        <v>16</v>
      </c>
      <c r="H1031" s="247">
        <v>2</v>
      </c>
      <c r="I1031" s="65">
        <f t="shared" si="391"/>
        <v>116</v>
      </c>
      <c r="J1031" s="84">
        <v>500</v>
      </c>
      <c r="K1031" s="80">
        <f t="shared" si="392"/>
        <v>58000</v>
      </c>
      <c r="L1031" s="245">
        <v>1</v>
      </c>
      <c r="M1031" s="266" t="s">
        <v>1592</v>
      </c>
      <c r="N1031" s="245" t="s">
        <v>1621</v>
      </c>
      <c r="O1031" s="45"/>
      <c r="P1031" s="141">
        <v>213</v>
      </c>
      <c r="Q1031" s="249"/>
      <c r="R1031" s="250"/>
      <c r="S1031" s="245"/>
      <c r="T1031" s="249">
        <v>35</v>
      </c>
      <c r="U1031" s="252"/>
      <c r="V1031" s="249"/>
      <c r="W1031" s="253"/>
      <c r="X1031" s="243"/>
      <c r="Y1031" s="243"/>
      <c r="Z1031" s="125">
        <f t="shared" si="393"/>
        <v>58000</v>
      </c>
      <c r="AA1031" s="254">
        <v>0.02</v>
      </c>
      <c r="AB1031" s="137">
        <f t="shared" si="390"/>
        <v>11.6</v>
      </c>
      <c r="AC1031" s="83">
        <f t="shared" si="376"/>
        <v>9.86</v>
      </c>
      <c r="AD1031" s="4" t="s">
        <v>644</v>
      </c>
      <c r="AE1031" s="4" t="s">
        <v>1844</v>
      </c>
      <c r="AF1031" s="4" t="s">
        <v>203</v>
      </c>
      <c r="AG1031" s="121">
        <v>3350400256896</v>
      </c>
      <c r="AH1031" s="8" t="s">
        <v>1843</v>
      </c>
    </row>
    <row r="1032" spans="1:44" ht="20.100000000000001" customHeight="1">
      <c r="A1032" s="256">
        <v>529</v>
      </c>
      <c r="B1032" s="243" t="s">
        <v>656</v>
      </c>
      <c r="C1032" s="258">
        <v>482</v>
      </c>
      <c r="D1032" s="259" t="s">
        <v>32</v>
      </c>
      <c r="E1032" s="260">
        <v>4</v>
      </c>
      <c r="F1032" s="260">
        <v>0</v>
      </c>
      <c r="G1032" s="260">
        <v>83</v>
      </c>
      <c r="H1032" s="264">
        <v>1</v>
      </c>
      <c r="I1032" s="84">
        <f t="shared" si="391"/>
        <v>1683</v>
      </c>
      <c r="J1032" s="84">
        <v>250</v>
      </c>
      <c r="K1032" s="80">
        <f t="shared" si="392"/>
        <v>420750</v>
      </c>
      <c r="L1032" s="245"/>
      <c r="M1032" s="248"/>
      <c r="N1032" s="249"/>
      <c r="O1032" s="45"/>
      <c r="P1032" s="139"/>
      <c r="Q1032" s="250"/>
      <c r="R1032" s="250"/>
      <c r="S1032" s="251"/>
      <c r="T1032" s="249"/>
      <c r="U1032" s="252"/>
      <c r="V1032" s="249"/>
      <c r="W1032" s="253"/>
      <c r="X1032" s="243"/>
      <c r="Y1032" s="243"/>
      <c r="Z1032" s="125">
        <f t="shared" si="393"/>
        <v>420750</v>
      </c>
      <c r="AA1032" s="254">
        <v>0.01</v>
      </c>
      <c r="AB1032" s="137">
        <f t="shared" si="390"/>
        <v>42.075000000000003</v>
      </c>
      <c r="AC1032" s="83">
        <f t="shared" si="376"/>
        <v>35.763750000000002</v>
      </c>
      <c r="AD1032" s="501" t="s">
        <v>10</v>
      </c>
      <c r="AE1032" s="489" t="s">
        <v>562</v>
      </c>
      <c r="AF1032" s="489" t="s">
        <v>123</v>
      </c>
      <c r="AG1032" s="498" t="s">
        <v>823</v>
      </c>
      <c r="AH1032" s="498" t="s">
        <v>306</v>
      </c>
      <c r="AI1032" s="12" t="s">
        <v>32</v>
      </c>
      <c r="AJ1032" s="6" t="s">
        <v>36</v>
      </c>
      <c r="AK1032" s="11" t="s">
        <v>15</v>
      </c>
      <c r="AL1032" s="11" t="s">
        <v>16</v>
      </c>
      <c r="AM1032" s="11" t="s">
        <v>17</v>
      </c>
      <c r="AN1032" s="11" t="s">
        <v>69</v>
      </c>
      <c r="AO1032" s="11" t="s">
        <v>243</v>
      </c>
      <c r="AP1032" s="11">
        <v>4</v>
      </c>
      <c r="AQ1032" s="11">
        <v>1</v>
      </c>
      <c r="AR1032" s="11">
        <v>60</v>
      </c>
    </row>
    <row r="1033" spans="1:44" ht="20.100000000000001" customHeight="1">
      <c r="A1033" s="256"/>
      <c r="B1033" s="243" t="s">
        <v>1723</v>
      </c>
      <c r="C1033" s="258"/>
      <c r="D1033" s="259" t="s">
        <v>32</v>
      </c>
      <c r="E1033" s="260">
        <v>0</v>
      </c>
      <c r="F1033" s="260">
        <v>1</v>
      </c>
      <c r="G1033" s="260">
        <v>23</v>
      </c>
      <c r="H1033" s="264">
        <v>2</v>
      </c>
      <c r="I1033" s="65">
        <f t="shared" si="391"/>
        <v>123</v>
      </c>
      <c r="J1033" s="84">
        <v>250</v>
      </c>
      <c r="K1033" s="80">
        <f t="shared" si="392"/>
        <v>30750</v>
      </c>
      <c r="L1033" s="245">
        <v>1</v>
      </c>
      <c r="M1033" s="248" t="s">
        <v>1592</v>
      </c>
      <c r="N1033" s="249">
        <v>197</v>
      </c>
      <c r="O1033" s="45"/>
      <c r="P1033" s="139"/>
      <c r="Q1033" s="250"/>
      <c r="R1033" s="250"/>
      <c r="S1033" s="251"/>
      <c r="T1033" s="249">
        <v>28</v>
      </c>
      <c r="U1033" s="252"/>
      <c r="V1033" s="249"/>
      <c r="W1033" s="253"/>
      <c r="X1033" s="243"/>
      <c r="Y1033" s="243"/>
      <c r="Z1033" s="125">
        <f t="shared" si="393"/>
        <v>30750</v>
      </c>
      <c r="AA1033" s="254">
        <v>0.02</v>
      </c>
      <c r="AB1033" s="137">
        <f t="shared" si="390"/>
        <v>6.15</v>
      </c>
      <c r="AC1033" s="83">
        <f t="shared" si="376"/>
        <v>5.2275</v>
      </c>
      <c r="AD1033" s="501" t="s">
        <v>10</v>
      </c>
      <c r="AE1033" s="489" t="s">
        <v>562</v>
      </c>
      <c r="AF1033" s="489" t="s">
        <v>123</v>
      </c>
      <c r="AG1033" s="498" t="s">
        <v>823</v>
      </c>
      <c r="AH1033" s="498" t="s">
        <v>306</v>
      </c>
      <c r="AI1033" s="12" t="s">
        <v>32</v>
      </c>
      <c r="AJ1033" s="6" t="s">
        <v>36</v>
      </c>
      <c r="AK1033" s="11" t="s">
        <v>15</v>
      </c>
      <c r="AL1033" s="11" t="s">
        <v>16</v>
      </c>
      <c r="AM1033" s="11"/>
      <c r="AN1033" s="11"/>
      <c r="AO1033" s="11"/>
      <c r="AP1033" s="11"/>
      <c r="AQ1033" s="11"/>
      <c r="AR1033" s="11"/>
    </row>
    <row r="1034" spans="1:44" ht="20.100000000000001" customHeight="1">
      <c r="A1034" s="256"/>
      <c r="B1034" s="243"/>
      <c r="C1034" s="258"/>
      <c r="D1034" s="259"/>
      <c r="E1034" s="260"/>
      <c r="F1034" s="260"/>
      <c r="G1034" s="260"/>
      <c r="H1034" s="264"/>
      <c r="I1034" s="65">
        <f t="shared" si="391"/>
        <v>0</v>
      </c>
      <c r="J1034" s="84"/>
      <c r="K1034" s="80">
        <f t="shared" si="392"/>
        <v>0</v>
      </c>
      <c r="L1034" s="245">
        <v>2</v>
      </c>
      <c r="M1034" s="248" t="s">
        <v>1630</v>
      </c>
      <c r="N1034" s="249">
        <v>16</v>
      </c>
      <c r="O1034" s="45"/>
      <c r="P1034" s="139"/>
      <c r="Q1034" s="250"/>
      <c r="R1034" s="250"/>
      <c r="S1034" s="251"/>
      <c r="T1034" s="249">
        <v>5</v>
      </c>
      <c r="U1034" s="252"/>
      <c r="V1034" s="249"/>
      <c r="W1034" s="253"/>
      <c r="X1034" s="243"/>
      <c r="Y1034" s="243"/>
      <c r="Z1034" s="125"/>
      <c r="AA1034" s="254"/>
      <c r="AB1034" s="82"/>
      <c r="AC1034" s="83">
        <f t="shared" si="376"/>
        <v>0</v>
      </c>
      <c r="AD1034" s="501" t="s">
        <v>10</v>
      </c>
      <c r="AE1034" s="489" t="s">
        <v>562</v>
      </c>
      <c r="AF1034" s="489" t="s">
        <v>123</v>
      </c>
      <c r="AG1034" s="498" t="s">
        <v>823</v>
      </c>
      <c r="AH1034" s="498" t="s">
        <v>306</v>
      </c>
      <c r="AI1034" s="12" t="s">
        <v>32</v>
      </c>
      <c r="AJ1034" s="6" t="s">
        <v>36</v>
      </c>
      <c r="AK1034" s="11" t="s">
        <v>15</v>
      </c>
      <c r="AL1034" s="11" t="s">
        <v>16</v>
      </c>
      <c r="AM1034" s="11"/>
      <c r="AN1034" s="11"/>
      <c r="AO1034" s="11"/>
      <c r="AP1034" s="11"/>
      <c r="AQ1034" s="11"/>
      <c r="AR1034" s="11"/>
    </row>
    <row r="1035" spans="1:44" ht="20.100000000000001" customHeight="1">
      <c r="A1035" s="256"/>
      <c r="B1035" s="243"/>
      <c r="C1035" s="258"/>
      <c r="D1035" s="259"/>
      <c r="E1035" s="260"/>
      <c r="F1035" s="260"/>
      <c r="G1035" s="260"/>
      <c r="H1035" s="264"/>
      <c r="I1035" s="65">
        <f t="shared" si="391"/>
        <v>0</v>
      </c>
      <c r="J1035" s="84"/>
      <c r="K1035" s="80">
        <f t="shared" si="392"/>
        <v>0</v>
      </c>
      <c r="L1035" s="245">
        <v>3</v>
      </c>
      <c r="M1035" s="248" t="s">
        <v>1639</v>
      </c>
      <c r="N1035" s="249">
        <v>19</v>
      </c>
      <c r="O1035" s="45"/>
      <c r="P1035" s="139"/>
      <c r="Q1035" s="250"/>
      <c r="R1035" s="250"/>
      <c r="S1035" s="251"/>
      <c r="T1035" s="249">
        <v>5</v>
      </c>
      <c r="U1035" s="252"/>
      <c r="V1035" s="249"/>
      <c r="W1035" s="253"/>
      <c r="X1035" s="243"/>
      <c r="Y1035" s="243"/>
      <c r="Z1035" s="125"/>
      <c r="AA1035" s="254"/>
      <c r="AB1035" s="82"/>
      <c r="AC1035" s="83">
        <f t="shared" si="376"/>
        <v>0</v>
      </c>
      <c r="AD1035" s="501" t="s">
        <v>10</v>
      </c>
      <c r="AE1035" s="489" t="s">
        <v>562</v>
      </c>
      <c r="AF1035" s="489" t="s">
        <v>123</v>
      </c>
      <c r="AG1035" s="498" t="s">
        <v>823</v>
      </c>
      <c r="AH1035" s="498" t="s">
        <v>306</v>
      </c>
      <c r="AI1035" s="12" t="s">
        <v>32</v>
      </c>
      <c r="AJ1035" s="6" t="s">
        <v>36</v>
      </c>
      <c r="AK1035" s="11" t="s">
        <v>15</v>
      </c>
      <c r="AL1035" s="11" t="s">
        <v>16</v>
      </c>
      <c r="AM1035" s="11"/>
      <c r="AN1035" s="11"/>
      <c r="AO1035" s="11"/>
      <c r="AP1035" s="11"/>
      <c r="AQ1035" s="11"/>
      <c r="AR1035" s="11"/>
    </row>
    <row r="1036" spans="1:44" ht="20.100000000000001" customHeight="1">
      <c r="A1036" s="256"/>
      <c r="B1036" s="243"/>
      <c r="C1036" s="258"/>
      <c r="D1036" s="259"/>
      <c r="E1036" s="260"/>
      <c r="F1036" s="260"/>
      <c r="G1036" s="260"/>
      <c r="H1036" s="264"/>
      <c r="I1036" s="65">
        <f t="shared" si="391"/>
        <v>0</v>
      </c>
      <c r="J1036" s="84"/>
      <c r="K1036" s="80">
        <f t="shared" si="392"/>
        <v>0</v>
      </c>
      <c r="L1036" s="245">
        <v>4</v>
      </c>
      <c r="M1036" s="248" t="s">
        <v>1630</v>
      </c>
      <c r="N1036" s="249">
        <v>38</v>
      </c>
      <c r="O1036" s="45"/>
      <c r="P1036" s="139"/>
      <c r="Q1036" s="250"/>
      <c r="R1036" s="250"/>
      <c r="S1036" s="251"/>
      <c r="T1036" s="249">
        <v>100</v>
      </c>
      <c r="U1036" s="252"/>
      <c r="V1036" s="249"/>
      <c r="W1036" s="253"/>
      <c r="X1036" s="243"/>
      <c r="Y1036" s="243"/>
      <c r="Z1036" s="125"/>
      <c r="AA1036" s="254"/>
      <c r="AB1036" s="82"/>
      <c r="AC1036" s="83">
        <f t="shared" si="376"/>
        <v>0</v>
      </c>
      <c r="AD1036" s="501" t="s">
        <v>10</v>
      </c>
      <c r="AE1036" s="489" t="s">
        <v>562</v>
      </c>
      <c r="AF1036" s="489" t="s">
        <v>123</v>
      </c>
      <c r="AG1036" s="498" t="s">
        <v>823</v>
      </c>
      <c r="AH1036" s="498" t="s">
        <v>306</v>
      </c>
      <c r="AI1036" s="12" t="s">
        <v>32</v>
      </c>
      <c r="AJ1036" s="6" t="s">
        <v>36</v>
      </c>
      <c r="AK1036" s="11" t="s">
        <v>15</v>
      </c>
      <c r="AL1036" s="11" t="s">
        <v>16</v>
      </c>
      <c r="AM1036" s="11"/>
      <c r="AN1036" s="11"/>
      <c r="AO1036" s="11"/>
      <c r="AP1036" s="11"/>
      <c r="AQ1036" s="11"/>
      <c r="AR1036" s="11"/>
    </row>
    <row r="1037" spans="1:44" ht="20.100000000000001" customHeight="1">
      <c r="A1037" s="256"/>
      <c r="B1037" s="243"/>
      <c r="C1037" s="258"/>
      <c r="D1037" s="259"/>
      <c r="E1037" s="260"/>
      <c r="F1037" s="260"/>
      <c r="G1037" s="260"/>
      <c r="H1037" s="264"/>
      <c r="I1037" s="65">
        <f t="shared" si="391"/>
        <v>0</v>
      </c>
      <c r="J1037" s="84"/>
      <c r="K1037" s="80">
        <f t="shared" si="392"/>
        <v>0</v>
      </c>
      <c r="L1037" s="245">
        <v>5</v>
      </c>
      <c r="M1037" s="248" t="s">
        <v>1620</v>
      </c>
      <c r="N1037" s="249">
        <v>9</v>
      </c>
      <c r="O1037" s="45"/>
      <c r="P1037" s="139"/>
      <c r="Q1037" s="250"/>
      <c r="R1037" s="250"/>
      <c r="S1037" s="251"/>
      <c r="T1037" s="249">
        <v>28</v>
      </c>
      <c r="U1037" s="252"/>
      <c r="V1037" s="249"/>
      <c r="W1037" s="253"/>
      <c r="X1037" s="243"/>
      <c r="Y1037" s="243"/>
      <c r="Z1037" s="125"/>
      <c r="AA1037" s="254"/>
      <c r="AB1037" s="82"/>
      <c r="AC1037" s="83">
        <f t="shared" si="376"/>
        <v>0</v>
      </c>
      <c r="AD1037" s="501" t="s">
        <v>10</v>
      </c>
      <c r="AE1037" s="489" t="s">
        <v>562</v>
      </c>
      <c r="AF1037" s="489" t="s">
        <v>123</v>
      </c>
      <c r="AG1037" s="498" t="s">
        <v>823</v>
      </c>
      <c r="AH1037" s="498" t="s">
        <v>306</v>
      </c>
      <c r="AI1037" s="12" t="s">
        <v>32</v>
      </c>
      <c r="AJ1037" s="6" t="s">
        <v>36</v>
      </c>
      <c r="AK1037" s="11" t="s">
        <v>15</v>
      </c>
      <c r="AL1037" s="11" t="s">
        <v>16</v>
      </c>
      <c r="AM1037" s="11"/>
      <c r="AN1037" s="11"/>
      <c r="AO1037" s="11"/>
      <c r="AP1037" s="11"/>
      <c r="AQ1037" s="11"/>
      <c r="AR1037" s="11"/>
    </row>
    <row r="1038" spans="1:44" ht="20.100000000000001" customHeight="1">
      <c r="A1038" s="256">
        <v>530</v>
      </c>
      <c r="B1038" s="243" t="s">
        <v>656</v>
      </c>
      <c r="C1038" s="258">
        <v>1989</v>
      </c>
      <c r="D1038" s="259" t="s">
        <v>32</v>
      </c>
      <c r="E1038" s="260">
        <v>0</v>
      </c>
      <c r="F1038" s="260">
        <v>1</v>
      </c>
      <c r="G1038" s="260">
        <v>14</v>
      </c>
      <c r="H1038" s="247">
        <v>1</v>
      </c>
      <c r="I1038" s="65">
        <f t="shared" si="391"/>
        <v>114</v>
      </c>
      <c r="J1038" s="84">
        <v>250</v>
      </c>
      <c r="K1038" s="80">
        <f t="shared" si="392"/>
        <v>28500</v>
      </c>
      <c r="L1038" s="245"/>
      <c r="M1038" s="248"/>
      <c r="N1038" s="249"/>
      <c r="O1038" s="45"/>
      <c r="P1038" s="139"/>
      <c r="Q1038" s="250"/>
      <c r="R1038" s="250"/>
      <c r="S1038" s="251"/>
      <c r="T1038" s="249"/>
      <c r="U1038" s="252"/>
      <c r="V1038" s="249"/>
      <c r="W1038" s="253"/>
      <c r="X1038" s="243"/>
      <c r="Y1038" s="243"/>
      <c r="Z1038" s="125">
        <f>K1038</f>
        <v>28500</v>
      </c>
      <c r="AA1038" s="254">
        <v>0.01</v>
      </c>
      <c r="AB1038" s="82">
        <f>+Z1038*AA1038/100</f>
        <v>2.85</v>
      </c>
      <c r="AC1038" s="83">
        <f t="shared" si="376"/>
        <v>2.4224999999999999</v>
      </c>
      <c r="AD1038" s="501" t="s">
        <v>44</v>
      </c>
      <c r="AE1038" s="489" t="s">
        <v>48</v>
      </c>
      <c r="AF1038" s="489" t="s">
        <v>49</v>
      </c>
      <c r="AG1038" s="498" t="s">
        <v>948</v>
      </c>
      <c r="AH1038" s="498" t="s">
        <v>130</v>
      </c>
      <c r="AI1038" s="12" t="s">
        <v>131</v>
      </c>
      <c r="AJ1038" s="6" t="s">
        <v>15</v>
      </c>
      <c r="AK1038" s="11" t="s">
        <v>15</v>
      </c>
      <c r="AL1038" s="11" t="s">
        <v>16</v>
      </c>
      <c r="AM1038" s="11" t="s">
        <v>17</v>
      </c>
      <c r="AN1038" s="11" t="s">
        <v>25</v>
      </c>
      <c r="AO1038" s="11" t="s">
        <v>445</v>
      </c>
      <c r="AP1038" s="11">
        <v>6</v>
      </c>
      <c r="AQ1038" s="11">
        <v>2</v>
      </c>
      <c r="AR1038" s="11">
        <v>92</v>
      </c>
    </row>
    <row r="1039" spans="1:44" ht="20.100000000000001" customHeight="1">
      <c r="A1039" s="256">
        <v>531</v>
      </c>
      <c r="B1039" s="243" t="s">
        <v>656</v>
      </c>
      <c r="C1039" s="258" t="s">
        <v>1128</v>
      </c>
      <c r="D1039" s="259" t="s">
        <v>95</v>
      </c>
      <c r="E1039" s="260">
        <v>4</v>
      </c>
      <c r="F1039" s="260">
        <v>3</v>
      </c>
      <c r="G1039" s="260">
        <v>6</v>
      </c>
      <c r="H1039" s="247">
        <v>1</v>
      </c>
      <c r="I1039" s="84">
        <f t="shared" si="391"/>
        <v>1906</v>
      </c>
      <c r="J1039" s="84">
        <v>250</v>
      </c>
      <c r="K1039" s="80">
        <f t="shared" si="392"/>
        <v>476500</v>
      </c>
      <c r="L1039" s="245"/>
      <c r="M1039" s="248"/>
      <c r="N1039" s="249"/>
      <c r="O1039" s="45"/>
      <c r="P1039" s="139"/>
      <c r="Q1039" s="250"/>
      <c r="R1039" s="250"/>
      <c r="S1039" s="251"/>
      <c r="T1039" s="249"/>
      <c r="U1039" s="252"/>
      <c r="V1039" s="249"/>
      <c r="W1039" s="253"/>
      <c r="X1039" s="243"/>
      <c r="Y1039" s="243"/>
      <c r="Z1039" s="125">
        <f>K1039</f>
        <v>476500</v>
      </c>
      <c r="AA1039" s="254">
        <v>0.01</v>
      </c>
      <c r="AB1039" s="82">
        <f t="shared" ref="AB1039:AB1042" si="394">+Z1039*AA1039/100</f>
        <v>47.65</v>
      </c>
      <c r="AC1039" s="83">
        <f t="shared" si="376"/>
        <v>40.502499999999998</v>
      </c>
      <c r="AD1039" s="501" t="s">
        <v>10</v>
      </c>
      <c r="AE1039" s="489" t="s">
        <v>696</v>
      </c>
      <c r="AF1039" s="489" t="s">
        <v>81</v>
      </c>
      <c r="AG1039" s="498" t="s">
        <v>1046</v>
      </c>
      <c r="AH1039" s="498" t="s">
        <v>344</v>
      </c>
      <c r="AI1039" s="12" t="s">
        <v>95</v>
      </c>
      <c r="AJ1039" s="6" t="s">
        <v>123</v>
      </c>
      <c r="AK1039" s="11" t="s">
        <v>15</v>
      </c>
      <c r="AL1039" s="11" t="s">
        <v>16</v>
      </c>
      <c r="AM1039" s="11" t="s">
        <v>17</v>
      </c>
      <c r="AN1039" s="11" t="s">
        <v>51</v>
      </c>
      <c r="AO1039" s="11" t="s">
        <v>561</v>
      </c>
      <c r="AP1039" s="11">
        <v>8</v>
      </c>
      <c r="AQ1039" s="11">
        <v>2</v>
      </c>
      <c r="AR1039" s="11">
        <v>36</v>
      </c>
    </row>
    <row r="1040" spans="1:44">
      <c r="A1040" s="256">
        <v>532</v>
      </c>
      <c r="B1040" s="249" t="s">
        <v>656</v>
      </c>
      <c r="C1040" s="245">
        <v>6</v>
      </c>
      <c r="D1040" s="245">
        <v>5</v>
      </c>
      <c r="E1040" s="248">
        <v>8</v>
      </c>
      <c r="F1040" s="248">
        <v>0</v>
      </c>
      <c r="G1040" s="248">
        <v>66</v>
      </c>
      <c r="H1040" s="247">
        <v>1</v>
      </c>
      <c r="I1040" s="84">
        <f t="shared" si="391"/>
        <v>3266</v>
      </c>
      <c r="J1040" s="84">
        <v>250</v>
      </c>
      <c r="K1040" s="80">
        <f t="shared" si="392"/>
        <v>816500</v>
      </c>
      <c r="L1040" s="245"/>
      <c r="M1040" s="248"/>
      <c r="N1040" s="249"/>
      <c r="O1040" s="45"/>
      <c r="P1040" s="139"/>
      <c r="Q1040" s="250"/>
      <c r="R1040" s="250"/>
      <c r="S1040" s="251"/>
      <c r="T1040" s="249"/>
      <c r="U1040" s="252"/>
      <c r="V1040" s="249"/>
      <c r="W1040" s="253"/>
      <c r="X1040" s="243"/>
      <c r="Y1040" s="243"/>
      <c r="Z1040" s="125">
        <f t="shared" ref="Z1040:Z1054" si="395">K1040</f>
        <v>816500</v>
      </c>
      <c r="AA1040" s="254">
        <v>0.01</v>
      </c>
      <c r="AB1040" s="82">
        <f t="shared" si="394"/>
        <v>81.650000000000006</v>
      </c>
      <c r="AC1040" s="83">
        <f t="shared" si="376"/>
        <v>69.402500000000003</v>
      </c>
      <c r="AD1040" s="4" t="s">
        <v>20</v>
      </c>
      <c r="AE1040" s="4" t="s">
        <v>651</v>
      </c>
      <c r="AF1040" s="4" t="s">
        <v>12</v>
      </c>
      <c r="AH1040" s="121">
        <v>134</v>
      </c>
      <c r="AI1040" s="121">
        <v>5</v>
      </c>
      <c r="AJ1040" s="13" t="s">
        <v>36</v>
      </c>
      <c r="AK1040" s="13" t="s">
        <v>15</v>
      </c>
      <c r="AL1040" s="4"/>
      <c r="AM1040" s="4"/>
      <c r="AN1040" s="4"/>
      <c r="AO1040" s="4"/>
      <c r="AP1040" s="4"/>
      <c r="AQ1040" s="4"/>
    </row>
    <row r="1041" spans="1:44" ht="20.100000000000001" customHeight="1">
      <c r="A1041" s="256">
        <v>533</v>
      </c>
      <c r="B1041" s="243" t="s">
        <v>656</v>
      </c>
      <c r="C1041" s="258" t="s">
        <v>1132</v>
      </c>
      <c r="D1041" s="259" t="s">
        <v>14</v>
      </c>
      <c r="E1041" s="260">
        <v>0</v>
      </c>
      <c r="F1041" s="260">
        <v>3</v>
      </c>
      <c r="G1041" s="260">
        <v>17</v>
      </c>
      <c r="H1041" s="247">
        <v>1</v>
      </c>
      <c r="I1041" s="65">
        <f t="shared" si="391"/>
        <v>317</v>
      </c>
      <c r="J1041" s="84">
        <v>250</v>
      </c>
      <c r="K1041" s="80">
        <f t="shared" si="392"/>
        <v>79250</v>
      </c>
      <c r="L1041" s="245"/>
      <c r="M1041" s="248"/>
      <c r="N1041" s="249"/>
      <c r="O1041" s="45"/>
      <c r="P1041" s="139"/>
      <c r="Q1041" s="250"/>
      <c r="R1041" s="250"/>
      <c r="S1041" s="251"/>
      <c r="T1041" s="249"/>
      <c r="U1041" s="252"/>
      <c r="V1041" s="249"/>
      <c r="W1041" s="253"/>
      <c r="X1041" s="243"/>
      <c r="Y1041" s="243"/>
      <c r="Z1041" s="125">
        <f t="shared" si="395"/>
        <v>79250</v>
      </c>
      <c r="AA1041" s="254">
        <v>0.01</v>
      </c>
      <c r="AB1041" s="82">
        <f t="shared" si="394"/>
        <v>7.9249999999999998</v>
      </c>
      <c r="AC1041" s="83">
        <f t="shared" si="376"/>
        <v>6.7362500000000001</v>
      </c>
      <c r="AD1041" s="497" t="s">
        <v>44</v>
      </c>
      <c r="AE1041" s="515" t="s">
        <v>107</v>
      </c>
      <c r="AF1041" s="515" t="s">
        <v>74</v>
      </c>
      <c r="AG1041" s="498" t="s">
        <v>958</v>
      </c>
      <c r="AH1041" s="498" t="s">
        <v>50</v>
      </c>
      <c r="AI1041" s="12" t="s">
        <v>14</v>
      </c>
      <c r="AJ1041" s="6" t="s">
        <v>36</v>
      </c>
      <c r="AK1041" s="11" t="s">
        <v>15</v>
      </c>
      <c r="AL1041" s="11" t="s">
        <v>16</v>
      </c>
      <c r="AM1041" s="11" t="s">
        <v>17</v>
      </c>
      <c r="AN1041" s="11" t="s">
        <v>55</v>
      </c>
      <c r="AO1041" s="11" t="s">
        <v>445</v>
      </c>
      <c r="AP1041" s="11">
        <v>8</v>
      </c>
      <c r="AQ1041" s="11">
        <v>0</v>
      </c>
      <c r="AR1041" s="11">
        <v>86</v>
      </c>
    </row>
    <row r="1042" spans="1:44" ht="20.100000000000001" customHeight="1">
      <c r="A1042" s="256"/>
      <c r="B1042" s="243" t="s">
        <v>656</v>
      </c>
      <c r="C1042" s="258">
        <v>1988</v>
      </c>
      <c r="D1042" s="259" t="s">
        <v>32</v>
      </c>
      <c r="E1042" s="260">
        <v>3</v>
      </c>
      <c r="F1042" s="260">
        <v>3</v>
      </c>
      <c r="G1042" s="260">
        <v>79</v>
      </c>
      <c r="H1042" s="247">
        <v>1</v>
      </c>
      <c r="I1042" s="84">
        <f t="shared" si="391"/>
        <v>1579</v>
      </c>
      <c r="J1042" s="84">
        <v>250</v>
      </c>
      <c r="K1042" s="80">
        <f t="shared" si="392"/>
        <v>394750</v>
      </c>
      <c r="L1042" s="245"/>
      <c r="M1042" s="248"/>
      <c r="N1042" s="249"/>
      <c r="O1042" s="45"/>
      <c r="P1042" s="139"/>
      <c r="Q1042" s="250"/>
      <c r="R1042" s="250"/>
      <c r="S1042" s="251"/>
      <c r="T1042" s="249"/>
      <c r="U1042" s="252"/>
      <c r="V1042" s="249"/>
      <c r="W1042" s="253"/>
      <c r="X1042" s="243"/>
      <c r="Y1042" s="243"/>
      <c r="Z1042" s="125">
        <f t="shared" si="395"/>
        <v>394750</v>
      </c>
      <c r="AA1042" s="254">
        <v>0.01</v>
      </c>
      <c r="AB1042" s="82">
        <f t="shared" si="394"/>
        <v>39.475000000000001</v>
      </c>
      <c r="AC1042" s="83">
        <f t="shared" si="376"/>
        <v>33.553750000000001</v>
      </c>
      <c r="AD1042" s="497" t="s">
        <v>44</v>
      </c>
      <c r="AE1042" s="515" t="s">
        <v>107</v>
      </c>
      <c r="AF1042" s="515" t="s">
        <v>74</v>
      </c>
      <c r="AG1042" s="498" t="s">
        <v>958</v>
      </c>
      <c r="AH1042" s="498" t="s">
        <v>50</v>
      </c>
      <c r="AI1042" s="12" t="s">
        <v>14</v>
      </c>
      <c r="AJ1042" s="6" t="s">
        <v>36</v>
      </c>
      <c r="AK1042" s="11" t="s">
        <v>15</v>
      </c>
      <c r="AL1042" s="11" t="s">
        <v>16</v>
      </c>
      <c r="AM1042" s="11" t="s">
        <v>17</v>
      </c>
      <c r="AN1042" s="11" t="s">
        <v>38</v>
      </c>
      <c r="AO1042" s="11" t="s">
        <v>626</v>
      </c>
      <c r="AP1042" s="11">
        <v>0</v>
      </c>
      <c r="AQ1042" s="11">
        <v>1</v>
      </c>
      <c r="AR1042" s="11">
        <v>53</v>
      </c>
    </row>
    <row r="1043" spans="1:44" ht="20.100000000000001" customHeight="1">
      <c r="A1043" s="256">
        <v>534</v>
      </c>
      <c r="B1043" s="243" t="s">
        <v>656</v>
      </c>
      <c r="C1043" s="258">
        <v>674</v>
      </c>
      <c r="D1043" s="259" t="s">
        <v>32</v>
      </c>
      <c r="E1043" s="260">
        <v>4</v>
      </c>
      <c r="F1043" s="260">
        <v>1</v>
      </c>
      <c r="G1043" s="260">
        <v>40</v>
      </c>
      <c r="H1043" s="264">
        <v>1</v>
      </c>
      <c r="I1043" s="84">
        <f t="shared" si="391"/>
        <v>1740</v>
      </c>
      <c r="J1043" s="84">
        <v>250</v>
      </c>
      <c r="K1043" s="80">
        <f t="shared" si="392"/>
        <v>435000</v>
      </c>
      <c r="L1043" s="245"/>
      <c r="M1043" s="248"/>
      <c r="N1043" s="249"/>
      <c r="O1043" s="45"/>
      <c r="P1043" s="139"/>
      <c r="Q1043" s="250"/>
      <c r="R1043" s="250"/>
      <c r="S1043" s="251"/>
      <c r="T1043" s="249"/>
      <c r="U1043" s="252"/>
      <c r="V1043" s="249"/>
      <c r="W1043" s="253"/>
      <c r="X1043" s="243"/>
      <c r="Y1043" s="243"/>
      <c r="Z1043" s="125">
        <f t="shared" si="395"/>
        <v>435000</v>
      </c>
      <c r="AA1043" s="254">
        <v>0.01</v>
      </c>
      <c r="AB1043" s="82">
        <f>+Z1043*AA1043/100</f>
        <v>43.5</v>
      </c>
      <c r="AC1043" s="83">
        <f t="shared" si="376"/>
        <v>36.975000000000001</v>
      </c>
      <c r="AD1043" s="501" t="s">
        <v>10</v>
      </c>
      <c r="AE1043" s="489" t="s">
        <v>266</v>
      </c>
      <c r="AF1043" s="489" t="s">
        <v>267</v>
      </c>
      <c r="AG1043" s="498" t="s">
        <v>833</v>
      </c>
      <c r="AH1043" s="498" t="s">
        <v>100</v>
      </c>
      <c r="AI1043" s="12" t="s">
        <v>32</v>
      </c>
      <c r="AJ1043" s="6" t="s">
        <v>36</v>
      </c>
      <c r="AK1043" s="11" t="s">
        <v>15</v>
      </c>
      <c r="AL1043" s="11" t="s">
        <v>16</v>
      </c>
      <c r="AM1043" s="11" t="s">
        <v>17</v>
      </c>
      <c r="AN1043" s="11" t="s">
        <v>91</v>
      </c>
      <c r="AO1043" s="11" t="s">
        <v>269</v>
      </c>
      <c r="AP1043" s="11">
        <v>4</v>
      </c>
      <c r="AQ1043" s="11">
        <v>1</v>
      </c>
      <c r="AR1043" s="11">
        <v>82</v>
      </c>
    </row>
    <row r="1044" spans="1:44" ht="20.100000000000001" customHeight="1">
      <c r="A1044" s="256"/>
      <c r="B1044" s="243" t="s">
        <v>656</v>
      </c>
      <c r="C1044" s="258">
        <v>1989</v>
      </c>
      <c r="D1044" s="259" t="s">
        <v>32</v>
      </c>
      <c r="E1044" s="260">
        <v>0</v>
      </c>
      <c r="F1044" s="260">
        <v>2</v>
      </c>
      <c r="G1044" s="260">
        <v>58</v>
      </c>
      <c r="H1044" s="264">
        <v>1</v>
      </c>
      <c r="I1044" s="65">
        <f t="shared" si="391"/>
        <v>258</v>
      </c>
      <c r="J1044" s="84">
        <v>250</v>
      </c>
      <c r="K1044" s="80">
        <f t="shared" si="392"/>
        <v>64500</v>
      </c>
      <c r="L1044" s="245"/>
      <c r="M1044" s="248"/>
      <c r="N1044" s="249"/>
      <c r="O1044" s="45"/>
      <c r="P1044" s="139"/>
      <c r="Q1044" s="250"/>
      <c r="R1044" s="250"/>
      <c r="S1044" s="251"/>
      <c r="T1044" s="249"/>
      <c r="U1044" s="252"/>
      <c r="V1044" s="249"/>
      <c r="W1044" s="253"/>
      <c r="X1044" s="243"/>
      <c r="Y1044" s="243"/>
      <c r="Z1044" s="125">
        <f t="shared" si="395"/>
        <v>64500</v>
      </c>
      <c r="AA1044" s="254">
        <v>0.01</v>
      </c>
      <c r="AB1044" s="82">
        <f>+Z1044*AA1044/100</f>
        <v>6.45</v>
      </c>
      <c r="AC1044" s="83">
        <f t="shared" si="376"/>
        <v>5.4824999999999999</v>
      </c>
      <c r="AD1044" s="501" t="s">
        <v>44</v>
      </c>
      <c r="AE1044" s="489" t="s">
        <v>266</v>
      </c>
      <c r="AF1044" s="489" t="s">
        <v>267</v>
      </c>
      <c r="AG1044" s="498" t="s">
        <v>833</v>
      </c>
      <c r="AH1044" s="498" t="s">
        <v>100</v>
      </c>
      <c r="AI1044" s="12" t="s">
        <v>32</v>
      </c>
      <c r="AJ1044" s="6" t="s">
        <v>36</v>
      </c>
      <c r="AK1044" s="11" t="s">
        <v>15</v>
      </c>
      <c r="AL1044" s="11" t="s">
        <v>16</v>
      </c>
      <c r="AM1044" s="11" t="s">
        <v>17</v>
      </c>
      <c r="AN1044" s="11" t="s">
        <v>28</v>
      </c>
      <c r="AO1044" s="11" t="s">
        <v>561</v>
      </c>
      <c r="AP1044" s="11">
        <v>4</v>
      </c>
      <c r="AQ1044" s="11">
        <v>0</v>
      </c>
      <c r="AR1044" s="11">
        <v>61</v>
      </c>
    </row>
    <row r="1045" spans="1:44" ht="20.100000000000001" customHeight="1">
      <c r="A1045" s="256">
        <v>535</v>
      </c>
      <c r="B1045" s="243" t="s">
        <v>656</v>
      </c>
      <c r="C1045" s="258">
        <v>673</v>
      </c>
      <c r="D1045" s="259" t="s">
        <v>32</v>
      </c>
      <c r="E1045" s="260">
        <v>10</v>
      </c>
      <c r="F1045" s="260">
        <v>0</v>
      </c>
      <c r="G1045" s="260">
        <v>79</v>
      </c>
      <c r="H1045" s="264">
        <v>1</v>
      </c>
      <c r="I1045" s="84">
        <f t="shared" si="391"/>
        <v>4079</v>
      </c>
      <c r="J1045" s="84">
        <v>250</v>
      </c>
      <c r="K1045" s="80">
        <f t="shared" si="392"/>
        <v>1019750</v>
      </c>
      <c r="L1045" s="245"/>
      <c r="M1045" s="248"/>
      <c r="N1045" s="249"/>
      <c r="O1045" s="45"/>
      <c r="P1045" s="139"/>
      <c r="Q1045" s="250"/>
      <c r="R1045" s="250"/>
      <c r="S1045" s="251"/>
      <c r="T1045" s="249"/>
      <c r="U1045" s="252"/>
      <c r="V1045" s="249"/>
      <c r="W1045" s="253"/>
      <c r="X1045" s="243"/>
      <c r="Y1045" s="243"/>
      <c r="Z1045" s="125">
        <f t="shared" si="395"/>
        <v>1019750</v>
      </c>
      <c r="AA1045" s="254">
        <v>0.01</v>
      </c>
      <c r="AB1045" s="82">
        <f>+Z1045*AA1045/100</f>
        <v>101.97499999999999</v>
      </c>
      <c r="AC1045" s="83">
        <f t="shared" si="376"/>
        <v>86.678749999999994</v>
      </c>
      <c r="AD1045" s="501" t="s">
        <v>44</v>
      </c>
      <c r="AE1045" s="489" t="s">
        <v>266</v>
      </c>
      <c r="AF1045" s="489" t="s">
        <v>160</v>
      </c>
      <c r="AG1045" s="498" t="s">
        <v>795</v>
      </c>
      <c r="AH1045" s="498" t="s">
        <v>94</v>
      </c>
      <c r="AI1045" s="12" t="s">
        <v>14</v>
      </c>
      <c r="AJ1045" s="6" t="s">
        <v>36</v>
      </c>
      <c r="AK1045" s="11" t="s">
        <v>15</v>
      </c>
      <c r="AL1045" s="11" t="s">
        <v>16</v>
      </c>
      <c r="AM1045" s="11" t="s">
        <v>17</v>
      </c>
      <c r="AN1045" s="11" t="s">
        <v>47</v>
      </c>
      <c r="AO1045" s="11" t="s">
        <v>191</v>
      </c>
      <c r="AP1045" s="11">
        <v>4</v>
      </c>
      <c r="AQ1045" s="11">
        <v>3</v>
      </c>
      <c r="AR1045" s="11">
        <v>7</v>
      </c>
    </row>
    <row r="1046" spans="1:44" ht="20.100000000000001" customHeight="1">
      <c r="A1046" s="256"/>
      <c r="B1046" s="243">
        <v>37104</v>
      </c>
      <c r="C1046" s="258"/>
      <c r="D1046" s="259" t="s">
        <v>14</v>
      </c>
      <c r="E1046" s="260">
        <v>0</v>
      </c>
      <c r="F1046" s="260">
        <v>2</v>
      </c>
      <c r="G1046" s="260">
        <v>0</v>
      </c>
      <c r="H1046" s="264">
        <v>1</v>
      </c>
      <c r="I1046" s="65">
        <f t="shared" si="391"/>
        <v>200</v>
      </c>
      <c r="J1046" s="84">
        <v>250</v>
      </c>
      <c r="K1046" s="80">
        <f t="shared" si="392"/>
        <v>50000</v>
      </c>
      <c r="L1046" s="245"/>
      <c r="M1046" s="248"/>
      <c r="N1046" s="245"/>
      <c r="O1046" s="48"/>
      <c r="P1046" s="58"/>
      <c r="Q1046" s="251"/>
      <c r="R1046" s="250"/>
      <c r="S1046" s="251"/>
      <c r="T1046" s="249"/>
      <c r="U1046" s="252"/>
      <c r="V1046" s="249"/>
      <c r="W1046" s="253"/>
      <c r="X1046" s="243"/>
      <c r="Y1046" s="243"/>
      <c r="Z1046" s="125">
        <f t="shared" si="395"/>
        <v>50000</v>
      </c>
      <c r="AA1046" s="254">
        <v>0.01</v>
      </c>
      <c r="AB1046" s="82">
        <f>+Z1046*AA1046/100</f>
        <v>5</v>
      </c>
      <c r="AC1046" s="83">
        <f t="shared" si="376"/>
        <v>4.25</v>
      </c>
      <c r="AD1046" s="501" t="s">
        <v>44</v>
      </c>
      <c r="AE1046" s="489" t="s">
        <v>266</v>
      </c>
      <c r="AF1046" s="489" t="s">
        <v>160</v>
      </c>
      <c r="AG1046" s="498" t="s">
        <v>795</v>
      </c>
      <c r="AH1046" s="498" t="s">
        <v>94</v>
      </c>
      <c r="AI1046" s="12" t="s">
        <v>14</v>
      </c>
      <c r="AJ1046" s="6" t="s">
        <v>36</v>
      </c>
      <c r="AK1046" s="11" t="s">
        <v>15</v>
      </c>
      <c r="AL1046" s="11" t="s">
        <v>16</v>
      </c>
      <c r="AM1046" s="11"/>
      <c r="AN1046" s="11"/>
      <c r="AO1046" s="11"/>
      <c r="AP1046" s="11"/>
      <c r="AQ1046" s="11"/>
      <c r="AR1046" s="11"/>
    </row>
    <row r="1047" spans="1:44" ht="17.25">
      <c r="A1047" s="256">
        <v>536</v>
      </c>
      <c r="B1047" s="287" t="s">
        <v>1286</v>
      </c>
      <c r="C1047" s="281">
        <v>23933</v>
      </c>
      <c r="D1047" s="282">
        <v>4</v>
      </c>
      <c r="E1047" s="312">
        <v>5</v>
      </c>
      <c r="F1047" s="312">
        <v>0</v>
      </c>
      <c r="G1047" s="312">
        <v>64</v>
      </c>
      <c r="H1047" s="247">
        <v>1</v>
      </c>
      <c r="I1047" s="84">
        <f t="shared" si="391"/>
        <v>2064</v>
      </c>
      <c r="J1047" s="84">
        <v>250</v>
      </c>
      <c r="K1047" s="80">
        <f t="shared" si="392"/>
        <v>516000</v>
      </c>
      <c r="L1047" s="282"/>
      <c r="M1047" s="288"/>
      <c r="N1047" s="282"/>
      <c r="O1047" s="88"/>
      <c r="P1047" s="153"/>
      <c r="Q1047" s="290"/>
      <c r="R1047" s="289"/>
      <c r="S1047" s="290"/>
      <c r="T1047" s="287"/>
      <c r="U1047" s="291"/>
      <c r="V1047" s="287"/>
      <c r="W1047" s="292"/>
      <c r="X1047" s="293"/>
      <c r="Y1047" s="293"/>
      <c r="Z1047" s="125">
        <f t="shared" si="395"/>
        <v>516000</v>
      </c>
      <c r="AA1047" s="254">
        <v>0.01</v>
      </c>
      <c r="AB1047" s="82">
        <f t="shared" ref="AB1047:AB1053" si="396">+Z1047*AA1047/100</f>
        <v>51.6</v>
      </c>
      <c r="AC1047" s="83">
        <f t="shared" si="376"/>
        <v>43.86</v>
      </c>
      <c r="AD1047" s="493" t="s">
        <v>10</v>
      </c>
      <c r="AE1047" s="493" t="s">
        <v>1300</v>
      </c>
      <c r="AF1047" s="493" t="s">
        <v>63</v>
      </c>
      <c r="AG1047" s="564">
        <v>3350400176621</v>
      </c>
      <c r="AH1047" s="493">
        <v>10</v>
      </c>
      <c r="AI1047" s="26">
        <v>4</v>
      </c>
      <c r="AJ1047" s="26" t="s">
        <v>10</v>
      </c>
      <c r="AK1047" s="26" t="s">
        <v>1300</v>
      </c>
      <c r="AL1047" s="26" t="s">
        <v>63</v>
      </c>
    </row>
    <row r="1048" spans="1:44" ht="17.25">
      <c r="A1048" s="256"/>
      <c r="B1048" s="249" t="s">
        <v>1319</v>
      </c>
      <c r="C1048" s="263">
        <v>45723</v>
      </c>
      <c r="D1048" s="245">
        <v>4</v>
      </c>
      <c r="E1048" s="248">
        <v>0</v>
      </c>
      <c r="F1048" s="248">
        <v>1</v>
      </c>
      <c r="G1048" s="248">
        <v>67</v>
      </c>
      <c r="H1048" s="247">
        <v>1</v>
      </c>
      <c r="I1048" s="65">
        <f t="shared" si="391"/>
        <v>167</v>
      </c>
      <c r="J1048" s="84">
        <v>130</v>
      </c>
      <c r="K1048" s="80">
        <f t="shared" si="392"/>
        <v>21710</v>
      </c>
      <c r="L1048" s="245"/>
      <c r="M1048" s="248"/>
      <c r="N1048" s="245"/>
      <c r="O1048" s="48"/>
      <c r="P1048" s="140"/>
      <c r="Q1048" s="245"/>
      <c r="R1048" s="250"/>
      <c r="S1048" s="245"/>
      <c r="T1048" s="249"/>
      <c r="U1048" s="252"/>
      <c r="V1048" s="249"/>
      <c r="W1048" s="253"/>
      <c r="X1048" s="243"/>
      <c r="Y1048" s="243"/>
      <c r="Z1048" s="125">
        <f t="shared" si="395"/>
        <v>21710</v>
      </c>
      <c r="AA1048" s="254">
        <v>0.01</v>
      </c>
      <c r="AB1048" s="82">
        <f t="shared" si="396"/>
        <v>2.1709999999999998</v>
      </c>
      <c r="AC1048" s="83">
        <f t="shared" si="376"/>
        <v>1.8453499999999998</v>
      </c>
      <c r="AD1048" s="493" t="s">
        <v>10</v>
      </c>
      <c r="AE1048" s="493" t="s">
        <v>1638</v>
      </c>
      <c r="AF1048" s="493" t="s">
        <v>63</v>
      </c>
      <c r="AG1048" s="564">
        <v>3350400176621</v>
      </c>
      <c r="AH1048" s="493">
        <v>10</v>
      </c>
      <c r="AI1048" s="26">
        <v>4</v>
      </c>
      <c r="AJ1048" s="26" t="s">
        <v>10</v>
      </c>
      <c r="AK1048" s="26" t="s">
        <v>1300</v>
      </c>
      <c r="AL1048" s="26" t="s">
        <v>63</v>
      </c>
    </row>
    <row r="1049" spans="1:44" ht="20.100000000000001" customHeight="1">
      <c r="A1049" s="256">
        <v>537</v>
      </c>
      <c r="B1049" s="243" t="s">
        <v>656</v>
      </c>
      <c r="C1049" s="258" t="s">
        <v>1128</v>
      </c>
      <c r="D1049" s="259" t="s">
        <v>95</v>
      </c>
      <c r="E1049" s="260">
        <v>5</v>
      </c>
      <c r="F1049" s="260">
        <v>2</v>
      </c>
      <c r="G1049" s="260">
        <v>4</v>
      </c>
      <c r="H1049" s="247">
        <v>1</v>
      </c>
      <c r="I1049" s="84">
        <f t="shared" si="391"/>
        <v>2204</v>
      </c>
      <c r="J1049" s="84">
        <v>250</v>
      </c>
      <c r="K1049" s="80">
        <f t="shared" si="392"/>
        <v>551000</v>
      </c>
      <c r="L1049" s="245"/>
      <c r="M1049" s="248"/>
      <c r="N1049" s="245"/>
      <c r="O1049" s="48"/>
      <c r="P1049" s="58"/>
      <c r="Q1049" s="251"/>
      <c r="R1049" s="250"/>
      <c r="S1049" s="251"/>
      <c r="T1049" s="249"/>
      <c r="U1049" s="252"/>
      <c r="V1049" s="249"/>
      <c r="W1049" s="253"/>
      <c r="X1049" s="243"/>
      <c r="Y1049" s="243"/>
      <c r="Z1049" s="125">
        <f t="shared" si="395"/>
        <v>551000</v>
      </c>
      <c r="AA1049" s="254">
        <v>0.01</v>
      </c>
      <c r="AB1049" s="82">
        <f t="shared" si="396"/>
        <v>55.1</v>
      </c>
      <c r="AC1049" s="83">
        <f t="shared" si="376"/>
        <v>46.835000000000001</v>
      </c>
      <c r="AD1049" s="501" t="s">
        <v>10</v>
      </c>
      <c r="AE1049" s="489" t="s">
        <v>715</v>
      </c>
      <c r="AF1049" s="489" t="s">
        <v>716</v>
      </c>
      <c r="AG1049" s="498" t="s">
        <v>1085</v>
      </c>
      <c r="AH1049" s="498" t="s">
        <v>1123</v>
      </c>
      <c r="AI1049" s="12" t="s">
        <v>95</v>
      </c>
      <c r="AJ1049" s="6" t="s">
        <v>123</v>
      </c>
      <c r="AK1049" s="11" t="s">
        <v>15</v>
      </c>
      <c r="AL1049" s="11" t="s">
        <v>16</v>
      </c>
      <c r="AM1049" s="11" t="s">
        <v>17</v>
      </c>
      <c r="AN1049" s="11" t="s">
        <v>65</v>
      </c>
      <c r="AO1049" s="11" t="s">
        <v>595</v>
      </c>
      <c r="AP1049" s="11">
        <v>5</v>
      </c>
      <c r="AQ1049" s="11">
        <v>2</v>
      </c>
      <c r="AR1049" s="11">
        <v>69</v>
      </c>
    </row>
    <row r="1050" spans="1:44">
      <c r="A1050" s="256">
        <v>538</v>
      </c>
      <c r="B1050" s="249" t="s">
        <v>1723</v>
      </c>
      <c r="C1050" s="245"/>
      <c r="D1050" s="245">
        <v>6</v>
      </c>
      <c r="E1050" s="248">
        <v>0</v>
      </c>
      <c r="F1050" s="248">
        <v>1</v>
      </c>
      <c r="G1050" s="248">
        <v>17</v>
      </c>
      <c r="H1050" s="247">
        <v>2</v>
      </c>
      <c r="I1050" s="65">
        <f t="shared" si="391"/>
        <v>117</v>
      </c>
      <c r="J1050" s="84">
        <v>250</v>
      </c>
      <c r="K1050" s="80">
        <f t="shared" si="392"/>
        <v>29250</v>
      </c>
      <c r="L1050" s="245">
        <v>1</v>
      </c>
      <c r="M1050" s="248" t="s">
        <v>1592</v>
      </c>
      <c r="N1050" s="245" t="s">
        <v>1594</v>
      </c>
      <c r="O1050" s="48"/>
      <c r="P1050" s="142">
        <v>427</v>
      </c>
      <c r="Q1050" s="245"/>
      <c r="R1050" s="250"/>
      <c r="S1050" s="245"/>
      <c r="T1050" s="249">
        <v>150</v>
      </c>
      <c r="U1050" s="252"/>
      <c r="V1050" s="249"/>
      <c r="W1050" s="253"/>
      <c r="X1050" s="243"/>
      <c r="Y1050" s="243"/>
      <c r="Z1050" s="125">
        <f t="shared" si="395"/>
        <v>29250</v>
      </c>
      <c r="AA1050" s="254">
        <v>0.02</v>
      </c>
      <c r="AB1050" s="82">
        <f t="shared" si="396"/>
        <v>5.85</v>
      </c>
      <c r="AC1050" s="83">
        <f t="shared" si="376"/>
        <v>4.9724999999999993</v>
      </c>
      <c r="AD1050" s="4" t="s">
        <v>10</v>
      </c>
      <c r="AE1050" s="4" t="s">
        <v>1601</v>
      </c>
      <c r="AF1050" s="4" t="s">
        <v>171</v>
      </c>
      <c r="AG1050" s="121">
        <v>3350400240655</v>
      </c>
      <c r="AH1050" s="8" t="s">
        <v>1600</v>
      </c>
    </row>
    <row r="1051" spans="1:44" ht="20.100000000000001" customHeight="1">
      <c r="A1051" s="256">
        <v>539</v>
      </c>
      <c r="B1051" s="243" t="s">
        <v>656</v>
      </c>
      <c r="C1051" s="258" t="s">
        <v>520</v>
      </c>
      <c r="D1051" s="259" t="s">
        <v>14</v>
      </c>
      <c r="E1051" s="260">
        <v>12</v>
      </c>
      <c r="F1051" s="260">
        <v>1</v>
      </c>
      <c r="G1051" s="260">
        <v>37</v>
      </c>
      <c r="H1051" s="247">
        <v>1</v>
      </c>
      <c r="I1051" s="84">
        <f t="shared" si="391"/>
        <v>4937</v>
      </c>
      <c r="J1051" s="84">
        <v>250</v>
      </c>
      <c r="K1051" s="80">
        <f t="shared" si="392"/>
        <v>1234250</v>
      </c>
      <c r="L1051" s="245"/>
      <c r="M1051" s="248"/>
      <c r="N1051" s="245"/>
      <c r="O1051" s="48"/>
      <c r="P1051" s="58"/>
      <c r="Q1051" s="251"/>
      <c r="R1051" s="250"/>
      <c r="S1051" s="251"/>
      <c r="T1051" s="249"/>
      <c r="U1051" s="252"/>
      <c r="V1051" s="249"/>
      <c r="W1051" s="253"/>
      <c r="X1051" s="243"/>
      <c r="Y1051" s="243"/>
      <c r="Z1051" s="125">
        <f t="shared" si="395"/>
        <v>1234250</v>
      </c>
      <c r="AA1051" s="254">
        <v>0.01</v>
      </c>
      <c r="AB1051" s="82">
        <f t="shared" si="396"/>
        <v>123.425</v>
      </c>
      <c r="AC1051" s="83">
        <f t="shared" ref="AC1051:AC1113" si="397">+AB1051*0.85</f>
        <v>104.91125</v>
      </c>
      <c r="AD1051" s="501" t="s">
        <v>10</v>
      </c>
      <c r="AE1051" s="489" t="s">
        <v>640</v>
      </c>
      <c r="AF1051" s="489" t="s">
        <v>641</v>
      </c>
      <c r="AG1051" s="498" t="s">
        <v>1076</v>
      </c>
      <c r="AH1051" s="498" t="s">
        <v>213</v>
      </c>
      <c r="AI1051" s="12" t="s">
        <v>194</v>
      </c>
      <c r="AJ1051" s="200" t="s">
        <v>347</v>
      </c>
      <c r="AK1051" s="11" t="s">
        <v>15</v>
      </c>
      <c r="AL1051" s="11" t="s">
        <v>16</v>
      </c>
      <c r="AM1051" s="11" t="s">
        <v>17</v>
      </c>
      <c r="AN1051" s="11" t="s">
        <v>55</v>
      </c>
      <c r="AO1051" s="11" t="s">
        <v>595</v>
      </c>
      <c r="AP1051" s="11">
        <v>3</v>
      </c>
      <c r="AQ1051" s="11">
        <v>0</v>
      </c>
      <c r="AR1051" s="11">
        <v>84</v>
      </c>
    </row>
    <row r="1052" spans="1:44" ht="20.100000000000001" customHeight="1">
      <c r="A1052" s="256">
        <v>540</v>
      </c>
      <c r="B1052" s="243" t="s">
        <v>656</v>
      </c>
      <c r="C1052" s="258">
        <v>333</v>
      </c>
      <c r="D1052" s="259" t="s">
        <v>32</v>
      </c>
      <c r="E1052" s="260">
        <v>5</v>
      </c>
      <c r="F1052" s="260">
        <v>1</v>
      </c>
      <c r="G1052" s="260">
        <v>25</v>
      </c>
      <c r="H1052" s="247">
        <v>1</v>
      </c>
      <c r="I1052" s="84">
        <f t="shared" si="391"/>
        <v>2125</v>
      </c>
      <c r="J1052" s="84">
        <v>250</v>
      </c>
      <c r="K1052" s="80">
        <f t="shared" si="392"/>
        <v>531250</v>
      </c>
      <c r="L1052" s="245"/>
      <c r="M1052" s="248"/>
      <c r="N1052" s="245"/>
      <c r="O1052" s="48"/>
      <c r="P1052" s="58"/>
      <c r="Q1052" s="251"/>
      <c r="R1052" s="250"/>
      <c r="S1052" s="251"/>
      <c r="T1052" s="249"/>
      <c r="U1052" s="252"/>
      <c r="V1052" s="249"/>
      <c r="W1052" s="253"/>
      <c r="X1052" s="243"/>
      <c r="Y1052" s="243"/>
      <c r="Z1052" s="125">
        <f t="shared" si="395"/>
        <v>531250</v>
      </c>
      <c r="AA1052" s="254">
        <v>0.01</v>
      </c>
      <c r="AB1052" s="82">
        <f t="shared" si="396"/>
        <v>53.125</v>
      </c>
      <c r="AC1052" s="83">
        <f t="shared" si="397"/>
        <v>45.15625</v>
      </c>
      <c r="AD1052" s="501" t="s">
        <v>20</v>
      </c>
      <c r="AE1052" s="489" t="s">
        <v>667</v>
      </c>
      <c r="AF1052" s="489" t="s">
        <v>104</v>
      </c>
      <c r="AG1052" s="498" t="s">
        <v>911</v>
      </c>
      <c r="AH1052" s="498" t="s">
        <v>1115</v>
      </c>
      <c r="AI1052" s="12" t="s">
        <v>194</v>
      </c>
      <c r="AJ1052" s="200" t="s">
        <v>195</v>
      </c>
      <c r="AK1052" s="11" t="s">
        <v>15</v>
      </c>
      <c r="AL1052" s="11" t="s">
        <v>16</v>
      </c>
      <c r="AM1052" s="11" t="s">
        <v>17</v>
      </c>
      <c r="AN1052" s="11" t="s">
        <v>55</v>
      </c>
      <c r="AO1052" s="11" t="s">
        <v>396</v>
      </c>
      <c r="AP1052" s="11">
        <v>12</v>
      </c>
      <c r="AQ1052" s="11">
        <v>2</v>
      </c>
      <c r="AR1052" s="11">
        <v>75</v>
      </c>
    </row>
    <row r="1053" spans="1:44" ht="20.100000000000001" customHeight="1">
      <c r="A1053" s="256">
        <v>541</v>
      </c>
      <c r="B1053" s="243" t="s">
        <v>656</v>
      </c>
      <c r="C1053" s="258">
        <v>674</v>
      </c>
      <c r="D1053" s="259" t="s">
        <v>32</v>
      </c>
      <c r="E1053" s="260">
        <v>12</v>
      </c>
      <c r="F1053" s="260">
        <v>2</v>
      </c>
      <c r="G1053" s="260">
        <v>61</v>
      </c>
      <c r="H1053" s="264">
        <v>1</v>
      </c>
      <c r="I1053" s="84">
        <f t="shared" si="391"/>
        <v>5061</v>
      </c>
      <c r="J1053" s="84">
        <v>250</v>
      </c>
      <c r="K1053" s="80">
        <f t="shared" si="392"/>
        <v>1265250</v>
      </c>
      <c r="L1053" s="245"/>
      <c r="M1053" s="248"/>
      <c r="N1053" s="249"/>
      <c r="O1053" s="45"/>
      <c r="P1053" s="139"/>
      <c r="Q1053" s="250"/>
      <c r="R1053" s="250"/>
      <c r="S1053" s="251"/>
      <c r="T1053" s="249"/>
      <c r="U1053" s="252"/>
      <c r="V1053" s="249"/>
      <c r="W1053" s="253"/>
      <c r="X1053" s="243"/>
      <c r="Y1053" s="243"/>
      <c r="Z1053" s="125">
        <f t="shared" si="395"/>
        <v>1265250</v>
      </c>
      <c r="AA1053" s="254">
        <v>0.01</v>
      </c>
      <c r="AB1053" s="82">
        <f t="shared" si="396"/>
        <v>126.52500000000001</v>
      </c>
      <c r="AC1053" s="83">
        <f t="shared" si="397"/>
        <v>107.54625</v>
      </c>
      <c r="AD1053" s="501" t="s">
        <v>10</v>
      </c>
      <c r="AE1053" s="489" t="s">
        <v>591</v>
      </c>
      <c r="AF1053" s="489" t="s">
        <v>592</v>
      </c>
      <c r="AG1053" s="498" t="s">
        <v>851</v>
      </c>
      <c r="AH1053" s="498" t="s">
        <v>141</v>
      </c>
      <c r="AI1053" s="12" t="s">
        <v>24</v>
      </c>
      <c r="AJ1053" s="6" t="s">
        <v>321</v>
      </c>
      <c r="AK1053" s="11" t="s">
        <v>15</v>
      </c>
      <c r="AL1053" s="11" t="s">
        <v>16</v>
      </c>
      <c r="AM1053" s="11" t="s">
        <v>17</v>
      </c>
      <c r="AN1053" s="11" t="s">
        <v>25</v>
      </c>
      <c r="AO1053" s="11" t="s">
        <v>316</v>
      </c>
      <c r="AP1053" s="11">
        <v>11</v>
      </c>
      <c r="AQ1053" s="11">
        <v>1</v>
      </c>
      <c r="AR1053" s="11">
        <v>41</v>
      </c>
    </row>
    <row r="1054" spans="1:44" ht="17.25">
      <c r="A1054" s="256">
        <v>542</v>
      </c>
      <c r="B1054" s="249" t="s">
        <v>1139</v>
      </c>
      <c r="C1054" s="275">
        <v>561</v>
      </c>
      <c r="D1054" s="245">
        <v>4</v>
      </c>
      <c r="E1054" s="246">
        <v>2</v>
      </c>
      <c r="F1054" s="246">
        <v>3</v>
      </c>
      <c r="G1054" s="246">
        <v>47</v>
      </c>
      <c r="H1054" s="247">
        <v>1</v>
      </c>
      <c r="I1054" s="84">
        <f t="shared" si="391"/>
        <v>1147</v>
      </c>
      <c r="J1054" s="84">
        <v>180</v>
      </c>
      <c r="K1054" s="80">
        <f t="shared" si="392"/>
        <v>206460</v>
      </c>
      <c r="L1054" s="245"/>
      <c r="M1054" s="248"/>
      <c r="N1054" s="249"/>
      <c r="O1054" s="45"/>
      <c r="P1054" s="139"/>
      <c r="Q1054" s="250"/>
      <c r="R1054" s="250"/>
      <c r="S1054" s="251"/>
      <c r="T1054" s="249"/>
      <c r="U1054" s="252"/>
      <c r="V1054" s="249"/>
      <c r="W1054" s="253"/>
      <c r="X1054" s="243"/>
      <c r="Y1054" s="243"/>
      <c r="Z1054" s="125">
        <f t="shared" si="395"/>
        <v>206460</v>
      </c>
      <c r="AA1054" s="254">
        <v>0.01</v>
      </c>
      <c r="AB1054" s="82">
        <f>+Z1054*AA1054/100</f>
        <v>20.646000000000001</v>
      </c>
      <c r="AC1054" s="83">
        <f t="shared" si="397"/>
        <v>17.549099999999999</v>
      </c>
      <c r="AD1054" s="533" t="s">
        <v>10</v>
      </c>
      <c r="AE1054" s="608" t="s">
        <v>1233</v>
      </c>
      <c r="AF1054" s="608" t="s">
        <v>59</v>
      </c>
      <c r="AG1054" s="486" t="s">
        <v>1239</v>
      </c>
      <c r="AH1054" s="486">
        <v>17</v>
      </c>
      <c r="AI1054" s="3">
        <v>4</v>
      </c>
      <c r="AJ1054" s="3" t="s">
        <v>15</v>
      </c>
      <c r="AK1054" s="3" t="s">
        <v>16</v>
      </c>
      <c r="AL1054" s="3" t="s">
        <v>310</v>
      </c>
    </row>
    <row r="1055" spans="1:44" ht="17.25">
      <c r="A1055" s="283"/>
      <c r="B1055" s="243" t="s">
        <v>1282</v>
      </c>
      <c r="C1055" s="275">
        <v>45149</v>
      </c>
      <c r="D1055" s="245">
        <v>4</v>
      </c>
      <c r="E1055" s="246">
        <v>0</v>
      </c>
      <c r="F1055" s="246">
        <v>1</v>
      </c>
      <c r="G1055" s="246">
        <v>67</v>
      </c>
      <c r="H1055" s="247">
        <v>5</v>
      </c>
      <c r="I1055" s="84">
        <f>167-6.98</f>
        <v>160.02000000000001</v>
      </c>
      <c r="J1055" s="84">
        <v>470</v>
      </c>
      <c r="K1055" s="80">
        <f t="shared" si="392"/>
        <v>75209.400000000009</v>
      </c>
      <c r="L1055" s="245">
        <v>1</v>
      </c>
      <c r="M1055" s="248" t="s">
        <v>1592</v>
      </c>
      <c r="N1055" s="245" t="s">
        <v>1621</v>
      </c>
      <c r="O1055" s="45">
        <v>2</v>
      </c>
      <c r="P1055" s="139">
        <f>262.44*2</f>
        <v>524.88</v>
      </c>
      <c r="Q1055" s="251">
        <v>100</v>
      </c>
      <c r="R1055" s="251">
        <v>7400</v>
      </c>
      <c r="S1055" s="58">
        <f>+R1055*P1055</f>
        <v>3884112</v>
      </c>
      <c r="T1055" s="245">
        <v>31</v>
      </c>
      <c r="U1055" s="248">
        <v>85</v>
      </c>
      <c r="V1055" s="58">
        <f>+S1055*0.15</f>
        <v>582616.79999999993</v>
      </c>
      <c r="W1055" s="99">
        <f>+V1055+K1055</f>
        <v>657826.19999999995</v>
      </c>
      <c r="X1055" s="59">
        <f>+W1055</f>
        <v>657826.19999999995</v>
      </c>
      <c r="Y1055" s="257">
        <v>50</v>
      </c>
      <c r="Z1055" s="125"/>
      <c r="AA1055" s="340"/>
      <c r="AB1055" s="82"/>
      <c r="AC1055" s="83">
        <f t="shared" si="397"/>
        <v>0</v>
      </c>
      <c r="AD1055" s="533"/>
      <c r="AE1055" s="608" t="s">
        <v>1233</v>
      </c>
      <c r="AF1055" s="608" t="s">
        <v>59</v>
      </c>
      <c r="AG1055" s="486"/>
      <c r="AH1055" s="486"/>
      <c r="AI1055" s="3"/>
      <c r="AJ1055" s="3"/>
      <c r="AK1055" s="14"/>
      <c r="AL1055" s="14"/>
    </row>
    <row r="1056" spans="1:44" ht="17.25">
      <c r="A1056" s="283"/>
      <c r="B1056" s="243"/>
      <c r="C1056" s="275"/>
      <c r="D1056" s="245"/>
      <c r="E1056" s="246"/>
      <c r="F1056" s="246"/>
      <c r="G1056" s="246"/>
      <c r="H1056" s="247"/>
      <c r="I1056" s="74">
        <v>6.98</v>
      </c>
      <c r="J1056" s="84">
        <v>470</v>
      </c>
      <c r="K1056" s="80">
        <f t="shared" si="392"/>
        <v>3280.6000000000004</v>
      </c>
      <c r="L1056" s="245">
        <v>2</v>
      </c>
      <c r="M1056" s="248" t="s">
        <v>1586</v>
      </c>
      <c r="N1056" s="249" t="s">
        <v>1595</v>
      </c>
      <c r="O1056" s="45">
        <v>3</v>
      </c>
      <c r="P1056" s="139">
        <v>27.93</v>
      </c>
      <c r="Q1056" s="251">
        <v>100</v>
      </c>
      <c r="R1056" s="251">
        <v>2600</v>
      </c>
      <c r="S1056" s="58">
        <f>+R1056*P1056</f>
        <v>72618</v>
      </c>
      <c r="T1056" s="245">
        <v>13</v>
      </c>
      <c r="U1056" s="248">
        <v>55</v>
      </c>
      <c r="V1056" s="58">
        <f>+S1056*0.45</f>
        <v>32678.100000000002</v>
      </c>
      <c r="W1056" s="99">
        <f>+V1056+K1056</f>
        <v>35958.700000000004</v>
      </c>
      <c r="X1056" s="59">
        <f>+W1056</f>
        <v>35958.700000000004</v>
      </c>
      <c r="Y1056" s="257"/>
      <c r="Z1056" s="125">
        <f>+X1056</f>
        <v>35958.700000000004</v>
      </c>
      <c r="AA1056" s="340">
        <v>0.3</v>
      </c>
      <c r="AB1056" s="82">
        <f>+Z1056*AA1056/100</f>
        <v>107.87610000000001</v>
      </c>
      <c r="AC1056" s="83">
        <f t="shared" si="397"/>
        <v>91.694685000000007</v>
      </c>
      <c r="AD1056" s="533"/>
      <c r="AE1056" s="608" t="s">
        <v>1233</v>
      </c>
      <c r="AF1056" s="608" t="s">
        <v>59</v>
      </c>
      <c r="AG1056" s="486"/>
      <c r="AH1056" s="486"/>
      <c r="AI1056" s="3"/>
      <c r="AJ1056" s="3"/>
      <c r="AK1056" s="14"/>
      <c r="AL1056" s="14"/>
    </row>
    <row r="1057" spans="1:44" ht="17.25">
      <c r="A1057" s="283"/>
      <c r="B1057" s="243"/>
      <c r="C1057" s="275"/>
      <c r="D1057" s="245"/>
      <c r="E1057" s="246"/>
      <c r="F1057" s="246"/>
      <c r="G1057" s="246"/>
      <c r="H1057" s="247"/>
      <c r="I1057" s="74"/>
      <c r="J1057" s="84"/>
      <c r="K1057" s="80"/>
      <c r="L1057" s="245"/>
      <c r="M1057" s="248"/>
      <c r="N1057" s="249"/>
      <c r="O1057" s="45"/>
      <c r="P1057" s="139"/>
      <c r="Q1057" s="251"/>
      <c r="R1057" s="251"/>
      <c r="S1057" s="58"/>
      <c r="T1057" s="245"/>
      <c r="U1057" s="248"/>
      <c r="V1057" s="58"/>
      <c r="W1057" s="99"/>
      <c r="X1057" s="59"/>
      <c r="Y1057" s="257"/>
      <c r="Z1057" s="125"/>
      <c r="AA1057" s="340"/>
      <c r="AB1057" s="82"/>
      <c r="AC1057" s="83">
        <f t="shared" si="397"/>
        <v>0</v>
      </c>
      <c r="AD1057" s="533"/>
      <c r="AE1057" s="608"/>
      <c r="AF1057" s="608"/>
      <c r="AG1057" s="486"/>
      <c r="AH1057" s="486"/>
      <c r="AI1057" s="3"/>
      <c r="AJ1057" s="3"/>
      <c r="AK1057" s="14"/>
      <c r="AL1057" s="14"/>
    </row>
    <row r="1058" spans="1:44" ht="20.100000000000001" customHeight="1">
      <c r="A1058" s="256">
        <v>543</v>
      </c>
      <c r="B1058" s="243" t="s">
        <v>656</v>
      </c>
      <c r="C1058" s="258">
        <v>1989</v>
      </c>
      <c r="D1058" s="259" t="s">
        <v>32</v>
      </c>
      <c r="E1058" s="260">
        <v>1</v>
      </c>
      <c r="F1058" s="260">
        <v>1</v>
      </c>
      <c r="G1058" s="260">
        <v>43</v>
      </c>
      <c r="H1058" s="264">
        <v>1</v>
      </c>
      <c r="I1058" s="65">
        <f t="shared" si="391"/>
        <v>543</v>
      </c>
      <c r="J1058" s="84">
        <v>250</v>
      </c>
      <c r="K1058" s="80">
        <f>I1058*J1058</f>
        <v>135750</v>
      </c>
      <c r="L1058" s="245"/>
      <c r="M1058" s="248"/>
      <c r="N1058" s="249"/>
      <c r="O1058" s="45"/>
      <c r="P1058" s="139"/>
      <c r="Q1058" s="250"/>
      <c r="R1058" s="250"/>
      <c r="S1058" s="251"/>
      <c r="T1058" s="249"/>
      <c r="U1058" s="252"/>
      <c r="V1058" s="249"/>
      <c r="W1058" s="253"/>
      <c r="X1058" s="243"/>
      <c r="Y1058" s="243"/>
      <c r="Z1058" s="125">
        <f>+K1058</f>
        <v>135750</v>
      </c>
      <c r="AA1058" s="254">
        <v>0.01</v>
      </c>
      <c r="AB1058" s="82">
        <f>+Z1058*AA1058/100</f>
        <v>13.574999999999999</v>
      </c>
      <c r="AC1058" s="83">
        <f t="shared" si="397"/>
        <v>11.538749999999999</v>
      </c>
      <c r="AD1058" s="497" t="s">
        <v>44</v>
      </c>
      <c r="AE1058" s="515" t="s">
        <v>465</v>
      </c>
      <c r="AF1058" s="515" t="s">
        <v>203</v>
      </c>
      <c r="AG1058" s="638" t="s">
        <v>866</v>
      </c>
      <c r="AH1058" s="638" t="s">
        <v>143</v>
      </c>
      <c r="AI1058" s="12" t="s">
        <v>32</v>
      </c>
      <c r="AJ1058" s="6" t="s">
        <v>36</v>
      </c>
      <c r="AK1058" s="11" t="s">
        <v>15</v>
      </c>
      <c r="AL1058" s="11" t="s">
        <v>16</v>
      </c>
      <c r="AM1058" s="11" t="s">
        <v>17</v>
      </c>
      <c r="AN1058" s="11" t="s">
        <v>134</v>
      </c>
      <c r="AO1058" s="11" t="s">
        <v>316</v>
      </c>
      <c r="AP1058" s="11">
        <v>4</v>
      </c>
      <c r="AQ1058" s="11">
        <v>2</v>
      </c>
      <c r="AR1058" s="11">
        <v>90</v>
      </c>
    </row>
    <row r="1059" spans="1:44" s="105" customFormat="1" ht="20.100000000000001" customHeight="1">
      <c r="A1059" s="277"/>
      <c r="B1059" s="280" t="s">
        <v>1723</v>
      </c>
      <c r="C1059" s="281"/>
      <c r="D1059" s="282">
        <v>5</v>
      </c>
      <c r="E1059" s="260">
        <v>0</v>
      </c>
      <c r="F1059" s="260">
        <v>2</v>
      </c>
      <c r="G1059" s="260">
        <v>5</v>
      </c>
      <c r="H1059" s="264">
        <v>2</v>
      </c>
      <c r="I1059" s="65">
        <f t="shared" si="391"/>
        <v>205</v>
      </c>
      <c r="J1059" s="84">
        <v>250</v>
      </c>
      <c r="K1059" s="80">
        <f t="shared" si="392"/>
        <v>51250</v>
      </c>
      <c r="L1059" s="245">
        <v>1</v>
      </c>
      <c r="M1059" s="248" t="s">
        <v>1592</v>
      </c>
      <c r="N1059" s="245" t="s">
        <v>1621</v>
      </c>
      <c r="O1059" s="48"/>
      <c r="P1059" s="142">
        <v>218</v>
      </c>
      <c r="Q1059" s="251"/>
      <c r="R1059" s="251"/>
      <c r="S1059" s="251"/>
      <c r="T1059" s="245">
        <v>28</v>
      </c>
      <c r="U1059" s="248"/>
      <c r="V1059" s="245"/>
      <c r="W1059" s="278"/>
      <c r="X1059" s="257"/>
      <c r="Y1059" s="257"/>
      <c r="Z1059" s="125">
        <f>K1059</f>
        <v>51250</v>
      </c>
      <c r="AA1059" s="254">
        <v>0.02</v>
      </c>
      <c r="AB1059" s="82">
        <f>+Z1059*AA1059/100</f>
        <v>10.25</v>
      </c>
      <c r="AC1059" s="83">
        <f t="shared" si="397"/>
        <v>8.7125000000000004</v>
      </c>
      <c r="AD1059" s="497" t="s">
        <v>44</v>
      </c>
      <c r="AE1059" s="515" t="s">
        <v>465</v>
      </c>
      <c r="AF1059" s="515" t="s">
        <v>203</v>
      </c>
      <c r="AG1059" s="638" t="s">
        <v>866</v>
      </c>
      <c r="AH1059" s="638" t="s">
        <v>143</v>
      </c>
      <c r="AI1059" s="116" t="s">
        <v>32</v>
      </c>
      <c r="AJ1059" s="120" t="s">
        <v>36</v>
      </c>
      <c r="AK1059" s="28"/>
      <c r="AL1059" s="28"/>
      <c r="AM1059" s="28"/>
      <c r="AN1059" s="28"/>
      <c r="AO1059" s="28"/>
      <c r="AP1059" s="28"/>
      <c r="AQ1059" s="28"/>
      <c r="AR1059" s="28"/>
    </row>
    <row r="1060" spans="1:44" ht="20.100000000000001" customHeight="1">
      <c r="A1060" s="277"/>
      <c r="B1060" s="257"/>
      <c r="C1060" s="258"/>
      <c r="D1060" s="259"/>
      <c r="E1060" s="260"/>
      <c r="F1060" s="260"/>
      <c r="G1060" s="260"/>
      <c r="H1060" s="264"/>
      <c r="I1060" s="65">
        <f t="shared" si="391"/>
        <v>0</v>
      </c>
      <c r="J1060" s="65"/>
      <c r="K1060" s="80">
        <f t="shared" si="392"/>
        <v>0</v>
      </c>
      <c r="L1060" s="245">
        <v>2</v>
      </c>
      <c r="M1060" s="248" t="s">
        <v>1913</v>
      </c>
      <c r="N1060" s="245" t="s">
        <v>1595</v>
      </c>
      <c r="O1060" s="48"/>
      <c r="P1060" s="58">
        <v>71</v>
      </c>
      <c r="Q1060" s="251"/>
      <c r="R1060" s="251"/>
      <c r="S1060" s="251"/>
      <c r="T1060" s="245">
        <v>28</v>
      </c>
      <c r="U1060" s="248"/>
      <c r="V1060" s="245"/>
      <c r="W1060" s="278"/>
      <c r="X1060" s="257"/>
      <c r="Y1060" s="257"/>
      <c r="Z1060" s="125"/>
      <c r="AA1060" s="254"/>
      <c r="AB1060" s="82"/>
      <c r="AC1060" s="83">
        <f t="shared" si="397"/>
        <v>0</v>
      </c>
      <c r="AD1060" s="497" t="s">
        <v>44</v>
      </c>
      <c r="AE1060" s="515" t="s">
        <v>465</v>
      </c>
      <c r="AF1060" s="515" t="s">
        <v>203</v>
      </c>
      <c r="AG1060" s="638" t="s">
        <v>866</v>
      </c>
      <c r="AH1060" s="638" t="s">
        <v>2132</v>
      </c>
      <c r="AI1060" s="12" t="s">
        <v>24</v>
      </c>
      <c r="AJ1060" s="6" t="s">
        <v>36</v>
      </c>
      <c r="AK1060" s="11"/>
      <c r="AL1060" s="11"/>
      <c r="AM1060" s="11"/>
      <c r="AN1060" s="11"/>
      <c r="AO1060" s="11"/>
      <c r="AP1060" s="11"/>
      <c r="AQ1060" s="11"/>
      <c r="AR1060" s="11"/>
    </row>
    <row r="1061" spans="1:44" ht="20.100000000000001" customHeight="1">
      <c r="A1061" s="256">
        <v>544</v>
      </c>
      <c r="B1061" s="243" t="s">
        <v>656</v>
      </c>
      <c r="C1061" s="258" t="s">
        <v>1128</v>
      </c>
      <c r="D1061" s="259" t="s">
        <v>95</v>
      </c>
      <c r="E1061" s="260">
        <v>9</v>
      </c>
      <c r="F1061" s="260">
        <v>0</v>
      </c>
      <c r="G1061" s="260">
        <v>87</v>
      </c>
      <c r="H1061" s="247">
        <v>1</v>
      </c>
      <c r="I1061" s="84">
        <f t="shared" si="391"/>
        <v>3687</v>
      </c>
      <c r="J1061" s="84">
        <v>250</v>
      </c>
      <c r="K1061" s="80">
        <f t="shared" si="392"/>
        <v>921750</v>
      </c>
      <c r="L1061" s="245"/>
      <c r="M1061" s="248"/>
      <c r="N1061" s="249"/>
      <c r="O1061" s="45"/>
      <c r="P1061" s="139"/>
      <c r="Q1061" s="250"/>
      <c r="R1061" s="250"/>
      <c r="S1061" s="251"/>
      <c r="T1061" s="249"/>
      <c r="U1061" s="252"/>
      <c r="V1061" s="249"/>
      <c r="W1061" s="253"/>
      <c r="X1061" s="243"/>
      <c r="Y1061" s="243"/>
      <c r="Z1061" s="125">
        <f>K1061</f>
        <v>921750</v>
      </c>
      <c r="AA1061" s="254">
        <v>0.01</v>
      </c>
      <c r="AB1061" s="82">
        <f t="shared" ref="AB1061" si="398">+Z1061*AA1061/100</f>
        <v>92.174999999999997</v>
      </c>
      <c r="AC1061" s="83">
        <f t="shared" si="397"/>
        <v>78.348749999999995</v>
      </c>
      <c r="AD1061" s="497" t="s">
        <v>10</v>
      </c>
      <c r="AE1061" s="639" t="s">
        <v>691</v>
      </c>
      <c r="AF1061" s="639" t="s">
        <v>176</v>
      </c>
      <c r="AG1061" s="638" t="s">
        <v>1030</v>
      </c>
      <c r="AH1061" s="638" t="s">
        <v>1119</v>
      </c>
      <c r="AI1061" s="12" t="s">
        <v>32</v>
      </c>
      <c r="AJ1061" s="6" t="s">
        <v>36</v>
      </c>
      <c r="AK1061" s="11"/>
      <c r="AL1061" s="11"/>
      <c r="AM1061" s="11"/>
      <c r="AN1061" s="11" t="s">
        <v>141</v>
      </c>
      <c r="AO1061" s="11" t="s">
        <v>525</v>
      </c>
      <c r="AP1061" s="11">
        <v>6</v>
      </c>
      <c r="AQ1061" s="11">
        <v>0</v>
      </c>
      <c r="AR1061" s="11">
        <v>57</v>
      </c>
    </row>
    <row r="1062" spans="1:44">
      <c r="A1062" s="256"/>
      <c r="B1062" s="249" t="s">
        <v>1319</v>
      </c>
      <c r="C1062" s="277">
        <v>45919</v>
      </c>
      <c r="D1062" s="245">
        <v>5</v>
      </c>
      <c r="E1062" s="248">
        <v>0</v>
      </c>
      <c r="F1062" s="248">
        <v>1</v>
      </c>
      <c r="G1062" s="248">
        <v>8</v>
      </c>
      <c r="H1062" s="247"/>
      <c r="I1062" s="65"/>
      <c r="J1062" s="248"/>
      <c r="K1062" s="80"/>
      <c r="L1062" s="245"/>
      <c r="M1062" s="266"/>
      <c r="N1062" s="245"/>
      <c r="O1062" s="45"/>
      <c r="P1062" s="139"/>
      <c r="Q1062" s="249"/>
      <c r="R1062" s="251"/>
      <c r="S1062" s="245"/>
      <c r="T1062" s="245"/>
      <c r="U1062" s="248"/>
      <c r="V1062" s="58"/>
      <c r="W1062" s="278"/>
      <c r="X1062" s="257"/>
      <c r="Y1062" s="58"/>
      <c r="Z1062" s="125"/>
      <c r="AA1062" s="340"/>
      <c r="AB1062" s="82"/>
      <c r="AC1062" s="83">
        <f t="shared" si="397"/>
        <v>0</v>
      </c>
      <c r="AD1062" s="4" t="s">
        <v>10</v>
      </c>
      <c r="AE1062" s="179" t="s">
        <v>691</v>
      </c>
      <c r="AF1062" s="179" t="s">
        <v>176</v>
      </c>
      <c r="AG1062" s="121">
        <v>3350400256519</v>
      </c>
      <c r="AH1062" s="8">
        <v>139</v>
      </c>
      <c r="AI1062" s="12" t="s">
        <v>32</v>
      </c>
    </row>
    <row r="1063" spans="1:44">
      <c r="A1063" s="256"/>
      <c r="B1063" s="249"/>
      <c r="C1063" s="245"/>
      <c r="D1063" s="245"/>
      <c r="E1063" s="248"/>
      <c r="F1063" s="248"/>
      <c r="G1063" s="248"/>
      <c r="H1063" s="247">
        <v>2</v>
      </c>
      <c r="I1063" s="65">
        <f>108-I1065</f>
        <v>32.739999999999995</v>
      </c>
      <c r="J1063" s="248">
        <v>500</v>
      </c>
      <c r="K1063" s="80">
        <f t="shared" ref="K1063:K1064" si="399">I1063*J1063</f>
        <v>16369.999999999998</v>
      </c>
      <c r="L1063" s="245">
        <v>1</v>
      </c>
      <c r="M1063" s="266" t="s">
        <v>1630</v>
      </c>
      <c r="N1063" s="245" t="s">
        <v>1595</v>
      </c>
      <c r="O1063" s="45">
        <v>2</v>
      </c>
      <c r="P1063" s="139">
        <v>26</v>
      </c>
      <c r="Q1063" s="249">
        <v>100</v>
      </c>
      <c r="R1063" s="251">
        <v>7400</v>
      </c>
      <c r="S1063" s="48">
        <f>+R1063*P1063</f>
        <v>192400</v>
      </c>
      <c r="T1063" s="245">
        <v>33</v>
      </c>
      <c r="U1063" s="248">
        <v>93</v>
      </c>
      <c r="V1063" s="58">
        <f>+S1063*0.07</f>
        <v>13468.000000000002</v>
      </c>
      <c r="W1063" s="278"/>
      <c r="X1063" s="257"/>
      <c r="Y1063" s="58">
        <v>50</v>
      </c>
      <c r="Z1063" s="125"/>
      <c r="AA1063" s="340"/>
      <c r="AB1063" s="82"/>
      <c r="AC1063" s="83">
        <f t="shared" si="397"/>
        <v>0</v>
      </c>
      <c r="AE1063" s="179" t="s">
        <v>691</v>
      </c>
      <c r="AF1063" s="179" t="s">
        <v>176</v>
      </c>
    </row>
    <row r="1064" spans="1:44">
      <c r="A1064" s="256"/>
      <c r="B1064" s="249"/>
      <c r="C1064" s="245"/>
      <c r="D1064" s="245"/>
      <c r="E1064" s="248"/>
      <c r="F1064" s="248"/>
      <c r="G1064" s="248"/>
      <c r="H1064" s="247"/>
      <c r="I1064" s="65"/>
      <c r="J1064" s="248"/>
      <c r="K1064" s="80">
        <f t="shared" si="399"/>
        <v>0</v>
      </c>
      <c r="L1064" s="245">
        <v>2</v>
      </c>
      <c r="M1064" s="266" t="s">
        <v>1620</v>
      </c>
      <c r="N1064" s="245" t="s">
        <v>1613</v>
      </c>
      <c r="O1064" s="45">
        <v>2</v>
      </c>
      <c r="P1064" s="139">
        <v>20</v>
      </c>
      <c r="Q1064" s="249">
        <v>100</v>
      </c>
      <c r="R1064" s="251">
        <v>7400</v>
      </c>
      <c r="S1064" s="48">
        <f t="shared" ref="S1064" si="400">+R1064*P1064</f>
        <v>148000</v>
      </c>
      <c r="T1064" s="245">
        <v>23</v>
      </c>
      <c r="U1064" s="248">
        <v>36</v>
      </c>
      <c r="V1064" s="58">
        <f>+S1064*0.64</f>
        <v>94720</v>
      </c>
      <c r="W1064" s="278"/>
      <c r="X1064" s="257"/>
      <c r="Y1064" s="58">
        <v>50</v>
      </c>
      <c r="Z1064" s="125"/>
      <c r="AA1064" s="340"/>
      <c r="AB1064" s="82"/>
      <c r="AC1064" s="83">
        <f t="shared" si="397"/>
        <v>0</v>
      </c>
      <c r="AE1064" s="179" t="s">
        <v>691</v>
      </c>
      <c r="AF1064" s="179" t="s">
        <v>176</v>
      </c>
    </row>
    <row r="1065" spans="1:44">
      <c r="A1065" s="256"/>
      <c r="B1065" s="249"/>
      <c r="C1065" s="245"/>
      <c r="D1065" s="245"/>
      <c r="E1065" s="248"/>
      <c r="F1065" s="248"/>
      <c r="G1065" s="248"/>
      <c r="H1065" s="265">
        <v>3</v>
      </c>
      <c r="I1065" s="60">
        <v>75.260000000000005</v>
      </c>
      <c r="J1065" s="248">
        <v>500</v>
      </c>
      <c r="K1065" s="80">
        <f>+J1065*I1065</f>
        <v>37630</v>
      </c>
      <c r="L1065" s="245">
        <v>3</v>
      </c>
      <c r="M1065" s="248" t="s">
        <v>1592</v>
      </c>
      <c r="N1065" s="245" t="s">
        <v>1621</v>
      </c>
      <c r="O1065" s="48">
        <v>2</v>
      </c>
      <c r="P1065" s="58">
        <v>602.1</v>
      </c>
      <c r="Q1065" s="58">
        <f>100-17.94</f>
        <v>82.06</v>
      </c>
      <c r="R1065" s="210">
        <v>7400</v>
      </c>
      <c r="S1065" s="48">
        <f>+R1065*P1065</f>
        <v>4455540</v>
      </c>
      <c r="T1065" s="65">
        <v>23</v>
      </c>
      <c r="U1065" s="65">
        <v>85</v>
      </c>
      <c r="V1065" s="58">
        <f>+S1065*0.15</f>
        <v>668331</v>
      </c>
      <c r="W1065" s="169">
        <f>+V1065+K1065</f>
        <v>705961</v>
      </c>
      <c r="X1065" s="169">
        <f>+W1065*Q1065/100</f>
        <v>579311.59660000005</v>
      </c>
      <c r="Y1065" s="58">
        <v>50</v>
      </c>
      <c r="Z1065" s="77"/>
      <c r="AA1065" s="251"/>
      <c r="AB1065" s="82"/>
      <c r="AC1065" s="83">
        <f t="shared" si="397"/>
        <v>0</v>
      </c>
      <c r="AE1065" s="179" t="s">
        <v>691</v>
      </c>
      <c r="AF1065" s="179" t="s">
        <v>176</v>
      </c>
    </row>
    <row r="1066" spans="1:44">
      <c r="A1066" s="256"/>
      <c r="B1066" s="249"/>
      <c r="C1066" s="277"/>
      <c r="D1066" s="245"/>
      <c r="E1066" s="248"/>
      <c r="F1066" s="248"/>
      <c r="G1066" s="248"/>
      <c r="H1066" s="265"/>
      <c r="I1066" s="65"/>
      <c r="J1066" s="248"/>
      <c r="K1066" s="80"/>
      <c r="L1066" s="245"/>
      <c r="M1066" s="248" t="s">
        <v>2139</v>
      </c>
      <c r="N1066" s="245"/>
      <c r="O1066" s="48">
        <v>3</v>
      </c>
      <c r="P1066" s="58">
        <v>108</v>
      </c>
      <c r="Q1066" s="58">
        <f>+P1066*100/P1065</f>
        <v>17.937219730941703</v>
      </c>
      <c r="R1066" s="210"/>
      <c r="S1066" s="58"/>
      <c r="T1066" s="65"/>
      <c r="U1066" s="65"/>
      <c r="V1066" s="58"/>
      <c r="W1066" s="169"/>
      <c r="X1066" s="169">
        <f>+W1065*Q1066/100</f>
        <v>126629.77578475335</v>
      </c>
      <c r="Y1066" s="58"/>
      <c r="Z1066" s="77">
        <f>+X1066</f>
        <v>126629.77578475335</v>
      </c>
      <c r="AA1066" s="251">
        <v>0.3</v>
      </c>
      <c r="AB1066" s="136">
        <f>+Z1066*AA1066/100</f>
        <v>379.88932735426005</v>
      </c>
      <c r="AC1066" s="83">
        <f t="shared" si="397"/>
        <v>322.90592825112105</v>
      </c>
      <c r="AD1066" s="4" t="s">
        <v>10</v>
      </c>
      <c r="AE1066" s="179" t="s">
        <v>691</v>
      </c>
      <c r="AF1066" s="179" t="s">
        <v>2091</v>
      </c>
      <c r="AH1066" s="8">
        <v>139</v>
      </c>
      <c r="AI1066" s="35">
        <v>5</v>
      </c>
    </row>
    <row r="1067" spans="1:44">
      <c r="A1067" s="256"/>
      <c r="B1067" s="243"/>
      <c r="C1067" s="277"/>
      <c r="D1067" s="245"/>
      <c r="E1067" s="248"/>
      <c r="F1067" s="248"/>
      <c r="G1067" s="248"/>
      <c r="H1067" s="265"/>
      <c r="I1067" s="65"/>
      <c r="J1067" s="248"/>
      <c r="K1067" s="80"/>
      <c r="L1067" s="245"/>
      <c r="M1067" s="248"/>
      <c r="N1067" s="245"/>
      <c r="O1067" s="58"/>
      <c r="P1067" s="58"/>
      <c r="Q1067" s="58"/>
      <c r="R1067" s="210"/>
      <c r="S1067" s="58"/>
      <c r="T1067" s="65"/>
      <c r="U1067" s="65"/>
      <c r="V1067" s="58"/>
      <c r="W1067" s="160"/>
      <c r="X1067" s="160"/>
      <c r="Y1067" s="59"/>
      <c r="Z1067" s="125"/>
      <c r="AA1067" s="340"/>
      <c r="AB1067" s="136"/>
      <c r="AC1067" s="83">
        <f t="shared" si="397"/>
        <v>0</v>
      </c>
    </row>
    <row r="1068" spans="1:44" ht="20.100000000000001" customHeight="1">
      <c r="A1068" s="256">
        <v>545</v>
      </c>
      <c r="B1068" s="243" t="s">
        <v>656</v>
      </c>
      <c r="C1068" s="258">
        <v>673</v>
      </c>
      <c r="D1068" s="259" t="s">
        <v>32</v>
      </c>
      <c r="E1068" s="260">
        <v>1</v>
      </c>
      <c r="F1068" s="260">
        <v>3</v>
      </c>
      <c r="G1068" s="260">
        <v>32</v>
      </c>
      <c r="H1068" s="264">
        <v>1</v>
      </c>
      <c r="I1068" s="65">
        <f t="shared" ref="I1068:I1083" si="401">E1068*400+F1068*100+G1068</f>
        <v>732</v>
      </c>
      <c r="J1068" s="84">
        <v>250</v>
      </c>
      <c r="K1068" s="80">
        <f t="shared" si="392"/>
        <v>183000</v>
      </c>
      <c r="L1068" s="245"/>
      <c r="M1068" s="248"/>
      <c r="N1068" s="249"/>
      <c r="O1068" s="45"/>
      <c r="P1068" s="139"/>
      <c r="Q1068" s="250"/>
      <c r="R1068" s="250"/>
      <c r="S1068" s="251"/>
      <c r="T1068" s="249"/>
      <c r="U1068" s="252"/>
      <c r="V1068" s="249"/>
      <c r="W1068" s="253"/>
      <c r="X1068" s="243"/>
      <c r="Y1068" s="243"/>
      <c r="Z1068" s="125">
        <f>K1068</f>
        <v>183000</v>
      </c>
      <c r="AA1068" s="254">
        <v>0.01</v>
      </c>
      <c r="AB1068" s="136">
        <f>+Z1068*AA1068/100</f>
        <v>18.3</v>
      </c>
      <c r="AC1068" s="83">
        <f t="shared" si="397"/>
        <v>15.555</v>
      </c>
      <c r="AD1068" s="501" t="s">
        <v>20</v>
      </c>
      <c r="AE1068" s="489" t="s">
        <v>173</v>
      </c>
      <c r="AF1068" s="489" t="s">
        <v>174</v>
      </c>
      <c r="AG1068" s="498" t="s">
        <v>830</v>
      </c>
      <c r="AH1068" s="498" t="s">
        <v>87</v>
      </c>
      <c r="AI1068" s="12" t="s">
        <v>32</v>
      </c>
      <c r="AJ1068" s="6" t="s">
        <v>36</v>
      </c>
      <c r="AK1068" s="11" t="s">
        <v>15</v>
      </c>
      <c r="AL1068" s="11" t="s">
        <v>16</v>
      </c>
      <c r="AM1068" s="11" t="s">
        <v>17</v>
      </c>
      <c r="AN1068" s="11" t="s">
        <v>28</v>
      </c>
      <c r="AO1068" s="11" t="s">
        <v>269</v>
      </c>
      <c r="AP1068" s="11">
        <v>4</v>
      </c>
      <c r="AQ1068" s="11">
        <v>0</v>
      </c>
      <c r="AR1068" s="11">
        <v>32</v>
      </c>
    </row>
    <row r="1069" spans="1:44" ht="20.100000000000001" customHeight="1">
      <c r="A1069" s="256"/>
      <c r="B1069" s="243" t="s">
        <v>656</v>
      </c>
      <c r="C1069" s="258">
        <v>673</v>
      </c>
      <c r="D1069" s="259" t="s">
        <v>32</v>
      </c>
      <c r="E1069" s="260">
        <v>1</v>
      </c>
      <c r="F1069" s="260">
        <v>2</v>
      </c>
      <c r="G1069" s="260">
        <v>22</v>
      </c>
      <c r="H1069" s="264">
        <v>1</v>
      </c>
      <c r="I1069" s="65">
        <f t="shared" si="401"/>
        <v>622</v>
      </c>
      <c r="J1069" s="84">
        <v>250</v>
      </c>
      <c r="K1069" s="80">
        <f t="shared" si="392"/>
        <v>155500</v>
      </c>
      <c r="L1069" s="245"/>
      <c r="M1069" s="248"/>
      <c r="N1069" s="249"/>
      <c r="O1069" s="45"/>
      <c r="P1069" s="139"/>
      <c r="Q1069" s="250"/>
      <c r="R1069" s="250"/>
      <c r="S1069" s="251"/>
      <c r="T1069" s="249"/>
      <c r="U1069" s="252"/>
      <c r="V1069" s="249"/>
      <c r="W1069" s="253"/>
      <c r="X1069" s="243"/>
      <c r="Y1069" s="243"/>
      <c r="Z1069" s="125">
        <f t="shared" ref="Z1069:Z1079" si="402">K1069</f>
        <v>155500</v>
      </c>
      <c r="AA1069" s="254">
        <v>0.01</v>
      </c>
      <c r="AB1069" s="136">
        <f>+Z1069*AA1069/100</f>
        <v>15.55</v>
      </c>
      <c r="AC1069" s="83">
        <f t="shared" si="397"/>
        <v>13.217500000000001</v>
      </c>
      <c r="AD1069" s="501" t="s">
        <v>20</v>
      </c>
      <c r="AE1069" s="489" t="s">
        <v>173</v>
      </c>
      <c r="AF1069" s="489" t="s">
        <v>255</v>
      </c>
      <c r="AG1069" s="498" t="s">
        <v>830</v>
      </c>
      <c r="AH1069" s="498" t="s">
        <v>87</v>
      </c>
      <c r="AI1069" s="12" t="s">
        <v>32</v>
      </c>
      <c r="AJ1069" s="6" t="s">
        <v>36</v>
      </c>
      <c r="AK1069" s="11" t="s">
        <v>15</v>
      </c>
      <c r="AL1069" s="11" t="s">
        <v>16</v>
      </c>
      <c r="AM1069" s="11" t="s">
        <v>17</v>
      </c>
      <c r="AN1069" s="11" t="s">
        <v>91</v>
      </c>
      <c r="AO1069" s="11" t="s">
        <v>431</v>
      </c>
      <c r="AP1069" s="11">
        <v>11</v>
      </c>
      <c r="AQ1069" s="11">
        <v>2</v>
      </c>
      <c r="AR1069" s="11">
        <v>38</v>
      </c>
    </row>
    <row r="1070" spans="1:44" ht="20.100000000000001" customHeight="1">
      <c r="A1070" s="424"/>
      <c r="B1070" s="243" t="s">
        <v>656</v>
      </c>
      <c r="C1070" s="258">
        <v>1989</v>
      </c>
      <c r="D1070" s="259" t="s">
        <v>32</v>
      </c>
      <c r="E1070" s="260">
        <v>0</v>
      </c>
      <c r="F1070" s="260">
        <v>1</v>
      </c>
      <c r="G1070" s="260">
        <v>96</v>
      </c>
      <c r="H1070" s="264">
        <v>1</v>
      </c>
      <c r="I1070" s="65">
        <f t="shared" si="401"/>
        <v>196</v>
      </c>
      <c r="J1070" s="84">
        <v>250</v>
      </c>
      <c r="K1070" s="80">
        <f t="shared" si="392"/>
        <v>49000</v>
      </c>
      <c r="L1070" s="245"/>
      <c r="M1070" s="248"/>
      <c r="N1070" s="249"/>
      <c r="O1070" s="45"/>
      <c r="P1070" s="139"/>
      <c r="Q1070" s="250"/>
      <c r="R1070" s="250"/>
      <c r="S1070" s="251"/>
      <c r="T1070" s="249"/>
      <c r="U1070" s="252"/>
      <c r="V1070" s="249"/>
      <c r="W1070" s="253"/>
      <c r="X1070" s="243"/>
      <c r="Y1070" s="243"/>
      <c r="Z1070" s="125">
        <f t="shared" si="402"/>
        <v>49000</v>
      </c>
      <c r="AA1070" s="254">
        <v>0.01</v>
      </c>
      <c r="AB1070" s="136">
        <f t="shared" ref="AB1070:AB1079" si="403">+Z1070*AA1070/100</f>
        <v>4.9000000000000004</v>
      </c>
      <c r="AC1070" s="83">
        <f t="shared" si="397"/>
        <v>4.165</v>
      </c>
      <c r="AD1070" s="501" t="s">
        <v>20</v>
      </c>
      <c r="AE1070" s="489" t="s">
        <v>173</v>
      </c>
      <c r="AF1070" s="489" t="s">
        <v>174</v>
      </c>
      <c r="AG1070" s="498" t="s">
        <v>830</v>
      </c>
      <c r="AH1070" s="498" t="s">
        <v>87</v>
      </c>
      <c r="AI1070" s="12" t="s">
        <v>32</v>
      </c>
      <c r="AJ1070" s="6"/>
      <c r="AK1070" s="11" t="s">
        <v>15</v>
      </c>
      <c r="AL1070" s="11" t="s">
        <v>16</v>
      </c>
      <c r="AM1070" s="11" t="s">
        <v>17</v>
      </c>
      <c r="AN1070" s="11" t="s">
        <v>117</v>
      </c>
      <c r="AO1070" s="11" t="s">
        <v>561</v>
      </c>
      <c r="AP1070" s="11">
        <v>2</v>
      </c>
      <c r="AQ1070" s="11">
        <v>2</v>
      </c>
      <c r="AR1070" s="11">
        <v>0</v>
      </c>
    </row>
    <row r="1071" spans="1:44" ht="20.100000000000001" customHeight="1">
      <c r="A1071" s="256"/>
      <c r="B1071" s="243" t="s">
        <v>656</v>
      </c>
      <c r="C1071" s="258">
        <v>750</v>
      </c>
      <c r="D1071" s="259" t="s">
        <v>32</v>
      </c>
      <c r="E1071" s="260">
        <v>0</v>
      </c>
      <c r="F1071" s="260">
        <v>2</v>
      </c>
      <c r="G1071" s="260">
        <v>80</v>
      </c>
      <c r="H1071" s="264">
        <v>1</v>
      </c>
      <c r="I1071" s="65">
        <f t="shared" si="401"/>
        <v>280</v>
      </c>
      <c r="J1071" s="84">
        <v>250</v>
      </c>
      <c r="K1071" s="80">
        <f t="shared" si="392"/>
        <v>70000</v>
      </c>
      <c r="L1071" s="245"/>
      <c r="M1071" s="248"/>
      <c r="N1071" s="249"/>
      <c r="O1071" s="45"/>
      <c r="P1071" s="139"/>
      <c r="Q1071" s="250"/>
      <c r="R1071" s="250"/>
      <c r="S1071" s="251"/>
      <c r="T1071" s="249"/>
      <c r="U1071" s="252"/>
      <c r="V1071" s="249"/>
      <c r="W1071" s="253"/>
      <c r="X1071" s="243"/>
      <c r="Y1071" s="243"/>
      <c r="Z1071" s="125">
        <f t="shared" si="402"/>
        <v>70000</v>
      </c>
      <c r="AA1071" s="254">
        <v>0.01</v>
      </c>
      <c r="AB1071" s="136">
        <f t="shared" si="403"/>
        <v>7</v>
      </c>
      <c r="AC1071" s="83">
        <f t="shared" si="397"/>
        <v>5.95</v>
      </c>
      <c r="AD1071" s="501" t="s">
        <v>20</v>
      </c>
      <c r="AE1071" s="489" t="s">
        <v>173</v>
      </c>
      <c r="AF1071" s="489" t="s">
        <v>174</v>
      </c>
      <c r="AG1071" s="498" t="s">
        <v>830</v>
      </c>
      <c r="AH1071" s="498" t="s">
        <v>87</v>
      </c>
      <c r="AI1071" s="12" t="s">
        <v>32</v>
      </c>
      <c r="AJ1071" s="6" t="s">
        <v>36</v>
      </c>
      <c r="AK1071" s="11" t="s">
        <v>15</v>
      </c>
      <c r="AL1071" s="11" t="s">
        <v>16</v>
      </c>
      <c r="AM1071" s="11" t="s">
        <v>17</v>
      </c>
      <c r="AN1071" s="11" t="s">
        <v>91</v>
      </c>
      <c r="AO1071" s="11" t="s">
        <v>619</v>
      </c>
      <c r="AP1071" s="11">
        <v>0</v>
      </c>
      <c r="AQ1071" s="11">
        <v>2</v>
      </c>
      <c r="AR1071" s="11">
        <v>87</v>
      </c>
    </row>
    <row r="1072" spans="1:44" ht="20.100000000000001" customHeight="1">
      <c r="A1072" s="256"/>
      <c r="B1072" s="257" t="s">
        <v>1723</v>
      </c>
      <c r="C1072" s="258"/>
      <c r="D1072" s="259"/>
      <c r="E1072" s="260">
        <v>4</v>
      </c>
      <c r="F1072" s="260">
        <v>2</v>
      </c>
      <c r="G1072" s="260">
        <v>0</v>
      </c>
      <c r="H1072" s="264">
        <v>1</v>
      </c>
      <c r="I1072" s="65">
        <f t="shared" si="401"/>
        <v>1800</v>
      </c>
      <c r="J1072" s="84">
        <v>250</v>
      </c>
      <c r="K1072" s="80">
        <f t="shared" si="392"/>
        <v>450000</v>
      </c>
      <c r="L1072" s="245"/>
      <c r="M1072" s="248"/>
      <c r="N1072" s="249"/>
      <c r="O1072" s="45"/>
      <c r="P1072" s="139"/>
      <c r="Q1072" s="250"/>
      <c r="R1072" s="250"/>
      <c r="S1072" s="251"/>
      <c r="T1072" s="249"/>
      <c r="U1072" s="252"/>
      <c r="V1072" s="249"/>
      <c r="W1072" s="253"/>
      <c r="X1072" s="243"/>
      <c r="Y1072" s="243"/>
      <c r="Z1072" s="125">
        <f t="shared" si="402"/>
        <v>450000</v>
      </c>
      <c r="AA1072" s="254">
        <v>0.01</v>
      </c>
      <c r="AB1072" s="136">
        <f t="shared" si="403"/>
        <v>45</v>
      </c>
      <c r="AC1072" s="83">
        <f t="shared" si="397"/>
        <v>38.25</v>
      </c>
      <c r="AD1072" s="501"/>
      <c r="AE1072" s="489" t="s">
        <v>173</v>
      </c>
      <c r="AF1072" s="489" t="s">
        <v>174</v>
      </c>
      <c r="AG1072" s="498" t="s">
        <v>830</v>
      </c>
      <c r="AH1072" s="498" t="s">
        <v>87</v>
      </c>
      <c r="AI1072" s="12" t="s">
        <v>32</v>
      </c>
      <c r="AJ1072" s="6"/>
      <c r="AK1072" s="11"/>
      <c r="AL1072" s="11"/>
      <c r="AM1072" s="11"/>
      <c r="AN1072" s="11"/>
      <c r="AO1072" s="11"/>
      <c r="AP1072" s="11"/>
      <c r="AQ1072" s="11"/>
      <c r="AR1072" s="11"/>
    </row>
    <row r="1073" spans="1:44" ht="20.100000000000001" customHeight="1">
      <c r="A1073" s="256">
        <v>546</v>
      </c>
      <c r="B1073" s="243" t="s">
        <v>656</v>
      </c>
      <c r="C1073" s="258">
        <v>1989</v>
      </c>
      <c r="D1073" s="259" t="s">
        <v>32</v>
      </c>
      <c r="E1073" s="260">
        <v>1</v>
      </c>
      <c r="F1073" s="260">
        <v>0</v>
      </c>
      <c r="G1073" s="260">
        <v>57</v>
      </c>
      <c r="H1073" s="247">
        <v>1</v>
      </c>
      <c r="I1073" s="65">
        <f t="shared" si="401"/>
        <v>457</v>
      </c>
      <c r="J1073" s="84">
        <v>250</v>
      </c>
      <c r="K1073" s="80">
        <f t="shared" si="392"/>
        <v>114250</v>
      </c>
      <c r="L1073" s="245"/>
      <c r="M1073" s="248"/>
      <c r="N1073" s="249"/>
      <c r="O1073" s="45"/>
      <c r="P1073" s="139"/>
      <c r="Q1073" s="250"/>
      <c r="R1073" s="250"/>
      <c r="S1073" s="251"/>
      <c r="T1073" s="249"/>
      <c r="U1073" s="252"/>
      <c r="V1073" s="249"/>
      <c r="W1073" s="253"/>
      <c r="X1073" s="243"/>
      <c r="Y1073" s="243"/>
      <c r="Z1073" s="125">
        <f t="shared" si="402"/>
        <v>114250</v>
      </c>
      <c r="AA1073" s="254">
        <v>0.01</v>
      </c>
      <c r="AB1073" s="136">
        <f t="shared" si="403"/>
        <v>11.425000000000001</v>
      </c>
      <c r="AC1073" s="83">
        <f t="shared" si="397"/>
        <v>9.7112499999999997</v>
      </c>
      <c r="AD1073" s="501" t="s">
        <v>10</v>
      </c>
      <c r="AE1073" s="489" t="s">
        <v>330</v>
      </c>
      <c r="AF1073" s="489" t="s">
        <v>34</v>
      </c>
      <c r="AG1073" s="498" t="s">
        <v>926</v>
      </c>
      <c r="AH1073" s="498" t="s">
        <v>168</v>
      </c>
      <c r="AI1073" s="12" t="s">
        <v>24</v>
      </c>
      <c r="AJ1073" s="6"/>
      <c r="AK1073" s="11" t="s">
        <v>15</v>
      </c>
      <c r="AL1073" s="11" t="s">
        <v>16</v>
      </c>
      <c r="AM1073" s="11" t="s">
        <v>17</v>
      </c>
      <c r="AN1073" s="11" t="s">
        <v>68</v>
      </c>
      <c r="AO1073" s="11" t="s">
        <v>416</v>
      </c>
      <c r="AP1073" s="11">
        <v>5</v>
      </c>
      <c r="AQ1073" s="11">
        <v>2</v>
      </c>
      <c r="AR1073" s="11">
        <v>32</v>
      </c>
    </row>
    <row r="1074" spans="1:44" ht="20.100000000000001" customHeight="1">
      <c r="A1074" s="256"/>
      <c r="B1074" s="243" t="s">
        <v>656</v>
      </c>
      <c r="C1074" s="258" t="s">
        <v>1130</v>
      </c>
      <c r="D1074" s="259" t="s">
        <v>95</v>
      </c>
      <c r="E1074" s="260">
        <v>2</v>
      </c>
      <c r="F1074" s="260">
        <v>1</v>
      </c>
      <c r="G1074" s="260">
        <v>18</v>
      </c>
      <c r="H1074" s="247">
        <v>1</v>
      </c>
      <c r="I1074" s="65">
        <f t="shared" si="401"/>
        <v>918</v>
      </c>
      <c r="J1074" s="84">
        <v>250</v>
      </c>
      <c r="K1074" s="80">
        <f t="shared" si="392"/>
        <v>229500</v>
      </c>
      <c r="L1074" s="245"/>
      <c r="M1074" s="248"/>
      <c r="N1074" s="249"/>
      <c r="O1074" s="45"/>
      <c r="P1074" s="139"/>
      <c r="Q1074" s="250"/>
      <c r="R1074" s="250"/>
      <c r="S1074" s="251"/>
      <c r="T1074" s="249"/>
      <c r="U1074" s="252"/>
      <c r="V1074" s="249"/>
      <c r="W1074" s="253"/>
      <c r="X1074" s="243"/>
      <c r="Y1074" s="243"/>
      <c r="Z1074" s="125">
        <f t="shared" si="402"/>
        <v>229500</v>
      </c>
      <c r="AA1074" s="254">
        <v>0.01</v>
      </c>
      <c r="AB1074" s="136">
        <f t="shared" si="403"/>
        <v>22.95</v>
      </c>
      <c r="AC1074" s="83">
        <f t="shared" si="397"/>
        <v>19.5075</v>
      </c>
      <c r="AD1074" s="501" t="s">
        <v>10</v>
      </c>
      <c r="AE1074" s="489" t="s">
        <v>330</v>
      </c>
      <c r="AF1074" s="489" t="s">
        <v>34</v>
      </c>
      <c r="AG1074" s="498" t="s">
        <v>926</v>
      </c>
      <c r="AH1074" s="498" t="s">
        <v>168</v>
      </c>
      <c r="AI1074" s="12" t="s">
        <v>24</v>
      </c>
      <c r="AJ1074" s="6"/>
      <c r="AK1074" s="11" t="s">
        <v>15</v>
      </c>
      <c r="AL1074" s="11" t="s">
        <v>16</v>
      </c>
      <c r="AM1074" s="11" t="s">
        <v>17</v>
      </c>
      <c r="AN1074" s="11" t="s">
        <v>117</v>
      </c>
      <c r="AO1074" s="11" t="s">
        <v>485</v>
      </c>
      <c r="AP1074" s="11">
        <v>9</v>
      </c>
      <c r="AQ1074" s="11">
        <v>2</v>
      </c>
      <c r="AR1074" s="11">
        <v>52</v>
      </c>
    </row>
    <row r="1075" spans="1:44" ht="20.100000000000001" customHeight="1">
      <c r="A1075" s="256">
        <v>547</v>
      </c>
      <c r="B1075" s="243" t="s">
        <v>656</v>
      </c>
      <c r="C1075" s="258">
        <v>338</v>
      </c>
      <c r="D1075" s="259" t="s">
        <v>95</v>
      </c>
      <c r="E1075" s="260">
        <v>2</v>
      </c>
      <c r="F1075" s="260">
        <v>2</v>
      </c>
      <c r="G1075" s="260">
        <v>60</v>
      </c>
      <c r="H1075" s="247">
        <v>1</v>
      </c>
      <c r="I1075" s="84">
        <f t="shared" si="401"/>
        <v>1060</v>
      </c>
      <c r="J1075" s="84">
        <v>250</v>
      </c>
      <c r="K1075" s="80">
        <f t="shared" si="392"/>
        <v>265000</v>
      </c>
      <c r="L1075" s="245"/>
      <c r="M1075" s="248"/>
      <c r="N1075" s="249"/>
      <c r="O1075" s="45"/>
      <c r="P1075" s="139"/>
      <c r="Q1075" s="250"/>
      <c r="R1075" s="250"/>
      <c r="S1075" s="251"/>
      <c r="T1075" s="249"/>
      <c r="U1075" s="252"/>
      <c r="V1075" s="249"/>
      <c r="W1075" s="253"/>
      <c r="X1075" s="243"/>
      <c r="Y1075" s="243"/>
      <c r="Z1075" s="125">
        <f t="shared" si="402"/>
        <v>265000</v>
      </c>
      <c r="AA1075" s="254">
        <v>0.01</v>
      </c>
      <c r="AB1075" s="136">
        <f t="shared" si="403"/>
        <v>26.5</v>
      </c>
      <c r="AC1075" s="83">
        <f t="shared" si="397"/>
        <v>22.524999999999999</v>
      </c>
      <c r="AD1075" s="501" t="s">
        <v>20</v>
      </c>
      <c r="AE1075" s="492" t="s">
        <v>2365</v>
      </c>
      <c r="AF1075" s="489" t="s">
        <v>34</v>
      </c>
      <c r="AG1075" s="498" t="s">
        <v>1100</v>
      </c>
      <c r="AH1075" s="498" t="s">
        <v>39</v>
      </c>
      <c r="AI1075" s="12" t="s">
        <v>95</v>
      </c>
      <c r="AJ1075" s="6" t="s">
        <v>123</v>
      </c>
      <c r="AK1075" s="11" t="s">
        <v>15</v>
      </c>
      <c r="AL1075" s="11" t="s">
        <v>16</v>
      </c>
      <c r="AM1075" s="11" t="s">
        <v>17</v>
      </c>
      <c r="AN1075" s="11" t="s">
        <v>33</v>
      </c>
      <c r="AO1075" s="11" t="s">
        <v>626</v>
      </c>
      <c r="AP1075" s="11">
        <v>6</v>
      </c>
      <c r="AQ1075" s="11">
        <v>3</v>
      </c>
      <c r="AR1075" s="11">
        <v>57</v>
      </c>
    </row>
    <row r="1076" spans="1:44" ht="20.100000000000001" customHeight="1">
      <c r="A1076" s="256">
        <v>548</v>
      </c>
      <c r="B1076" s="243" t="s">
        <v>1137</v>
      </c>
      <c r="C1076" s="390"/>
      <c r="D1076" s="259"/>
      <c r="E1076" s="260">
        <v>7</v>
      </c>
      <c r="F1076" s="260">
        <v>0</v>
      </c>
      <c r="G1076" s="260">
        <v>27.6</v>
      </c>
      <c r="H1076" s="247">
        <v>1</v>
      </c>
      <c r="I1076" s="74">
        <v>2827.6</v>
      </c>
      <c r="J1076" s="84">
        <v>250</v>
      </c>
      <c r="K1076" s="80">
        <v>706900</v>
      </c>
      <c r="L1076" s="245"/>
      <c r="M1076" s="248"/>
      <c r="N1076" s="249"/>
      <c r="O1076" s="45"/>
      <c r="P1076" s="139"/>
      <c r="Q1076" s="250"/>
      <c r="R1076" s="250"/>
      <c r="S1076" s="251"/>
      <c r="T1076" s="249"/>
      <c r="U1076" s="252"/>
      <c r="V1076" s="249"/>
      <c r="W1076" s="253"/>
      <c r="X1076" s="243"/>
      <c r="Y1076" s="243"/>
      <c r="Z1076" s="125">
        <v>706900</v>
      </c>
      <c r="AA1076" s="254">
        <v>0.01</v>
      </c>
      <c r="AB1076" s="136">
        <v>70.69</v>
      </c>
      <c r="AC1076" s="83"/>
      <c r="AD1076" s="488" t="s">
        <v>20</v>
      </c>
      <c r="AE1076" s="488" t="s">
        <v>2339</v>
      </c>
      <c r="AF1076" s="488"/>
      <c r="AG1076" s="504"/>
      <c r="AH1076" s="504"/>
      <c r="AI1076" s="67"/>
      <c r="AJ1076" s="64"/>
      <c r="AK1076" s="11"/>
      <c r="AL1076" s="11"/>
      <c r="AM1076" s="11"/>
      <c r="AN1076" s="11"/>
      <c r="AO1076" s="11"/>
      <c r="AP1076" s="11"/>
      <c r="AQ1076" s="11"/>
      <c r="AR1076" s="11"/>
    </row>
    <row r="1077" spans="1:44">
      <c r="A1077" s="256">
        <v>549</v>
      </c>
      <c r="B1077" s="249" t="s">
        <v>1286</v>
      </c>
      <c r="C1077" s="275"/>
      <c r="D1077" s="315"/>
      <c r="E1077" s="246">
        <v>1</v>
      </c>
      <c r="F1077" s="246">
        <v>3</v>
      </c>
      <c r="G1077" s="246">
        <v>22</v>
      </c>
      <c r="H1077" s="247">
        <v>1</v>
      </c>
      <c r="I1077" s="84">
        <f t="shared" si="401"/>
        <v>722</v>
      </c>
      <c r="J1077" s="84">
        <v>250</v>
      </c>
      <c r="K1077" s="80">
        <f t="shared" si="392"/>
        <v>180500</v>
      </c>
      <c r="L1077" s="315"/>
      <c r="M1077" s="385"/>
      <c r="N1077" s="392"/>
      <c r="O1077" s="50"/>
      <c r="P1077" s="145"/>
      <c r="Q1077" s="425"/>
      <c r="R1077" s="425"/>
      <c r="S1077" s="398"/>
      <c r="T1077" s="392"/>
      <c r="U1077" s="399"/>
      <c r="V1077" s="392"/>
      <c r="W1077" s="400"/>
      <c r="X1077" s="323"/>
      <c r="Y1077" s="323"/>
      <c r="Z1077" s="125">
        <f t="shared" si="402"/>
        <v>180500</v>
      </c>
      <c r="AA1077" s="254">
        <v>0.01</v>
      </c>
      <c r="AB1077" s="136">
        <f t="shared" si="403"/>
        <v>18.05</v>
      </c>
      <c r="AC1077" s="83">
        <f t="shared" si="397"/>
        <v>15.342499999999999</v>
      </c>
      <c r="AD1077" s="485" t="s">
        <v>20</v>
      </c>
      <c r="AE1077" s="486" t="s">
        <v>1310</v>
      </c>
      <c r="AF1077" s="486" t="s">
        <v>1311</v>
      </c>
      <c r="AG1077" s="510">
        <v>3311001105582</v>
      </c>
      <c r="AH1077" s="486" t="s">
        <v>1508</v>
      </c>
      <c r="AI1077" s="3"/>
      <c r="AJ1077" s="3" t="s">
        <v>16</v>
      </c>
      <c r="AK1077" s="3" t="s">
        <v>17</v>
      </c>
      <c r="AL1077" s="3" t="s">
        <v>17</v>
      </c>
      <c r="AM1077" s="3" t="s">
        <v>658</v>
      </c>
    </row>
    <row r="1078" spans="1:44" ht="20.100000000000001" customHeight="1">
      <c r="A1078" s="256">
        <v>550</v>
      </c>
      <c r="B1078" s="243" t="s">
        <v>656</v>
      </c>
      <c r="C1078" s="258" t="s">
        <v>1129</v>
      </c>
      <c r="D1078" s="259" t="s">
        <v>24</v>
      </c>
      <c r="E1078" s="260">
        <v>2</v>
      </c>
      <c r="F1078" s="260">
        <v>1</v>
      </c>
      <c r="G1078" s="260">
        <v>11</v>
      </c>
      <c r="H1078" s="247">
        <v>1</v>
      </c>
      <c r="I1078" s="65">
        <f t="shared" si="401"/>
        <v>911</v>
      </c>
      <c r="J1078" s="84">
        <v>250</v>
      </c>
      <c r="K1078" s="80">
        <f t="shared" si="392"/>
        <v>227750</v>
      </c>
      <c r="L1078" s="245"/>
      <c r="M1078" s="248"/>
      <c r="N1078" s="249"/>
      <c r="O1078" s="45"/>
      <c r="P1078" s="139"/>
      <c r="Q1078" s="250"/>
      <c r="R1078" s="250"/>
      <c r="S1078" s="251"/>
      <c r="T1078" s="249"/>
      <c r="U1078" s="252"/>
      <c r="V1078" s="249"/>
      <c r="W1078" s="253"/>
      <c r="X1078" s="243"/>
      <c r="Y1078" s="243"/>
      <c r="Z1078" s="125">
        <f t="shared" si="402"/>
        <v>227750</v>
      </c>
      <c r="AA1078" s="254">
        <v>0.01</v>
      </c>
      <c r="AB1078" s="136">
        <f>+Z1078*AA1078/100</f>
        <v>22.774999999999999</v>
      </c>
      <c r="AC1078" s="83">
        <f t="shared" si="397"/>
        <v>19.358749999999997</v>
      </c>
      <c r="AD1078" s="497" t="s">
        <v>10</v>
      </c>
      <c r="AE1078" s="515" t="s">
        <v>685</v>
      </c>
      <c r="AF1078" s="515" t="s">
        <v>304</v>
      </c>
      <c r="AG1078" s="498" t="s">
        <v>1006</v>
      </c>
      <c r="AH1078" s="498" t="s">
        <v>39</v>
      </c>
      <c r="AI1078" s="12" t="s">
        <v>24</v>
      </c>
      <c r="AJ1078" s="6" t="s">
        <v>321</v>
      </c>
      <c r="AK1078" s="11" t="s">
        <v>15</v>
      </c>
      <c r="AL1078" s="11" t="s">
        <v>16</v>
      </c>
      <c r="AM1078" s="11" t="s">
        <v>17</v>
      </c>
      <c r="AN1078" s="11" t="s">
        <v>57</v>
      </c>
      <c r="AO1078" s="11" t="s">
        <v>485</v>
      </c>
      <c r="AP1078" s="11">
        <v>1</v>
      </c>
      <c r="AQ1078" s="11">
        <v>3</v>
      </c>
      <c r="AR1078" s="11">
        <v>23</v>
      </c>
    </row>
    <row r="1079" spans="1:44" ht="20.100000000000001" customHeight="1">
      <c r="A1079" s="256"/>
      <c r="B1079" s="257" t="s">
        <v>1723</v>
      </c>
      <c r="C1079" s="258"/>
      <c r="D1079" s="259" t="s">
        <v>24</v>
      </c>
      <c r="E1079" s="260">
        <v>0</v>
      </c>
      <c r="F1079" s="260">
        <v>1</v>
      </c>
      <c r="G1079" s="260">
        <v>40</v>
      </c>
      <c r="H1079" s="247">
        <v>2</v>
      </c>
      <c r="I1079" s="65">
        <f t="shared" si="401"/>
        <v>140</v>
      </c>
      <c r="J1079" s="65">
        <v>250</v>
      </c>
      <c r="K1079" s="80">
        <f t="shared" si="392"/>
        <v>35000</v>
      </c>
      <c r="L1079" s="245">
        <v>1</v>
      </c>
      <c r="M1079" s="248" t="s">
        <v>1592</v>
      </c>
      <c r="N1079" s="263" t="s">
        <v>1621</v>
      </c>
      <c r="O1079" s="45"/>
      <c r="P1079" s="58">
        <v>441</v>
      </c>
      <c r="Q1079" s="250"/>
      <c r="R1079" s="250"/>
      <c r="S1079" s="251"/>
      <c r="T1079" s="249">
        <v>25</v>
      </c>
      <c r="U1079" s="252"/>
      <c r="V1079" s="249"/>
      <c r="W1079" s="253"/>
      <c r="X1079" s="243"/>
      <c r="Y1079" s="243"/>
      <c r="Z1079" s="125">
        <f t="shared" si="402"/>
        <v>35000</v>
      </c>
      <c r="AA1079" s="254">
        <v>0.02</v>
      </c>
      <c r="AB1079" s="136">
        <f t="shared" si="403"/>
        <v>7</v>
      </c>
      <c r="AC1079" s="83">
        <f t="shared" si="397"/>
        <v>5.95</v>
      </c>
      <c r="AD1079" s="532"/>
      <c r="AE1079" s="645"/>
      <c r="AF1079" s="645"/>
      <c r="AG1079" s="491"/>
      <c r="AH1079" s="491"/>
      <c r="AI1079" s="34"/>
      <c r="AJ1079" s="40"/>
      <c r="AK1079" s="11"/>
      <c r="AL1079" s="11"/>
      <c r="AM1079" s="11"/>
      <c r="AN1079" s="11"/>
      <c r="AO1079" s="11"/>
      <c r="AP1079" s="11"/>
      <c r="AQ1079" s="11"/>
      <c r="AR1079" s="11"/>
    </row>
    <row r="1080" spans="1:44" ht="20.100000000000001" customHeight="1">
      <c r="A1080" s="256"/>
      <c r="B1080" s="243"/>
      <c r="C1080" s="258"/>
      <c r="D1080" s="259"/>
      <c r="E1080" s="260"/>
      <c r="F1080" s="260"/>
      <c r="G1080" s="260"/>
      <c r="H1080" s="247">
        <v>1</v>
      </c>
      <c r="I1080" s="65">
        <f t="shared" si="401"/>
        <v>0</v>
      </c>
      <c r="J1080" s="65"/>
      <c r="K1080" s="80">
        <f t="shared" si="392"/>
        <v>0</v>
      </c>
      <c r="L1080" s="245"/>
      <c r="M1080" s="248" t="s">
        <v>1729</v>
      </c>
      <c r="N1080" s="245" t="s">
        <v>1595</v>
      </c>
      <c r="O1080" s="45"/>
      <c r="P1080" s="139">
        <v>64</v>
      </c>
      <c r="Q1080" s="250"/>
      <c r="R1080" s="250"/>
      <c r="S1080" s="251"/>
      <c r="T1080" s="249">
        <v>25</v>
      </c>
      <c r="U1080" s="252"/>
      <c r="V1080" s="249"/>
      <c r="W1080" s="253"/>
      <c r="X1080" s="243"/>
      <c r="Y1080" s="243"/>
      <c r="Z1080" s="125"/>
      <c r="AA1080" s="254"/>
      <c r="AB1080" s="136"/>
      <c r="AC1080" s="83">
        <f t="shared" si="397"/>
        <v>0</v>
      </c>
      <c r="AD1080" s="532"/>
      <c r="AE1080" s="645"/>
      <c r="AF1080" s="645"/>
      <c r="AG1080" s="491"/>
      <c r="AH1080" s="491"/>
      <c r="AI1080" s="34"/>
      <c r="AJ1080" s="40"/>
      <c r="AK1080" s="11"/>
      <c r="AL1080" s="11"/>
      <c r="AM1080" s="11"/>
      <c r="AN1080" s="11"/>
      <c r="AO1080" s="11"/>
      <c r="AP1080" s="11"/>
      <c r="AQ1080" s="11"/>
      <c r="AR1080" s="11"/>
    </row>
    <row r="1081" spans="1:44" ht="20.100000000000001" customHeight="1">
      <c r="A1081" s="256"/>
      <c r="B1081" s="243"/>
      <c r="C1081" s="258"/>
      <c r="D1081" s="259"/>
      <c r="E1081" s="260"/>
      <c r="F1081" s="260"/>
      <c r="G1081" s="260"/>
      <c r="H1081" s="247">
        <v>1</v>
      </c>
      <c r="I1081" s="65">
        <f t="shared" si="401"/>
        <v>0</v>
      </c>
      <c r="J1081" s="65"/>
      <c r="K1081" s="80">
        <f t="shared" si="392"/>
        <v>0</v>
      </c>
      <c r="L1081" s="245"/>
      <c r="M1081" s="248" t="s">
        <v>1668</v>
      </c>
      <c r="N1081" s="245" t="s">
        <v>1595</v>
      </c>
      <c r="O1081" s="45"/>
      <c r="P1081" s="139">
        <v>12</v>
      </c>
      <c r="Q1081" s="250"/>
      <c r="R1081" s="250"/>
      <c r="S1081" s="251"/>
      <c r="T1081" s="249">
        <v>25</v>
      </c>
      <c r="U1081" s="252"/>
      <c r="V1081" s="249"/>
      <c r="W1081" s="253"/>
      <c r="X1081" s="243"/>
      <c r="Y1081" s="243"/>
      <c r="Z1081" s="125"/>
      <c r="AA1081" s="254"/>
      <c r="AB1081" s="136"/>
      <c r="AC1081" s="83">
        <f t="shared" si="397"/>
        <v>0</v>
      </c>
      <c r="AD1081" s="516"/>
      <c r="AE1081" s="490"/>
      <c r="AF1081" s="490"/>
      <c r="AG1081" s="491"/>
      <c r="AH1081" s="491"/>
      <c r="AI1081" s="34"/>
      <c r="AJ1081" s="40"/>
      <c r="AK1081" s="11"/>
      <c r="AL1081" s="11"/>
      <c r="AM1081" s="11"/>
      <c r="AN1081" s="11"/>
      <c r="AO1081" s="11"/>
      <c r="AP1081" s="11"/>
      <c r="AQ1081" s="11"/>
      <c r="AR1081" s="11"/>
    </row>
    <row r="1082" spans="1:44">
      <c r="A1082" s="277">
        <v>551</v>
      </c>
      <c r="B1082" s="245" t="s">
        <v>1723</v>
      </c>
      <c r="C1082" s="245"/>
      <c r="D1082" s="245">
        <v>9</v>
      </c>
      <c r="E1082" s="248">
        <v>0</v>
      </c>
      <c r="F1082" s="248">
        <v>2</v>
      </c>
      <c r="G1082" s="248">
        <v>0</v>
      </c>
      <c r="H1082" s="247">
        <v>2</v>
      </c>
      <c r="I1082" s="65">
        <f>E1082*400+F1082*100+G1082</f>
        <v>200</v>
      </c>
      <c r="J1082" s="65">
        <v>250</v>
      </c>
      <c r="K1082" s="80">
        <f>I1082*J1082</f>
        <v>50000</v>
      </c>
      <c r="L1082" s="245"/>
      <c r="M1082" s="266"/>
      <c r="N1082" s="245"/>
      <c r="O1082" s="48"/>
      <c r="P1082" s="58"/>
      <c r="Q1082" s="245"/>
      <c r="R1082" s="251"/>
      <c r="S1082" s="245"/>
      <c r="T1082" s="245"/>
      <c r="U1082" s="248"/>
      <c r="V1082" s="245"/>
      <c r="W1082" s="278"/>
      <c r="X1082" s="257"/>
      <c r="Y1082" s="257"/>
      <c r="Z1082" s="125">
        <f>K1082</f>
        <v>50000</v>
      </c>
      <c r="AA1082" s="254">
        <v>0.02</v>
      </c>
      <c r="AB1082" s="82">
        <f>+Z1082*AA1082/100</f>
        <v>10</v>
      </c>
      <c r="AC1082" s="83">
        <f t="shared" si="397"/>
        <v>8.5</v>
      </c>
      <c r="AD1082" s="4" t="s">
        <v>10</v>
      </c>
      <c r="AE1082" s="4" t="s">
        <v>1979</v>
      </c>
      <c r="AF1082" s="4" t="s">
        <v>81</v>
      </c>
      <c r="AG1082" s="121">
        <v>3350400259224</v>
      </c>
      <c r="AH1082" s="8" t="s">
        <v>1974</v>
      </c>
    </row>
    <row r="1083" spans="1:44">
      <c r="A1083" s="277">
        <v>552</v>
      </c>
      <c r="B1083" s="249" t="s">
        <v>1319</v>
      </c>
      <c r="C1083" s="263">
        <v>46172</v>
      </c>
      <c r="D1083" s="245">
        <v>5</v>
      </c>
      <c r="E1083" s="248">
        <v>0</v>
      </c>
      <c r="F1083" s="248">
        <v>2</v>
      </c>
      <c r="G1083" s="248">
        <v>73</v>
      </c>
      <c r="H1083" s="247">
        <v>2</v>
      </c>
      <c r="I1083" s="65">
        <f t="shared" si="401"/>
        <v>273</v>
      </c>
      <c r="J1083" s="84">
        <v>440</v>
      </c>
      <c r="K1083" s="80">
        <f t="shared" si="392"/>
        <v>120120</v>
      </c>
      <c r="L1083" s="245">
        <v>1</v>
      </c>
      <c r="M1083" s="266"/>
      <c r="N1083" s="245"/>
      <c r="O1083" s="45"/>
      <c r="P1083" s="139"/>
      <c r="Q1083" s="249"/>
      <c r="R1083" s="250"/>
      <c r="S1083" s="245"/>
      <c r="T1083" s="249"/>
      <c r="U1083" s="252"/>
      <c r="V1083" s="249"/>
      <c r="W1083" s="253"/>
      <c r="X1083" s="243"/>
      <c r="Y1083" s="243"/>
      <c r="Z1083" s="125">
        <f>K1083</f>
        <v>120120</v>
      </c>
      <c r="AA1083" s="254">
        <v>0.02</v>
      </c>
      <c r="AB1083" s="136">
        <f t="shared" ref="AB1083:AB1089" si="404">+Z1083*AA1083/100</f>
        <v>24.024000000000001</v>
      </c>
      <c r="AC1083" s="83">
        <f t="shared" si="397"/>
        <v>20.420400000000001</v>
      </c>
      <c r="AD1083" s="4" t="s">
        <v>20</v>
      </c>
      <c r="AE1083" s="4" t="s">
        <v>1855</v>
      </c>
      <c r="AF1083" s="4" t="s">
        <v>34</v>
      </c>
      <c r="AG1083" s="121">
        <v>135040070761</v>
      </c>
      <c r="AH1083" s="8" t="s">
        <v>1856</v>
      </c>
    </row>
    <row r="1084" spans="1:44">
      <c r="A1084" s="277">
        <v>553</v>
      </c>
      <c r="B1084" s="249" t="s">
        <v>1723</v>
      </c>
      <c r="C1084" s="245"/>
      <c r="D1084" s="245">
        <v>9</v>
      </c>
      <c r="E1084" s="248">
        <v>0</v>
      </c>
      <c r="F1084" s="248">
        <v>1</v>
      </c>
      <c r="G1084" s="248">
        <v>8</v>
      </c>
      <c r="H1084" s="247">
        <v>2</v>
      </c>
      <c r="I1084" s="65">
        <f t="shared" ref="I1084:I1092" si="405">E1084*400+F1084*100+G1084</f>
        <v>108</v>
      </c>
      <c r="J1084" s="84">
        <v>250</v>
      </c>
      <c r="K1084" s="80">
        <f t="shared" ref="K1084:K1093" si="406">I1084*J1084</f>
        <v>27000</v>
      </c>
      <c r="L1084" s="245"/>
      <c r="M1084" s="266"/>
      <c r="N1084" s="245"/>
      <c r="O1084" s="45"/>
      <c r="P1084" s="139"/>
      <c r="Q1084" s="249"/>
      <c r="R1084" s="250"/>
      <c r="S1084" s="245"/>
      <c r="T1084" s="249"/>
      <c r="U1084" s="252"/>
      <c r="V1084" s="249"/>
      <c r="W1084" s="253"/>
      <c r="X1084" s="243"/>
      <c r="Y1084" s="243"/>
      <c r="Z1084" s="125">
        <f>K1084</f>
        <v>27000</v>
      </c>
      <c r="AA1084" s="254">
        <v>0.02</v>
      </c>
      <c r="AB1084" s="136">
        <f t="shared" si="404"/>
        <v>5.4</v>
      </c>
      <c r="AC1084" s="83">
        <f t="shared" si="397"/>
        <v>4.59</v>
      </c>
      <c r="AD1084" s="4" t="s">
        <v>10</v>
      </c>
      <c r="AE1084" s="4" t="s">
        <v>1973</v>
      </c>
      <c r="AF1084" s="4" t="s">
        <v>411</v>
      </c>
      <c r="AG1084" s="121">
        <v>3350400195625</v>
      </c>
      <c r="AH1084" s="8" t="s">
        <v>1974</v>
      </c>
    </row>
    <row r="1085" spans="1:44">
      <c r="A1085" s="277">
        <v>554</v>
      </c>
      <c r="B1085" s="243" t="s">
        <v>1322</v>
      </c>
      <c r="C1085" s="262">
        <v>23933</v>
      </c>
      <c r="D1085" s="245">
        <v>4</v>
      </c>
      <c r="E1085" s="248">
        <v>5</v>
      </c>
      <c r="F1085" s="248">
        <v>0</v>
      </c>
      <c r="G1085" s="248">
        <v>18</v>
      </c>
      <c r="H1085" s="247">
        <v>1</v>
      </c>
      <c r="I1085" s="84">
        <f t="shared" si="405"/>
        <v>2018</v>
      </c>
      <c r="J1085" s="84">
        <v>250</v>
      </c>
      <c r="K1085" s="80">
        <f>I1085*J1085</f>
        <v>504500</v>
      </c>
      <c r="L1085" s="245"/>
      <c r="M1085" s="248"/>
      <c r="N1085" s="249"/>
      <c r="O1085" s="45"/>
      <c r="P1085" s="139"/>
      <c r="Q1085" s="250"/>
      <c r="R1085" s="250"/>
      <c r="S1085" s="251"/>
      <c r="T1085" s="249"/>
      <c r="U1085" s="252"/>
      <c r="V1085" s="249"/>
      <c r="W1085" s="253"/>
      <c r="X1085" s="243"/>
      <c r="Y1085" s="243"/>
      <c r="Z1085" s="125">
        <f t="shared" ref="Z1085:Z1091" si="407">K1085</f>
        <v>504500</v>
      </c>
      <c r="AA1085" s="254">
        <v>0.01</v>
      </c>
      <c r="AB1085" s="136">
        <f t="shared" si="404"/>
        <v>50.45</v>
      </c>
      <c r="AC1085" s="83">
        <f t="shared" si="397"/>
        <v>42.8825</v>
      </c>
      <c r="AD1085" s="4" t="s">
        <v>10</v>
      </c>
      <c r="AE1085" s="4" t="s">
        <v>1345</v>
      </c>
      <c r="AF1085" s="4" t="s">
        <v>240</v>
      </c>
      <c r="AG1085" s="121">
        <v>3350500180816</v>
      </c>
      <c r="AH1085" s="8" t="s">
        <v>1533</v>
      </c>
      <c r="AI1085" s="35" t="s">
        <v>195</v>
      </c>
    </row>
    <row r="1086" spans="1:44">
      <c r="A1086" s="277">
        <v>555</v>
      </c>
      <c r="B1086" s="243" t="s">
        <v>1322</v>
      </c>
      <c r="C1086" s="262">
        <v>23933</v>
      </c>
      <c r="D1086" s="245">
        <v>4</v>
      </c>
      <c r="E1086" s="248">
        <v>0</v>
      </c>
      <c r="F1086" s="248">
        <v>3</v>
      </c>
      <c r="G1086" s="248">
        <v>57</v>
      </c>
      <c r="H1086" s="247">
        <v>1</v>
      </c>
      <c r="I1086" s="84">
        <f t="shared" si="405"/>
        <v>357</v>
      </c>
      <c r="J1086" s="84">
        <v>250</v>
      </c>
      <c r="K1086" s="80">
        <f t="shared" si="406"/>
        <v>89250</v>
      </c>
      <c r="L1086" s="245"/>
      <c r="M1086" s="248"/>
      <c r="N1086" s="249"/>
      <c r="O1086" s="45"/>
      <c r="P1086" s="139"/>
      <c r="Q1086" s="250"/>
      <c r="R1086" s="250"/>
      <c r="S1086" s="251"/>
      <c r="T1086" s="249"/>
      <c r="U1086" s="252"/>
      <c r="V1086" s="249"/>
      <c r="W1086" s="253"/>
      <c r="X1086" s="243"/>
      <c r="Y1086" s="243"/>
      <c r="Z1086" s="125">
        <f t="shared" si="407"/>
        <v>89250</v>
      </c>
      <c r="AA1086" s="254">
        <v>0.01</v>
      </c>
      <c r="AB1086" s="136">
        <f t="shared" si="404"/>
        <v>8.9250000000000007</v>
      </c>
      <c r="AC1086" s="83">
        <f t="shared" si="397"/>
        <v>7.5862500000000006</v>
      </c>
      <c r="AD1086" s="4" t="s">
        <v>10</v>
      </c>
      <c r="AE1086" s="4" t="s">
        <v>1345</v>
      </c>
      <c r="AF1086" s="4" t="s">
        <v>1378</v>
      </c>
      <c r="AG1086" s="121">
        <v>3350400017420</v>
      </c>
    </row>
    <row r="1087" spans="1:44" s="176" customFormat="1" ht="17.25">
      <c r="A1087" s="277">
        <v>556</v>
      </c>
      <c r="B1087" s="243" t="s">
        <v>1723</v>
      </c>
      <c r="C1087" s="426"/>
      <c r="D1087" s="245">
        <v>6</v>
      </c>
      <c r="E1087" s="427">
        <v>0</v>
      </c>
      <c r="F1087" s="427">
        <v>0</v>
      </c>
      <c r="G1087" s="427">
        <v>51</v>
      </c>
      <c r="H1087" s="268">
        <v>2</v>
      </c>
      <c r="I1087" s="84">
        <v>51</v>
      </c>
      <c r="J1087" s="84">
        <v>250</v>
      </c>
      <c r="K1087" s="255">
        <v>12750</v>
      </c>
      <c r="L1087" s="245"/>
      <c r="M1087" s="248"/>
      <c r="N1087" s="249"/>
      <c r="O1087" s="45"/>
      <c r="P1087" s="139"/>
      <c r="Q1087" s="250"/>
      <c r="R1087" s="250"/>
      <c r="S1087" s="251"/>
      <c r="T1087" s="249"/>
      <c r="U1087" s="252"/>
      <c r="V1087" s="249"/>
      <c r="W1087" s="243"/>
      <c r="X1087" s="243"/>
      <c r="Y1087" s="243"/>
      <c r="Z1087" s="125">
        <v>12750</v>
      </c>
      <c r="AA1087" s="254">
        <v>0.02</v>
      </c>
      <c r="AB1087" s="136">
        <v>2.5499999999999998</v>
      </c>
      <c r="AC1087" s="83"/>
      <c r="AD1087" s="508" t="s">
        <v>10</v>
      </c>
      <c r="AE1087" s="509" t="s">
        <v>2340</v>
      </c>
      <c r="AF1087" s="509" t="s">
        <v>176</v>
      </c>
      <c r="AG1087" s="486"/>
      <c r="AH1087" s="511"/>
      <c r="AI1087" s="104"/>
      <c r="AJ1087" s="205"/>
      <c r="AN1087" s="177"/>
      <c r="AO1087" s="177"/>
    </row>
    <row r="1088" spans="1:44" ht="20.100000000000001" customHeight="1">
      <c r="A1088" s="277">
        <v>557</v>
      </c>
      <c r="B1088" s="243" t="s">
        <v>656</v>
      </c>
      <c r="C1088" s="258">
        <v>568</v>
      </c>
      <c r="D1088" s="259" t="s">
        <v>95</v>
      </c>
      <c r="E1088" s="260">
        <v>5</v>
      </c>
      <c r="F1088" s="260">
        <v>0</v>
      </c>
      <c r="G1088" s="260">
        <v>38</v>
      </c>
      <c r="H1088" s="264">
        <v>1</v>
      </c>
      <c r="I1088" s="84">
        <f t="shared" si="405"/>
        <v>2038</v>
      </c>
      <c r="J1088" s="84">
        <v>250</v>
      </c>
      <c r="K1088" s="80">
        <f t="shared" si="406"/>
        <v>509500</v>
      </c>
      <c r="L1088" s="245"/>
      <c r="M1088" s="248"/>
      <c r="N1088" s="249"/>
      <c r="O1088" s="45"/>
      <c r="P1088" s="139"/>
      <c r="Q1088" s="250"/>
      <c r="R1088" s="250"/>
      <c r="S1088" s="251"/>
      <c r="T1088" s="249"/>
      <c r="U1088" s="252"/>
      <c r="V1088" s="249"/>
      <c r="W1088" s="253"/>
      <c r="X1088" s="243"/>
      <c r="Y1088" s="243"/>
      <c r="Z1088" s="125">
        <f t="shared" si="407"/>
        <v>509500</v>
      </c>
      <c r="AA1088" s="254">
        <v>0.01</v>
      </c>
      <c r="AB1088" s="136">
        <f t="shared" si="404"/>
        <v>50.95</v>
      </c>
      <c r="AC1088" s="83">
        <f t="shared" si="397"/>
        <v>43.307500000000005</v>
      </c>
      <c r="AD1088" s="501" t="s">
        <v>10</v>
      </c>
      <c r="AE1088" s="489" t="s">
        <v>535</v>
      </c>
      <c r="AF1088" s="489" t="s">
        <v>536</v>
      </c>
      <c r="AG1088" s="498" t="s">
        <v>836</v>
      </c>
      <c r="AH1088" s="498" t="s">
        <v>441</v>
      </c>
      <c r="AI1088" s="12" t="s">
        <v>95</v>
      </c>
      <c r="AJ1088" s="6" t="s">
        <v>123</v>
      </c>
      <c r="AK1088" s="11" t="s">
        <v>15</v>
      </c>
      <c r="AL1088" s="11" t="s">
        <v>16</v>
      </c>
      <c r="AM1088" s="11" t="s">
        <v>17</v>
      </c>
      <c r="AN1088" s="11" t="s">
        <v>101</v>
      </c>
      <c r="AO1088" s="11" t="s">
        <v>269</v>
      </c>
      <c r="AP1088" s="11">
        <v>3</v>
      </c>
      <c r="AQ1088" s="11">
        <v>3</v>
      </c>
      <c r="AR1088" s="11">
        <v>33</v>
      </c>
    </row>
    <row r="1089" spans="1:16158" ht="20.100000000000001" customHeight="1">
      <c r="A1089" s="256"/>
      <c r="B1089" s="243" t="s">
        <v>656</v>
      </c>
      <c r="C1089" s="258">
        <v>489</v>
      </c>
      <c r="D1089" s="259" t="s">
        <v>95</v>
      </c>
      <c r="E1089" s="260">
        <v>3</v>
      </c>
      <c r="F1089" s="260">
        <v>2</v>
      </c>
      <c r="G1089" s="260">
        <v>56</v>
      </c>
      <c r="H1089" s="264">
        <v>1</v>
      </c>
      <c r="I1089" s="84">
        <f t="shared" si="405"/>
        <v>1456</v>
      </c>
      <c r="J1089" s="84">
        <v>250</v>
      </c>
      <c r="K1089" s="80">
        <f t="shared" si="406"/>
        <v>364000</v>
      </c>
      <c r="L1089" s="245"/>
      <c r="M1089" s="248"/>
      <c r="N1089" s="249"/>
      <c r="O1089" s="45"/>
      <c r="P1089" s="139"/>
      <c r="Q1089" s="250"/>
      <c r="R1089" s="250"/>
      <c r="S1089" s="251"/>
      <c r="T1089" s="249"/>
      <c r="U1089" s="252"/>
      <c r="V1089" s="249"/>
      <c r="W1089" s="253"/>
      <c r="X1089" s="243"/>
      <c r="Y1089" s="243"/>
      <c r="Z1089" s="125">
        <f t="shared" si="407"/>
        <v>364000</v>
      </c>
      <c r="AA1089" s="254">
        <v>0.01</v>
      </c>
      <c r="AB1089" s="136">
        <f t="shared" si="404"/>
        <v>36.4</v>
      </c>
      <c r="AC1089" s="83">
        <f t="shared" si="397"/>
        <v>30.939999999999998</v>
      </c>
      <c r="AD1089" s="501" t="s">
        <v>10</v>
      </c>
      <c r="AE1089" s="489" t="s">
        <v>535</v>
      </c>
      <c r="AF1089" s="489" t="s">
        <v>536</v>
      </c>
      <c r="AG1089" s="498" t="s">
        <v>836</v>
      </c>
      <c r="AH1089" s="498" t="s">
        <v>441</v>
      </c>
      <c r="AI1089" s="12" t="s">
        <v>95</v>
      </c>
      <c r="AJ1089" s="6" t="s">
        <v>123</v>
      </c>
      <c r="AK1089" s="11" t="s">
        <v>298</v>
      </c>
      <c r="AL1089" s="11" t="s">
        <v>299</v>
      </c>
      <c r="AM1089" s="11" t="s">
        <v>300</v>
      </c>
      <c r="AN1089" s="11" t="s">
        <v>134</v>
      </c>
      <c r="AO1089" s="11" t="s">
        <v>269</v>
      </c>
      <c r="AP1089" s="11">
        <v>2</v>
      </c>
      <c r="AQ1089" s="11">
        <v>2</v>
      </c>
      <c r="AR1089" s="11">
        <v>26</v>
      </c>
    </row>
    <row r="1090" spans="1:16158" ht="20.100000000000001" customHeight="1">
      <c r="A1090" s="256"/>
      <c r="B1090" s="243" t="s">
        <v>1759</v>
      </c>
      <c r="C1090" s="258"/>
      <c r="D1090" s="259"/>
      <c r="E1090" s="260">
        <v>5</v>
      </c>
      <c r="F1090" s="260">
        <v>0</v>
      </c>
      <c r="G1090" s="260">
        <v>0</v>
      </c>
      <c r="H1090" s="264">
        <v>1</v>
      </c>
      <c r="I1090" s="84">
        <f t="shared" si="405"/>
        <v>2000</v>
      </c>
      <c r="J1090" s="84">
        <v>250</v>
      </c>
      <c r="K1090" s="80">
        <f>+I1090*J1090</f>
        <v>500000</v>
      </c>
      <c r="L1090" s="245"/>
      <c r="M1090" s="248"/>
      <c r="N1090" s="249"/>
      <c r="O1090" s="45"/>
      <c r="P1090" s="139"/>
      <c r="Q1090" s="250"/>
      <c r="R1090" s="250"/>
      <c r="S1090" s="251"/>
      <c r="T1090" s="249"/>
      <c r="U1090" s="252"/>
      <c r="V1090" s="249"/>
      <c r="W1090" s="253"/>
      <c r="X1090" s="243"/>
      <c r="Y1090" s="243"/>
      <c r="Z1090" s="125">
        <f>+K1090</f>
        <v>500000</v>
      </c>
      <c r="AA1090" s="254">
        <v>0.01</v>
      </c>
      <c r="AB1090" s="136">
        <f>+Z1090*AA1090/100</f>
        <v>50</v>
      </c>
      <c r="AC1090" s="83"/>
      <c r="AD1090" s="501" t="s">
        <v>10</v>
      </c>
      <c r="AE1090" s="489" t="s">
        <v>535</v>
      </c>
      <c r="AF1090" s="489" t="s">
        <v>536</v>
      </c>
      <c r="AG1090" s="498" t="s">
        <v>836</v>
      </c>
      <c r="AH1090" s="498" t="s">
        <v>441</v>
      </c>
      <c r="AI1090" s="12"/>
      <c r="AJ1090" s="6"/>
      <c r="AK1090" s="11"/>
      <c r="AL1090" s="11"/>
      <c r="AM1090" s="11"/>
      <c r="AN1090" s="11"/>
      <c r="AO1090" s="11"/>
      <c r="AP1090" s="11"/>
      <c r="AQ1090" s="11"/>
      <c r="AR1090" s="11"/>
    </row>
    <row r="1091" spans="1:16158" ht="20.100000000000001" customHeight="1">
      <c r="A1091" s="256">
        <v>558</v>
      </c>
      <c r="B1091" s="243" t="s">
        <v>656</v>
      </c>
      <c r="C1091" s="258">
        <v>490</v>
      </c>
      <c r="D1091" s="259" t="s">
        <v>95</v>
      </c>
      <c r="E1091" s="260">
        <v>7</v>
      </c>
      <c r="F1091" s="260">
        <v>0</v>
      </c>
      <c r="G1091" s="260">
        <v>0</v>
      </c>
      <c r="H1091" s="247">
        <v>1</v>
      </c>
      <c r="I1091" s="84">
        <f t="shared" si="405"/>
        <v>2800</v>
      </c>
      <c r="J1091" s="84">
        <v>250</v>
      </c>
      <c r="K1091" s="80">
        <f>I1091*J1091</f>
        <v>700000</v>
      </c>
      <c r="L1091" s="245"/>
      <c r="M1091" s="248"/>
      <c r="N1091" s="249"/>
      <c r="O1091" s="45"/>
      <c r="P1091" s="139"/>
      <c r="Q1091" s="250"/>
      <c r="R1091" s="250"/>
      <c r="S1091" s="251"/>
      <c r="T1091" s="249"/>
      <c r="U1091" s="252"/>
      <c r="V1091" s="249"/>
      <c r="W1091" s="253"/>
      <c r="X1091" s="243"/>
      <c r="Y1091" s="243"/>
      <c r="Z1091" s="125">
        <f t="shared" si="407"/>
        <v>700000</v>
      </c>
      <c r="AA1091" s="254">
        <v>0.01</v>
      </c>
      <c r="AB1091" s="136">
        <f>+Z1091*AA1091/100</f>
        <v>70</v>
      </c>
      <c r="AC1091" s="83">
        <f t="shared" si="397"/>
        <v>59.5</v>
      </c>
      <c r="AD1091" s="501" t="s">
        <v>20</v>
      </c>
      <c r="AE1091" s="181" t="s">
        <v>621</v>
      </c>
      <c r="AF1091" s="181" t="s">
        <v>460</v>
      </c>
      <c r="AG1091" s="498" t="s">
        <v>1059</v>
      </c>
      <c r="AH1091" s="498" t="s">
        <v>65</v>
      </c>
      <c r="AI1091" s="12" t="s">
        <v>95</v>
      </c>
      <c r="AJ1091" s="6" t="s">
        <v>123</v>
      </c>
      <c r="AK1091" s="11" t="s">
        <v>15</v>
      </c>
      <c r="AL1091" s="11" t="s">
        <v>16</v>
      </c>
      <c r="AM1091" s="11" t="s">
        <v>17</v>
      </c>
      <c r="AN1091" s="11" t="s">
        <v>68</v>
      </c>
      <c r="AO1091" s="11" t="s">
        <v>561</v>
      </c>
      <c r="AP1091" s="11">
        <v>9</v>
      </c>
      <c r="AQ1091" s="11">
        <v>3</v>
      </c>
      <c r="AR1091" s="11">
        <v>17</v>
      </c>
    </row>
    <row r="1092" spans="1:16158">
      <c r="A1092" s="256"/>
      <c r="B1092" s="249" t="s">
        <v>1319</v>
      </c>
      <c r="C1092" s="263">
        <v>56698</v>
      </c>
      <c r="D1092" s="245">
        <v>4</v>
      </c>
      <c r="E1092" s="248">
        <v>0</v>
      </c>
      <c r="F1092" s="248">
        <v>1</v>
      </c>
      <c r="G1092" s="248">
        <v>43</v>
      </c>
      <c r="H1092" s="247">
        <v>5</v>
      </c>
      <c r="I1092" s="65">
        <f t="shared" si="405"/>
        <v>143</v>
      </c>
      <c r="J1092" s="84">
        <v>500</v>
      </c>
      <c r="K1092" s="80">
        <f>I1092*J1092</f>
        <v>71500</v>
      </c>
      <c r="L1092" s="245">
        <v>1</v>
      </c>
      <c r="M1092" s="266" t="s">
        <v>1592</v>
      </c>
      <c r="N1092" s="245" t="s">
        <v>1621</v>
      </c>
      <c r="O1092" s="45">
        <v>2</v>
      </c>
      <c r="P1092" s="141">
        <f>122.57*2</f>
        <v>245.14</v>
      </c>
      <c r="Q1092" s="249">
        <f>100-23</f>
        <v>77</v>
      </c>
      <c r="R1092" s="210">
        <v>7400</v>
      </c>
      <c r="S1092" s="58">
        <f>+P1092*R1092</f>
        <v>1814036</v>
      </c>
      <c r="T1092" s="245">
        <v>28</v>
      </c>
      <c r="U1092" s="248">
        <v>85</v>
      </c>
      <c r="V1092" s="58">
        <f>+S1092*0.15</f>
        <v>272105.39999999997</v>
      </c>
      <c r="W1092" s="99">
        <f>+V1092+K1092</f>
        <v>343605.39999999997</v>
      </c>
      <c r="X1092" s="59">
        <f>+W1092*Q1092/100</f>
        <v>264576.158</v>
      </c>
      <c r="Y1092" s="59">
        <v>10</v>
      </c>
      <c r="Z1092" s="125"/>
      <c r="AA1092" s="340"/>
      <c r="AB1092" s="76"/>
      <c r="AC1092" s="83">
        <f t="shared" si="397"/>
        <v>0</v>
      </c>
      <c r="AD1092" s="4" t="s">
        <v>20</v>
      </c>
      <c r="AE1092" s="179" t="s">
        <v>1663</v>
      </c>
      <c r="AF1092" s="179" t="s">
        <v>460</v>
      </c>
      <c r="AG1092" s="121">
        <v>3350400180121</v>
      </c>
      <c r="AH1092" s="8" t="s">
        <v>1661</v>
      </c>
    </row>
    <row r="1093" spans="1:16158">
      <c r="A1093" s="256"/>
      <c r="B1093" s="249"/>
      <c r="C1093" s="245"/>
      <c r="D1093" s="245"/>
      <c r="E1093" s="248"/>
      <c r="F1093" s="248"/>
      <c r="G1093" s="248"/>
      <c r="H1093" s="247"/>
      <c r="I1093" s="65"/>
      <c r="J1093" s="65"/>
      <c r="K1093" s="80">
        <f t="shared" si="406"/>
        <v>0</v>
      </c>
      <c r="L1093" s="245"/>
      <c r="M1093" s="266" t="s">
        <v>1662</v>
      </c>
      <c r="N1093" s="245" t="s">
        <v>1621</v>
      </c>
      <c r="O1093" s="45">
        <v>3</v>
      </c>
      <c r="P1093" s="139">
        <f>7.8*7.3</f>
        <v>56.94</v>
      </c>
      <c r="Q1093" s="249">
        <f>+P1093*100/P1092</f>
        <v>23.227543444562293</v>
      </c>
      <c r="R1093" s="250"/>
      <c r="S1093" s="245"/>
      <c r="T1093" s="245"/>
      <c r="U1093" s="248"/>
      <c r="V1093" s="245"/>
      <c r="W1093" s="278"/>
      <c r="X1093" s="59">
        <f>+W1092*Q1093/100</f>
        <v>79811.093562862035</v>
      </c>
      <c r="Y1093" s="257"/>
      <c r="Z1093" s="125">
        <f>+X1093</f>
        <v>79811.093562862035</v>
      </c>
      <c r="AA1093" s="340">
        <v>0.3</v>
      </c>
      <c r="AB1093" s="76">
        <f>+Z1093*AA1093/100</f>
        <v>239.43328068858608</v>
      </c>
      <c r="AC1093" s="83">
        <f t="shared" si="397"/>
        <v>203.51828858529817</v>
      </c>
      <c r="AE1093" s="179" t="s">
        <v>1663</v>
      </c>
    </row>
    <row r="1094" spans="1:16158">
      <c r="A1094" s="283"/>
      <c r="B1094" s="243"/>
      <c r="C1094" s="245"/>
      <c r="D1094" s="257"/>
      <c r="E1094" s="284"/>
      <c r="F1094" s="284"/>
      <c r="G1094" s="284"/>
      <c r="H1094" s="285"/>
      <c r="I1094" s="65"/>
      <c r="J1094" s="65"/>
      <c r="K1094" s="80"/>
      <c r="L1094" s="257"/>
      <c r="M1094" s="428"/>
      <c r="N1094" s="257"/>
      <c r="O1094" s="68"/>
      <c r="P1094" s="71"/>
      <c r="Q1094" s="243"/>
      <c r="R1094" s="254"/>
      <c r="S1094" s="257"/>
      <c r="T1094" s="243"/>
      <c r="U1094" s="341"/>
      <c r="V1094" s="243"/>
      <c r="W1094" s="253"/>
      <c r="X1094" s="243"/>
      <c r="Y1094" s="243"/>
      <c r="Z1094" s="125"/>
      <c r="AA1094" s="254"/>
      <c r="AB1094" s="76"/>
      <c r="AC1094" s="83">
        <f t="shared" si="397"/>
        <v>0</v>
      </c>
    </row>
    <row r="1095" spans="1:16158" ht="20.100000000000001" customHeight="1">
      <c r="A1095" s="256">
        <v>559</v>
      </c>
      <c r="B1095" s="243" t="s">
        <v>656</v>
      </c>
      <c r="C1095" s="258">
        <v>673</v>
      </c>
      <c r="D1095" s="259" t="s">
        <v>32</v>
      </c>
      <c r="E1095" s="260">
        <v>9</v>
      </c>
      <c r="F1095" s="260">
        <v>0</v>
      </c>
      <c r="G1095" s="260">
        <v>16</v>
      </c>
      <c r="H1095" s="264">
        <v>1</v>
      </c>
      <c r="I1095" s="84">
        <f t="shared" ref="I1095:I1116" si="408">E1095*400+F1095*100+G1095</f>
        <v>3616</v>
      </c>
      <c r="J1095" s="84">
        <v>250</v>
      </c>
      <c r="K1095" s="80">
        <f t="shared" ref="K1095:K1116" si="409">I1095*J1095</f>
        <v>904000</v>
      </c>
      <c r="L1095" s="245"/>
      <c r="M1095" s="248"/>
      <c r="N1095" s="249"/>
      <c r="O1095" s="45"/>
      <c r="P1095" s="139"/>
      <c r="Q1095" s="250"/>
      <c r="R1095" s="250"/>
      <c r="S1095" s="251"/>
      <c r="T1095" s="249"/>
      <c r="U1095" s="252"/>
      <c r="V1095" s="249"/>
      <c r="W1095" s="253"/>
      <c r="X1095" s="243"/>
      <c r="Y1095" s="243"/>
      <c r="Z1095" s="125">
        <f>K1095</f>
        <v>904000</v>
      </c>
      <c r="AA1095" s="254">
        <v>0.01</v>
      </c>
      <c r="AB1095" s="82">
        <f t="shared" ref="AB1095:AB1116" si="410">+Z1095*AA1095/100</f>
        <v>90.4</v>
      </c>
      <c r="AC1095" s="83">
        <f t="shared" si="397"/>
        <v>76.84</v>
      </c>
      <c r="AD1095" s="501" t="s">
        <v>10</v>
      </c>
      <c r="AE1095" s="489" t="s">
        <v>139</v>
      </c>
      <c r="AF1095" s="489" t="s">
        <v>34</v>
      </c>
      <c r="AG1095" s="498" t="s">
        <v>817</v>
      </c>
      <c r="AH1095" s="498" t="s">
        <v>273</v>
      </c>
      <c r="AI1095" s="12" t="s">
        <v>14</v>
      </c>
      <c r="AJ1095" s="6" t="s">
        <v>36</v>
      </c>
      <c r="AK1095" s="11" t="s">
        <v>15</v>
      </c>
      <c r="AL1095" s="11" t="s">
        <v>16</v>
      </c>
      <c r="AM1095" s="11" t="s">
        <v>17</v>
      </c>
      <c r="AN1095" s="11" t="s">
        <v>40</v>
      </c>
      <c r="AO1095" s="11" t="s">
        <v>243</v>
      </c>
      <c r="AP1095" s="11">
        <v>4</v>
      </c>
      <c r="AQ1095" s="11">
        <v>1</v>
      </c>
      <c r="AR1095" s="11">
        <v>46</v>
      </c>
    </row>
    <row r="1096" spans="1:16158" ht="20.100000000000001" customHeight="1">
      <c r="A1096" s="256"/>
      <c r="B1096" s="243" t="s">
        <v>1759</v>
      </c>
      <c r="C1096" s="258"/>
      <c r="D1096" s="259"/>
      <c r="E1096" s="260">
        <v>5</v>
      </c>
      <c r="F1096" s="260">
        <v>0</v>
      </c>
      <c r="G1096" s="260">
        <v>0</v>
      </c>
      <c r="H1096" s="264">
        <v>1</v>
      </c>
      <c r="I1096" s="84">
        <f t="shared" ref="I1096" si="411">E1096*400+F1096*100+G1096</f>
        <v>2000</v>
      </c>
      <c r="J1096" s="84">
        <v>250</v>
      </c>
      <c r="K1096" s="80">
        <f t="shared" ref="K1096" si="412">I1096*J1096</f>
        <v>500000</v>
      </c>
      <c r="L1096" s="245"/>
      <c r="M1096" s="248"/>
      <c r="N1096" s="249"/>
      <c r="O1096" s="45"/>
      <c r="P1096" s="139"/>
      <c r="Q1096" s="250"/>
      <c r="R1096" s="250"/>
      <c r="S1096" s="251"/>
      <c r="T1096" s="249"/>
      <c r="U1096" s="252"/>
      <c r="V1096" s="249"/>
      <c r="W1096" s="253"/>
      <c r="X1096" s="243"/>
      <c r="Y1096" s="243"/>
      <c r="Z1096" s="125">
        <f>K1096</f>
        <v>500000</v>
      </c>
      <c r="AA1096" s="254">
        <v>0.01</v>
      </c>
      <c r="AB1096" s="82">
        <f t="shared" ref="AB1096" si="413">+Z1096*AA1096/100</f>
        <v>50</v>
      </c>
      <c r="AC1096" s="83">
        <f t="shared" si="397"/>
        <v>42.5</v>
      </c>
      <c r="AD1096" s="501"/>
      <c r="AE1096" s="489" t="s">
        <v>139</v>
      </c>
      <c r="AF1096" s="489"/>
      <c r="AG1096" s="498"/>
      <c r="AH1096" s="498"/>
      <c r="AI1096" s="12"/>
      <c r="AJ1096" s="6"/>
      <c r="AK1096" s="11"/>
      <c r="AL1096" s="11"/>
      <c r="AM1096" s="11"/>
      <c r="AN1096" s="11"/>
      <c r="AO1096" s="11"/>
      <c r="AP1096" s="11"/>
      <c r="AQ1096" s="11"/>
      <c r="AR1096" s="11"/>
    </row>
    <row r="1097" spans="1:16158" ht="20.100000000000001" customHeight="1">
      <c r="A1097" s="256"/>
      <c r="B1097" s="243" t="s">
        <v>656</v>
      </c>
      <c r="C1097" s="258">
        <v>340</v>
      </c>
      <c r="D1097" s="259" t="s">
        <v>32</v>
      </c>
      <c r="E1097" s="260">
        <v>5</v>
      </c>
      <c r="F1097" s="260">
        <v>2</v>
      </c>
      <c r="G1097" s="260">
        <v>95</v>
      </c>
      <c r="H1097" s="264">
        <v>1</v>
      </c>
      <c r="I1097" s="84">
        <f t="shared" si="408"/>
        <v>2295</v>
      </c>
      <c r="J1097" s="84">
        <v>250</v>
      </c>
      <c r="K1097" s="80">
        <f t="shared" si="409"/>
        <v>573750</v>
      </c>
      <c r="L1097" s="245"/>
      <c r="M1097" s="248"/>
      <c r="N1097" s="249"/>
      <c r="O1097" s="45"/>
      <c r="P1097" s="139"/>
      <c r="Q1097" s="250"/>
      <c r="R1097" s="250"/>
      <c r="S1097" s="251"/>
      <c r="T1097" s="249"/>
      <c r="U1097" s="252"/>
      <c r="V1097" s="249"/>
      <c r="W1097" s="253"/>
      <c r="X1097" s="243"/>
      <c r="Y1097" s="243"/>
      <c r="Z1097" s="125">
        <f t="shared" ref="Z1097:Z1106" si="414">K1097</f>
        <v>573750</v>
      </c>
      <c r="AA1097" s="254">
        <v>0.01</v>
      </c>
      <c r="AB1097" s="82">
        <f t="shared" si="410"/>
        <v>57.375</v>
      </c>
      <c r="AC1097" s="83">
        <f t="shared" si="397"/>
        <v>48.768749999999997</v>
      </c>
      <c r="AD1097" s="501" t="s">
        <v>10</v>
      </c>
      <c r="AE1097" s="489" t="s">
        <v>139</v>
      </c>
      <c r="AF1097" s="489" t="s">
        <v>34</v>
      </c>
      <c r="AG1097" s="498" t="s">
        <v>817</v>
      </c>
      <c r="AH1097" s="498" t="s">
        <v>273</v>
      </c>
      <c r="AI1097" s="12" t="s">
        <v>14</v>
      </c>
      <c r="AJ1097" s="6" t="s">
        <v>36</v>
      </c>
      <c r="AK1097" s="11" t="s">
        <v>15</v>
      </c>
      <c r="AL1097" s="11" t="s">
        <v>16</v>
      </c>
      <c r="AM1097" s="11" t="s">
        <v>17</v>
      </c>
      <c r="AN1097" s="11" t="s">
        <v>106</v>
      </c>
      <c r="AO1097" s="11" t="s">
        <v>269</v>
      </c>
      <c r="AP1097" s="11">
        <v>5</v>
      </c>
      <c r="AQ1097" s="11">
        <v>2</v>
      </c>
      <c r="AR1097" s="11">
        <v>83</v>
      </c>
    </row>
    <row r="1098" spans="1:16158" ht="20.100000000000001" customHeight="1">
      <c r="A1098" s="256"/>
      <c r="B1098" s="243" t="s">
        <v>656</v>
      </c>
      <c r="C1098" s="258">
        <v>340</v>
      </c>
      <c r="D1098" s="259" t="s">
        <v>32</v>
      </c>
      <c r="E1098" s="260">
        <v>2</v>
      </c>
      <c r="F1098" s="260">
        <v>0</v>
      </c>
      <c r="G1098" s="260">
        <v>76</v>
      </c>
      <c r="H1098" s="264">
        <v>1</v>
      </c>
      <c r="I1098" s="65">
        <f t="shared" si="408"/>
        <v>876</v>
      </c>
      <c r="J1098" s="84">
        <v>250</v>
      </c>
      <c r="K1098" s="80">
        <f t="shared" si="409"/>
        <v>219000</v>
      </c>
      <c r="L1098" s="245"/>
      <c r="M1098" s="248"/>
      <c r="N1098" s="249"/>
      <c r="O1098" s="45"/>
      <c r="P1098" s="139"/>
      <c r="Q1098" s="250"/>
      <c r="R1098" s="250"/>
      <c r="S1098" s="251"/>
      <c r="T1098" s="249"/>
      <c r="U1098" s="252"/>
      <c r="V1098" s="249"/>
      <c r="W1098" s="253"/>
      <c r="X1098" s="243"/>
      <c r="Y1098" s="243"/>
      <c r="Z1098" s="125">
        <f t="shared" si="414"/>
        <v>219000</v>
      </c>
      <c r="AA1098" s="254">
        <v>0.01</v>
      </c>
      <c r="AB1098" s="82">
        <f t="shared" si="410"/>
        <v>21.9</v>
      </c>
      <c r="AC1098" s="83">
        <f t="shared" si="397"/>
        <v>18.614999999999998</v>
      </c>
      <c r="AD1098" s="501" t="s">
        <v>10</v>
      </c>
      <c r="AE1098" s="489" t="s">
        <v>139</v>
      </c>
      <c r="AF1098" s="489" t="s">
        <v>34</v>
      </c>
      <c r="AG1098" s="498" t="s">
        <v>817</v>
      </c>
      <c r="AH1098" s="498" t="s">
        <v>273</v>
      </c>
      <c r="AI1098" s="12" t="s">
        <v>14</v>
      </c>
      <c r="AJ1098" s="6" t="s">
        <v>36</v>
      </c>
      <c r="AK1098" s="11" t="s">
        <v>15</v>
      </c>
      <c r="AL1098" s="11" t="s">
        <v>16</v>
      </c>
      <c r="AM1098" s="11" t="s">
        <v>17</v>
      </c>
      <c r="AN1098" s="11" t="s">
        <v>136</v>
      </c>
      <c r="AO1098" s="11" t="s">
        <v>269</v>
      </c>
      <c r="AP1098" s="11">
        <v>2</v>
      </c>
      <c r="AQ1098" s="11">
        <v>3</v>
      </c>
      <c r="AR1098" s="11">
        <v>88</v>
      </c>
    </row>
    <row r="1099" spans="1:16158" ht="20.100000000000001" customHeight="1">
      <c r="A1099" s="256"/>
      <c r="B1099" s="243" t="s">
        <v>656</v>
      </c>
      <c r="C1099" s="258">
        <v>673</v>
      </c>
      <c r="D1099" s="259" t="s">
        <v>32</v>
      </c>
      <c r="E1099" s="260">
        <v>2</v>
      </c>
      <c r="F1099" s="260">
        <v>0</v>
      </c>
      <c r="G1099" s="260">
        <v>90</v>
      </c>
      <c r="H1099" s="264">
        <v>1</v>
      </c>
      <c r="I1099" s="65">
        <f t="shared" si="408"/>
        <v>890</v>
      </c>
      <c r="J1099" s="84">
        <v>250</v>
      </c>
      <c r="K1099" s="80">
        <f t="shared" si="409"/>
        <v>222500</v>
      </c>
      <c r="L1099" s="245"/>
      <c r="M1099" s="248"/>
      <c r="N1099" s="249"/>
      <c r="O1099" s="45"/>
      <c r="P1099" s="139"/>
      <c r="Q1099" s="250"/>
      <c r="R1099" s="250"/>
      <c r="S1099" s="251"/>
      <c r="T1099" s="249"/>
      <c r="U1099" s="252"/>
      <c r="V1099" s="249"/>
      <c r="W1099" s="253"/>
      <c r="X1099" s="243"/>
      <c r="Y1099" s="243"/>
      <c r="Z1099" s="125">
        <f t="shared" si="414"/>
        <v>222500</v>
      </c>
      <c r="AA1099" s="254">
        <v>0.01</v>
      </c>
      <c r="AB1099" s="82">
        <f t="shared" si="410"/>
        <v>22.25</v>
      </c>
      <c r="AC1099" s="83">
        <f t="shared" si="397"/>
        <v>18.912499999999998</v>
      </c>
      <c r="AD1099" s="501" t="s">
        <v>10</v>
      </c>
      <c r="AE1099" s="489" t="s">
        <v>139</v>
      </c>
      <c r="AF1099" s="489" t="s">
        <v>34</v>
      </c>
      <c r="AG1099" s="498" t="s">
        <v>817</v>
      </c>
      <c r="AH1099" s="498" t="s">
        <v>273</v>
      </c>
      <c r="AI1099" s="12" t="s">
        <v>14</v>
      </c>
      <c r="AJ1099" s="6" t="s">
        <v>36</v>
      </c>
      <c r="AK1099" s="11" t="s">
        <v>195</v>
      </c>
      <c r="AL1099" s="11" t="s">
        <v>196</v>
      </c>
      <c r="AM1099" s="11" t="s">
        <v>17</v>
      </c>
      <c r="AN1099" s="11" t="s">
        <v>37</v>
      </c>
      <c r="AO1099" s="11" t="s">
        <v>362</v>
      </c>
      <c r="AP1099" s="11">
        <v>6</v>
      </c>
      <c r="AQ1099" s="11">
        <v>2</v>
      </c>
      <c r="AR1099" s="11">
        <v>19</v>
      </c>
    </row>
    <row r="1100" spans="1:16158" ht="20.100000000000001" customHeight="1">
      <c r="A1100" s="256"/>
      <c r="B1100" s="243" t="s">
        <v>656</v>
      </c>
      <c r="C1100" s="258">
        <v>749</v>
      </c>
      <c r="D1100" s="259" t="s">
        <v>14</v>
      </c>
      <c r="E1100" s="260">
        <v>1</v>
      </c>
      <c r="F1100" s="260">
        <v>1</v>
      </c>
      <c r="G1100" s="260">
        <v>55</v>
      </c>
      <c r="H1100" s="264">
        <v>1</v>
      </c>
      <c r="I1100" s="65">
        <f t="shared" si="408"/>
        <v>555</v>
      </c>
      <c r="J1100" s="84">
        <v>250</v>
      </c>
      <c r="K1100" s="80">
        <f t="shared" si="409"/>
        <v>138750</v>
      </c>
      <c r="L1100" s="245"/>
      <c r="M1100" s="248"/>
      <c r="N1100" s="249"/>
      <c r="O1100" s="45"/>
      <c r="P1100" s="139"/>
      <c r="Q1100" s="250"/>
      <c r="R1100" s="250"/>
      <c r="S1100" s="251"/>
      <c r="T1100" s="249"/>
      <c r="U1100" s="252"/>
      <c r="V1100" s="249"/>
      <c r="W1100" s="253"/>
      <c r="X1100" s="243"/>
      <c r="Y1100" s="243"/>
      <c r="Z1100" s="125">
        <f t="shared" si="414"/>
        <v>138750</v>
      </c>
      <c r="AA1100" s="254">
        <v>0.01</v>
      </c>
      <c r="AB1100" s="82">
        <f t="shared" si="410"/>
        <v>13.875</v>
      </c>
      <c r="AC1100" s="83">
        <f t="shared" si="397"/>
        <v>11.793749999999999</v>
      </c>
      <c r="AD1100" s="501" t="s">
        <v>10</v>
      </c>
      <c r="AE1100" s="489" t="s">
        <v>139</v>
      </c>
      <c r="AF1100" s="489" t="s">
        <v>34</v>
      </c>
      <c r="AG1100" s="498" t="s">
        <v>817</v>
      </c>
      <c r="AH1100" s="498" t="s">
        <v>273</v>
      </c>
      <c r="AI1100" s="12" t="s">
        <v>14</v>
      </c>
      <c r="AJ1100" s="6" t="s">
        <v>36</v>
      </c>
      <c r="AK1100" s="11" t="s">
        <v>15</v>
      </c>
      <c r="AL1100" s="11" t="s">
        <v>16</v>
      </c>
      <c r="AM1100" s="11" t="s">
        <v>17</v>
      </c>
      <c r="AN1100" s="11" t="s">
        <v>106</v>
      </c>
      <c r="AO1100" s="11" t="s">
        <v>462</v>
      </c>
      <c r="AP1100" s="11">
        <v>5</v>
      </c>
      <c r="AQ1100" s="11">
        <v>0</v>
      </c>
      <c r="AR1100" s="11">
        <v>0</v>
      </c>
    </row>
    <row r="1101" spans="1:16158" ht="20.100000000000001" customHeight="1">
      <c r="A1101" s="256"/>
      <c r="B1101" s="243" t="s">
        <v>656</v>
      </c>
      <c r="C1101" s="258" t="s">
        <v>1132</v>
      </c>
      <c r="D1101" s="259" t="s">
        <v>14</v>
      </c>
      <c r="E1101" s="260">
        <v>0</v>
      </c>
      <c r="F1101" s="260">
        <v>2</v>
      </c>
      <c r="G1101" s="260">
        <v>95</v>
      </c>
      <c r="H1101" s="264">
        <v>1</v>
      </c>
      <c r="I1101" s="65">
        <f t="shared" si="408"/>
        <v>295</v>
      </c>
      <c r="J1101" s="84">
        <v>250</v>
      </c>
      <c r="K1101" s="80">
        <f t="shared" si="409"/>
        <v>73750</v>
      </c>
      <c r="L1101" s="245"/>
      <c r="M1101" s="248"/>
      <c r="N1101" s="245"/>
      <c r="O1101" s="48"/>
      <c r="P1101" s="58"/>
      <c r="Q1101" s="251"/>
      <c r="R1101" s="251"/>
      <c r="S1101" s="251"/>
      <c r="T1101" s="245"/>
      <c r="U1101" s="252"/>
      <c r="V1101" s="249"/>
      <c r="W1101" s="253"/>
      <c r="X1101" s="243"/>
      <c r="Y1101" s="243"/>
      <c r="Z1101" s="125">
        <f t="shared" si="414"/>
        <v>73750</v>
      </c>
      <c r="AA1101" s="254">
        <v>0.01</v>
      </c>
      <c r="AB1101" s="82">
        <f>+Z1101*AA1101/100</f>
        <v>7.375</v>
      </c>
      <c r="AC1101" s="83">
        <f t="shared" si="397"/>
        <v>6.2687499999999998</v>
      </c>
      <c r="AD1101" s="497" t="s">
        <v>10</v>
      </c>
      <c r="AE1101" s="515" t="s">
        <v>139</v>
      </c>
      <c r="AF1101" s="515" t="s">
        <v>34</v>
      </c>
      <c r="AG1101" s="498" t="s">
        <v>817</v>
      </c>
      <c r="AH1101" s="498" t="s">
        <v>273</v>
      </c>
      <c r="AI1101" s="12" t="s">
        <v>14</v>
      </c>
      <c r="AJ1101" s="6" t="s">
        <v>36</v>
      </c>
      <c r="AK1101" s="11" t="s">
        <v>15</v>
      </c>
      <c r="AL1101" s="11" t="s">
        <v>16</v>
      </c>
      <c r="AM1101" s="11" t="s">
        <v>17</v>
      </c>
      <c r="AN1101" s="11" t="s">
        <v>127</v>
      </c>
      <c r="AO1101" s="11" t="s">
        <v>561</v>
      </c>
      <c r="AP1101" s="11">
        <v>12</v>
      </c>
      <c r="AQ1101" s="11">
        <v>2</v>
      </c>
      <c r="AR1101" s="11">
        <v>61</v>
      </c>
    </row>
    <row r="1102" spans="1:16158" ht="20.100000000000001" customHeight="1">
      <c r="A1102" s="256"/>
      <c r="B1102" s="243" t="s">
        <v>656</v>
      </c>
      <c r="C1102" s="258"/>
      <c r="D1102" s="259"/>
      <c r="E1102" s="260">
        <v>11</v>
      </c>
      <c r="F1102" s="260">
        <v>1</v>
      </c>
      <c r="G1102" s="260">
        <v>74</v>
      </c>
      <c r="H1102" s="264">
        <v>1</v>
      </c>
      <c r="I1102" s="65">
        <f t="shared" si="408"/>
        <v>4574</v>
      </c>
      <c r="J1102" s="84">
        <v>250</v>
      </c>
      <c r="K1102" s="80">
        <f t="shared" si="409"/>
        <v>1143500</v>
      </c>
      <c r="L1102" s="245"/>
      <c r="M1102" s="248"/>
      <c r="N1102" s="245"/>
      <c r="O1102" s="48"/>
      <c r="P1102" s="58"/>
      <c r="Q1102" s="251"/>
      <c r="R1102" s="251"/>
      <c r="S1102" s="251"/>
      <c r="T1102" s="245"/>
      <c r="U1102" s="252"/>
      <c r="V1102" s="249"/>
      <c r="W1102" s="253"/>
      <c r="X1102" s="243"/>
      <c r="Y1102" s="243"/>
      <c r="Z1102" s="125">
        <f t="shared" si="414"/>
        <v>1143500</v>
      </c>
      <c r="AA1102" s="254">
        <v>0.01</v>
      </c>
      <c r="AB1102" s="82">
        <f>+Z1102*AA1102/100</f>
        <v>114.35</v>
      </c>
      <c r="AC1102" s="83">
        <f t="shared" si="397"/>
        <v>97.197499999999991</v>
      </c>
      <c r="AD1102" s="497" t="s">
        <v>10</v>
      </c>
      <c r="AE1102" s="515" t="s">
        <v>139</v>
      </c>
      <c r="AF1102" s="515" t="s">
        <v>34</v>
      </c>
      <c r="AG1102" s="507"/>
      <c r="AH1102" s="507"/>
      <c r="AI1102" s="240"/>
      <c r="AJ1102" s="241"/>
      <c r="AK1102" s="11"/>
      <c r="AL1102" s="11"/>
      <c r="AM1102" s="11"/>
      <c r="AN1102" s="11"/>
      <c r="AO1102" s="11"/>
      <c r="AP1102" s="11"/>
      <c r="AQ1102" s="11"/>
      <c r="AR1102" s="11"/>
    </row>
    <row r="1103" spans="1:16158" s="35" customFormat="1">
      <c r="A1103" s="277">
        <v>560</v>
      </c>
      <c r="B1103" s="245" t="s">
        <v>1319</v>
      </c>
      <c r="C1103" s="245"/>
      <c r="D1103" s="245"/>
      <c r="E1103" s="248">
        <v>0</v>
      </c>
      <c r="F1103" s="248">
        <v>0</v>
      </c>
      <c r="G1103" s="248">
        <v>39</v>
      </c>
      <c r="H1103" s="247">
        <v>1</v>
      </c>
      <c r="I1103" s="65">
        <f>E1103*400+F1103*100+G1103</f>
        <v>39</v>
      </c>
      <c r="J1103" s="84">
        <v>500</v>
      </c>
      <c r="K1103" s="80">
        <f>I1103*J1103</f>
        <v>19500</v>
      </c>
      <c r="L1103" s="245">
        <v>2</v>
      </c>
      <c r="M1103" s="266" t="s">
        <v>1592</v>
      </c>
      <c r="N1103" s="245" t="s">
        <v>1595</v>
      </c>
      <c r="O1103" s="48"/>
      <c r="P1103" s="58">
        <v>155</v>
      </c>
      <c r="Q1103" s="245"/>
      <c r="R1103" s="251"/>
      <c r="S1103" s="245"/>
      <c r="T1103" s="245">
        <v>13</v>
      </c>
      <c r="U1103" s="248"/>
      <c r="V1103" s="245"/>
      <c r="W1103" s="278"/>
      <c r="X1103" s="257"/>
      <c r="Y1103" s="257"/>
      <c r="Z1103" s="125">
        <f>K1103</f>
        <v>19500</v>
      </c>
      <c r="AA1103" s="254">
        <v>0.02</v>
      </c>
      <c r="AB1103" s="82">
        <f>+Z1103*AA1103/100</f>
        <v>3.9</v>
      </c>
      <c r="AC1103" s="83">
        <f t="shared" si="397"/>
        <v>3.3149999999999999</v>
      </c>
      <c r="AD1103" s="4" t="s">
        <v>20</v>
      </c>
      <c r="AE1103" s="4" t="s">
        <v>1700</v>
      </c>
      <c r="AF1103" s="4" t="s">
        <v>171</v>
      </c>
      <c r="AG1103" s="121">
        <v>3350400178950</v>
      </c>
      <c r="AH1103" s="8" t="s">
        <v>1681</v>
      </c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  <c r="GM1103" s="9"/>
      <c r="GN1103" s="9"/>
      <c r="GO1103" s="9"/>
      <c r="GP1103" s="9"/>
      <c r="GQ1103" s="9"/>
      <c r="GR1103" s="9"/>
      <c r="GS1103" s="9"/>
      <c r="GT1103" s="9"/>
      <c r="GU1103" s="9"/>
      <c r="GV1103" s="9"/>
      <c r="GW1103" s="9"/>
      <c r="GX1103" s="9"/>
      <c r="GY1103" s="9"/>
      <c r="GZ1103" s="9"/>
      <c r="HA1103" s="9"/>
      <c r="HB1103" s="9"/>
      <c r="HC1103" s="9"/>
      <c r="HD1103" s="9"/>
      <c r="HE1103" s="9"/>
      <c r="HF1103" s="9"/>
      <c r="HG1103" s="9"/>
      <c r="HH1103" s="9"/>
      <c r="HI1103" s="9"/>
      <c r="HJ1103" s="9"/>
      <c r="HK1103" s="9"/>
      <c r="HL1103" s="9"/>
      <c r="HM1103" s="9"/>
      <c r="HN1103" s="9"/>
      <c r="HO1103" s="9"/>
      <c r="HP1103" s="9"/>
      <c r="HQ1103" s="9"/>
      <c r="HR1103" s="9"/>
      <c r="HS1103" s="9"/>
      <c r="HT1103" s="9"/>
      <c r="HU1103" s="9"/>
      <c r="HV1103" s="9"/>
      <c r="HW1103" s="9"/>
      <c r="HX1103" s="9"/>
      <c r="HY1103" s="9"/>
      <c r="HZ1103" s="9"/>
      <c r="IA1103" s="9"/>
      <c r="IB1103" s="9"/>
      <c r="IC1103" s="9"/>
      <c r="ID1103" s="9"/>
      <c r="IE1103" s="9"/>
      <c r="IF1103" s="9"/>
      <c r="IG1103" s="9"/>
      <c r="IH1103" s="9"/>
      <c r="II1103" s="9"/>
      <c r="IJ1103" s="9"/>
      <c r="IK1103" s="9"/>
      <c r="IL1103" s="9"/>
      <c r="IM1103" s="9"/>
      <c r="IN1103" s="9"/>
      <c r="IO1103" s="9"/>
      <c r="IP1103" s="9"/>
      <c r="IQ1103" s="9"/>
      <c r="IR1103" s="9"/>
      <c r="IS1103" s="9"/>
      <c r="IT1103" s="9"/>
      <c r="IU1103" s="9"/>
      <c r="IV1103" s="9"/>
      <c r="IW1103" s="9"/>
      <c r="IX1103" s="9"/>
      <c r="IY1103" s="9"/>
      <c r="IZ1103" s="9"/>
      <c r="JA1103" s="9"/>
      <c r="JB1103" s="9"/>
      <c r="JC1103" s="9"/>
      <c r="JD1103" s="9"/>
      <c r="JE1103" s="9"/>
      <c r="JF1103" s="9"/>
      <c r="JG1103" s="9"/>
      <c r="JH1103" s="9"/>
      <c r="JI1103" s="9"/>
      <c r="JJ1103" s="9"/>
      <c r="JK1103" s="9"/>
      <c r="JL1103" s="9"/>
      <c r="JM1103" s="9"/>
      <c r="JN1103" s="9"/>
      <c r="JO1103" s="9"/>
      <c r="JP1103" s="9"/>
      <c r="JQ1103" s="9"/>
      <c r="JR1103" s="9"/>
      <c r="JS1103" s="9"/>
      <c r="JT1103" s="9"/>
      <c r="JU1103" s="9"/>
      <c r="JV1103" s="9"/>
      <c r="JW1103" s="9"/>
      <c r="JX1103" s="9"/>
      <c r="JY1103" s="9"/>
      <c r="JZ1103" s="9"/>
      <c r="KA1103" s="9"/>
      <c r="KB1103" s="9"/>
      <c r="KC1103" s="9"/>
      <c r="KD1103" s="9"/>
      <c r="KE1103" s="9"/>
      <c r="KF1103" s="9"/>
      <c r="KG1103" s="9"/>
      <c r="KH1103" s="9"/>
      <c r="KI1103" s="9"/>
      <c r="KJ1103" s="9"/>
      <c r="KK1103" s="9"/>
      <c r="KL1103" s="9"/>
      <c r="KM1103" s="9"/>
      <c r="KN1103" s="9"/>
      <c r="KO1103" s="9"/>
      <c r="KP1103" s="9"/>
      <c r="KQ1103" s="9"/>
      <c r="KR1103" s="9"/>
      <c r="KS1103" s="9"/>
      <c r="KT1103" s="9"/>
      <c r="KU1103" s="9"/>
      <c r="KV1103" s="9"/>
      <c r="KW1103" s="9"/>
      <c r="KX1103" s="9"/>
      <c r="KY1103" s="9"/>
      <c r="KZ1103" s="9"/>
      <c r="LA1103" s="9"/>
      <c r="LB1103" s="9"/>
      <c r="LC1103" s="9"/>
      <c r="LD1103" s="9"/>
      <c r="LE1103" s="9"/>
      <c r="LF1103" s="9"/>
      <c r="LG1103" s="9"/>
      <c r="LH1103" s="9"/>
      <c r="LI1103" s="9"/>
      <c r="LJ1103" s="9"/>
      <c r="LK1103" s="9"/>
      <c r="LL1103" s="9"/>
      <c r="LM1103" s="9"/>
      <c r="LN1103" s="9"/>
      <c r="LO1103" s="9"/>
      <c r="LP1103" s="9"/>
      <c r="LQ1103" s="9"/>
      <c r="LR1103" s="9"/>
      <c r="LS1103" s="9"/>
      <c r="LT1103" s="9"/>
      <c r="LU1103" s="9"/>
      <c r="LV1103" s="9"/>
      <c r="LW1103" s="9"/>
      <c r="LX1103" s="9"/>
      <c r="LY1103" s="9"/>
      <c r="LZ1103" s="9"/>
      <c r="MA1103" s="9"/>
      <c r="MB1103" s="9"/>
      <c r="MC1103" s="9"/>
      <c r="MD1103" s="9"/>
      <c r="ME1103" s="9"/>
      <c r="MF1103" s="9"/>
      <c r="MG1103" s="9"/>
      <c r="MH1103" s="9"/>
      <c r="MI1103" s="9"/>
      <c r="MJ1103" s="9"/>
      <c r="MK1103" s="9"/>
      <c r="ML1103" s="9"/>
      <c r="MM1103" s="9"/>
      <c r="MN1103" s="9"/>
      <c r="MO1103" s="9"/>
      <c r="MP1103" s="9"/>
      <c r="MQ1103" s="9"/>
      <c r="MR1103" s="9"/>
      <c r="MS1103" s="9"/>
      <c r="MT1103" s="9"/>
      <c r="MU1103" s="9"/>
      <c r="MV1103" s="9"/>
      <c r="MW1103" s="9"/>
      <c r="MX1103" s="9"/>
      <c r="MY1103" s="9"/>
      <c r="MZ1103" s="9"/>
      <c r="NA1103" s="9"/>
      <c r="NB1103" s="9"/>
      <c r="NC1103" s="9"/>
      <c r="ND1103" s="9"/>
      <c r="NE1103" s="9"/>
      <c r="NF1103" s="9"/>
      <c r="NG1103" s="9"/>
      <c r="NH1103" s="9"/>
      <c r="NI1103" s="9"/>
      <c r="NJ1103" s="9"/>
      <c r="NK1103" s="9"/>
      <c r="NL1103" s="9"/>
      <c r="NM1103" s="9"/>
      <c r="NN1103" s="9"/>
      <c r="NO1103" s="9"/>
      <c r="NP1103" s="9"/>
      <c r="NQ1103" s="9"/>
      <c r="NR1103" s="9"/>
      <c r="NS1103" s="9"/>
      <c r="NT1103" s="9"/>
      <c r="NU1103" s="9"/>
      <c r="NV1103" s="9"/>
      <c r="NW1103" s="9"/>
      <c r="NX1103" s="9"/>
      <c r="NY1103" s="9"/>
      <c r="NZ1103" s="9"/>
      <c r="OA1103" s="9"/>
      <c r="OB1103" s="9"/>
      <c r="OC1103" s="9"/>
      <c r="OD1103" s="9"/>
      <c r="OE1103" s="9"/>
      <c r="OF1103" s="9"/>
      <c r="OG1103" s="9"/>
      <c r="OH1103" s="9"/>
      <c r="OI1103" s="9"/>
      <c r="OJ1103" s="9"/>
      <c r="OK1103" s="9"/>
      <c r="OL1103" s="9"/>
      <c r="OM1103" s="9"/>
      <c r="ON1103" s="9"/>
      <c r="OO1103" s="9"/>
      <c r="OP1103" s="9"/>
      <c r="OQ1103" s="9"/>
      <c r="OR1103" s="9"/>
      <c r="OS1103" s="9"/>
      <c r="OT1103" s="9"/>
      <c r="OU1103" s="9"/>
      <c r="OV1103" s="9"/>
      <c r="OW1103" s="9"/>
      <c r="OX1103" s="9"/>
      <c r="OY1103" s="9"/>
      <c r="OZ1103" s="9"/>
      <c r="PA1103" s="9"/>
      <c r="PB1103" s="9"/>
      <c r="PC1103" s="9"/>
      <c r="PD1103" s="9"/>
      <c r="PE1103" s="9"/>
      <c r="PF1103" s="9"/>
      <c r="PG1103" s="9"/>
      <c r="PH1103" s="9"/>
      <c r="PI1103" s="9"/>
      <c r="PJ1103" s="9"/>
      <c r="PK1103" s="9"/>
      <c r="PL1103" s="9"/>
      <c r="PM1103" s="9"/>
      <c r="PN1103" s="9"/>
      <c r="PO1103" s="9"/>
      <c r="PP1103" s="9"/>
      <c r="PQ1103" s="9"/>
      <c r="PR1103" s="9"/>
      <c r="PS1103" s="9"/>
      <c r="PT1103" s="9"/>
      <c r="PU1103" s="9"/>
      <c r="PV1103" s="9"/>
      <c r="PW1103" s="9"/>
      <c r="PX1103" s="9"/>
      <c r="PY1103" s="9"/>
      <c r="PZ1103" s="9"/>
      <c r="QA1103" s="9"/>
      <c r="QB1103" s="9"/>
      <c r="QC1103" s="9"/>
      <c r="QD1103" s="9"/>
      <c r="QE1103" s="9"/>
      <c r="QF1103" s="9"/>
      <c r="QG1103" s="9"/>
      <c r="QH1103" s="9"/>
      <c r="QI1103" s="9"/>
      <c r="QJ1103" s="9"/>
      <c r="QK1103" s="9"/>
      <c r="QL1103" s="9"/>
      <c r="QM1103" s="9"/>
      <c r="QN1103" s="9"/>
      <c r="QO1103" s="9"/>
      <c r="QP1103" s="9"/>
      <c r="QQ1103" s="9"/>
      <c r="QR1103" s="9"/>
      <c r="QS1103" s="9"/>
      <c r="QT1103" s="9"/>
      <c r="QU1103" s="9"/>
      <c r="QV1103" s="9"/>
      <c r="QW1103" s="9"/>
      <c r="QX1103" s="9"/>
      <c r="QY1103" s="9"/>
      <c r="QZ1103" s="9"/>
      <c r="RA1103" s="9"/>
      <c r="RB1103" s="9"/>
      <c r="RC1103" s="9"/>
      <c r="RD1103" s="9"/>
      <c r="RE1103" s="9"/>
      <c r="RF1103" s="9"/>
      <c r="RG1103" s="9"/>
      <c r="RH1103" s="9"/>
      <c r="RI1103" s="9"/>
      <c r="RJ1103" s="9"/>
      <c r="RK1103" s="9"/>
      <c r="RL1103" s="9"/>
      <c r="RM1103" s="9"/>
      <c r="RN1103" s="9"/>
      <c r="RO1103" s="9"/>
      <c r="RP1103" s="9"/>
      <c r="RQ1103" s="9"/>
      <c r="RR1103" s="9"/>
      <c r="RS1103" s="9"/>
      <c r="RT1103" s="9"/>
      <c r="RU1103" s="9"/>
      <c r="RV1103" s="9"/>
      <c r="RW1103" s="9"/>
      <c r="RX1103" s="9"/>
      <c r="RY1103" s="9"/>
      <c r="RZ1103" s="9"/>
      <c r="SA1103" s="9"/>
      <c r="SB1103" s="9"/>
      <c r="SC1103" s="9"/>
      <c r="SD1103" s="9"/>
      <c r="SE1103" s="9"/>
      <c r="SF1103" s="9"/>
      <c r="SG1103" s="9"/>
      <c r="SH1103" s="9"/>
      <c r="SI1103" s="9"/>
      <c r="SJ1103" s="9"/>
      <c r="SK1103" s="9"/>
      <c r="SL1103" s="9"/>
      <c r="SM1103" s="9"/>
      <c r="SN1103" s="9"/>
      <c r="SO1103" s="9"/>
      <c r="SP1103" s="9"/>
      <c r="SQ1103" s="9"/>
      <c r="SR1103" s="9"/>
      <c r="SS1103" s="9"/>
      <c r="ST1103" s="9"/>
      <c r="SU1103" s="9"/>
      <c r="SV1103" s="9"/>
      <c r="SW1103" s="9"/>
      <c r="SX1103" s="9"/>
      <c r="SY1103" s="9"/>
      <c r="SZ1103" s="9"/>
      <c r="TA1103" s="9"/>
      <c r="TB1103" s="9"/>
      <c r="TC1103" s="9"/>
      <c r="TD1103" s="9"/>
      <c r="TE1103" s="9"/>
      <c r="TF1103" s="9"/>
      <c r="TG1103" s="9"/>
      <c r="TH1103" s="9"/>
      <c r="TI1103" s="9"/>
      <c r="TJ1103" s="9"/>
      <c r="TK1103" s="9"/>
      <c r="TL1103" s="9"/>
      <c r="TM1103" s="9"/>
      <c r="TN1103" s="9"/>
      <c r="TO1103" s="9"/>
      <c r="TP1103" s="9"/>
      <c r="TQ1103" s="9"/>
      <c r="TR1103" s="9"/>
      <c r="TS1103" s="9"/>
      <c r="TT1103" s="9"/>
      <c r="TU1103" s="9"/>
      <c r="TV1103" s="9"/>
      <c r="TW1103" s="9"/>
      <c r="TX1103" s="9"/>
      <c r="TY1103" s="9"/>
      <c r="TZ1103" s="9"/>
      <c r="UA1103" s="9"/>
      <c r="UB1103" s="9"/>
      <c r="UC1103" s="9"/>
      <c r="UD1103" s="9"/>
      <c r="UE1103" s="9"/>
      <c r="UF1103" s="9"/>
      <c r="UG1103" s="9"/>
      <c r="UH1103" s="9"/>
      <c r="UI1103" s="9"/>
      <c r="UJ1103" s="9"/>
      <c r="UK1103" s="9"/>
      <c r="UL1103" s="9"/>
      <c r="UM1103" s="9"/>
      <c r="UN1103" s="9"/>
      <c r="UO1103" s="9"/>
      <c r="UP1103" s="9"/>
      <c r="UQ1103" s="9"/>
      <c r="UR1103" s="9"/>
      <c r="US1103" s="9"/>
      <c r="UT1103" s="9"/>
      <c r="UU1103" s="9"/>
      <c r="UV1103" s="9"/>
      <c r="UW1103" s="9"/>
      <c r="UX1103" s="9"/>
      <c r="UY1103" s="9"/>
      <c r="UZ1103" s="9"/>
      <c r="VA1103" s="9"/>
      <c r="VB1103" s="9"/>
      <c r="VC1103" s="9"/>
      <c r="VD1103" s="9"/>
      <c r="VE1103" s="9"/>
      <c r="VF1103" s="9"/>
      <c r="VG1103" s="9"/>
      <c r="VH1103" s="9"/>
      <c r="VI1103" s="9"/>
      <c r="VJ1103" s="9"/>
      <c r="VK1103" s="9"/>
      <c r="VL1103" s="9"/>
      <c r="VM1103" s="9"/>
      <c r="VN1103" s="9"/>
      <c r="VO1103" s="9"/>
      <c r="VP1103" s="9"/>
      <c r="VQ1103" s="9"/>
      <c r="VR1103" s="9"/>
      <c r="VS1103" s="9"/>
      <c r="VT1103" s="9"/>
      <c r="VU1103" s="9"/>
      <c r="VV1103" s="9"/>
      <c r="VW1103" s="9"/>
      <c r="VX1103" s="9"/>
      <c r="VY1103" s="9"/>
      <c r="VZ1103" s="9"/>
      <c r="WA1103" s="9"/>
      <c r="WB1103" s="9"/>
      <c r="WC1103" s="9"/>
      <c r="WD1103" s="9"/>
      <c r="WE1103" s="9"/>
      <c r="WF1103" s="9"/>
      <c r="WG1103" s="9"/>
      <c r="WH1103" s="9"/>
      <c r="WI1103" s="9"/>
      <c r="WJ1103" s="9"/>
      <c r="WK1103" s="9"/>
      <c r="WL1103" s="9"/>
      <c r="WM1103" s="9"/>
      <c r="WN1103" s="9"/>
      <c r="WO1103" s="9"/>
      <c r="WP1103" s="9"/>
      <c r="WQ1103" s="9"/>
      <c r="WR1103" s="9"/>
      <c r="WS1103" s="9"/>
      <c r="WT1103" s="9"/>
      <c r="WU1103" s="9"/>
      <c r="WV1103" s="9"/>
      <c r="WW1103" s="9"/>
      <c r="WX1103" s="9"/>
      <c r="WY1103" s="9"/>
      <c r="WZ1103" s="9"/>
      <c r="XA1103" s="9"/>
      <c r="XB1103" s="9"/>
      <c r="XC1103" s="9"/>
      <c r="XD1103" s="9"/>
      <c r="XE1103" s="9"/>
      <c r="XF1103" s="9"/>
      <c r="XG1103" s="9"/>
      <c r="XH1103" s="9"/>
      <c r="XI1103" s="9"/>
      <c r="XJ1103" s="9"/>
      <c r="XK1103" s="9"/>
      <c r="XL1103" s="9"/>
      <c r="XM1103" s="9"/>
      <c r="XN1103" s="9"/>
      <c r="XO1103" s="9"/>
      <c r="XP1103" s="9"/>
      <c r="XQ1103" s="9"/>
      <c r="XR1103" s="9"/>
      <c r="XS1103" s="9"/>
      <c r="XT1103" s="9"/>
      <c r="XU1103" s="9"/>
      <c r="XV1103" s="9"/>
      <c r="XW1103" s="9"/>
      <c r="XX1103" s="9"/>
      <c r="XY1103" s="9"/>
      <c r="XZ1103" s="9"/>
      <c r="YA1103" s="9"/>
      <c r="YB1103" s="9"/>
      <c r="YC1103" s="9"/>
      <c r="YD1103" s="9"/>
      <c r="YE1103" s="9"/>
      <c r="YF1103" s="9"/>
      <c r="YG1103" s="9"/>
      <c r="YH1103" s="9"/>
      <c r="YI1103" s="9"/>
      <c r="YJ1103" s="9"/>
      <c r="YK1103" s="9"/>
      <c r="YL1103" s="9"/>
      <c r="YM1103" s="9"/>
      <c r="YN1103" s="9"/>
      <c r="YO1103" s="9"/>
      <c r="YP1103" s="9"/>
      <c r="YQ1103" s="9"/>
      <c r="YR1103" s="9"/>
      <c r="YS1103" s="9"/>
      <c r="YT1103" s="9"/>
      <c r="YU1103" s="9"/>
      <c r="YV1103" s="9"/>
      <c r="YW1103" s="9"/>
      <c r="YX1103" s="9"/>
      <c r="YY1103" s="9"/>
      <c r="YZ1103" s="9"/>
      <c r="ZA1103" s="9"/>
      <c r="ZB1103" s="9"/>
      <c r="ZC1103" s="9"/>
      <c r="ZD1103" s="9"/>
      <c r="ZE1103" s="9"/>
      <c r="ZF1103" s="9"/>
      <c r="ZG1103" s="9"/>
      <c r="ZH1103" s="9"/>
      <c r="ZI1103" s="9"/>
      <c r="ZJ1103" s="9"/>
      <c r="ZK1103" s="9"/>
      <c r="ZL1103" s="9"/>
      <c r="ZM1103" s="9"/>
      <c r="ZN1103" s="9"/>
      <c r="ZO1103" s="9"/>
      <c r="ZP1103" s="9"/>
      <c r="ZQ1103" s="9"/>
      <c r="ZR1103" s="9"/>
      <c r="ZS1103" s="9"/>
      <c r="ZT1103" s="9"/>
      <c r="ZU1103" s="9"/>
      <c r="ZV1103" s="9"/>
      <c r="ZW1103" s="9"/>
      <c r="ZX1103" s="9"/>
      <c r="ZY1103" s="9"/>
      <c r="ZZ1103" s="9"/>
      <c r="AAA1103" s="9"/>
      <c r="AAB1103" s="9"/>
      <c r="AAC1103" s="9"/>
      <c r="AAD1103" s="9"/>
      <c r="AAE1103" s="9"/>
      <c r="AAF1103" s="9"/>
      <c r="AAG1103" s="9"/>
      <c r="AAH1103" s="9"/>
      <c r="AAI1103" s="9"/>
      <c r="AAJ1103" s="9"/>
      <c r="AAK1103" s="9"/>
      <c r="AAL1103" s="9"/>
      <c r="AAM1103" s="9"/>
      <c r="AAN1103" s="9"/>
      <c r="AAO1103" s="9"/>
      <c r="AAP1103" s="9"/>
      <c r="AAQ1103" s="9"/>
      <c r="AAR1103" s="9"/>
      <c r="AAS1103" s="9"/>
      <c r="AAT1103" s="9"/>
      <c r="AAU1103" s="9"/>
      <c r="AAV1103" s="9"/>
      <c r="AAW1103" s="9"/>
      <c r="AAX1103" s="9"/>
      <c r="AAY1103" s="9"/>
      <c r="AAZ1103" s="9"/>
      <c r="ABA1103" s="9"/>
      <c r="ABB1103" s="9"/>
      <c r="ABC1103" s="9"/>
      <c r="ABD1103" s="9"/>
      <c r="ABE1103" s="9"/>
      <c r="ABF1103" s="9"/>
      <c r="ABG1103" s="9"/>
      <c r="ABH1103" s="9"/>
      <c r="ABI1103" s="9"/>
      <c r="ABJ1103" s="9"/>
      <c r="ABK1103" s="9"/>
      <c r="ABL1103" s="9"/>
      <c r="ABM1103" s="9"/>
      <c r="ABN1103" s="9"/>
      <c r="ABO1103" s="9"/>
      <c r="ABP1103" s="9"/>
      <c r="ABQ1103" s="9"/>
      <c r="ABR1103" s="9"/>
      <c r="ABS1103" s="9"/>
      <c r="ABT1103" s="9"/>
      <c r="ABU1103" s="9"/>
      <c r="ABV1103" s="9"/>
      <c r="ABW1103" s="9"/>
      <c r="ABX1103" s="9"/>
      <c r="ABY1103" s="9"/>
      <c r="ABZ1103" s="9"/>
      <c r="ACA1103" s="9"/>
      <c r="ACB1103" s="9"/>
      <c r="ACC1103" s="9"/>
      <c r="ACD1103" s="9"/>
      <c r="ACE1103" s="9"/>
      <c r="ACF1103" s="9"/>
      <c r="ACG1103" s="9"/>
      <c r="ACH1103" s="9"/>
      <c r="ACI1103" s="9"/>
      <c r="ACJ1103" s="9"/>
      <c r="ACK1103" s="9"/>
      <c r="ACL1103" s="9"/>
      <c r="ACM1103" s="9"/>
      <c r="ACN1103" s="9"/>
      <c r="ACO1103" s="9"/>
      <c r="ACP1103" s="9"/>
      <c r="ACQ1103" s="9"/>
      <c r="ACR1103" s="9"/>
      <c r="ACS1103" s="9"/>
      <c r="ACT1103" s="9"/>
      <c r="ACU1103" s="9"/>
      <c r="ACV1103" s="9"/>
      <c r="ACW1103" s="9"/>
      <c r="ACX1103" s="9"/>
      <c r="ACY1103" s="9"/>
      <c r="ACZ1103" s="9"/>
      <c r="ADA1103" s="9"/>
      <c r="ADB1103" s="9"/>
      <c r="ADC1103" s="9"/>
      <c r="ADD1103" s="9"/>
      <c r="ADE1103" s="9"/>
      <c r="ADF1103" s="9"/>
      <c r="ADG1103" s="9"/>
      <c r="ADH1103" s="9"/>
      <c r="ADI1103" s="9"/>
      <c r="ADJ1103" s="9"/>
      <c r="ADK1103" s="9"/>
      <c r="ADL1103" s="9"/>
      <c r="ADM1103" s="9"/>
      <c r="ADN1103" s="9"/>
      <c r="ADO1103" s="9"/>
      <c r="ADP1103" s="9"/>
      <c r="ADQ1103" s="9"/>
      <c r="ADR1103" s="9"/>
      <c r="ADS1103" s="9"/>
      <c r="ADT1103" s="9"/>
      <c r="ADU1103" s="9"/>
      <c r="ADV1103" s="9"/>
      <c r="ADW1103" s="9"/>
      <c r="ADX1103" s="9"/>
      <c r="ADY1103" s="9"/>
      <c r="ADZ1103" s="9"/>
      <c r="AEA1103" s="9"/>
      <c r="AEB1103" s="9"/>
      <c r="AEC1103" s="9"/>
      <c r="AED1103" s="9"/>
      <c r="AEE1103" s="9"/>
      <c r="AEF1103" s="9"/>
      <c r="AEG1103" s="9"/>
      <c r="AEH1103" s="9"/>
      <c r="AEI1103" s="9"/>
      <c r="AEJ1103" s="9"/>
      <c r="AEK1103" s="9"/>
      <c r="AEL1103" s="9"/>
      <c r="AEM1103" s="9"/>
      <c r="AEN1103" s="9"/>
      <c r="AEO1103" s="9"/>
      <c r="AEP1103" s="9"/>
      <c r="AEQ1103" s="9"/>
      <c r="AER1103" s="9"/>
      <c r="AES1103" s="9"/>
      <c r="AET1103" s="9"/>
      <c r="AEU1103" s="9"/>
      <c r="AEV1103" s="9"/>
      <c r="AEW1103" s="9"/>
      <c r="AEX1103" s="9"/>
      <c r="AEY1103" s="9"/>
      <c r="AEZ1103" s="9"/>
      <c r="AFA1103" s="9"/>
      <c r="AFB1103" s="9"/>
      <c r="AFC1103" s="9"/>
      <c r="AFD1103" s="9"/>
      <c r="AFE1103" s="9"/>
      <c r="AFF1103" s="9"/>
      <c r="AFG1103" s="9"/>
      <c r="AFH1103" s="9"/>
      <c r="AFI1103" s="9"/>
      <c r="AFJ1103" s="9"/>
      <c r="AFK1103" s="9"/>
      <c r="AFL1103" s="9"/>
      <c r="AFM1103" s="9"/>
      <c r="AFN1103" s="9"/>
      <c r="AFO1103" s="9"/>
      <c r="AFP1103" s="9"/>
      <c r="AFQ1103" s="9"/>
      <c r="AFR1103" s="9"/>
      <c r="AFS1103" s="9"/>
      <c r="AFT1103" s="9"/>
      <c r="AFU1103" s="9"/>
      <c r="AFV1103" s="9"/>
      <c r="AFW1103" s="9"/>
      <c r="AFX1103" s="9"/>
      <c r="AFY1103" s="9"/>
      <c r="AFZ1103" s="9"/>
      <c r="AGA1103" s="9"/>
      <c r="AGB1103" s="9"/>
      <c r="AGC1103" s="9"/>
      <c r="AGD1103" s="9"/>
      <c r="AGE1103" s="9"/>
      <c r="AGF1103" s="9"/>
      <c r="AGG1103" s="9"/>
      <c r="AGH1103" s="9"/>
      <c r="AGI1103" s="9"/>
      <c r="AGJ1103" s="9"/>
      <c r="AGK1103" s="9"/>
      <c r="AGL1103" s="9"/>
      <c r="AGM1103" s="9"/>
      <c r="AGN1103" s="9"/>
      <c r="AGO1103" s="9"/>
      <c r="AGP1103" s="9"/>
      <c r="AGQ1103" s="9"/>
      <c r="AGR1103" s="9"/>
      <c r="AGS1103" s="9"/>
      <c r="AGT1103" s="9"/>
      <c r="AGU1103" s="9"/>
      <c r="AGV1103" s="9"/>
      <c r="AGW1103" s="9"/>
      <c r="AGX1103" s="9"/>
      <c r="AGY1103" s="9"/>
      <c r="AGZ1103" s="9"/>
      <c r="AHA1103" s="9"/>
      <c r="AHB1103" s="9"/>
      <c r="AHC1103" s="9"/>
      <c r="AHD1103" s="9"/>
      <c r="AHE1103" s="9"/>
      <c r="AHF1103" s="9"/>
      <c r="AHG1103" s="9"/>
      <c r="AHH1103" s="9"/>
      <c r="AHI1103" s="9"/>
      <c r="AHJ1103" s="9"/>
      <c r="AHK1103" s="9"/>
      <c r="AHL1103" s="9"/>
      <c r="AHM1103" s="9"/>
      <c r="AHN1103" s="9"/>
      <c r="AHO1103" s="9"/>
      <c r="AHP1103" s="9"/>
      <c r="AHQ1103" s="9"/>
      <c r="AHR1103" s="9"/>
      <c r="AHS1103" s="9"/>
      <c r="AHT1103" s="9"/>
      <c r="AHU1103" s="9"/>
      <c r="AHV1103" s="9"/>
      <c r="AHW1103" s="9"/>
      <c r="AHX1103" s="9"/>
      <c r="AHY1103" s="9"/>
      <c r="AHZ1103" s="9"/>
      <c r="AIA1103" s="9"/>
      <c r="AIB1103" s="9"/>
      <c r="AIC1103" s="9"/>
      <c r="AID1103" s="9"/>
      <c r="AIE1103" s="9"/>
      <c r="AIF1103" s="9"/>
      <c r="AIG1103" s="9"/>
      <c r="AIH1103" s="9"/>
      <c r="AII1103" s="9"/>
      <c r="AIJ1103" s="9"/>
      <c r="AIK1103" s="9"/>
      <c r="AIL1103" s="9"/>
      <c r="AIM1103" s="9"/>
      <c r="AIN1103" s="9"/>
      <c r="AIO1103" s="9"/>
      <c r="AIP1103" s="9"/>
      <c r="AIQ1103" s="9"/>
      <c r="AIR1103" s="9"/>
      <c r="AIS1103" s="9"/>
      <c r="AIT1103" s="9"/>
      <c r="AIU1103" s="9"/>
      <c r="AIV1103" s="9"/>
      <c r="AIW1103" s="9"/>
      <c r="AIX1103" s="9"/>
      <c r="AIY1103" s="9"/>
      <c r="AIZ1103" s="9"/>
      <c r="AJA1103" s="9"/>
      <c r="AJB1103" s="9"/>
      <c r="AJC1103" s="9"/>
      <c r="AJD1103" s="9"/>
      <c r="AJE1103" s="9"/>
      <c r="AJF1103" s="9"/>
      <c r="AJG1103" s="9"/>
      <c r="AJH1103" s="9"/>
      <c r="AJI1103" s="9"/>
      <c r="AJJ1103" s="9"/>
      <c r="AJK1103" s="9"/>
      <c r="AJL1103" s="9"/>
      <c r="AJM1103" s="9"/>
      <c r="AJN1103" s="9"/>
      <c r="AJO1103" s="9"/>
      <c r="AJP1103" s="9"/>
      <c r="AJQ1103" s="9"/>
      <c r="AJR1103" s="9"/>
      <c r="AJS1103" s="9"/>
      <c r="AJT1103" s="9"/>
      <c r="AJU1103" s="9"/>
      <c r="AJV1103" s="9"/>
      <c r="AJW1103" s="9"/>
      <c r="AJX1103" s="9"/>
      <c r="AJY1103" s="9"/>
      <c r="AJZ1103" s="9"/>
      <c r="AKA1103" s="9"/>
      <c r="AKB1103" s="9"/>
      <c r="AKC1103" s="9"/>
      <c r="AKD1103" s="9"/>
      <c r="AKE1103" s="9"/>
      <c r="AKF1103" s="9"/>
      <c r="AKG1103" s="9"/>
      <c r="AKH1103" s="9"/>
      <c r="AKI1103" s="9"/>
      <c r="AKJ1103" s="9"/>
      <c r="AKK1103" s="9"/>
      <c r="AKL1103" s="9"/>
      <c r="AKM1103" s="9"/>
      <c r="AKN1103" s="9"/>
      <c r="AKO1103" s="9"/>
      <c r="AKP1103" s="9"/>
      <c r="AKQ1103" s="9"/>
      <c r="AKR1103" s="9"/>
      <c r="AKS1103" s="9"/>
      <c r="AKT1103" s="9"/>
      <c r="AKU1103" s="9"/>
      <c r="AKV1103" s="9"/>
      <c r="AKW1103" s="9"/>
      <c r="AKX1103" s="9"/>
      <c r="AKY1103" s="9"/>
      <c r="AKZ1103" s="9"/>
      <c r="ALA1103" s="9"/>
      <c r="ALB1103" s="9"/>
      <c r="ALC1103" s="9"/>
      <c r="ALD1103" s="9"/>
      <c r="ALE1103" s="9"/>
      <c r="ALF1103" s="9"/>
      <c r="ALG1103" s="9"/>
      <c r="ALH1103" s="9"/>
      <c r="ALI1103" s="9"/>
      <c r="ALJ1103" s="9"/>
      <c r="ALK1103" s="9"/>
      <c r="ALL1103" s="9"/>
      <c r="ALM1103" s="9"/>
      <c r="ALN1103" s="9"/>
      <c r="ALO1103" s="9"/>
      <c r="ALP1103" s="9"/>
      <c r="ALQ1103" s="9"/>
      <c r="ALR1103" s="9"/>
      <c r="ALS1103" s="9"/>
      <c r="ALT1103" s="9"/>
      <c r="ALU1103" s="9"/>
      <c r="ALV1103" s="9"/>
      <c r="ALW1103" s="9"/>
      <c r="ALX1103" s="9"/>
      <c r="ALY1103" s="9"/>
      <c r="ALZ1103" s="9"/>
      <c r="AMA1103" s="9"/>
      <c r="AMB1103" s="9"/>
      <c r="AMC1103" s="9"/>
      <c r="AMD1103" s="9"/>
      <c r="AME1103" s="9"/>
      <c r="AMF1103" s="9"/>
      <c r="AMG1103" s="9"/>
      <c r="AMH1103" s="9"/>
      <c r="AMI1103" s="9"/>
      <c r="AMJ1103" s="9"/>
      <c r="AMK1103" s="9"/>
      <c r="AML1103" s="9"/>
      <c r="AMM1103" s="9"/>
      <c r="AMN1103" s="9"/>
      <c r="AMO1103" s="9"/>
      <c r="AMP1103" s="9"/>
      <c r="AMQ1103" s="9"/>
      <c r="AMR1103" s="9"/>
      <c r="AMS1103" s="9"/>
      <c r="AMT1103" s="9"/>
      <c r="AMU1103" s="9"/>
      <c r="AMV1103" s="9"/>
      <c r="AMW1103" s="9"/>
      <c r="AMX1103" s="9"/>
      <c r="AMY1103" s="9"/>
      <c r="AMZ1103" s="9"/>
      <c r="ANA1103" s="9"/>
      <c r="ANB1103" s="9"/>
      <c r="ANC1103" s="9"/>
      <c r="AND1103" s="9"/>
      <c r="ANE1103" s="9"/>
      <c r="ANF1103" s="9"/>
      <c r="ANG1103" s="9"/>
      <c r="ANH1103" s="9"/>
      <c r="ANI1103" s="9"/>
      <c r="ANJ1103" s="9"/>
      <c r="ANK1103" s="9"/>
      <c r="ANL1103" s="9"/>
      <c r="ANM1103" s="9"/>
      <c r="ANN1103" s="9"/>
      <c r="ANO1103" s="9"/>
      <c r="ANP1103" s="9"/>
      <c r="ANQ1103" s="9"/>
      <c r="ANR1103" s="9"/>
      <c r="ANS1103" s="9"/>
      <c r="ANT1103" s="9"/>
      <c r="ANU1103" s="9"/>
      <c r="ANV1103" s="9"/>
      <c r="ANW1103" s="9"/>
      <c r="ANX1103" s="9"/>
      <c r="ANY1103" s="9"/>
      <c r="ANZ1103" s="9"/>
      <c r="AOA1103" s="9"/>
      <c r="AOB1103" s="9"/>
      <c r="AOC1103" s="9"/>
      <c r="AOD1103" s="9"/>
      <c r="AOE1103" s="9"/>
      <c r="AOF1103" s="9"/>
      <c r="AOG1103" s="9"/>
      <c r="AOH1103" s="9"/>
      <c r="AOI1103" s="9"/>
      <c r="AOJ1103" s="9"/>
      <c r="AOK1103" s="9"/>
      <c r="AOL1103" s="9"/>
      <c r="AOM1103" s="9"/>
      <c r="AON1103" s="9"/>
      <c r="AOO1103" s="9"/>
      <c r="AOP1103" s="9"/>
      <c r="AOQ1103" s="9"/>
      <c r="AOR1103" s="9"/>
      <c r="AOS1103" s="9"/>
      <c r="AOT1103" s="9"/>
      <c r="AOU1103" s="9"/>
      <c r="AOV1103" s="9"/>
      <c r="AOW1103" s="9"/>
      <c r="AOX1103" s="9"/>
      <c r="AOY1103" s="9"/>
      <c r="AOZ1103" s="9"/>
      <c r="APA1103" s="9"/>
      <c r="APB1103" s="9"/>
      <c r="APC1103" s="9"/>
      <c r="APD1103" s="9"/>
      <c r="APE1103" s="9"/>
      <c r="APF1103" s="9"/>
      <c r="APG1103" s="9"/>
      <c r="APH1103" s="9"/>
      <c r="API1103" s="9"/>
      <c r="APJ1103" s="9"/>
      <c r="APK1103" s="9"/>
      <c r="APL1103" s="9"/>
      <c r="APM1103" s="9"/>
      <c r="APN1103" s="9"/>
      <c r="APO1103" s="9"/>
      <c r="APP1103" s="9"/>
      <c r="APQ1103" s="9"/>
      <c r="APR1103" s="9"/>
      <c r="APS1103" s="9"/>
      <c r="APT1103" s="9"/>
      <c r="APU1103" s="9"/>
      <c r="APV1103" s="9"/>
      <c r="APW1103" s="9"/>
      <c r="APX1103" s="9"/>
      <c r="APY1103" s="9"/>
      <c r="APZ1103" s="9"/>
      <c r="AQA1103" s="9"/>
      <c r="AQB1103" s="9"/>
      <c r="AQC1103" s="9"/>
      <c r="AQD1103" s="9"/>
      <c r="AQE1103" s="9"/>
      <c r="AQF1103" s="9"/>
      <c r="AQG1103" s="9"/>
      <c r="AQH1103" s="9"/>
      <c r="AQI1103" s="9"/>
      <c r="AQJ1103" s="9"/>
      <c r="AQK1103" s="9"/>
      <c r="AQL1103" s="9"/>
      <c r="AQM1103" s="9"/>
      <c r="AQN1103" s="9"/>
      <c r="AQO1103" s="9"/>
      <c r="AQP1103" s="9"/>
      <c r="AQQ1103" s="9"/>
      <c r="AQR1103" s="9"/>
      <c r="AQS1103" s="9"/>
      <c r="AQT1103" s="9"/>
      <c r="AQU1103" s="9"/>
      <c r="AQV1103" s="9"/>
      <c r="AQW1103" s="9"/>
      <c r="AQX1103" s="9"/>
      <c r="AQY1103" s="9"/>
      <c r="AQZ1103" s="9"/>
      <c r="ARA1103" s="9"/>
      <c r="ARB1103" s="9"/>
      <c r="ARC1103" s="9"/>
      <c r="ARD1103" s="9"/>
      <c r="ARE1103" s="9"/>
      <c r="ARF1103" s="9"/>
      <c r="ARG1103" s="9"/>
      <c r="ARH1103" s="9"/>
      <c r="ARI1103" s="9"/>
      <c r="ARJ1103" s="9"/>
      <c r="ARK1103" s="9"/>
      <c r="ARL1103" s="9"/>
      <c r="ARM1103" s="9"/>
      <c r="ARN1103" s="9"/>
      <c r="ARO1103" s="9"/>
      <c r="ARP1103" s="9"/>
      <c r="ARQ1103" s="9"/>
      <c r="ARR1103" s="9"/>
      <c r="ARS1103" s="9"/>
      <c r="ART1103" s="9"/>
      <c r="ARU1103" s="9"/>
      <c r="ARV1103" s="9"/>
      <c r="ARW1103" s="9"/>
      <c r="ARX1103" s="9"/>
      <c r="ARY1103" s="9"/>
      <c r="ARZ1103" s="9"/>
      <c r="ASA1103" s="9"/>
      <c r="ASB1103" s="9"/>
      <c r="ASC1103" s="9"/>
      <c r="ASD1103" s="9"/>
      <c r="ASE1103" s="9"/>
      <c r="ASF1103" s="9"/>
      <c r="ASG1103" s="9"/>
      <c r="ASH1103" s="9"/>
      <c r="ASI1103" s="9"/>
      <c r="ASJ1103" s="9"/>
      <c r="ASK1103" s="9"/>
      <c r="ASL1103" s="9"/>
      <c r="ASM1103" s="9"/>
      <c r="ASN1103" s="9"/>
      <c r="ASO1103" s="9"/>
      <c r="ASP1103" s="9"/>
      <c r="ASQ1103" s="9"/>
      <c r="ASR1103" s="9"/>
      <c r="ASS1103" s="9"/>
      <c r="AST1103" s="9"/>
      <c r="ASU1103" s="9"/>
      <c r="ASV1103" s="9"/>
      <c r="ASW1103" s="9"/>
      <c r="ASX1103" s="9"/>
      <c r="ASY1103" s="9"/>
      <c r="ASZ1103" s="9"/>
      <c r="ATA1103" s="9"/>
      <c r="ATB1103" s="9"/>
      <c r="ATC1103" s="9"/>
      <c r="ATD1103" s="9"/>
      <c r="ATE1103" s="9"/>
      <c r="ATF1103" s="9"/>
      <c r="ATG1103" s="9"/>
      <c r="ATH1103" s="9"/>
      <c r="ATI1103" s="9"/>
      <c r="ATJ1103" s="9"/>
      <c r="ATK1103" s="9"/>
      <c r="ATL1103" s="9"/>
      <c r="ATM1103" s="9"/>
      <c r="ATN1103" s="9"/>
      <c r="ATO1103" s="9"/>
      <c r="ATP1103" s="9"/>
      <c r="ATQ1103" s="9"/>
      <c r="ATR1103" s="9"/>
      <c r="ATS1103" s="9"/>
      <c r="ATT1103" s="9"/>
      <c r="ATU1103" s="9"/>
      <c r="ATV1103" s="9"/>
      <c r="ATW1103" s="9"/>
      <c r="ATX1103" s="9"/>
      <c r="ATY1103" s="9"/>
      <c r="ATZ1103" s="9"/>
      <c r="AUA1103" s="9"/>
      <c r="AUB1103" s="9"/>
      <c r="AUC1103" s="9"/>
      <c r="AUD1103" s="9"/>
      <c r="AUE1103" s="9"/>
      <c r="AUF1103" s="9"/>
      <c r="AUG1103" s="9"/>
      <c r="AUH1103" s="9"/>
      <c r="AUI1103" s="9"/>
      <c r="AUJ1103" s="9"/>
      <c r="AUK1103" s="9"/>
      <c r="AUL1103" s="9"/>
      <c r="AUM1103" s="9"/>
      <c r="AUN1103" s="9"/>
      <c r="AUO1103" s="9"/>
      <c r="AUP1103" s="9"/>
      <c r="AUQ1103" s="9"/>
      <c r="AUR1103" s="9"/>
      <c r="AUS1103" s="9"/>
      <c r="AUT1103" s="9"/>
      <c r="AUU1103" s="9"/>
      <c r="AUV1103" s="9"/>
      <c r="AUW1103" s="9"/>
      <c r="AUX1103" s="9"/>
      <c r="AUY1103" s="9"/>
      <c r="AUZ1103" s="9"/>
      <c r="AVA1103" s="9"/>
      <c r="AVB1103" s="9"/>
      <c r="AVC1103" s="9"/>
      <c r="AVD1103" s="9"/>
      <c r="AVE1103" s="9"/>
      <c r="AVF1103" s="9"/>
      <c r="AVG1103" s="9"/>
      <c r="AVH1103" s="9"/>
      <c r="AVI1103" s="9"/>
      <c r="AVJ1103" s="9"/>
      <c r="AVK1103" s="9"/>
      <c r="AVL1103" s="9"/>
      <c r="AVM1103" s="9"/>
      <c r="AVN1103" s="9"/>
      <c r="AVO1103" s="9"/>
      <c r="AVP1103" s="9"/>
      <c r="AVQ1103" s="9"/>
      <c r="AVR1103" s="9"/>
      <c r="AVS1103" s="9"/>
      <c r="AVT1103" s="9"/>
      <c r="AVU1103" s="9"/>
      <c r="AVV1103" s="9"/>
      <c r="AVW1103" s="9"/>
      <c r="AVX1103" s="9"/>
      <c r="AVY1103" s="9"/>
      <c r="AVZ1103" s="9"/>
      <c r="AWA1103" s="9"/>
      <c r="AWB1103" s="9"/>
      <c r="AWC1103" s="9"/>
      <c r="AWD1103" s="9"/>
      <c r="AWE1103" s="9"/>
      <c r="AWF1103" s="9"/>
      <c r="AWG1103" s="9"/>
      <c r="AWH1103" s="9"/>
      <c r="AWI1103" s="9"/>
      <c r="AWJ1103" s="9"/>
      <c r="AWK1103" s="9"/>
      <c r="AWL1103" s="9"/>
      <c r="AWM1103" s="9"/>
      <c r="AWN1103" s="9"/>
      <c r="AWO1103" s="9"/>
      <c r="AWP1103" s="9"/>
      <c r="AWQ1103" s="9"/>
      <c r="AWR1103" s="9"/>
      <c r="AWS1103" s="9"/>
      <c r="AWT1103" s="9"/>
      <c r="AWU1103" s="9"/>
      <c r="AWV1103" s="9"/>
      <c r="AWW1103" s="9"/>
      <c r="AWX1103" s="9"/>
      <c r="AWY1103" s="9"/>
      <c r="AWZ1103" s="9"/>
      <c r="AXA1103" s="9"/>
      <c r="AXB1103" s="9"/>
      <c r="AXC1103" s="9"/>
      <c r="AXD1103" s="9"/>
      <c r="AXE1103" s="9"/>
      <c r="AXF1103" s="9"/>
      <c r="AXG1103" s="9"/>
      <c r="AXH1103" s="9"/>
      <c r="AXI1103" s="9"/>
      <c r="AXJ1103" s="9"/>
      <c r="AXK1103" s="9"/>
      <c r="AXL1103" s="9"/>
      <c r="AXM1103" s="9"/>
      <c r="AXN1103" s="9"/>
      <c r="AXO1103" s="9"/>
      <c r="AXP1103" s="9"/>
      <c r="AXQ1103" s="9"/>
      <c r="AXR1103" s="9"/>
      <c r="AXS1103" s="9"/>
      <c r="AXT1103" s="9"/>
      <c r="AXU1103" s="9"/>
      <c r="AXV1103" s="9"/>
      <c r="AXW1103" s="9"/>
      <c r="AXX1103" s="9"/>
      <c r="AXY1103" s="9"/>
      <c r="AXZ1103" s="9"/>
      <c r="AYA1103" s="9"/>
      <c r="AYB1103" s="9"/>
      <c r="AYC1103" s="9"/>
      <c r="AYD1103" s="9"/>
      <c r="AYE1103" s="9"/>
      <c r="AYF1103" s="9"/>
      <c r="AYG1103" s="9"/>
      <c r="AYH1103" s="9"/>
      <c r="AYI1103" s="9"/>
      <c r="AYJ1103" s="9"/>
      <c r="AYK1103" s="9"/>
      <c r="AYL1103" s="9"/>
      <c r="AYM1103" s="9"/>
      <c r="AYN1103" s="9"/>
      <c r="AYO1103" s="9"/>
      <c r="AYP1103" s="9"/>
      <c r="AYQ1103" s="9"/>
      <c r="AYR1103" s="9"/>
      <c r="AYS1103" s="9"/>
      <c r="AYT1103" s="9"/>
      <c r="AYU1103" s="9"/>
      <c r="AYV1103" s="9"/>
      <c r="AYW1103" s="9"/>
      <c r="AYX1103" s="9"/>
      <c r="AYY1103" s="9"/>
      <c r="AYZ1103" s="9"/>
      <c r="AZA1103" s="9"/>
      <c r="AZB1103" s="9"/>
      <c r="AZC1103" s="9"/>
      <c r="AZD1103" s="9"/>
      <c r="AZE1103" s="9"/>
      <c r="AZF1103" s="9"/>
      <c r="AZG1103" s="9"/>
      <c r="AZH1103" s="9"/>
      <c r="AZI1103" s="9"/>
      <c r="AZJ1103" s="9"/>
      <c r="AZK1103" s="9"/>
      <c r="AZL1103" s="9"/>
      <c r="AZM1103" s="9"/>
      <c r="AZN1103" s="9"/>
      <c r="AZO1103" s="9"/>
      <c r="AZP1103" s="9"/>
      <c r="AZQ1103" s="9"/>
      <c r="AZR1103" s="9"/>
      <c r="AZS1103" s="9"/>
      <c r="AZT1103" s="9"/>
      <c r="AZU1103" s="9"/>
      <c r="AZV1103" s="9"/>
      <c r="AZW1103" s="9"/>
      <c r="AZX1103" s="9"/>
      <c r="AZY1103" s="9"/>
      <c r="AZZ1103" s="9"/>
      <c r="BAA1103" s="9"/>
      <c r="BAB1103" s="9"/>
      <c r="BAC1103" s="9"/>
      <c r="BAD1103" s="9"/>
      <c r="BAE1103" s="9"/>
      <c r="BAF1103" s="9"/>
      <c r="BAG1103" s="9"/>
      <c r="BAH1103" s="9"/>
      <c r="BAI1103" s="9"/>
      <c r="BAJ1103" s="9"/>
      <c r="BAK1103" s="9"/>
      <c r="BAL1103" s="9"/>
      <c r="BAM1103" s="9"/>
      <c r="BAN1103" s="9"/>
      <c r="BAO1103" s="9"/>
      <c r="BAP1103" s="9"/>
      <c r="BAQ1103" s="9"/>
      <c r="BAR1103" s="9"/>
      <c r="BAS1103" s="9"/>
      <c r="BAT1103" s="9"/>
      <c r="BAU1103" s="9"/>
      <c r="BAV1103" s="9"/>
      <c r="BAW1103" s="9"/>
      <c r="BAX1103" s="9"/>
      <c r="BAY1103" s="9"/>
      <c r="BAZ1103" s="9"/>
      <c r="BBA1103" s="9"/>
      <c r="BBB1103" s="9"/>
      <c r="BBC1103" s="9"/>
      <c r="BBD1103" s="9"/>
      <c r="BBE1103" s="9"/>
      <c r="BBF1103" s="9"/>
      <c r="BBG1103" s="9"/>
      <c r="BBH1103" s="9"/>
      <c r="BBI1103" s="9"/>
      <c r="BBJ1103" s="9"/>
      <c r="BBK1103" s="9"/>
      <c r="BBL1103" s="9"/>
      <c r="BBM1103" s="9"/>
      <c r="BBN1103" s="9"/>
      <c r="BBO1103" s="9"/>
      <c r="BBP1103" s="9"/>
      <c r="BBQ1103" s="9"/>
      <c r="BBR1103" s="9"/>
      <c r="BBS1103" s="9"/>
      <c r="BBT1103" s="9"/>
      <c r="BBU1103" s="9"/>
      <c r="BBV1103" s="9"/>
      <c r="BBW1103" s="9"/>
      <c r="BBX1103" s="9"/>
      <c r="BBY1103" s="9"/>
      <c r="BBZ1103" s="9"/>
      <c r="BCA1103" s="9"/>
      <c r="BCB1103" s="9"/>
      <c r="BCC1103" s="9"/>
      <c r="BCD1103" s="9"/>
      <c r="BCE1103" s="9"/>
      <c r="BCF1103" s="9"/>
      <c r="BCG1103" s="9"/>
      <c r="BCH1103" s="9"/>
      <c r="BCI1103" s="9"/>
      <c r="BCJ1103" s="9"/>
      <c r="BCK1103" s="9"/>
      <c r="BCL1103" s="9"/>
      <c r="BCM1103" s="9"/>
      <c r="BCN1103" s="9"/>
      <c r="BCO1103" s="9"/>
      <c r="BCP1103" s="9"/>
      <c r="BCQ1103" s="9"/>
      <c r="BCR1103" s="9"/>
      <c r="BCS1103" s="9"/>
      <c r="BCT1103" s="9"/>
      <c r="BCU1103" s="9"/>
      <c r="BCV1103" s="9"/>
      <c r="BCW1103" s="9"/>
      <c r="BCX1103" s="9"/>
      <c r="BCY1103" s="9"/>
      <c r="BCZ1103" s="9"/>
      <c r="BDA1103" s="9"/>
      <c r="BDB1103" s="9"/>
      <c r="BDC1103" s="9"/>
      <c r="BDD1103" s="9"/>
      <c r="BDE1103" s="9"/>
      <c r="BDF1103" s="9"/>
      <c r="BDG1103" s="9"/>
      <c r="BDH1103" s="9"/>
      <c r="BDI1103" s="9"/>
      <c r="BDJ1103" s="9"/>
      <c r="BDK1103" s="9"/>
      <c r="BDL1103" s="9"/>
      <c r="BDM1103" s="9"/>
      <c r="BDN1103" s="9"/>
      <c r="BDO1103" s="9"/>
      <c r="BDP1103" s="9"/>
      <c r="BDQ1103" s="9"/>
      <c r="BDR1103" s="9"/>
      <c r="BDS1103" s="9"/>
      <c r="BDT1103" s="9"/>
      <c r="BDU1103" s="9"/>
      <c r="BDV1103" s="9"/>
      <c r="BDW1103" s="9"/>
      <c r="BDX1103" s="9"/>
      <c r="BDY1103" s="9"/>
      <c r="BDZ1103" s="9"/>
      <c r="BEA1103" s="9"/>
      <c r="BEB1103" s="9"/>
      <c r="BEC1103" s="9"/>
      <c r="BED1103" s="9"/>
      <c r="BEE1103" s="9"/>
      <c r="BEF1103" s="9"/>
      <c r="BEG1103" s="9"/>
      <c r="BEH1103" s="9"/>
      <c r="BEI1103" s="9"/>
      <c r="BEJ1103" s="9"/>
      <c r="BEK1103" s="9"/>
      <c r="BEL1103" s="9"/>
      <c r="BEM1103" s="9"/>
      <c r="BEN1103" s="9"/>
      <c r="BEO1103" s="9"/>
      <c r="BEP1103" s="9"/>
      <c r="BEQ1103" s="9"/>
      <c r="BER1103" s="9"/>
      <c r="BES1103" s="9"/>
      <c r="BET1103" s="9"/>
      <c r="BEU1103" s="9"/>
      <c r="BEV1103" s="9"/>
      <c r="BEW1103" s="9"/>
      <c r="BEX1103" s="9"/>
      <c r="BEY1103" s="9"/>
      <c r="BEZ1103" s="9"/>
      <c r="BFA1103" s="9"/>
      <c r="BFB1103" s="9"/>
      <c r="BFC1103" s="9"/>
      <c r="BFD1103" s="9"/>
      <c r="BFE1103" s="9"/>
      <c r="BFF1103" s="9"/>
      <c r="BFG1103" s="9"/>
      <c r="BFH1103" s="9"/>
      <c r="BFI1103" s="9"/>
      <c r="BFJ1103" s="9"/>
      <c r="BFK1103" s="9"/>
      <c r="BFL1103" s="9"/>
      <c r="BFM1103" s="9"/>
      <c r="BFN1103" s="9"/>
      <c r="BFO1103" s="9"/>
      <c r="BFP1103" s="9"/>
      <c r="BFQ1103" s="9"/>
      <c r="BFR1103" s="9"/>
      <c r="BFS1103" s="9"/>
      <c r="BFT1103" s="9"/>
      <c r="BFU1103" s="9"/>
      <c r="BFV1103" s="9"/>
      <c r="BFW1103" s="9"/>
      <c r="BFX1103" s="9"/>
      <c r="BFY1103" s="9"/>
      <c r="BFZ1103" s="9"/>
      <c r="BGA1103" s="9"/>
      <c r="BGB1103" s="9"/>
      <c r="BGC1103" s="9"/>
      <c r="BGD1103" s="9"/>
      <c r="BGE1103" s="9"/>
      <c r="BGF1103" s="9"/>
      <c r="BGG1103" s="9"/>
      <c r="BGH1103" s="9"/>
      <c r="BGI1103" s="9"/>
      <c r="BGJ1103" s="9"/>
      <c r="BGK1103" s="9"/>
      <c r="BGL1103" s="9"/>
      <c r="BGM1103" s="9"/>
      <c r="BGN1103" s="9"/>
      <c r="BGO1103" s="9"/>
      <c r="BGP1103" s="9"/>
      <c r="BGQ1103" s="9"/>
      <c r="BGR1103" s="9"/>
      <c r="BGS1103" s="9"/>
      <c r="BGT1103" s="9"/>
      <c r="BGU1103" s="9"/>
      <c r="BGV1103" s="9"/>
      <c r="BGW1103" s="9"/>
      <c r="BGX1103" s="9"/>
      <c r="BGY1103" s="9"/>
      <c r="BGZ1103" s="9"/>
      <c r="BHA1103" s="9"/>
      <c r="BHB1103" s="9"/>
      <c r="BHC1103" s="9"/>
      <c r="BHD1103" s="9"/>
      <c r="BHE1103" s="9"/>
      <c r="BHF1103" s="9"/>
      <c r="BHG1103" s="9"/>
      <c r="BHH1103" s="9"/>
      <c r="BHI1103" s="9"/>
      <c r="BHJ1103" s="9"/>
      <c r="BHK1103" s="9"/>
      <c r="BHL1103" s="9"/>
      <c r="BHM1103" s="9"/>
      <c r="BHN1103" s="9"/>
      <c r="BHO1103" s="9"/>
      <c r="BHP1103" s="9"/>
      <c r="BHQ1103" s="9"/>
      <c r="BHR1103" s="9"/>
      <c r="BHS1103" s="9"/>
      <c r="BHT1103" s="9"/>
      <c r="BHU1103" s="9"/>
      <c r="BHV1103" s="9"/>
      <c r="BHW1103" s="9"/>
      <c r="BHX1103" s="9"/>
      <c r="BHY1103" s="9"/>
      <c r="BHZ1103" s="9"/>
      <c r="BIA1103" s="9"/>
      <c r="BIB1103" s="9"/>
      <c r="BIC1103" s="9"/>
      <c r="BID1103" s="9"/>
      <c r="BIE1103" s="9"/>
      <c r="BIF1103" s="9"/>
      <c r="BIG1103" s="9"/>
      <c r="BIH1103" s="9"/>
      <c r="BII1103" s="9"/>
      <c r="BIJ1103" s="9"/>
      <c r="BIK1103" s="9"/>
      <c r="BIL1103" s="9"/>
      <c r="BIM1103" s="9"/>
      <c r="BIN1103" s="9"/>
      <c r="BIO1103" s="9"/>
      <c r="BIP1103" s="9"/>
      <c r="BIQ1103" s="9"/>
      <c r="BIR1103" s="9"/>
      <c r="BIS1103" s="9"/>
      <c r="BIT1103" s="9"/>
      <c r="BIU1103" s="9"/>
      <c r="BIV1103" s="9"/>
      <c r="BIW1103" s="9"/>
      <c r="BIX1103" s="9"/>
      <c r="BIY1103" s="9"/>
      <c r="BIZ1103" s="9"/>
      <c r="BJA1103" s="9"/>
      <c r="BJB1103" s="9"/>
      <c r="BJC1103" s="9"/>
      <c r="BJD1103" s="9"/>
      <c r="BJE1103" s="9"/>
      <c r="BJF1103" s="9"/>
      <c r="BJG1103" s="9"/>
      <c r="BJH1103" s="9"/>
      <c r="BJI1103" s="9"/>
      <c r="BJJ1103" s="9"/>
      <c r="BJK1103" s="9"/>
      <c r="BJL1103" s="9"/>
      <c r="BJM1103" s="9"/>
      <c r="BJN1103" s="9"/>
      <c r="BJO1103" s="9"/>
      <c r="BJP1103" s="9"/>
      <c r="BJQ1103" s="9"/>
      <c r="BJR1103" s="9"/>
      <c r="BJS1103" s="9"/>
      <c r="BJT1103" s="9"/>
      <c r="BJU1103" s="9"/>
      <c r="BJV1103" s="9"/>
      <c r="BJW1103" s="9"/>
      <c r="BJX1103" s="9"/>
      <c r="BJY1103" s="9"/>
      <c r="BJZ1103" s="9"/>
      <c r="BKA1103" s="9"/>
      <c r="BKB1103" s="9"/>
      <c r="BKC1103" s="9"/>
      <c r="BKD1103" s="9"/>
      <c r="BKE1103" s="9"/>
      <c r="BKF1103" s="9"/>
      <c r="BKG1103" s="9"/>
      <c r="BKH1103" s="9"/>
      <c r="BKI1103" s="9"/>
      <c r="BKJ1103" s="9"/>
      <c r="BKK1103" s="9"/>
      <c r="BKL1103" s="9"/>
      <c r="BKM1103" s="9"/>
      <c r="BKN1103" s="9"/>
      <c r="BKO1103" s="9"/>
      <c r="BKP1103" s="9"/>
      <c r="BKQ1103" s="9"/>
      <c r="BKR1103" s="9"/>
      <c r="BKS1103" s="9"/>
      <c r="BKT1103" s="9"/>
      <c r="BKU1103" s="9"/>
      <c r="BKV1103" s="9"/>
      <c r="BKW1103" s="9"/>
      <c r="BKX1103" s="9"/>
      <c r="BKY1103" s="9"/>
      <c r="BKZ1103" s="9"/>
      <c r="BLA1103" s="9"/>
      <c r="BLB1103" s="9"/>
      <c r="BLC1103" s="9"/>
      <c r="BLD1103" s="9"/>
      <c r="BLE1103" s="9"/>
      <c r="BLF1103" s="9"/>
      <c r="BLG1103" s="9"/>
      <c r="BLH1103" s="9"/>
      <c r="BLI1103" s="9"/>
      <c r="BLJ1103" s="9"/>
      <c r="BLK1103" s="9"/>
      <c r="BLL1103" s="9"/>
      <c r="BLM1103" s="9"/>
      <c r="BLN1103" s="9"/>
      <c r="BLO1103" s="9"/>
      <c r="BLP1103" s="9"/>
      <c r="BLQ1103" s="9"/>
      <c r="BLR1103" s="9"/>
      <c r="BLS1103" s="9"/>
      <c r="BLT1103" s="9"/>
      <c r="BLU1103" s="9"/>
      <c r="BLV1103" s="9"/>
      <c r="BLW1103" s="9"/>
      <c r="BLX1103" s="9"/>
      <c r="BLY1103" s="9"/>
      <c r="BLZ1103" s="9"/>
      <c r="BMA1103" s="9"/>
      <c r="BMB1103" s="9"/>
      <c r="BMC1103" s="9"/>
      <c r="BMD1103" s="9"/>
      <c r="BME1103" s="9"/>
      <c r="BMF1103" s="9"/>
      <c r="BMG1103" s="9"/>
      <c r="BMH1103" s="9"/>
      <c r="BMI1103" s="9"/>
      <c r="BMJ1103" s="9"/>
      <c r="BMK1103" s="9"/>
      <c r="BML1103" s="9"/>
      <c r="BMM1103" s="9"/>
      <c r="BMN1103" s="9"/>
      <c r="BMO1103" s="9"/>
      <c r="BMP1103" s="9"/>
      <c r="BMQ1103" s="9"/>
      <c r="BMR1103" s="9"/>
      <c r="BMS1103" s="9"/>
      <c r="BMT1103" s="9"/>
      <c r="BMU1103" s="9"/>
      <c r="BMV1103" s="9"/>
      <c r="BMW1103" s="9"/>
      <c r="BMX1103" s="9"/>
      <c r="BMY1103" s="9"/>
      <c r="BMZ1103" s="9"/>
      <c r="BNA1103" s="9"/>
      <c r="BNB1103" s="9"/>
      <c r="BNC1103" s="9"/>
      <c r="BND1103" s="9"/>
      <c r="BNE1103" s="9"/>
      <c r="BNF1103" s="9"/>
      <c r="BNG1103" s="9"/>
      <c r="BNH1103" s="9"/>
      <c r="BNI1103" s="9"/>
      <c r="BNJ1103" s="9"/>
      <c r="BNK1103" s="9"/>
      <c r="BNL1103" s="9"/>
      <c r="BNM1103" s="9"/>
      <c r="BNN1103" s="9"/>
      <c r="BNO1103" s="9"/>
      <c r="BNP1103" s="9"/>
      <c r="BNQ1103" s="9"/>
      <c r="BNR1103" s="9"/>
      <c r="BNS1103" s="9"/>
      <c r="BNT1103" s="9"/>
      <c r="BNU1103" s="9"/>
      <c r="BNV1103" s="9"/>
      <c r="BNW1103" s="9"/>
      <c r="BNX1103" s="9"/>
      <c r="BNY1103" s="9"/>
      <c r="BNZ1103" s="9"/>
      <c r="BOA1103" s="9"/>
      <c r="BOB1103" s="9"/>
      <c r="BOC1103" s="9"/>
      <c r="BOD1103" s="9"/>
      <c r="BOE1103" s="9"/>
      <c r="BOF1103" s="9"/>
      <c r="BOG1103" s="9"/>
      <c r="BOH1103" s="9"/>
      <c r="BOI1103" s="9"/>
      <c r="BOJ1103" s="9"/>
      <c r="BOK1103" s="9"/>
      <c r="BOL1103" s="9"/>
      <c r="BOM1103" s="9"/>
      <c r="BON1103" s="9"/>
      <c r="BOO1103" s="9"/>
      <c r="BOP1103" s="9"/>
      <c r="BOQ1103" s="9"/>
      <c r="BOR1103" s="9"/>
      <c r="BOS1103" s="9"/>
      <c r="BOT1103" s="9"/>
      <c r="BOU1103" s="9"/>
      <c r="BOV1103" s="9"/>
      <c r="BOW1103" s="9"/>
      <c r="BOX1103" s="9"/>
      <c r="BOY1103" s="9"/>
      <c r="BOZ1103" s="9"/>
      <c r="BPA1103" s="9"/>
      <c r="BPB1103" s="9"/>
      <c r="BPC1103" s="9"/>
      <c r="BPD1103" s="9"/>
      <c r="BPE1103" s="9"/>
      <c r="BPF1103" s="9"/>
      <c r="BPG1103" s="9"/>
      <c r="BPH1103" s="9"/>
      <c r="BPI1103" s="9"/>
      <c r="BPJ1103" s="9"/>
      <c r="BPK1103" s="9"/>
      <c r="BPL1103" s="9"/>
      <c r="BPM1103" s="9"/>
      <c r="BPN1103" s="9"/>
      <c r="BPO1103" s="9"/>
      <c r="BPP1103" s="9"/>
      <c r="BPQ1103" s="9"/>
      <c r="BPR1103" s="9"/>
      <c r="BPS1103" s="9"/>
      <c r="BPT1103" s="9"/>
      <c r="BPU1103" s="9"/>
      <c r="BPV1103" s="9"/>
      <c r="BPW1103" s="9"/>
      <c r="BPX1103" s="9"/>
      <c r="BPY1103" s="9"/>
      <c r="BPZ1103" s="9"/>
      <c r="BQA1103" s="9"/>
      <c r="BQB1103" s="9"/>
      <c r="BQC1103" s="9"/>
      <c r="BQD1103" s="9"/>
      <c r="BQE1103" s="9"/>
      <c r="BQF1103" s="9"/>
      <c r="BQG1103" s="9"/>
      <c r="BQH1103" s="9"/>
      <c r="BQI1103" s="9"/>
      <c r="BQJ1103" s="9"/>
      <c r="BQK1103" s="9"/>
      <c r="BQL1103" s="9"/>
      <c r="BQM1103" s="9"/>
      <c r="BQN1103" s="9"/>
      <c r="BQO1103" s="9"/>
      <c r="BQP1103" s="9"/>
      <c r="BQQ1103" s="9"/>
      <c r="BQR1103" s="9"/>
      <c r="BQS1103" s="9"/>
      <c r="BQT1103" s="9"/>
      <c r="BQU1103" s="9"/>
      <c r="BQV1103" s="9"/>
      <c r="BQW1103" s="9"/>
      <c r="BQX1103" s="9"/>
      <c r="BQY1103" s="9"/>
      <c r="BQZ1103" s="9"/>
      <c r="BRA1103" s="9"/>
      <c r="BRB1103" s="9"/>
      <c r="BRC1103" s="9"/>
      <c r="BRD1103" s="9"/>
      <c r="BRE1103" s="9"/>
      <c r="BRF1103" s="9"/>
      <c r="BRG1103" s="9"/>
      <c r="BRH1103" s="9"/>
      <c r="BRI1103" s="9"/>
      <c r="BRJ1103" s="9"/>
      <c r="BRK1103" s="9"/>
      <c r="BRL1103" s="9"/>
      <c r="BRM1103" s="9"/>
      <c r="BRN1103" s="9"/>
      <c r="BRO1103" s="9"/>
      <c r="BRP1103" s="9"/>
      <c r="BRQ1103" s="9"/>
      <c r="BRR1103" s="9"/>
      <c r="BRS1103" s="9"/>
      <c r="BRT1103" s="9"/>
      <c r="BRU1103" s="9"/>
      <c r="BRV1103" s="9"/>
      <c r="BRW1103" s="9"/>
      <c r="BRX1103" s="9"/>
      <c r="BRY1103" s="9"/>
      <c r="BRZ1103" s="9"/>
      <c r="BSA1103" s="9"/>
      <c r="BSB1103" s="9"/>
      <c r="BSC1103" s="9"/>
      <c r="BSD1103" s="9"/>
      <c r="BSE1103" s="9"/>
      <c r="BSF1103" s="9"/>
      <c r="BSG1103" s="9"/>
      <c r="BSH1103" s="9"/>
      <c r="BSI1103" s="9"/>
      <c r="BSJ1103" s="9"/>
      <c r="BSK1103" s="9"/>
      <c r="BSL1103" s="9"/>
      <c r="BSM1103" s="9"/>
      <c r="BSN1103" s="9"/>
      <c r="BSO1103" s="9"/>
      <c r="BSP1103" s="9"/>
      <c r="BSQ1103" s="9"/>
      <c r="BSR1103" s="9"/>
      <c r="BSS1103" s="9"/>
      <c r="BST1103" s="9"/>
      <c r="BSU1103" s="9"/>
      <c r="BSV1103" s="9"/>
      <c r="BSW1103" s="9"/>
      <c r="BSX1103" s="9"/>
      <c r="BSY1103" s="9"/>
      <c r="BSZ1103" s="9"/>
      <c r="BTA1103" s="9"/>
      <c r="BTB1103" s="9"/>
      <c r="BTC1103" s="9"/>
      <c r="BTD1103" s="9"/>
      <c r="BTE1103" s="9"/>
      <c r="BTF1103" s="9"/>
      <c r="BTG1103" s="9"/>
      <c r="BTH1103" s="9"/>
      <c r="BTI1103" s="9"/>
      <c r="BTJ1103" s="9"/>
      <c r="BTK1103" s="9"/>
      <c r="BTL1103" s="9"/>
      <c r="BTM1103" s="9"/>
      <c r="BTN1103" s="9"/>
      <c r="BTO1103" s="9"/>
      <c r="BTP1103" s="9"/>
      <c r="BTQ1103" s="9"/>
      <c r="BTR1103" s="9"/>
      <c r="BTS1103" s="9"/>
      <c r="BTT1103" s="9"/>
      <c r="BTU1103" s="9"/>
      <c r="BTV1103" s="9"/>
      <c r="BTW1103" s="9"/>
      <c r="BTX1103" s="9"/>
      <c r="BTY1103" s="9"/>
      <c r="BTZ1103" s="9"/>
      <c r="BUA1103" s="9"/>
      <c r="BUB1103" s="9"/>
      <c r="BUC1103" s="9"/>
      <c r="BUD1103" s="9"/>
      <c r="BUE1103" s="9"/>
      <c r="BUF1103" s="9"/>
      <c r="BUG1103" s="9"/>
      <c r="BUH1103" s="9"/>
      <c r="BUI1103" s="9"/>
      <c r="BUJ1103" s="9"/>
      <c r="BUK1103" s="9"/>
      <c r="BUL1103" s="9"/>
      <c r="BUM1103" s="9"/>
      <c r="BUN1103" s="9"/>
      <c r="BUO1103" s="9"/>
      <c r="BUP1103" s="9"/>
      <c r="BUQ1103" s="9"/>
      <c r="BUR1103" s="9"/>
      <c r="BUS1103" s="9"/>
      <c r="BUT1103" s="9"/>
      <c r="BUU1103" s="9"/>
      <c r="BUV1103" s="9"/>
      <c r="BUW1103" s="9"/>
      <c r="BUX1103" s="9"/>
      <c r="BUY1103" s="9"/>
      <c r="BUZ1103" s="9"/>
      <c r="BVA1103" s="9"/>
      <c r="BVB1103" s="9"/>
      <c r="BVC1103" s="9"/>
      <c r="BVD1103" s="9"/>
      <c r="BVE1103" s="9"/>
      <c r="BVF1103" s="9"/>
      <c r="BVG1103" s="9"/>
      <c r="BVH1103" s="9"/>
      <c r="BVI1103" s="9"/>
      <c r="BVJ1103" s="9"/>
      <c r="BVK1103" s="9"/>
      <c r="BVL1103" s="9"/>
      <c r="BVM1103" s="9"/>
      <c r="BVN1103" s="9"/>
      <c r="BVO1103" s="9"/>
      <c r="BVP1103" s="9"/>
      <c r="BVQ1103" s="9"/>
      <c r="BVR1103" s="9"/>
      <c r="BVS1103" s="9"/>
      <c r="BVT1103" s="9"/>
      <c r="BVU1103" s="9"/>
      <c r="BVV1103" s="9"/>
      <c r="BVW1103" s="9"/>
      <c r="BVX1103" s="9"/>
      <c r="BVY1103" s="9"/>
      <c r="BVZ1103" s="9"/>
      <c r="BWA1103" s="9"/>
      <c r="BWB1103" s="9"/>
      <c r="BWC1103" s="9"/>
      <c r="BWD1103" s="9"/>
      <c r="BWE1103" s="9"/>
      <c r="BWF1103" s="9"/>
      <c r="BWG1103" s="9"/>
      <c r="BWH1103" s="9"/>
      <c r="BWI1103" s="9"/>
      <c r="BWJ1103" s="9"/>
      <c r="BWK1103" s="9"/>
      <c r="BWL1103" s="9"/>
      <c r="BWM1103" s="9"/>
      <c r="BWN1103" s="9"/>
      <c r="BWO1103" s="9"/>
      <c r="BWP1103" s="9"/>
      <c r="BWQ1103" s="9"/>
      <c r="BWR1103" s="9"/>
      <c r="BWS1103" s="9"/>
      <c r="BWT1103" s="9"/>
      <c r="BWU1103" s="9"/>
      <c r="BWV1103" s="9"/>
      <c r="BWW1103" s="9"/>
      <c r="BWX1103" s="9"/>
      <c r="BWY1103" s="9"/>
      <c r="BWZ1103" s="9"/>
      <c r="BXA1103" s="9"/>
      <c r="BXB1103" s="9"/>
      <c r="BXC1103" s="9"/>
      <c r="BXD1103" s="9"/>
      <c r="BXE1103" s="9"/>
      <c r="BXF1103" s="9"/>
      <c r="BXG1103" s="9"/>
      <c r="BXH1103" s="9"/>
      <c r="BXI1103" s="9"/>
      <c r="BXJ1103" s="9"/>
      <c r="BXK1103" s="9"/>
      <c r="BXL1103" s="9"/>
      <c r="BXM1103" s="9"/>
      <c r="BXN1103" s="9"/>
      <c r="BXO1103" s="9"/>
      <c r="BXP1103" s="9"/>
      <c r="BXQ1103" s="9"/>
      <c r="BXR1103" s="9"/>
      <c r="BXS1103" s="9"/>
      <c r="BXT1103" s="9"/>
      <c r="BXU1103" s="9"/>
      <c r="BXV1103" s="9"/>
      <c r="BXW1103" s="9"/>
      <c r="BXX1103" s="9"/>
      <c r="BXY1103" s="9"/>
      <c r="BXZ1103" s="9"/>
      <c r="BYA1103" s="9"/>
      <c r="BYB1103" s="9"/>
      <c r="BYC1103" s="9"/>
      <c r="BYD1103" s="9"/>
      <c r="BYE1103" s="9"/>
      <c r="BYF1103" s="9"/>
      <c r="BYG1103" s="9"/>
      <c r="BYH1103" s="9"/>
      <c r="BYI1103" s="9"/>
      <c r="BYJ1103" s="9"/>
      <c r="BYK1103" s="9"/>
      <c r="BYL1103" s="9"/>
      <c r="BYM1103" s="9"/>
      <c r="BYN1103" s="9"/>
      <c r="BYO1103" s="9"/>
      <c r="BYP1103" s="9"/>
      <c r="BYQ1103" s="9"/>
      <c r="BYR1103" s="9"/>
      <c r="BYS1103" s="9"/>
      <c r="BYT1103" s="9"/>
      <c r="BYU1103" s="9"/>
      <c r="BYV1103" s="9"/>
      <c r="BYW1103" s="9"/>
      <c r="BYX1103" s="9"/>
      <c r="BYY1103" s="9"/>
      <c r="BYZ1103" s="9"/>
      <c r="BZA1103" s="9"/>
      <c r="BZB1103" s="9"/>
      <c r="BZC1103" s="9"/>
      <c r="BZD1103" s="9"/>
      <c r="BZE1103" s="9"/>
      <c r="BZF1103" s="9"/>
      <c r="BZG1103" s="9"/>
      <c r="BZH1103" s="9"/>
      <c r="BZI1103" s="9"/>
      <c r="BZJ1103" s="9"/>
      <c r="BZK1103" s="9"/>
      <c r="BZL1103" s="9"/>
      <c r="BZM1103" s="9"/>
      <c r="BZN1103" s="9"/>
      <c r="BZO1103" s="9"/>
      <c r="BZP1103" s="9"/>
      <c r="BZQ1103" s="9"/>
      <c r="BZR1103" s="9"/>
      <c r="BZS1103" s="9"/>
      <c r="BZT1103" s="9"/>
      <c r="BZU1103" s="9"/>
      <c r="BZV1103" s="9"/>
      <c r="BZW1103" s="9"/>
      <c r="BZX1103" s="9"/>
      <c r="BZY1103" s="9"/>
      <c r="BZZ1103" s="9"/>
      <c r="CAA1103" s="9"/>
      <c r="CAB1103" s="9"/>
      <c r="CAC1103" s="9"/>
      <c r="CAD1103" s="9"/>
      <c r="CAE1103" s="9"/>
      <c r="CAF1103" s="9"/>
      <c r="CAG1103" s="9"/>
      <c r="CAH1103" s="9"/>
      <c r="CAI1103" s="9"/>
      <c r="CAJ1103" s="9"/>
      <c r="CAK1103" s="9"/>
      <c r="CAL1103" s="9"/>
      <c r="CAM1103" s="9"/>
      <c r="CAN1103" s="9"/>
      <c r="CAO1103" s="9"/>
      <c r="CAP1103" s="9"/>
      <c r="CAQ1103" s="9"/>
      <c r="CAR1103" s="9"/>
      <c r="CAS1103" s="9"/>
      <c r="CAT1103" s="9"/>
      <c r="CAU1103" s="9"/>
      <c r="CAV1103" s="9"/>
      <c r="CAW1103" s="9"/>
      <c r="CAX1103" s="9"/>
      <c r="CAY1103" s="9"/>
      <c r="CAZ1103" s="9"/>
      <c r="CBA1103" s="9"/>
      <c r="CBB1103" s="9"/>
      <c r="CBC1103" s="9"/>
      <c r="CBD1103" s="9"/>
      <c r="CBE1103" s="9"/>
      <c r="CBF1103" s="9"/>
      <c r="CBG1103" s="9"/>
      <c r="CBH1103" s="9"/>
      <c r="CBI1103" s="9"/>
      <c r="CBJ1103" s="9"/>
      <c r="CBK1103" s="9"/>
      <c r="CBL1103" s="9"/>
      <c r="CBM1103" s="9"/>
      <c r="CBN1103" s="9"/>
      <c r="CBO1103" s="9"/>
      <c r="CBP1103" s="9"/>
      <c r="CBQ1103" s="9"/>
      <c r="CBR1103" s="9"/>
      <c r="CBS1103" s="9"/>
      <c r="CBT1103" s="9"/>
      <c r="CBU1103" s="9"/>
      <c r="CBV1103" s="9"/>
      <c r="CBW1103" s="9"/>
      <c r="CBX1103" s="9"/>
      <c r="CBY1103" s="9"/>
      <c r="CBZ1103" s="9"/>
      <c r="CCA1103" s="9"/>
      <c r="CCB1103" s="9"/>
      <c r="CCC1103" s="9"/>
      <c r="CCD1103" s="9"/>
      <c r="CCE1103" s="9"/>
      <c r="CCF1103" s="9"/>
      <c r="CCG1103" s="9"/>
      <c r="CCH1103" s="9"/>
      <c r="CCI1103" s="9"/>
      <c r="CCJ1103" s="9"/>
      <c r="CCK1103" s="9"/>
      <c r="CCL1103" s="9"/>
      <c r="CCM1103" s="9"/>
      <c r="CCN1103" s="9"/>
      <c r="CCO1103" s="9"/>
      <c r="CCP1103" s="9"/>
      <c r="CCQ1103" s="9"/>
      <c r="CCR1103" s="9"/>
      <c r="CCS1103" s="9"/>
      <c r="CCT1103" s="9"/>
      <c r="CCU1103" s="9"/>
      <c r="CCV1103" s="9"/>
      <c r="CCW1103" s="9"/>
      <c r="CCX1103" s="9"/>
      <c r="CCY1103" s="9"/>
      <c r="CCZ1103" s="9"/>
      <c r="CDA1103" s="9"/>
      <c r="CDB1103" s="9"/>
      <c r="CDC1103" s="9"/>
      <c r="CDD1103" s="9"/>
      <c r="CDE1103" s="9"/>
      <c r="CDF1103" s="9"/>
      <c r="CDG1103" s="9"/>
      <c r="CDH1103" s="9"/>
      <c r="CDI1103" s="9"/>
      <c r="CDJ1103" s="9"/>
      <c r="CDK1103" s="9"/>
      <c r="CDL1103" s="9"/>
      <c r="CDM1103" s="9"/>
      <c r="CDN1103" s="9"/>
      <c r="CDO1103" s="9"/>
      <c r="CDP1103" s="9"/>
      <c r="CDQ1103" s="9"/>
      <c r="CDR1103" s="9"/>
      <c r="CDS1103" s="9"/>
      <c r="CDT1103" s="9"/>
      <c r="CDU1103" s="9"/>
      <c r="CDV1103" s="9"/>
      <c r="CDW1103" s="9"/>
      <c r="CDX1103" s="9"/>
      <c r="CDY1103" s="9"/>
      <c r="CDZ1103" s="9"/>
      <c r="CEA1103" s="9"/>
      <c r="CEB1103" s="9"/>
      <c r="CEC1103" s="9"/>
      <c r="CED1103" s="9"/>
      <c r="CEE1103" s="9"/>
      <c r="CEF1103" s="9"/>
      <c r="CEG1103" s="9"/>
      <c r="CEH1103" s="9"/>
      <c r="CEI1103" s="9"/>
      <c r="CEJ1103" s="9"/>
      <c r="CEK1103" s="9"/>
      <c r="CEL1103" s="9"/>
      <c r="CEM1103" s="9"/>
      <c r="CEN1103" s="9"/>
      <c r="CEO1103" s="9"/>
      <c r="CEP1103" s="9"/>
      <c r="CEQ1103" s="9"/>
      <c r="CER1103" s="9"/>
      <c r="CES1103" s="9"/>
      <c r="CET1103" s="9"/>
      <c r="CEU1103" s="9"/>
      <c r="CEV1103" s="9"/>
      <c r="CEW1103" s="9"/>
      <c r="CEX1103" s="9"/>
      <c r="CEY1103" s="9"/>
      <c r="CEZ1103" s="9"/>
      <c r="CFA1103" s="9"/>
      <c r="CFB1103" s="9"/>
      <c r="CFC1103" s="9"/>
      <c r="CFD1103" s="9"/>
      <c r="CFE1103" s="9"/>
      <c r="CFF1103" s="9"/>
      <c r="CFG1103" s="9"/>
      <c r="CFH1103" s="9"/>
      <c r="CFI1103" s="9"/>
      <c r="CFJ1103" s="9"/>
      <c r="CFK1103" s="9"/>
      <c r="CFL1103" s="9"/>
      <c r="CFM1103" s="9"/>
      <c r="CFN1103" s="9"/>
      <c r="CFO1103" s="9"/>
      <c r="CFP1103" s="9"/>
      <c r="CFQ1103" s="9"/>
      <c r="CFR1103" s="9"/>
      <c r="CFS1103" s="9"/>
      <c r="CFT1103" s="9"/>
      <c r="CFU1103" s="9"/>
      <c r="CFV1103" s="9"/>
      <c r="CFW1103" s="9"/>
      <c r="CFX1103" s="9"/>
      <c r="CFY1103" s="9"/>
      <c r="CFZ1103" s="9"/>
      <c r="CGA1103" s="9"/>
      <c r="CGB1103" s="9"/>
      <c r="CGC1103" s="9"/>
      <c r="CGD1103" s="9"/>
      <c r="CGE1103" s="9"/>
      <c r="CGF1103" s="9"/>
      <c r="CGG1103" s="9"/>
      <c r="CGH1103" s="9"/>
      <c r="CGI1103" s="9"/>
      <c r="CGJ1103" s="9"/>
      <c r="CGK1103" s="9"/>
      <c r="CGL1103" s="9"/>
      <c r="CGM1103" s="9"/>
      <c r="CGN1103" s="9"/>
      <c r="CGO1103" s="9"/>
      <c r="CGP1103" s="9"/>
      <c r="CGQ1103" s="9"/>
      <c r="CGR1103" s="9"/>
      <c r="CGS1103" s="9"/>
      <c r="CGT1103" s="9"/>
      <c r="CGU1103" s="9"/>
      <c r="CGV1103" s="9"/>
      <c r="CGW1103" s="9"/>
      <c r="CGX1103" s="9"/>
      <c r="CGY1103" s="9"/>
      <c r="CGZ1103" s="9"/>
      <c r="CHA1103" s="9"/>
      <c r="CHB1103" s="9"/>
      <c r="CHC1103" s="9"/>
      <c r="CHD1103" s="9"/>
      <c r="CHE1103" s="9"/>
      <c r="CHF1103" s="9"/>
      <c r="CHG1103" s="9"/>
      <c r="CHH1103" s="9"/>
      <c r="CHI1103" s="9"/>
      <c r="CHJ1103" s="9"/>
      <c r="CHK1103" s="9"/>
      <c r="CHL1103" s="9"/>
      <c r="CHM1103" s="9"/>
      <c r="CHN1103" s="9"/>
      <c r="CHO1103" s="9"/>
      <c r="CHP1103" s="9"/>
      <c r="CHQ1103" s="9"/>
      <c r="CHR1103" s="9"/>
      <c r="CHS1103" s="9"/>
      <c r="CHT1103" s="9"/>
      <c r="CHU1103" s="9"/>
      <c r="CHV1103" s="9"/>
      <c r="CHW1103" s="9"/>
      <c r="CHX1103" s="9"/>
      <c r="CHY1103" s="9"/>
      <c r="CHZ1103" s="9"/>
      <c r="CIA1103" s="9"/>
      <c r="CIB1103" s="9"/>
      <c r="CIC1103" s="9"/>
      <c r="CID1103" s="9"/>
      <c r="CIE1103" s="9"/>
      <c r="CIF1103" s="9"/>
      <c r="CIG1103" s="9"/>
      <c r="CIH1103" s="9"/>
      <c r="CII1103" s="9"/>
      <c r="CIJ1103" s="9"/>
      <c r="CIK1103" s="9"/>
      <c r="CIL1103" s="9"/>
      <c r="CIM1103" s="9"/>
      <c r="CIN1103" s="9"/>
      <c r="CIO1103" s="9"/>
      <c r="CIP1103" s="9"/>
      <c r="CIQ1103" s="9"/>
      <c r="CIR1103" s="9"/>
      <c r="CIS1103" s="9"/>
      <c r="CIT1103" s="9"/>
      <c r="CIU1103" s="9"/>
      <c r="CIV1103" s="9"/>
      <c r="CIW1103" s="9"/>
      <c r="CIX1103" s="9"/>
      <c r="CIY1103" s="9"/>
      <c r="CIZ1103" s="9"/>
      <c r="CJA1103" s="9"/>
      <c r="CJB1103" s="9"/>
      <c r="CJC1103" s="9"/>
      <c r="CJD1103" s="9"/>
      <c r="CJE1103" s="9"/>
      <c r="CJF1103" s="9"/>
      <c r="CJG1103" s="9"/>
      <c r="CJH1103" s="9"/>
      <c r="CJI1103" s="9"/>
      <c r="CJJ1103" s="9"/>
      <c r="CJK1103" s="9"/>
      <c r="CJL1103" s="9"/>
      <c r="CJM1103" s="9"/>
      <c r="CJN1103" s="9"/>
      <c r="CJO1103" s="9"/>
      <c r="CJP1103" s="9"/>
      <c r="CJQ1103" s="9"/>
      <c r="CJR1103" s="9"/>
      <c r="CJS1103" s="9"/>
      <c r="CJT1103" s="9"/>
      <c r="CJU1103" s="9"/>
      <c r="CJV1103" s="9"/>
      <c r="CJW1103" s="9"/>
      <c r="CJX1103" s="9"/>
      <c r="CJY1103" s="9"/>
      <c r="CJZ1103" s="9"/>
      <c r="CKA1103" s="9"/>
      <c r="CKB1103" s="9"/>
      <c r="CKC1103" s="9"/>
      <c r="CKD1103" s="9"/>
      <c r="CKE1103" s="9"/>
      <c r="CKF1103" s="9"/>
      <c r="CKG1103" s="9"/>
      <c r="CKH1103" s="9"/>
      <c r="CKI1103" s="9"/>
      <c r="CKJ1103" s="9"/>
      <c r="CKK1103" s="9"/>
      <c r="CKL1103" s="9"/>
      <c r="CKM1103" s="9"/>
      <c r="CKN1103" s="9"/>
      <c r="CKO1103" s="9"/>
      <c r="CKP1103" s="9"/>
      <c r="CKQ1103" s="9"/>
      <c r="CKR1103" s="9"/>
      <c r="CKS1103" s="9"/>
      <c r="CKT1103" s="9"/>
      <c r="CKU1103" s="9"/>
      <c r="CKV1103" s="9"/>
      <c r="CKW1103" s="9"/>
      <c r="CKX1103" s="9"/>
      <c r="CKY1103" s="9"/>
      <c r="CKZ1103" s="9"/>
      <c r="CLA1103" s="9"/>
      <c r="CLB1103" s="9"/>
      <c r="CLC1103" s="9"/>
      <c r="CLD1103" s="9"/>
      <c r="CLE1103" s="9"/>
      <c r="CLF1103" s="9"/>
      <c r="CLG1103" s="9"/>
      <c r="CLH1103" s="9"/>
      <c r="CLI1103" s="9"/>
      <c r="CLJ1103" s="9"/>
      <c r="CLK1103" s="9"/>
      <c r="CLL1103" s="9"/>
      <c r="CLM1103" s="9"/>
      <c r="CLN1103" s="9"/>
      <c r="CLO1103" s="9"/>
      <c r="CLP1103" s="9"/>
      <c r="CLQ1103" s="9"/>
      <c r="CLR1103" s="9"/>
      <c r="CLS1103" s="9"/>
      <c r="CLT1103" s="9"/>
      <c r="CLU1103" s="9"/>
      <c r="CLV1103" s="9"/>
      <c r="CLW1103" s="9"/>
      <c r="CLX1103" s="9"/>
      <c r="CLY1103" s="9"/>
      <c r="CLZ1103" s="9"/>
      <c r="CMA1103" s="9"/>
      <c r="CMB1103" s="9"/>
      <c r="CMC1103" s="9"/>
      <c r="CMD1103" s="9"/>
      <c r="CME1103" s="9"/>
      <c r="CMF1103" s="9"/>
      <c r="CMG1103" s="9"/>
      <c r="CMH1103" s="9"/>
      <c r="CMI1103" s="9"/>
      <c r="CMJ1103" s="9"/>
      <c r="CMK1103" s="9"/>
      <c r="CML1103" s="9"/>
      <c r="CMM1103" s="9"/>
      <c r="CMN1103" s="9"/>
      <c r="CMO1103" s="9"/>
      <c r="CMP1103" s="9"/>
      <c r="CMQ1103" s="9"/>
      <c r="CMR1103" s="9"/>
      <c r="CMS1103" s="9"/>
      <c r="CMT1103" s="9"/>
      <c r="CMU1103" s="9"/>
      <c r="CMV1103" s="9"/>
      <c r="CMW1103" s="9"/>
      <c r="CMX1103" s="9"/>
      <c r="CMY1103" s="9"/>
      <c r="CMZ1103" s="9"/>
      <c r="CNA1103" s="9"/>
      <c r="CNB1103" s="9"/>
      <c r="CNC1103" s="9"/>
      <c r="CND1103" s="9"/>
      <c r="CNE1103" s="9"/>
      <c r="CNF1103" s="9"/>
      <c r="CNG1103" s="9"/>
      <c r="CNH1103" s="9"/>
      <c r="CNI1103" s="9"/>
      <c r="CNJ1103" s="9"/>
      <c r="CNK1103" s="9"/>
      <c r="CNL1103" s="9"/>
      <c r="CNM1103" s="9"/>
      <c r="CNN1103" s="9"/>
      <c r="CNO1103" s="9"/>
      <c r="CNP1103" s="9"/>
      <c r="CNQ1103" s="9"/>
      <c r="CNR1103" s="9"/>
      <c r="CNS1103" s="9"/>
      <c r="CNT1103" s="9"/>
      <c r="CNU1103" s="9"/>
      <c r="CNV1103" s="9"/>
      <c r="CNW1103" s="9"/>
      <c r="CNX1103" s="9"/>
      <c r="CNY1103" s="9"/>
      <c r="CNZ1103" s="9"/>
      <c r="COA1103" s="9"/>
      <c r="COB1103" s="9"/>
      <c r="COC1103" s="9"/>
      <c r="COD1103" s="9"/>
      <c r="COE1103" s="9"/>
      <c r="COF1103" s="9"/>
      <c r="COG1103" s="9"/>
      <c r="COH1103" s="9"/>
      <c r="COI1103" s="9"/>
      <c r="COJ1103" s="9"/>
      <c r="COK1103" s="9"/>
      <c r="COL1103" s="9"/>
      <c r="COM1103" s="9"/>
      <c r="CON1103" s="9"/>
      <c r="COO1103" s="9"/>
      <c r="COP1103" s="9"/>
      <c r="COQ1103" s="9"/>
      <c r="COR1103" s="9"/>
      <c r="COS1103" s="9"/>
      <c r="COT1103" s="9"/>
      <c r="COU1103" s="9"/>
      <c r="COV1103" s="9"/>
      <c r="COW1103" s="9"/>
      <c r="COX1103" s="9"/>
      <c r="COY1103" s="9"/>
      <c r="COZ1103" s="9"/>
      <c r="CPA1103" s="9"/>
      <c r="CPB1103" s="9"/>
      <c r="CPC1103" s="9"/>
      <c r="CPD1103" s="9"/>
      <c r="CPE1103" s="9"/>
      <c r="CPF1103" s="9"/>
      <c r="CPG1103" s="9"/>
      <c r="CPH1103" s="9"/>
      <c r="CPI1103" s="9"/>
      <c r="CPJ1103" s="9"/>
      <c r="CPK1103" s="9"/>
      <c r="CPL1103" s="9"/>
      <c r="CPM1103" s="9"/>
      <c r="CPN1103" s="9"/>
      <c r="CPO1103" s="9"/>
      <c r="CPP1103" s="9"/>
      <c r="CPQ1103" s="9"/>
      <c r="CPR1103" s="9"/>
      <c r="CPS1103" s="9"/>
      <c r="CPT1103" s="9"/>
      <c r="CPU1103" s="9"/>
      <c r="CPV1103" s="9"/>
      <c r="CPW1103" s="9"/>
      <c r="CPX1103" s="9"/>
      <c r="CPY1103" s="9"/>
      <c r="CPZ1103" s="9"/>
      <c r="CQA1103" s="9"/>
      <c r="CQB1103" s="9"/>
      <c r="CQC1103" s="9"/>
      <c r="CQD1103" s="9"/>
      <c r="CQE1103" s="9"/>
      <c r="CQF1103" s="9"/>
      <c r="CQG1103" s="9"/>
      <c r="CQH1103" s="9"/>
      <c r="CQI1103" s="9"/>
      <c r="CQJ1103" s="9"/>
      <c r="CQK1103" s="9"/>
      <c r="CQL1103" s="9"/>
      <c r="CQM1103" s="9"/>
      <c r="CQN1103" s="9"/>
      <c r="CQO1103" s="9"/>
      <c r="CQP1103" s="9"/>
      <c r="CQQ1103" s="9"/>
      <c r="CQR1103" s="9"/>
      <c r="CQS1103" s="9"/>
      <c r="CQT1103" s="9"/>
      <c r="CQU1103" s="9"/>
      <c r="CQV1103" s="9"/>
      <c r="CQW1103" s="9"/>
      <c r="CQX1103" s="9"/>
      <c r="CQY1103" s="9"/>
      <c r="CQZ1103" s="9"/>
      <c r="CRA1103" s="9"/>
      <c r="CRB1103" s="9"/>
      <c r="CRC1103" s="9"/>
      <c r="CRD1103" s="9"/>
      <c r="CRE1103" s="9"/>
      <c r="CRF1103" s="9"/>
      <c r="CRG1103" s="9"/>
      <c r="CRH1103" s="9"/>
      <c r="CRI1103" s="9"/>
      <c r="CRJ1103" s="9"/>
      <c r="CRK1103" s="9"/>
      <c r="CRL1103" s="9"/>
      <c r="CRM1103" s="9"/>
      <c r="CRN1103" s="9"/>
      <c r="CRO1103" s="9"/>
      <c r="CRP1103" s="9"/>
      <c r="CRQ1103" s="9"/>
      <c r="CRR1103" s="9"/>
      <c r="CRS1103" s="9"/>
      <c r="CRT1103" s="9"/>
      <c r="CRU1103" s="9"/>
      <c r="CRV1103" s="9"/>
      <c r="CRW1103" s="9"/>
      <c r="CRX1103" s="9"/>
      <c r="CRY1103" s="9"/>
      <c r="CRZ1103" s="9"/>
      <c r="CSA1103" s="9"/>
      <c r="CSB1103" s="9"/>
      <c r="CSC1103" s="9"/>
      <c r="CSD1103" s="9"/>
      <c r="CSE1103" s="9"/>
      <c r="CSF1103" s="9"/>
      <c r="CSG1103" s="9"/>
      <c r="CSH1103" s="9"/>
      <c r="CSI1103" s="9"/>
      <c r="CSJ1103" s="9"/>
      <c r="CSK1103" s="9"/>
      <c r="CSL1103" s="9"/>
      <c r="CSM1103" s="9"/>
      <c r="CSN1103" s="9"/>
      <c r="CSO1103" s="9"/>
      <c r="CSP1103" s="9"/>
      <c r="CSQ1103" s="9"/>
      <c r="CSR1103" s="9"/>
      <c r="CSS1103" s="9"/>
      <c r="CST1103" s="9"/>
      <c r="CSU1103" s="9"/>
      <c r="CSV1103" s="9"/>
      <c r="CSW1103" s="9"/>
      <c r="CSX1103" s="9"/>
      <c r="CSY1103" s="9"/>
      <c r="CSZ1103" s="9"/>
      <c r="CTA1103" s="9"/>
      <c r="CTB1103" s="9"/>
      <c r="CTC1103" s="9"/>
      <c r="CTD1103" s="9"/>
      <c r="CTE1103" s="9"/>
      <c r="CTF1103" s="9"/>
      <c r="CTG1103" s="9"/>
      <c r="CTH1103" s="9"/>
      <c r="CTI1103" s="9"/>
      <c r="CTJ1103" s="9"/>
      <c r="CTK1103" s="9"/>
      <c r="CTL1103" s="9"/>
      <c r="CTM1103" s="9"/>
      <c r="CTN1103" s="9"/>
      <c r="CTO1103" s="9"/>
      <c r="CTP1103" s="9"/>
      <c r="CTQ1103" s="9"/>
      <c r="CTR1103" s="9"/>
      <c r="CTS1103" s="9"/>
      <c r="CTT1103" s="9"/>
      <c r="CTU1103" s="9"/>
      <c r="CTV1103" s="9"/>
      <c r="CTW1103" s="9"/>
      <c r="CTX1103" s="9"/>
      <c r="CTY1103" s="9"/>
      <c r="CTZ1103" s="9"/>
      <c r="CUA1103" s="9"/>
      <c r="CUB1103" s="9"/>
      <c r="CUC1103" s="9"/>
      <c r="CUD1103" s="9"/>
      <c r="CUE1103" s="9"/>
      <c r="CUF1103" s="9"/>
      <c r="CUG1103" s="9"/>
      <c r="CUH1103" s="9"/>
      <c r="CUI1103" s="9"/>
      <c r="CUJ1103" s="9"/>
      <c r="CUK1103" s="9"/>
      <c r="CUL1103" s="9"/>
      <c r="CUM1103" s="9"/>
      <c r="CUN1103" s="9"/>
      <c r="CUO1103" s="9"/>
      <c r="CUP1103" s="9"/>
      <c r="CUQ1103" s="9"/>
      <c r="CUR1103" s="9"/>
      <c r="CUS1103" s="9"/>
      <c r="CUT1103" s="9"/>
      <c r="CUU1103" s="9"/>
      <c r="CUV1103" s="9"/>
      <c r="CUW1103" s="9"/>
      <c r="CUX1103" s="9"/>
      <c r="CUY1103" s="9"/>
      <c r="CUZ1103" s="9"/>
      <c r="CVA1103" s="9"/>
      <c r="CVB1103" s="9"/>
      <c r="CVC1103" s="9"/>
      <c r="CVD1103" s="9"/>
      <c r="CVE1103" s="9"/>
      <c r="CVF1103" s="9"/>
      <c r="CVG1103" s="9"/>
      <c r="CVH1103" s="9"/>
      <c r="CVI1103" s="9"/>
      <c r="CVJ1103" s="9"/>
      <c r="CVK1103" s="9"/>
      <c r="CVL1103" s="9"/>
      <c r="CVM1103" s="9"/>
      <c r="CVN1103" s="9"/>
      <c r="CVO1103" s="9"/>
      <c r="CVP1103" s="9"/>
      <c r="CVQ1103" s="9"/>
      <c r="CVR1103" s="9"/>
      <c r="CVS1103" s="9"/>
      <c r="CVT1103" s="9"/>
      <c r="CVU1103" s="9"/>
      <c r="CVV1103" s="9"/>
      <c r="CVW1103" s="9"/>
      <c r="CVX1103" s="9"/>
      <c r="CVY1103" s="9"/>
      <c r="CVZ1103" s="9"/>
      <c r="CWA1103" s="9"/>
      <c r="CWB1103" s="9"/>
      <c r="CWC1103" s="9"/>
      <c r="CWD1103" s="9"/>
      <c r="CWE1103" s="9"/>
      <c r="CWF1103" s="9"/>
      <c r="CWG1103" s="9"/>
      <c r="CWH1103" s="9"/>
      <c r="CWI1103" s="9"/>
      <c r="CWJ1103" s="9"/>
      <c r="CWK1103" s="9"/>
      <c r="CWL1103" s="9"/>
      <c r="CWM1103" s="9"/>
      <c r="CWN1103" s="9"/>
      <c r="CWO1103" s="9"/>
      <c r="CWP1103" s="9"/>
      <c r="CWQ1103" s="9"/>
      <c r="CWR1103" s="9"/>
      <c r="CWS1103" s="9"/>
      <c r="CWT1103" s="9"/>
      <c r="CWU1103" s="9"/>
      <c r="CWV1103" s="9"/>
      <c r="CWW1103" s="9"/>
      <c r="CWX1103" s="9"/>
      <c r="CWY1103" s="9"/>
      <c r="CWZ1103" s="9"/>
      <c r="CXA1103" s="9"/>
      <c r="CXB1103" s="9"/>
      <c r="CXC1103" s="9"/>
      <c r="CXD1103" s="9"/>
      <c r="CXE1103" s="9"/>
      <c r="CXF1103" s="9"/>
      <c r="CXG1103" s="9"/>
      <c r="CXH1103" s="9"/>
      <c r="CXI1103" s="9"/>
      <c r="CXJ1103" s="9"/>
      <c r="CXK1103" s="9"/>
      <c r="CXL1103" s="9"/>
      <c r="CXM1103" s="9"/>
      <c r="CXN1103" s="9"/>
      <c r="CXO1103" s="9"/>
      <c r="CXP1103" s="9"/>
      <c r="CXQ1103" s="9"/>
      <c r="CXR1103" s="9"/>
      <c r="CXS1103" s="9"/>
      <c r="CXT1103" s="9"/>
      <c r="CXU1103" s="9"/>
      <c r="CXV1103" s="9"/>
      <c r="CXW1103" s="9"/>
      <c r="CXX1103" s="9"/>
      <c r="CXY1103" s="9"/>
      <c r="CXZ1103" s="9"/>
      <c r="CYA1103" s="9"/>
      <c r="CYB1103" s="9"/>
      <c r="CYC1103" s="9"/>
      <c r="CYD1103" s="9"/>
      <c r="CYE1103" s="9"/>
      <c r="CYF1103" s="9"/>
      <c r="CYG1103" s="9"/>
      <c r="CYH1103" s="9"/>
      <c r="CYI1103" s="9"/>
      <c r="CYJ1103" s="9"/>
      <c r="CYK1103" s="9"/>
      <c r="CYL1103" s="9"/>
      <c r="CYM1103" s="9"/>
      <c r="CYN1103" s="9"/>
      <c r="CYO1103" s="9"/>
      <c r="CYP1103" s="9"/>
      <c r="CYQ1103" s="9"/>
      <c r="CYR1103" s="9"/>
      <c r="CYS1103" s="9"/>
      <c r="CYT1103" s="9"/>
      <c r="CYU1103" s="9"/>
      <c r="CYV1103" s="9"/>
      <c r="CYW1103" s="9"/>
      <c r="CYX1103" s="9"/>
      <c r="CYY1103" s="9"/>
      <c r="CYZ1103" s="9"/>
      <c r="CZA1103" s="9"/>
      <c r="CZB1103" s="9"/>
      <c r="CZC1103" s="9"/>
      <c r="CZD1103" s="9"/>
      <c r="CZE1103" s="9"/>
      <c r="CZF1103" s="9"/>
      <c r="CZG1103" s="9"/>
      <c r="CZH1103" s="9"/>
      <c r="CZI1103" s="9"/>
      <c r="CZJ1103" s="9"/>
      <c r="CZK1103" s="9"/>
      <c r="CZL1103" s="9"/>
      <c r="CZM1103" s="9"/>
      <c r="CZN1103" s="9"/>
      <c r="CZO1103" s="9"/>
      <c r="CZP1103" s="9"/>
      <c r="CZQ1103" s="9"/>
      <c r="CZR1103" s="9"/>
      <c r="CZS1103" s="9"/>
      <c r="CZT1103" s="9"/>
      <c r="CZU1103" s="9"/>
      <c r="CZV1103" s="9"/>
      <c r="CZW1103" s="9"/>
      <c r="CZX1103" s="9"/>
      <c r="CZY1103" s="9"/>
      <c r="CZZ1103" s="9"/>
      <c r="DAA1103" s="9"/>
      <c r="DAB1103" s="9"/>
      <c r="DAC1103" s="9"/>
      <c r="DAD1103" s="9"/>
      <c r="DAE1103" s="9"/>
      <c r="DAF1103" s="9"/>
      <c r="DAG1103" s="9"/>
      <c r="DAH1103" s="9"/>
      <c r="DAI1103" s="9"/>
      <c r="DAJ1103" s="9"/>
      <c r="DAK1103" s="9"/>
      <c r="DAL1103" s="9"/>
      <c r="DAM1103" s="9"/>
      <c r="DAN1103" s="9"/>
      <c r="DAO1103" s="9"/>
      <c r="DAP1103" s="9"/>
      <c r="DAQ1103" s="9"/>
      <c r="DAR1103" s="9"/>
      <c r="DAS1103" s="9"/>
      <c r="DAT1103" s="9"/>
      <c r="DAU1103" s="9"/>
      <c r="DAV1103" s="9"/>
      <c r="DAW1103" s="9"/>
      <c r="DAX1103" s="9"/>
      <c r="DAY1103" s="9"/>
      <c r="DAZ1103" s="9"/>
      <c r="DBA1103" s="9"/>
      <c r="DBB1103" s="9"/>
      <c r="DBC1103" s="9"/>
      <c r="DBD1103" s="9"/>
      <c r="DBE1103" s="9"/>
      <c r="DBF1103" s="9"/>
      <c r="DBG1103" s="9"/>
      <c r="DBH1103" s="9"/>
      <c r="DBI1103" s="9"/>
      <c r="DBJ1103" s="9"/>
      <c r="DBK1103" s="9"/>
      <c r="DBL1103" s="9"/>
      <c r="DBM1103" s="9"/>
      <c r="DBN1103" s="9"/>
      <c r="DBO1103" s="9"/>
      <c r="DBP1103" s="9"/>
      <c r="DBQ1103" s="9"/>
      <c r="DBR1103" s="9"/>
      <c r="DBS1103" s="9"/>
      <c r="DBT1103" s="9"/>
      <c r="DBU1103" s="9"/>
      <c r="DBV1103" s="9"/>
      <c r="DBW1103" s="9"/>
      <c r="DBX1103" s="9"/>
      <c r="DBY1103" s="9"/>
      <c r="DBZ1103" s="9"/>
      <c r="DCA1103" s="9"/>
      <c r="DCB1103" s="9"/>
      <c r="DCC1103" s="9"/>
      <c r="DCD1103" s="9"/>
      <c r="DCE1103" s="9"/>
      <c r="DCF1103" s="9"/>
      <c r="DCG1103" s="9"/>
      <c r="DCH1103" s="9"/>
      <c r="DCI1103" s="9"/>
      <c r="DCJ1103" s="9"/>
      <c r="DCK1103" s="9"/>
      <c r="DCL1103" s="9"/>
      <c r="DCM1103" s="9"/>
      <c r="DCN1103" s="9"/>
      <c r="DCO1103" s="9"/>
      <c r="DCP1103" s="9"/>
      <c r="DCQ1103" s="9"/>
      <c r="DCR1103" s="9"/>
      <c r="DCS1103" s="9"/>
      <c r="DCT1103" s="9"/>
      <c r="DCU1103" s="9"/>
      <c r="DCV1103" s="9"/>
      <c r="DCW1103" s="9"/>
      <c r="DCX1103" s="9"/>
      <c r="DCY1103" s="9"/>
      <c r="DCZ1103" s="9"/>
      <c r="DDA1103" s="9"/>
      <c r="DDB1103" s="9"/>
      <c r="DDC1103" s="9"/>
      <c r="DDD1103" s="9"/>
      <c r="DDE1103" s="9"/>
      <c r="DDF1103" s="9"/>
      <c r="DDG1103" s="9"/>
      <c r="DDH1103" s="9"/>
      <c r="DDI1103" s="9"/>
      <c r="DDJ1103" s="9"/>
      <c r="DDK1103" s="9"/>
      <c r="DDL1103" s="9"/>
      <c r="DDM1103" s="9"/>
      <c r="DDN1103" s="9"/>
      <c r="DDO1103" s="9"/>
      <c r="DDP1103" s="9"/>
      <c r="DDQ1103" s="9"/>
      <c r="DDR1103" s="9"/>
      <c r="DDS1103" s="9"/>
      <c r="DDT1103" s="9"/>
      <c r="DDU1103" s="9"/>
      <c r="DDV1103" s="9"/>
      <c r="DDW1103" s="9"/>
      <c r="DDX1103" s="9"/>
      <c r="DDY1103" s="9"/>
      <c r="DDZ1103" s="9"/>
      <c r="DEA1103" s="9"/>
      <c r="DEB1103" s="9"/>
      <c r="DEC1103" s="9"/>
      <c r="DED1103" s="9"/>
      <c r="DEE1103" s="9"/>
      <c r="DEF1103" s="9"/>
      <c r="DEG1103" s="9"/>
      <c r="DEH1103" s="9"/>
      <c r="DEI1103" s="9"/>
      <c r="DEJ1103" s="9"/>
      <c r="DEK1103" s="9"/>
      <c r="DEL1103" s="9"/>
      <c r="DEM1103" s="9"/>
      <c r="DEN1103" s="9"/>
      <c r="DEO1103" s="9"/>
      <c r="DEP1103" s="9"/>
      <c r="DEQ1103" s="9"/>
      <c r="DER1103" s="9"/>
      <c r="DES1103" s="9"/>
      <c r="DET1103" s="9"/>
      <c r="DEU1103" s="9"/>
      <c r="DEV1103" s="9"/>
      <c r="DEW1103" s="9"/>
      <c r="DEX1103" s="9"/>
      <c r="DEY1103" s="9"/>
      <c r="DEZ1103" s="9"/>
      <c r="DFA1103" s="9"/>
      <c r="DFB1103" s="9"/>
      <c r="DFC1103" s="9"/>
      <c r="DFD1103" s="9"/>
      <c r="DFE1103" s="9"/>
      <c r="DFF1103" s="9"/>
      <c r="DFG1103" s="9"/>
      <c r="DFH1103" s="9"/>
      <c r="DFI1103" s="9"/>
      <c r="DFJ1103" s="9"/>
      <c r="DFK1103" s="9"/>
      <c r="DFL1103" s="9"/>
      <c r="DFM1103" s="9"/>
      <c r="DFN1103" s="9"/>
      <c r="DFO1103" s="9"/>
      <c r="DFP1103" s="9"/>
      <c r="DFQ1103" s="9"/>
      <c r="DFR1103" s="9"/>
      <c r="DFS1103" s="9"/>
      <c r="DFT1103" s="9"/>
      <c r="DFU1103" s="9"/>
      <c r="DFV1103" s="9"/>
      <c r="DFW1103" s="9"/>
      <c r="DFX1103" s="9"/>
      <c r="DFY1103" s="9"/>
      <c r="DFZ1103" s="9"/>
      <c r="DGA1103" s="9"/>
      <c r="DGB1103" s="9"/>
      <c r="DGC1103" s="9"/>
      <c r="DGD1103" s="9"/>
      <c r="DGE1103" s="9"/>
      <c r="DGF1103" s="9"/>
      <c r="DGG1103" s="9"/>
      <c r="DGH1103" s="9"/>
      <c r="DGI1103" s="9"/>
      <c r="DGJ1103" s="9"/>
      <c r="DGK1103" s="9"/>
      <c r="DGL1103" s="9"/>
      <c r="DGM1103" s="9"/>
      <c r="DGN1103" s="9"/>
      <c r="DGO1103" s="9"/>
      <c r="DGP1103" s="9"/>
      <c r="DGQ1103" s="9"/>
      <c r="DGR1103" s="9"/>
      <c r="DGS1103" s="9"/>
      <c r="DGT1103" s="9"/>
      <c r="DGU1103" s="9"/>
      <c r="DGV1103" s="9"/>
      <c r="DGW1103" s="9"/>
      <c r="DGX1103" s="9"/>
      <c r="DGY1103" s="9"/>
      <c r="DGZ1103" s="9"/>
      <c r="DHA1103" s="9"/>
      <c r="DHB1103" s="9"/>
      <c r="DHC1103" s="9"/>
      <c r="DHD1103" s="9"/>
      <c r="DHE1103" s="9"/>
      <c r="DHF1103" s="9"/>
      <c r="DHG1103" s="9"/>
      <c r="DHH1103" s="9"/>
      <c r="DHI1103" s="9"/>
      <c r="DHJ1103" s="9"/>
      <c r="DHK1103" s="9"/>
      <c r="DHL1103" s="9"/>
      <c r="DHM1103" s="9"/>
      <c r="DHN1103" s="9"/>
      <c r="DHO1103" s="9"/>
      <c r="DHP1103" s="9"/>
      <c r="DHQ1103" s="9"/>
      <c r="DHR1103" s="9"/>
      <c r="DHS1103" s="9"/>
      <c r="DHT1103" s="9"/>
      <c r="DHU1103" s="9"/>
      <c r="DHV1103" s="9"/>
      <c r="DHW1103" s="9"/>
      <c r="DHX1103" s="9"/>
      <c r="DHY1103" s="9"/>
      <c r="DHZ1103" s="9"/>
      <c r="DIA1103" s="9"/>
      <c r="DIB1103" s="9"/>
      <c r="DIC1103" s="9"/>
      <c r="DID1103" s="9"/>
      <c r="DIE1103" s="9"/>
      <c r="DIF1103" s="9"/>
      <c r="DIG1103" s="9"/>
      <c r="DIH1103" s="9"/>
      <c r="DII1103" s="9"/>
      <c r="DIJ1103" s="9"/>
      <c r="DIK1103" s="9"/>
      <c r="DIL1103" s="9"/>
      <c r="DIM1103" s="9"/>
      <c r="DIN1103" s="9"/>
      <c r="DIO1103" s="9"/>
      <c r="DIP1103" s="9"/>
      <c r="DIQ1103" s="9"/>
      <c r="DIR1103" s="9"/>
      <c r="DIS1103" s="9"/>
      <c r="DIT1103" s="9"/>
      <c r="DIU1103" s="9"/>
      <c r="DIV1103" s="9"/>
      <c r="DIW1103" s="9"/>
      <c r="DIX1103" s="9"/>
      <c r="DIY1103" s="9"/>
      <c r="DIZ1103" s="9"/>
      <c r="DJA1103" s="9"/>
      <c r="DJB1103" s="9"/>
      <c r="DJC1103" s="9"/>
      <c r="DJD1103" s="9"/>
      <c r="DJE1103" s="9"/>
      <c r="DJF1103" s="9"/>
      <c r="DJG1103" s="9"/>
      <c r="DJH1103" s="9"/>
      <c r="DJI1103" s="9"/>
      <c r="DJJ1103" s="9"/>
      <c r="DJK1103" s="9"/>
      <c r="DJL1103" s="9"/>
      <c r="DJM1103" s="9"/>
      <c r="DJN1103" s="9"/>
      <c r="DJO1103" s="9"/>
      <c r="DJP1103" s="9"/>
      <c r="DJQ1103" s="9"/>
      <c r="DJR1103" s="9"/>
      <c r="DJS1103" s="9"/>
      <c r="DJT1103" s="9"/>
      <c r="DJU1103" s="9"/>
      <c r="DJV1103" s="9"/>
      <c r="DJW1103" s="9"/>
      <c r="DJX1103" s="9"/>
      <c r="DJY1103" s="9"/>
      <c r="DJZ1103" s="9"/>
      <c r="DKA1103" s="9"/>
      <c r="DKB1103" s="9"/>
      <c r="DKC1103" s="9"/>
      <c r="DKD1103" s="9"/>
      <c r="DKE1103" s="9"/>
      <c r="DKF1103" s="9"/>
      <c r="DKG1103" s="9"/>
      <c r="DKH1103" s="9"/>
      <c r="DKI1103" s="9"/>
      <c r="DKJ1103" s="9"/>
      <c r="DKK1103" s="9"/>
      <c r="DKL1103" s="9"/>
      <c r="DKM1103" s="9"/>
      <c r="DKN1103" s="9"/>
      <c r="DKO1103" s="9"/>
      <c r="DKP1103" s="9"/>
      <c r="DKQ1103" s="9"/>
      <c r="DKR1103" s="9"/>
      <c r="DKS1103" s="9"/>
      <c r="DKT1103" s="9"/>
      <c r="DKU1103" s="9"/>
      <c r="DKV1103" s="9"/>
      <c r="DKW1103" s="9"/>
      <c r="DKX1103" s="9"/>
      <c r="DKY1103" s="9"/>
      <c r="DKZ1103" s="9"/>
      <c r="DLA1103" s="9"/>
      <c r="DLB1103" s="9"/>
      <c r="DLC1103" s="9"/>
      <c r="DLD1103" s="9"/>
      <c r="DLE1103" s="9"/>
      <c r="DLF1103" s="9"/>
      <c r="DLG1103" s="9"/>
      <c r="DLH1103" s="9"/>
      <c r="DLI1103" s="9"/>
      <c r="DLJ1103" s="9"/>
      <c r="DLK1103" s="9"/>
      <c r="DLL1103" s="9"/>
      <c r="DLM1103" s="9"/>
      <c r="DLN1103" s="9"/>
      <c r="DLO1103" s="9"/>
      <c r="DLP1103" s="9"/>
      <c r="DLQ1103" s="9"/>
      <c r="DLR1103" s="9"/>
      <c r="DLS1103" s="9"/>
      <c r="DLT1103" s="9"/>
      <c r="DLU1103" s="9"/>
      <c r="DLV1103" s="9"/>
      <c r="DLW1103" s="9"/>
      <c r="DLX1103" s="9"/>
      <c r="DLY1103" s="9"/>
      <c r="DLZ1103" s="9"/>
      <c r="DMA1103" s="9"/>
      <c r="DMB1103" s="9"/>
      <c r="DMC1103" s="9"/>
      <c r="DMD1103" s="9"/>
      <c r="DME1103" s="9"/>
      <c r="DMF1103" s="9"/>
      <c r="DMG1103" s="9"/>
      <c r="DMH1103" s="9"/>
      <c r="DMI1103" s="9"/>
      <c r="DMJ1103" s="9"/>
      <c r="DMK1103" s="9"/>
      <c r="DML1103" s="9"/>
      <c r="DMM1103" s="9"/>
      <c r="DMN1103" s="9"/>
      <c r="DMO1103" s="9"/>
      <c r="DMP1103" s="9"/>
      <c r="DMQ1103" s="9"/>
      <c r="DMR1103" s="9"/>
      <c r="DMS1103" s="9"/>
      <c r="DMT1103" s="9"/>
      <c r="DMU1103" s="9"/>
      <c r="DMV1103" s="9"/>
      <c r="DMW1103" s="9"/>
      <c r="DMX1103" s="9"/>
      <c r="DMY1103" s="9"/>
      <c r="DMZ1103" s="9"/>
      <c r="DNA1103" s="9"/>
      <c r="DNB1103" s="9"/>
      <c r="DNC1103" s="9"/>
      <c r="DND1103" s="9"/>
      <c r="DNE1103" s="9"/>
      <c r="DNF1103" s="9"/>
      <c r="DNG1103" s="9"/>
      <c r="DNH1103" s="9"/>
      <c r="DNI1103" s="9"/>
      <c r="DNJ1103" s="9"/>
      <c r="DNK1103" s="9"/>
      <c r="DNL1103" s="9"/>
      <c r="DNM1103" s="9"/>
      <c r="DNN1103" s="9"/>
      <c r="DNO1103" s="9"/>
      <c r="DNP1103" s="9"/>
      <c r="DNQ1103" s="9"/>
      <c r="DNR1103" s="9"/>
      <c r="DNS1103" s="9"/>
      <c r="DNT1103" s="9"/>
      <c r="DNU1103" s="9"/>
      <c r="DNV1103" s="9"/>
      <c r="DNW1103" s="9"/>
      <c r="DNX1103" s="9"/>
      <c r="DNY1103" s="9"/>
      <c r="DNZ1103" s="9"/>
      <c r="DOA1103" s="9"/>
      <c r="DOB1103" s="9"/>
      <c r="DOC1103" s="9"/>
      <c r="DOD1103" s="9"/>
      <c r="DOE1103" s="9"/>
      <c r="DOF1103" s="9"/>
      <c r="DOG1103" s="9"/>
      <c r="DOH1103" s="9"/>
      <c r="DOI1103" s="9"/>
      <c r="DOJ1103" s="9"/>
      <c r="DOK1103" s="9"/>
      <c r="DOL1103" s="9"/>
      <c r="DOM1103" s="9"/>
      <c r="DON1103" s="9"/>
      <c r="DOO1103" s="9"/>
      <c r="DOP1103" s="9"/>
      <c r="DOQ1103" s="9"/>
      <c r="DOR1103" s="9"/>
      <c r="DOS1103" s="9"/>
      <c r="DOT1103" s="9"/>
      <c r="DOU1103" s="9"/>
      <c r="DOV1103" s="9"/>
      <c r="DOW1103" s="9"/>
      <c r="DOX1103" s="9"/>
      <c r="DOY1103" s="9"/>
      <c r="DOZ1103" s="9"/>
      <c r="DPA1103" s="9"/>
      <c r="DPB1103" s="9"/>
      <c r="DPC1103" s="9"/>
      <c r="DPD1103" s="9"/>
      <c r="DPE1103" s="9"/>
      <c r="DPF1103" s="9"/>
      <c r="DPG1103" s="9"/>
      <c r="DPH1103" s="9"/>
      <c r="DPI1103" s="9"/>
      <c r="DPJ1103" s="9"/>
      <c r="DPK1103" s="9"/>
      <c r="DPL1103" s="9"/>
      <c r="DPM1103" s="9"/>
      <c r="DPN1103" s="9"/>
      <c r="DPO1103" s="9"/>
      <c r="DPP1103" s="9"/>
      <c r="DPQ1103" s="9"/>
      <c r="DPR1103" s="9"/>
      <c r="DPS1103" s="9"/>
      <c r="DPT1103" s="9"/>
      <c r="DPU1103" s="9"/>
      <c r="DPV1103" s="9"/>
      <c r="DPW1103" s="9"/>
      <c r="DPX1103" s="9"/>
      <c r="DPY1103" s="9"/>
      <c r="DPZ1103" s="9"/>
      <c r="DQA1103" s="9"/>
      <c r="DQB1103" s="9"/>
      <c r="DQC1103" s="9"/>
      <c r="DQD1103" s="9"/>
      <c r="DQE1103" s="9"/>
      <c r="DQF1103" s="9"/>
      <c r="DQG1103" s="9"/>
      <c r="DQH1103" s="9"/>
      <c r="DQI1103" s="9"/>
      <c r="DQJ1103" s="9"/>
      <c r="DQK1103" s="9"/>
      <c r="DQL1103" s="9"/>
      <c r="DQM1103" s="9"/>
      <c r="DQN1103" s="9"/>
      <c r="DQO1103" s="9"/>
      <c r="DQP1103" s="9"/>
      <c r="DQQ1103" s="9"/>
      <c r="DQR1103" s="9"/>
      <c r="DQS1103" s="9"/>
      <c r="DQT1103" s="9"/>
      <c r="DQU1103" s="9"/>
      <c r="DQV1103" s="9"/>
      <c r="DQW1103" s="9"/>
      <c r="DQX1103" s="9"/>
      <c r="DQY1103" s="9"/>
      <c r="DQZ1103" s="9"/>
      <c r="DRA1103" s="9"/>
      <c r="DRB1103" s="9"/>
      <c r="DRC1103" s="9"/>
      <c r="DRD1103" s="9"/>
      <c r="DRE1103" s="9"/>
      <c r="DRF1103" s="9"/>
      <c r="DRG1103" s="9"/>
      <c r="DRH1103" s="9"/>
      <c r="DRI1103" s="9"/>
      <c r="DRJ1103" s="9"/>
      <c r="DRK1103" s="9"/>
      <c r="DRL1103" s="9"/>
      <c r="DRM1103" s="9"/>
      <c r="DRN1103" s="9"/>
      <c r="DRO1103" s="9"/>
      <c r="DRP1103" s="9"/>
      <c r="DRQ1103" s="9"/>
      <c r="DRR1103" s="9"/>
      <c r="DRS1103" s="9"/>
      <c r="DRT1103" s="9"/>
      <c r="DRU1103" s="9"/>
      <c r="DRV1103" s="9"/>
      <c r="DRW1103" s="9"/>
      <c r="DRX1103" s="9"/>
      <c r="DRY1103" s="9"/>
      <c r="DRZ1103" s="9"/>
      <c r="DSA1103" s="9"/>
      <c r="DSB1103" s="9"/>
      <c r="DSC1103" s="9"/>
      <c r="DSD1103" s="9"/>
      <c r="DSE1103" s="9"/>
      <c r="DSF1103" s="9"/>
      <c r="DSG1103" s="9"/>
      <c r="DSH1103" s="9"/>
      <c r="DSI1103" s="9"/>
      <c r="DSJ1103" s="9"/>
      <c r="DSK1103" s="9"/>
      <c r="DSL1103" s="9"/>
      <c r="DSM1103" s="9"/>
      <c r="DSN1103" s="9"/>
      <c r="DSO1103" s="9"/>
      <c r="DSP1103" s="9"/>
      <c r="DSQ1103" s="9"/>
      <c r="DSR1103" s="9"/>
      <c r="DSS1103" s="9"/>
      <c r="DST1103" s="9"/>
      <c r="DSU1103" s="9"/>
      <c r="DSV1103" s="9"/>
      <c r="DSW1103" s="9"/>
      <c r="DSX1103" s="9"/>
      <c r="DSY1103" s="9"/>
      <c r="DSZ1103" s="9"/>
      <c r="DTA1103" s="9"/>
      <c r="DTB1103" s="9"/>
      <c r="DTC1103" s="9"/>
      <c r="DTD1103" s="9"/>
      <c r="DTE1103" s="9"/>
      <c r="DTF1103" s="9"/>
      <c r="DTG1103" s="9"/>
      <c r="DTH1103" s="9"/>
      <c r="DTI1103" s="9"/>
      <c r="DTJ1103" s="9"/>
      <c r="DTK1103" s="9"/>
      <c r="DTL1103" s="9"/>
      <c r="DTM1103" s="9"/>
      <c r="DTN1103" s="9"/>
      <c r="DTO1103" s="9"/>
      <c r="DTP1103" s="9"/>
      <c r="DTQ1103" s="9"/>
      <c r="DTR1103" s="9"/>
      <c r="DTS1103" s="9"/>
      <c r="DTT1103" s="9"/>
      <c r="DTU1103" s="9"/>
      <c r="DTV1103" s="9"/>
      <c r="DTW1103" s="9"/>
      <c r="DTX1103" s="9"/>
      <c r="DTY1103" s="9"/>
      <c r="DTZ1103" s="9"/>
      <c r="DUA1103" s="9"/>
      <c r="DUB1103" s="9"/>
      <c r="DUC1103" s="9"/>
      <c r="DUD1103" s="9"/>
      <c r="DUE1103" s="9"/>
      <c r="DUF1103" s="9"/>
      <c r="DUG1103" s="9"/>
      <c r="DUH1103" s="9"/>
      <c r="DUI1103" s="9"/>
      <c r="DUJ1103" s="9"/>
      <c r="DUK1103" s="9"/>
      <c r="DUL1103" s="9"/>
      <c r="DUM1103" s="9"/>
      <c r="DUN1103" s="9"/>
      <c r="DUO1103" s="9"/>
      <c r="DUP1103" s="9"/>
      <c r="DUQ1103" s="9"/>
      <c r="DUR1103" s="9"/>
      <c r="DUS1103" s="9"/>
      <c r="DUT1103" s="9"/>
      <c r="DUU1103" s="9"/>
      <c r="DUV1103" s="9"/>
      <c r="DUW1103" s="9"/>
      <c r="DUX1103" s="9"/>
      <c r="DUY1103" s="9"/>
      <c r="DUZ1103" s="9"/>
      <c r="DVA1103" s="9"/>
      <c r="DVB1103" s="9"/>
      <c r="DVC1103" s="9"/>
      <c r="DVD1103" s="9"/>
      <c r="DVE1103" s="9"/>
      <c r="DVF1103" s="9"/>
      <c r="DVG1103" s="9"/>
      <c r="DVH1103" s="9"/>
      <c r="DVI1103" s="9"/>
      <c r="DVJ1103" s="9"/>
      <c r="DVK1103" s="9"/>
      <c r="DVL1103" s="9"/>
      <c r="DVM1103" s="9"/>
      <c r="DVN1103" s="9"/>
      <c r="DVO1103" s="9"/>
      <c r="DVP1103" s="9"/>
      <c r="DVQ1103" s="9"/>
      <c r="DVR1103" s="9"/>
      <c r="DVS1103" s="9"/>
      <c r="DVT1103" s="9"/>
      <c r="DVU1103" s="9"/>
      <c r="DVV1103" s="9"/>
      <c r="DVW1103" s="9"/>
      <c r="DVX1103" s="9"/>
      <c r="DVY1103" s="9"/>
      <c r="DVZ1103" s="9"/>
      <c r="DWA1103" s="9"/>
      <c r="DWB1103" s="9"/>
      <c r="DWC1103" s="9"/>
      <c r="DWD1103" s="9"/>
      <c r="DWE1103" s="9"/>
      <c r="DWF1103" s="9"/>
      <c r="DWG1103" s="9"/>
      <c r="DWH1103" s="9"/>
      <c r="DWI1103" s="9"/>
      <c r="DWJ1103" s="9"/>
      <c r="DWK1103" s="9"/>
      <c r="DWL1103" s="9"/>
      <c r="DWM1103" s="9"/>
      <c r="DWN1103" s="9"/>
      <c r="DWO1103" s="9"/>
      <c r="DWP1103" s="9"/>
      <c r="DWQ1103" s="9"/>
      <c r="DWR1103" s="9"/>
      <c r="DWS1103" s="9"/>
      <c r="DWT1103" s="9"/>
      <c r="DWU1103" s="9"/>
      <c r="DWV1103" s="9"/>
      <c r="DWW1103" s="9"/>
      <c r="DWX1103" s="9"/>
      <c r="DWY1103" s="9"/>
      <c r="DWZ1103" s="9"/>
      <c r="DXA1103" s="9"/>
      <c r="DXB1103" s="9"/>
      <c r="DXC1103" s="9"/>
      <c r="DXD1103" s="9"/>
      <c r="DXE1103" s="9"/>
      <c r="DXF1103" s="9"/>
      <c r="DXG1103" s="9"/>
      <c r="DXH1103" s="9"/>
      <c r="DXI1103" s="9"/>
      <c r="DXJ1103" s="9"/>
      <c r="DXK1103" s="9"/>
      <c r="DXL1103" s="9"/>
      <c r="DXM1103" s="9"/>
      <c r="DXN1103" s="9"/>
      <c r="DXO1103" s="9"/>
      <c r="DXP1103" s="9"/>
      <c r="DXQ1103" s="9"/>
      <c r="DXR1103" s="9"/>
      <c r="DXS1103" s="9"/>
      <c r="DXT1103" s="9"/>
      <c r="DXU1103" s="9"/>
      <c r="DXV1103" s="9"/>
      <c r="DXW1103" s="9"/>
      <c r="DXX1103" s="9"/>
      <c r="DXY1103" s="9"/>
      <c r="DXZ1103" s="9"/>
      <c r="DYA1103" s="9"/>
      <c r="DYB1103" s="9"/>
      <c r="DYC1103" s="9"/>
      <c r="DYD1103" s="9"/>
      <c r="DYE1103" s="9"/>
      <c r="DYF1103" s="9"/>
      <c r="DYG1103" s="9"/>
      <c r="DYH1103" s="9"/>
      <c r="DYI1103" s="9"/>
      <c r="DYJ1103" s="9"/>
      <c r="DYK1103" s="9"/>
      <c r="DYL1103" s="9"/>
      <c r="DYM1103" s="9"/>
      <c r="DYN1103" s="9"/>
      <c r="DYO1103" s="9"/>
      <c r="DYP1103" s="9"/>
      <c r="DYQ1103" s="9"/>
      <c r="DYR1103" s="9"/>
      <c r="DYS1103" s="9"/>
      <c r="DYT1103" s="9"/>
      <c r="DYU1103" s="9"/>
      <c r="DYV1103" s="9"/>
      <c r="DYW1103" s="9"/>
      <c r="DYX1103" s="9"/>
      <c r="DYY1103" s="9"/>
      <c r="DYZ1103" s="9"/>
      <c r="DZA1103" s="9"/>
      <c r="DZB1103" s="9"/>
      <c r="DZC1103" s="9"/>
      <c r="DZD1103" s="9"/>
      <c r="DZE1103" s="9"/>
      <c r="DZF1103" s="9"/>
      <c r="DZG1103" s="9"/>
      <c r="DZH1103" s="9"/>
      <c r="DZI1103" s="9"/>
      <c r="DZJ1103" s="9"/>
      <c r="DZK1103" s="9"/>
      <c r="DZL1103" s="9"/>
      <c r="DZM1103" s="9"/>
      <c r="DZN1103" s="9"/>
      <c r="DZO1103" s="9"/>
      <c r="DZP1103" s="9"/>
      <c r="DZQ1103" s="9"/>
      <c r="DZR1103" s="9"/>
      <c r="DZS1103" s="9"/>
      <c r="DZT1103" s="9"/>
      <c r="DZU1103" s="9"/>
      <c r="DZV1103" s="9"/>
      <c r="DZW1103" s="9"/>
      <c r="DZX1103" s="9"/>
      <c r="DZY1103" s="9"/>
      <c r="DZZ1103" s="9"/>
      <c r="EAA1103" s="9"/>
      <c r="EAB1103" s="9"/>
      <c r="EAC1103" s="9"/>
      <c r="EAD1103" s="9"/>
      <c r="EAE1103" s="9"/>
      <c r="EAF1103" s="9"/>
      <c r="EAG1103" s="9"/>
      <c r="EAH1103" s="9"/>
      <c r="EAI1103" s="9"/>
      <c r="EAJ1103" s="9"/>
      <c r="EAK1103" s="9"/>
      <c r="EAL1103" s="9"/>
      <c r="EAM1103" s="9"/>
      <c r="EAN1103" s="9"/>
      <c r="EAO1103" s="9"/>
      <c r="EAP1103" s="9"/>
      <c r="EAQ1103" s="9"/>
      <c r="EAR1103" s="9"/>
      <c r="EAS1103" s="9"/>
      <c r="EAT1103" s="9"/>
      <c r="EAU1103" s="9"/>
      <c r="EAV1103" s="9"/>
      <c r="EAW1103" s="9"/>
      <c r="EAX1103" s="9"/>
      <c r="EAY1103" s="9"/>
      <c r="EAZ1103" s="9"/>
      <c r="EBA1103" s="9"/>
      <c r="EBB1103" s="9"/>
      <c r="EBC1103" s="9"/>
      <c r="EBD1103" s="9"/>
      <c r="EBE1103" s="9"/>
      <c r="EBF1103" s="9"/>
      <c r="EBG1103" s="9"/>
      <c r="EBH1103" s="9"/>
      <c r="EBI1103" s="9"/>
      <c r="EBJ1103" s="9"/>
      <c r="EBK1103" s="9"/>
      <c r="EBL1103" s="9"/>
      <c r="EBM1103" s="9"/>
      <c r="EBN1103" s="9"/>
      <c r="EBO1103" s="9"/>
      <c r="EBP1103" s="9"/>
      <c r="EBQ1103" s="9"/>
      <c r="EBR1103" s="9"/>
      <c r="EBS1103" s="9"/>
      <c r="EBT1103" s="9"/>
      <c r="EBU1103" s="9"/>
      <c r="EBV1103" s="9"/>
      <c r="EBW1103" s="9"/>
      <c r="EBX1103" s="9"/>
      <c r="EBY1103" s="9"/>
      <c r="EBZ1103" s="9"/>
      <c r="ECA1103" s="9"/>
      <c r="ECB1103" s="9"/>
      <c r="ECC1103" s="9"/>
      <c r="ECD1103" s="9"/>
      <c r="ECE1103" s="9"/>
      <c r="ECF1103" s="9"/>
      <c r="ECG1103" s="9"/>
      <c r="ECH1103" s="9"/>
      <c r="ECI1103" s="9"/>
      <c r="ECJ1103" s="9"/>
      <c r="ECK1103" s="9"/>
      <c r="ECL1103" s="9"/>
      <c r="ECM1103" s="9"/>
      <c r="ECN1103" s="9"/>
      <c r="ECO1103" s="9"/>
      <c r="ECP1103" s="9"/>
      <c r="ECQ1103" s="9"/>
      <c r="ECR1103" s="9"/>
      <c r="ECS1103" s="9"/>
      <c r="ECT1103" s="9"/>
      <c r="ECU1103" s="9"/>
      <c r="ECV1103" s="9"/>
      <c r="ECW1103" s="9"/>
      <c r="ECX1103" s="9"/>
      <c r="ECY1103" s="9"/>
      <c r="ECZ1103" s="9"/>
      <c r="EDA1103" s="9"/>
      <c r="EDB1103" s="9"/>
      <c r="EDC1103" s="9"/>
      <c r="EDD1103" s="9"/>
      <c r="EDE1103" s="9"/>
      <c r="EDF1103" s="9"/>
      <c r="EDG1103" s="9"/>
      <c r="EDH1103" s="9"/>
      <c r="EDI1103" s="9"/>
      <c r="EDJ1103" s="9"/>
      <c r="EDK1103" s="9"/>
      <c r="EDL1103" s="9"/>
      <c r="EDM1103" s="9"/>
      <c r="EDN1103" s="9"/>
      <c r="EDO1103" s="9"/>
      <c r="EDP1103" s="9"/>
      <c r="EDQ1103" s="9"/>
      <c r="EDR1103" s="9"/>
      <c r="EDS1103" s="9"/>
      <c r="EDT1103" s="9"/>
      <c r="EDU1103" s="9"/>
      <c r="EDV1103" s="9"/>
      <c r="EDW1103" s="9"/>
      <c r="EDX1103" s="9"/>
      <c r="EDY1103" s="9"/>
      <c r="EDZ1103" s="9"/>
      <c r="EEA1103" s="9"/>
      <c r="EEB1103" s="9"/>
      <c r="EEC1103" s="9"/>
      <c r="EED1103" s="9"/>
      <c r="EEE1103" s="9"/>
      <c r="EEF1103" s="9"/>
      <c r="EEG1103" s="9"/>
      <c r="EEH1103" s="9"/>
      <c r="EEI1103" s="9"/>
      <c r="EEJ1103" s="9"/>
      <c r="EEK1103" s="9"/>
      <c r="EEL1103" s="9"/>
      <c r="EEM1103" s="9"/>
      <c r="EEN1103" s="9"/>
      <c r="EEO1103" s="9"/>
      <c r="EEP1103" s="9"/>
      <c r="EEQ1103" s="9"/>
      <c r="EER1103" s="9"/>
      <c r="EES1103" s="9"/>
      <c r="EET1103" s="9"/>
      <c r="EEU1103" s="9"/>
      <c r="EEV1103" s="9"/>
      <c r="EEW1103" s="9"/>
      <c r="EEX1103" s="9"/>
      <c r="EEY1103" s="9"/>
      <c r="EEZ1103" s="9"/>
      <c r="EFA1103" s="9"/>
      <c r="EFB1103" s="9"/>
      <c r="EFC1103" s="9"/>
      <c r="EFD1103" s="9"/>
      <c r="EFE1103" s="9"/>
      <c r="EFF1103" s="9"/>
      <c r="EFG1103" s="9"/>
      <c r="EFH1103" s="9"/>
      <c r="EFI1103" s="9"/>
      <c r="EFJ1103" s="9"/>
      <c r="EFK1103" s="9"/>
      <c r="EFL1103" s="9"/>
      <c r="EFM1103" s="9"/>
      <c r="EFN1103" s="9"/>
      <c r="EFO1103" s="9"/>
      <c r="EFP1103" s="9"/>
      <c r="EFQ1103" s="9"/>
      <c r="EFR1103" s="9"/>
      <c r="EFS1103" s="9"/>
      <c r="EFT1103" s="9"/>
      <c r="EFU1103" s="9"/>
      <c r="EFV1103" s="9"/>
      <c r="EFW1103" s="9"/>
      <c r="EFX1103" s="9"/>
      <c r="EFY1103" s="9"/>
      <c r="EFZ1103" s="9"/>
      <c r="EGA1103" s="9"/>
      <c r="EGB1103" s="9"/>
      <c r="EGC1103" s="9"/>
      <c r="EGD1103" s="9"/>
      <c r="EGE1103" s="9"/>
      <c r="EGF1103" s="9"/>
      <c r="EGG1103" s="9"/>
      <c r="EGH1103" s="9"/>
      <c r="EGI1103" s="9"/>
      <c r="EGJ1103" s="9"/>
      <c r="EGK1103" s="9"/>
      <c r="EGL1103" s="9"/>
      <c r="EGM1103" s="9"/>
      <c r="EGN1103" s="9"/>
      <c r="EGO1103" s="9"/>
      <c r="EGP1103" s="9"/>
      <c r="EGQ1103" s="9"/>
      <c r="EGR1103" s="9"/>
      <c r="EGS1103" s="9"/>
      <c r="EGT1103" s="9"/>
      <c r="EGU1103" s="9"/>
      <c r="EGV1103" s="9"/>
      <c r="EGW1103" s="9"/>
      <c r="EGX1103" s="9"/>
      <c r="EGY1103" s="9"/>
      <c r="EGZ1103" s="9"/>
      <c r="EHA1103" s="9"/>
      <c r="EHB1103" s="9"/>
      <c r="EHC1103" s="9"/>
      <c r="EHD1103" s="9"/>
      <c r="EHE1103" s="9"/>
      <c r="EHF1103" s="9"/>
      <c r="EHG1103" s="9"/>
      <c r="EHH1103" s="9"/>
      <c r="EHI1103" s="9"/>
      <c r="EHJ1103" s="9"/>
      <c r="EHK1103" s="9"/>
      <c r="EHL1103" s="9"/>
      <c r="EHM1103" s="9"/>
      <c r="EHN1103" s="9"/>
      <c r="EHO1103" s="9"/>
      <c r="EHP1103" s="9"/>
      <c r="EHQ1103" s="9"/>
      <c r="EHR1103" s="9"/>
      <c r="EHS1103" s="9"/>
      <c r="EHT1103" s="9"/>
      <c r="EHU1103" s="9"/>
      <c r="EHV1103" s="9"/>
      <c r="EHW1103" s="9"/>
      <c r="EHX1103" s="9"/>
      <c r="EHY1103" s="9"/>
      <c r="EHZ1103" s="9"/>
      <c r="EIA1103" s="9"/>
      <c r="EIB1103" s="9"/>
      <c r="EIC1103" s="9"/>
      <c r="EID1103" s="9"/>
      <c r="EIE1103" s="9"/>
      <c r="EIF1103" s="9"/>
      <c r="EIG1103" s="9"/>
      <c r="EIH1103" s="9"/>
      <c r="EII1103" s="9"/>
      <c r="EIJ1103" s="9"/>
      <c r="EIK1103" s="9"/>
      <c r="EIL1103" s="9"/>
      <c r="EIM1103" s="9"/>
      <c r="EIN1103" s="9"/>
      <c r="EIO1103" s="9"/>
      <c r="EIP1103" s="9"/>
      <c r="EIQ1103" s="9"/>
      <c r="EIR1103" s="9"/>
      <c r="EIS1103" s="9"/>
      <c r="EIT1103" s="9"/>
      <c r="EIU1103" s="9"/>
      <c r="EIV1103" s="9"/>
      <c r="EIW1103" s="9"/>
      <c r="EIX1103" s="9"/>
      <c r="EIY1103" s="9"/>
      <c r="EIZ1103" s="9"/>
      <c r="EJA1103" s="9"/>
      <c r="EJB1103" s="9"/>
      <c r="EJC1103" s="9"/>
      <c r="EJD1103" s="9"/>
      <c r="EJE1103" s="9"/>
      <c r="EJF1103" s="9"/>
      <c r="EJG1103" s="9"/>
      <c r="EJH1103" s="9"/>
      <c r="EJI1103" s="9"/>
      <c r="EJJ1103" s="9"/>
      <c r="EJK1103" s="9"/>
      <c r="EJL1103" s="9"/>
      <c r="EJM1103" s="9"/>
      <c r="EJN1103" s="9"/>
      <c r="EJO1103" s="9"/>
      <c r="EJP1103" s="9"/>
      <c r="EJQ1103" s="9"/>
      <c r="EJR1103" s="9"/>
      <c r="EJS1103" s="9"/>
      <c r="EJT1103" s="9"/>
      <c r="EJU1103" s="9"/>
      <c r="EJV1103" s="9"/>
      <c r="EJW1103" s="9"/>
      <c r="EJX1103" s="9"/>
      <c r="EJY1103" s="9"/>
      <c r="EJZ1103" s="9"/>
      <c r="EKA1103" s="9"/>
      <c r="EKB1103" s="9"/>
      <c r="EKC1103" s="9"/>
      <c r="EKD1103" s="9"/>
      <c r="EKE1103" s="9"/>
      <c r="EKF1103" s="9"/>
      <c r="EKG1103" s="9"/>
      <c r="EKH1103" s="9"/>
      <c r="EKI1103" s="9"/>
      <c r="EKJ1103" s="9"/>
      <c r="EKK1103" s="9"/>
      <c r="EKL1103" s="9"/>
      <c r="EKM1103" s="9"/>
      <c r="EKN1103" s="9"/>
      <c r="EKO1103" s="9"/>
      <c r="EKP1103" s="9"/>
      <c r="EKQ1103" s="9"/>
      <c r="EKR1103" s="9"/>
      <c r="EKS1103" s="9"/>
      <c r="EKT1103" s="9"/>
      <c r="EKU1103" s="9"/>
      <c r="EKV1103" s="9"/>
      <c r="EKW1103" s="9"/>
      <c r="EKX1103" s="9"/>
      <c r="EKY1103" s="9"/>
      <c r="EKZ1103" s="9"/>
      <c r="ELA1103" s="9"/>
      <c r="ELB1103" s="9"/>
      <c r="ELC1103" s="9"/>
      <c r="ELD1103" s="9"/>
      <c r="ELE1103" s="9"/>
      <c r="ELF1103" s="9"/>
      <c r="ELG1103" s="9"/>
      <c r="ELH1103" s="9"/>
      <c r="ELI1103" s="9"/>
      <c r="ELJ1103" s="9"/>
      <c r="ELK1103" s="9"/>
      <c r="ELL1103" s="9"/>
      <c r="ELM1103" s="9"/>
      <c r="ELN1103" s="9"/>
      <c r="ELO1103" s="9"/>
      <c r="ELP1103" s="9"/>
      <c r="ELQ1103" s="9"/>
      <c r="ELR1103" s="9"/>
      <c r="ELS1103" s="9"/>
      <c r="ELT1103" s="9"/>
      <c r="ELU1103" s="9"/>
      <c r="ELV1103" s="9"/>
      <c r="ELW1103" s="9"/>
      <c r="ELX1103" s="9"/>
      <c r="ELY1103" s="9"/>
      <c r="ELZ1103" s="9"/>
      <c r="EMA1103" s="9"/>
      <c r="EMB1103" s="9"/>
      <c r="EMC1103" s="9"/>
      <c r="EMD1103" s="9"/>
      <c r="EME1103" s="9"/>
      <c r="EMF1103" s="9"/>
      <c r="EMG1103" s="9"/>
      <c r="EMH1103" s="9"/>
      <c r="EMI1103" s="9"/>
      <c r="EMJ1103" s="9"/>
      <c r="EMK1103" s="9"/>
      <c r="EML1103" s="9"/>
      <c r="EMM1103" s="9"/>
      <c r="EMN1103" s="9"/>
      <c r="EMO1103" s="9"/>
      <c r="EMP1103" s="9"/>
      <c r="EMQ1103" s="9"/>
      <c r="EMR1103" s="9"/>
      <c r="EMS1103" s="9"/>
      <c r="EMT1103" s="9"/>
      <c r="EMU1103" s="9"/>
      <c r="EMV1103" s="9"/>
      <c r="EMW1103" s="9"/>
      <c r="EMX1103" s="9"/>
      <c r="EMY1103" s="9"/>
      <c r="EMZ1103" s="9"/>
      <c r="ENA1103" s="9"/>
      <c r="ENB1103" s="9"/>
      <c r="ENC1103" s="9"/>
      <c r="END1103" s="9"/>
      <c r="ENE1103" s="9"/>
      <c r="ENF1103" s="9"/>
      <c r="ENG1103" s="9"/>
      <c r="ENH1103" s="9"/>
      <c r="ENI1103" s="9"/>
      <c r="ENJ1103" s="9"/>
      <c r="ENK1103" s="9"/>
      <c r="ENL1103" s="9"/>
      <c r="ENM1103" s="9"/>
      <c r="ENN1103" s="9"/>
      <c r="ENO1103" s="9"/>
      <c r="ENP1103" s="9"/>
      <c r="ENQ1103" s="9"/>
      <c r="ENR1103" s="9"/>
      <c r="ENS1103" s="9"/>
      <c r="ENT1103" s="9"/>
      <c r="ENU1103" s="9"/>
      <c r="ENV1103" s="9"/>
      <c r="ENW1103" s="9"/>
      <c r="ENX1103" s="9"/>
      <c r="ENY1103" s="9"/>
      <c r="ENZ1103" s="9"/>
      <c r="EOA1103" s="9"/>
      <c r="EOB1103" s="9"/>
      <c r="EOC1103" s="9"/>
      <c r="EOD1103" s="9"/>
      <c r="EOE1103" s="9"/>
      <c r="EOF1103" s="9"/>
      <c r="EOG1103" s="9"/>
      <c r="EOH1103" s="9"/>
      <c r="EOI1103" s="9"/>
      <c r="EOJ1103" s="9"/>
      <c r="EOK1103" s="9"/>
      <c r="EOL1103" s="9"/>
      <c r="EOM1103" s="9"/>
      <c r="EON1103" s="9"/>
      <c r="EOO1103" s="9"/>
      <c r="EOP1103" s="9"/>
      <c r="EOQ1103" s="9"/>
      <c r="EOR1103" s="9"/>
      <c r="EOS1103" s="9"/>
      <c r="EOT1103" s="9"/>
      <c r="EOU1103" s="9"/>
      <c r="EOV1103" s="9"/>
      <c r="EOW1103" s="9"/>
      <c r="EOX1103" s="9"/>
      <c r="EOY1103" s="9"/>
      <c r="EOZ1103" s="9"/>
      <c r="EPA1103" s="9"/>
      <c r="EPB1103" s="9"/>
      <c r="EPC1103" s="9"/>
      <c r="EPD1103" s="9"/>
      <c r="EPE1103" s="9"/>
      <c r="EPF1103" s="9"/>
      <c r="EPG1103" s="9"/>
      <c r="EPH1103" s="9"/>
      <c r="EPI1103" s="9"/>
      <c r="EPJ1103" s="9"/>
      <c r="EPK1103" s="9"/>
      <c r="EPL1103" s="9"/>
      <c r="EPM1103" s="9"/>
      <c r="EPN1103" s="9"/>
      <c r="EPO1103" s="9"/>
      <c r="EPP1103" s="9"/>
      <c r="EPQ1103" s="9"/>
      <c r="EPR1103" s="9"/>
      <c r="EPS1103" s="9"/>
      <c r="EPT1103" s="9"/>
      <c r="EPU1103" s="9"/>
      <c r="EPV1103" s="9"/>
      <c r="EPW1103" s="9"/>
      <c r="EPX1103" s="9"/>
      <c r="EPY1103" s="9"/>
      <c r="EPZ1103" s="9"/>
      <c r="EQA1103" s="9"/>
      <c r="EQB1103" s="9"/>
      <c r="EQC1103" s="9"/>
      <c r="EQD1103" s="9"/>
      <c r="EQE1103" s="9"/>
      <c r="EQF1103" s="9"/>
      <c r="EQG1103" s="9"/>
      <c r="EQH1103" s="9"/>
      <c r="EQI1103" s="9"/>
      <c r="EQJ1103" s="9"/>
      <c r="EQK1103" s="9"/>
      <c r="EQL1103" s="9"/>
      <c r="EQM1103" s="9"/>
      <c r="EQN1103" s="9"/>
      <c r="EQO1103" s="9"/>
      <c r="EQP1103" s="9"/>
      <c r="EQQ1103" s="9"/>
      <c r="EQR1103" s="9"/>
      <c r="EQS1103" s="9"/>
      <c r="EQT1103" s="9"/>
      <c r="EQU1103" s="9"/>
      <c r="EQV1103" s="9"/>
      <c r="EQW1103" s="9"/>
      <c r="EQX1103" s="9"/>
      <c r="EQY1103" s="9"/>
      <c r="EQZ1103" s="9"/>
      <c r="ERA1103" s="9"/>
      <c r="ERB1103" s="9"/>
      <c r="ERC1103" s="9"/>
      <c r="ERD1103" s="9"/>
      <c r="ERE1103" s="9"/>
      <c r="ERF1103" s="9"/>
      <c r="ERG1103" s="9"/>
      <c r="ERH1103" s="9"/>
      <c r="ERI1103" s="9"/>
      <c r="ERJ1103" s="9"/>
      <c r="ERK1103" s="9"/>
      <c r="ERL1103" s="9"/>
      <c r="ERM1103" s="9"/>
      <c r="ERN1103" s="9"/>
      <c r="ERO1103" s="9"/>
      <c r="ERP1103" s="9"/>
      <c r="ERQ1103" s="9"/>
      <c r="ERR1103" s="9"/>
      <c r="ERS1103" s="9"/>
      <c r="ERT1103" s="9"/>
      <c r="ERU1103" s="9"/>
      <c r="ERV1103" s="9"/>
      <c r="ERW1103" s="9"/>
      <c r="ERX1103" s="9"/>
      <c r="ERY1103" s="9"/>
      <c r="ERZ1103" s="9"/>
      <c r="ESA1103" s="9"/>
      <c r="ESB1103" s="9"/>
      <c r="ESC1103" s="9"/>
      <c r="ESD1103" s="9"/>
      <c r="ESE1103" s="9"/>
      <c r="ESF1103" s="9"/>
      <c r="ESG1103" s="9"/>
      <c r="ESH1103" s="9"/>
      <c r="ESI1103" s="9"/>
      <c r="ESJ1103" s="9"/>
      <c r="ESK1103" s="9"/>
      <c r="ESL1103" s="9"/>
      <c r="ESM1103" s="9"/>
      <c r="ESN1103" s="9"/>
      <c r="ESO1103" s="9"/>
      <c r="ESP1103" s="9"/>
      <c r="ESQ1103" s="9"/>
      <c r="ESR1103" s="9"/>
      <c r="ESS1103" s="9"/>
      <c r="EST1103" s="9"/>
      <c r="ESU1103" s="9"/>
      <c r="ESV1103" s="9"/>
      <c r="ESW1103" s="9"/>
      <c r="ESX1103" s="9"/>
      <c r="ESY1103" s="9"/>
      <c r="ESZ1103" s="9"/>
      <c r="ETA1103" s="9"/>
      <c r="ETB1103" s="9"/>
      <c r="ETC1103" s="9"/>
      <c r="ETD1103" s="9"/>
      <c r="ETE1103" s="9"/>
      <c r="ETF1103" s="9"/>
      <c r="ETG1103" s="9"/>
      <c r="ETH1103" s="9"/>
      <c r="ETI1103" s="9"/>
      <c r="ETJ1103" s="9"/>
      <c r="ETK1103" s="9"/>
      <c r="ETL1103" s="9"/>
      <c r="ETM1103" s="9"/>
      <c r="ETN1103" s="9"/>
      <c r="ETO1103" s="9"/>
      <c r="ETP1103" s="9"/>
      <c r="ETQ1103" s="9"/>
      <c r="ETR1103" s="9"/>
      <c r="ETS1103" s="9"/>
      <c r="ETT1103" s="9"/>
      <c r="ETU1103" s="9"/>
      <c r="ETV1103" s="9"/>
      <c r="ETW1103" s="9"/>
      <c r="ETX1103" s="9"/>
      <c r="ETY1103" s="9"/>
      <c r="ETZ1103" s="9"/>
      <c r="EUA1103" s="9"/>
      <c r="EUB1103" s="9"/>
      <c r="EUC1103" s="9"/>
      <c r="EUD1103" s="9"/>
      <c r="EUE1103" s="9"/>
      <c r="EUF1103" s="9"/>
      <c r="EUG1103" s="9"/>
      <c r="EUH1103" s="9"/>
      <c r="EUI1103" s="9"/>
      <c r="EUJ1103" s="9"/>
      <c r="EUK1103" s="9"/>
      <c r="EUL1103" s="9"/>
      <c r="EUM1103" s="9"/>
      <c r="EUN1103" s="9"/>
      <c r="EUO1103" s="9"/>
      <c r="EUP1103" s="9"/>
      <c r="EUQ1103" s="9"/>
      <c r="EUR1103" s="9"/>
      <c r="EUS1103" s="9"/>
      <c r="EUT1103" s="9"/>
      <c r="EUU1103" s="9"/>
      <c r="EUV1103" s="9"/>
      <c r="EUW1103" s="9"/>
      <c r="EUX1103" s="9"/>
      <c r="EUY1103" s="9"/>
      <c r="EUZ1103" s="9"/>
      <c r="EVA1103" s="9"/>
      <c r="EVB1103" s="9"/>
      <c r="EVC1103" s="9"/>
      <c r="EVD1103" s="9"/>
      <c r="EVE1103" s="9"/>
      <c r="EVF1103" s="9"/>
      <c r="EVG1103" s="9"/>
      <c r="EVH1103" s="9"/>
      <c r="EVI1103" s="9"/>
      <c r="EVJ1103" s="9"/>
      <c r="EVK1103" s="9"/>
      <c r="EVL1103" s="9"/>
      <c r="EVM1103" s="9"/>
      <c r="EVN1103" s="9"/>
      <c r="EVO1103" s="9"/>
      <c r="EVP1103" s="9"/>
      <c r="EVQ1103" s="9"/>
      <c r="EVR1103" s="9"/>
      <c r="EVS1103" s="9"/>
      <c r="EVT1103" s="9"/>
      <c r="EVU1103" s="9"/>
      <c r="EVV1103" s="9"/>
      <c r="EVW1103" s="9"/>
      <c r="EVX1103" s="9"/>
      <c r="EVY1103" s="9"/>
      <c r="EVZ1103" s="9"/>
      <c r="EWA1103" s="9"/>
      <c r="EWB1103" s="9"/>
      <c r="EWC1103" s="9"/>
      <c r="EWD1103" s="9"/>
      <c r="EWE1103" s="9"/>
      <c r="EWF1103" s="9"/>
      <c r="EWG1103" s="9"/>
      <c r="EWH1103" s="9"/>
      <c r="EWI1103" s="9"/>
      <c r="EWJ1103" s="9"/>
      <c r="EWK1103" s="9"/>
      <c r="EWL1103" s="9"/>
      <c r="EWM1103" s="9"/>
      <c r="EWN1103" s="9"/>
      <c r="EWO1103" s="9"/>
      <c r="EWP1103" s="9"/>
      <c r="EWQ1103" s="9"/>
      <c r="EWR1103" s="9"/>
      <c r="EWS1103" s="9"/>
      <c r="EWT1103" s="9"/>
      <c r="EWU1103" s="9"/>
      <c r="EWV1103" s="9"/>
      <c r="EWW1103" s="9"/>
      <c r="EWX1103" s="9"/>
      <c r="EWY1103" s="9"/>
      <c r="EWZ1103" s="9"/>
      <c r="EXA1103" s="9"/>
      <c r="EXB1103" s="9"/>
      <c r="EXC1103" s="9"/>
      <c r="EXD1103" s="9"/>
      <c r="EXE1103" s="9"/>
      <c r="EXF1103" s="9"/>
      <c r="EXG1103" s="9"/>
      <c r="EXH1103" s="9"/>
      <c r="EXI1103" s="9"/>
      <c r="EXJ1103" s="9"/>
      <c r="EXK1103" s="9"/>
      <c r="EXL1103" s="9"/>
      <c r="EXM1103" s="9"/>
      <c r="EXN1103" s="9"/>
      <c r="EXO1103" s="9"/>
      <c r="EXP1103" s="9"/>
      <c r="EXQ1103" s="9"/>
      <c r="EXR1103" s="9"/>
      <c r="EXS1103" s="9"/>
      <c r="EXT1103" s="9"/>
      <c r="EXU1103" s="9"/>
      <c r="EXV1103" s="9"/>
      <c r="EXW1103" s="9"/>
      <c r="EXX1103" s="9"/>
      <c r="EXY1103" s="9"/>
      <c r="EXZ1103" s="9"/>
      <c r="EYA1103" s="9"/>
      <c r="EYB1103" s="9"/>
      <c r="EYC1103" s="9"/>
      <c r="EYD1103" s="9"/>
      <c r="EYE1103" s="9"/>
      <c r="EYF1103" s="9"/>
      <c r="EYG1103" s="9"/>
      <c r="EYH1103" s="9"/>
      <c r="EYI1103" s="9"/>
      <c r="EYJ1103" s="9"/>
      <c r="EYK1103" s="9"/>
      <c r="EYL1103" s="9"/>
      <c r="EYM1103" s="9"/>
      <c r="EYN1103" s="9"/>
      <c r="EYO1103" s="9"/>
      <c r="EYP1103" s="9"/>
      <c r="EYQ1103" s="9"/>
      <c r="EYR1103" s="9"/>
      <c r="EYS1103" s="9"/>
      <c r="EYT1103" s="9"/>
      <c r="EYU1103" s="9"/>
      <c r="EYV1103" s="9"/>
      <c r="EYW1103" s="9"/>
      <c r="EYX1103" s="9"/>
      <c r="EYY1103" s="9"/>
      <c r="EYZ1103" s="9"/>
      <c r="EZA1103" s="9"/>
      <c r="EZB1103" s="9"/>
      <c r="EZC1103" s="9"/>
      <c r="EZD1103" s="9"/>
      <c r="EZE1103" s="9"/>
      <c r="EZF1103" s="9"/>
      <c r="EZG1103" s="9"/>
      <c r="EZH1103" s="9"/>
      <c r="EZI1103" s="9"/>
      <c r="EZJ1103" s="9"/>
      <c r="EZK1103" s="9"/>
      <c r="EZL1103" s="9"/>
      <c r="EZM1103" s="9"/>
      <c r="EZN1103" s="9"/>
      <c r="EZO1103" s="9"/>
      <c r="EZP1103" s="9"/>
      <c r="EZQ1103" s="9"/>
      <c r="EZR1103" s="9"/>
      <c r="EZS1103" s="9"/>
      <c r="EZT1103" s="9"/>
      <c r="EZU1103" s="9"/>
      <c r="EZV1103" s="9"/>
      <c r="EZW1103" s="9"/>
      <c r="EZX1103" s="9"/>
      <c r="EZY1103" s="9"/>
      <c r="EZZ1103" s="9"/>
      <c r="FAA1103" s="9"/>
      <c r="FAB1103" s="9"/>
      <c r="FAC1103" s="9"/>
      <c r="FAD1103" s="9"/>
      <c r="FAE1103" s="9"/>
      <c r="FAF1103" s="9"/>
      <c r="FAG1103" s="9"/>
      <c r="FAH1103" s="9"/>
      <c r="FAI1103" s="9"/>
      <c r="FAJ1103" s="9"/>
      <c r="FAK1103" s="9"/>
      <c r="FAL1103" s="9"/>
      <c r="FAM1103" s="9"/>
      <c r="FAN1103" s="9"/>
      <c r="FAO1103" s="9"/>
      <c r="FAP1103" s="9"/>
      <c r="FAQ1103" s="9"/>
      <c r="FAR1103" s="9"/>
      <c r="FAS1103" s="9"/>
      <c r="FAT1103" s="9"/>
      <c r="FAU1103" s="9"/>
      <c r="FAV1103" s="9"/>
      <c r="FAW1103" s="9"/>
      <c r="FAX1103" s="9"/>
      <c r="FAY1103" s="9"/>
      <c r="FAZ1103" s="9"/>
      <c r="FBA1103" s="9"/>
      <c r="FBB1103" s="9"/>
      <c r="FBC1103" s="9"/>
      <c r="FBD1103" s="9"/>
      <c r="FBE1103" s="9"/>
      <c r="FBF1103" s="9"/>
      <c r="FBG1103" s="9"/>
      <c r="FBH1103" s="9"/>
      <c r="FBI1103" s="9"/>
      <c r="FBJ1103" s="9"/>
      <c r="FBK1103" s="9"/>
      <c r="FBL1103" s="9"/>
      <c r="FBM1103" s="9"/>
      <c r="FBN1103" s="9"/>
      <c r="FBO1103" s="9"/>
      <c r="FBP1103" s="9"/>
      <c r="FBQ1103" s="9"/>
      <c r="FBR1103" s="9"/>
      <c r="FBS1103" s="9"/>
      <c r="FBT1103" s="9"/>
      <c r="FBU1103" s="9"/>
      <c r="FBV1103" s="9"/>
      <c r="FBW1103" s="9"/>
      <c r="FBX1103" s="9"/>
      <c r="FBY1103" s="9"/>
      <c r="FBZ1103" s="9"/>
      <c r="FCA1103" s="9"/>
      <c r="FCB1103" s="9"/>
      <c r="FCC1103" s="9"/>
      <c r="FCD1103" s="9"/>
      <c r="FCE1103" s="9"/>
      <c r="FCF1103" s="9"/>
      <c r="FCG1103" s="9"/>
      <c r="FCH1103" s="9"/>
      <c r="FCI1103" s="9"/>
      <c r="FCJ1103" s="9"/>
      <c r="FCK1103" s="9"/>
      <c r="FCL1103" s="9"/>
      <c r="FCM1103" s="9"/>
      <c r="FCN1103" s="9"/>
      <c r="FCO1103" s="9"/>
      <c r="FCP1103" s="9"/>
      <c r="FCQ1103" s="9"/>
      <c r="FCR1103" s="9"/>
      <c r="FCS1103" s="9"/>
      <c r="FCT1103" s="9"/>
      <c r="FCU1103" s="9"/>
      <c r="FCV1103" s="9"/>
      <c r="FCW1103" s="9"/>
      <c r="FCX1103" s="9"/>
      <c r="FCY1103" s="9"/>
      <c r="FCZ1103" s="9"/>
      <c r="FDA1103" s="9"/>
      <c r="FDB1103" s="9"/>
      <c r="FDC1103" s="9"/>
      <c r="FDD1103" s="9"/>
      <c r="FDE1103" s="9"/>
      <c r="FDF1103" s="9"/>
      <c r="FDG1103" s="9"/>
      <c r="FDH1103" s="9"/>
      <c r="FDI1103" s="9"/>
      <c r="FDJ1103" s="9"/>
      <c r="FDK1103" s="9"/>
      <c r="FDL1103" s="9"/>
      <c r="FDM1103" s="9"/>
      <c r="FDN1103" s="9"/>
      <c r="FDO1103" s="9"/>
      <c r="FDP1103" s="9"/>
      <c r="FDQ1103" s="9"/>
      <c r="FDR1103" s="9"/>
      <c r="FDS1103" s="9"/>
      <c r="FDT1103" s="9"/>
      <c r="FDU1103" s="9"/>
      <c r="FDV1103" s="9"/>
      <c r="FDW1103" s="9"/>
      <c r="FDX1103" s="9"/>
      <c r="FDY1103" s="9"/>
      <c r="FDZ1103" s="9"/>
      <c r="FEA1103" s="9"/>
      <c r="FEB1103" s="9"/>
      <c r="FEC1103" s="9"/>
      <c r="FED1103" s="9"/>
      <c r="FEE1103" s="9"/>
      <c r="FEF1103" s="9"/>
      <c r="FEG1103" s="9"/>
      <c r="FEH1103" s="9"/>
      <c r="FEI1103" s="9"/>
      <c r="FEJ1103" s="9"/>
      <c r="FEK1103" s="9"/>
      <c r="FEL1103" s="9"/>
      <c r="FEM1103" s="9"/>
      <c r="FEN1103" s="9"/>
      <c r="FEO1103" s="9"/>
      <c r="FEP1103" s="9"/>
      <c r="FEQ1103" s="9"/>
      <c r="FER1103" s="9"/>
      <c r="FES1103" s="9"/>
      <c r="FET1103" s="9"/>
      <c r="FEU1103" s="9"/>
      <c r="FEV1103" s="9"/>
      <c r="FEW1103" s="9"/>
      <c r="FEX1103" s="9"/>
      <c r="FEY1103" s="9"/>
      <c r="FEZ1103" s="9"/>
      <c r="FFA1103" s="9"/>
      <c r="FFB1103" s="9"/>
      <c r="FFC1103" s="9"/>
      <c r="FFD1103" s="9"/>
      <c r="FFE1103" s="9"/>
      <c r="FFF1103" s="9"/>
      <c r="FFG1103" s="9"/>
      <c r="FFH1103" s="9"/>
      <c r="FFI1103" s="9"/>
      <c r="FFJ1103" s="9"/>
      <c r="FFK1103" s="9"/>
      <c r="FFL1103" s="9"/>
      <c r="FFM1103" s="9"/>
      <c r="FFN1103" s="9"/>
      <c r="FFO1103" s="9"/>
      <c r="FFP1103" s="9"/>
      <c r="FFQ1103" s="9"/>
      <c r="FFR1103" s="9"/>
      <c r="FFS1103" s="9"/>
      <c r="FFT1103" s="9"/>
      <c r="FFU1103" s="9"/>
      <c r="FFV1103" s="9"/>
      <c r="FFW1103" s="9"/>
      <c r="FFX1103" s="9"/>
      <c r="FFY1103" s="9"/>
      <c r="FFZ1103" s="9"/>
      <c r="FGA1103" s="9"/>
      <c r="FGB1103" s="9"/>
      <c r="FGC1103" s="9"/>
      <c r="FGD1103" s="9"/>
      <c r="FGE1103" s="9"/>
      <c r="FGF1103" s="9"/>
      <c r="FGG1103" s="9"/>
      <c r="FGH1103" s="9"/>
      <c r="FGI1103" s="9"/>
      <c r="FGJ1103" s="9"/>
      <c r="FGK1103" s="9"/>
      <c r="FGL1103" s="9"/>
      <c r="FGM1103" s="9"/>
      <c r="FGN1103" s="9"/>
      <c r="FGO1103" s="9"/>
      <c r="FGP1103" s="9"/>
      <c r="FGQ1103" s="9"/>
      <c r="FGR1103" s="9"/>
      <c r="FGS1103" s="9"/>
      <c r="FGT1103" s="9"/>
      <c r="FGU1103" s="9"/>
      <c r="FGV1103" s="9"/>
      <c r="FGW1103" s="9"/>
      <c r="FGX1103" s="9"/>
      <c r="FGY1103" s="9"/>
      <c r="FGZ1103" s="9"/>
      <c r="FHA1103" s="9"/>
      <c r="FHB1103" s="9"/>
      <c r="FHC1103" s="9"/>
      <c r="FHD1103" s="9"/>
      <c r="FHE1103" s="9"/>
      <c r="FHF1103" s="9"/>
      <c r="FHG1103" s="9"/>
      <c r="FHH1103" s="9"/>
      <c r="FHI1103" s="9"/>
      <c r="FHJ1103" s="9"/>
      <c r="FHK1103" s="9"/>
      <c r="FHL1103" s="9"/>
      <c r="FHM1103" s="9"/>
      <c r="FHN1103" s="9"/>
      <c r="FHO1103" s="9"/>
      <c r="FHP1103" s="9"/>
      <c r="FHQ1103" s="9"/>
      <c r="FHR1103" s="9"/>
      <c r="FHS1103" s="9"/>
      <c r="FHT1103" s="9"/>
      <c r="FHU1103" s="9"/>
      <c r="FHV1103" s="9"/>
      <c r="FHW1103" s="9"/>
      <c r="FHX1103" s="9"/>
      <c r="FHY1103" s="9"/>
      <c r="FHZ1103" s="9"/>
      <c r="FIA1103" s="9"/>
      <c r="FIB1103" s="9"/>
      <c r="FIC1103" s="9"/>
      <c r="FID1103" s="9"/>
      <c r="FIE1103" s="9"/>
      <c r="FIF1103" s="9"/>
      <c r="FIG1103" s="9"/>
      <c r="FIH1103" s="9"/>
      <c r="FII1103" s="9"/>
      <c r="FIJ1103" s="9"/>
      <c r="FIK1103" s="9"/>
      <c r="FIL1103" s="9"/>
      <c r="FIM1103" s="9"/>
      <c r="FIN1103" s="9"/>
      <c r="FIO1103" s="9"/>
      <c r="FIP1103" s="9"/>
      <c r="FIQ1103" s="9"/>
      <c r="FIR1103" s="9"/>
      <c r="FIS1103" s="9"/>
      <c r="FIT1103" s="9"/>
      <c r="FIU1103" s="9"/>
      <c r="FIV1103" s="9"/>
      <c r="FIW1103" s="9"/>
      <c r="FIX1103" s="9"/>
      <c r="FIY1103" s="9"/>
      <c r="FIZ1103" s="9"/>
      <c r="FJA1103" s="9"/>
      <c r="FJB1103" s="9"/>
      <c r="FJC1103" s="9"/>
      <c r="FJD1103" s="9"/>
      <c r="FJE1103" s="9"/>
      <c r="FJF1103" s="9"/>
      <c r="FJG1103" s="9"/>
      <c r="FJH1103" s="9"/>
      <c r="FJI1103" s="9"/>
      <c r="FJJ1103" s="9"/>
      <c r="FJK1103" s="9"/>
      <c r="FJL1103" s="9"/>
      <c r="FJM1103" s="9"/>
      <c r="FJN1103" s="9"/>
      <c r="FJO1103" s="9"/>
      <c r="FJP1103" s="9"/>
      <c r="FJQ1103" s="9"/>
      <c r="FJR1103" s="9"/>
      <c r="FJS1103" s="9"/>
      <c r="FJT1103" s="9"/>
      <c r="FJU1103" s="9"/>
      <c r="FJV1103" s="9"/>
      <c r="FJW1103" s="9"/>
      <c r="FJX1103" s="9"/>
      <c r="FJY1103" s="9"/>
      <c r="FJZ1103" s="9"/>
      <c r="FKA1103" s="9"/>
      <c r="FKB1103" s="9"/>
      <c r="FKC1103" s="9"/>
      <c r="FKD1103" s="9"/>
      <c r="FKE1103" s="9"/>
      <c r="FKF1103" s="9"/>
      <c r="FKG1103" s="9"/>
      <c r="FKH1103" s="9"/>
      <c r="FKI1103" s="9"/>
      <c r="FKJ1103" s="9"/>
      <c r="FKK1103" s="9"/>
      <c r="FKL1103" s="9"/>
      <c r="FKM1103" s="9"/>
      <c r="FKN1103" s="9"/>
      <c r="FKO1103" s="9"/>
      <c r="FKP1103" s="9"/>
      <c r="FKQ1103" s="9"/>
      <c r="FKR1103" s="9"/>
      <c r="FKS1103" s="9"/>
      <c r="FKT1103" s="9"/>
      <c r="FKU1103" s="9"/>
      <c r="FKV1103" s="9"/>
      <c r="FKW1103" s="9"/>
      <c r="FKX1103" s="9"/>
      <c r="FKY1103" s="9"/>
      <c r="FKZ1103" s="9"/>
      <c r="FLA1103" s="9"/>
      <c r="FLB1103" s="9"/>
      <c r="FLC1103" s="9"/>
      <c r="FLD1103" s="9"/>
      <c r="FLE1103" s="9"/>
      <c r="FLF1103" s="9"/>
      <c r="FLG1103" s="9"/>
      <c r="FLH1103" s="9"/>
      <c r="FLI1103" s="9"/>
      <c r="FLJ1103" s="9"/>
      <c r="FLK1103" s="9"/>
      <c r="FLL1103" s="9"/>
      <c r="FLM1103" s="9"/>
      <c r="FLN1103" s="9"/>
      <c r="FLO1103" s="9"/>
      <c r="FLP1103" s="9"/>
      <c r="FLQ1103" s="9"/>
      <c r="FLR1103" s="9"/>
      <c r="FLS1103" s="9"/>
      <c r="FLT1103" s="9"/>
      <c r="FLU1103" s="9"/>
      <c r="FLV1103" s="9"/>
      <c r="FLW1103" s="9"/>
      <c r="FLX1103" s="9"/>
      <c r="FLY1103" s="9"/>
      <c r="FLZ1103" s="9"/>
      <c r="FMA1103" s="9"/>
      <c r="FMB1103" s="9"/>
      <c r="FMC1103" s="9"/>
      <c r="FMD1103" s="9"/>
      <c r="FME1103" s="9"/>
      <c r="FMF1103" s="9"/>
      <c r="FMG1103" s="9"/>
      <c r="FMH1103" s="9"/>
      <c r="FMI1103" s="9"/>
      <c r="FMJ1103" s="9"/>
      <c r="FMK1103" s="9"/>
      <c r="FML1103" s="9"/>
      <c r="FMM1103" s="9"/>
      <c r="FMN1103" s="9"/>
      <c r="FMO1103" s="9"/>
      <c r="FMP1103" s="9"/>
      <c r="FMQ1103" s="9"/>
      <c r="FMR1103" s="9"/>
      <c r="FMS1103" s="9"/>
      <c r="FMT1103" s="9"/>
      <c r="FMU1103" s="9"/>
      <c r="FMV1103" s="9"/>
      <c r="FMW1103" s="9"/>
      <c r="FMX1103" s="9"/>
      <c r="FMY1103" s="9"/>
      <c r="FMZ1103" s="9"/>
      <c r="FNA1103" s="9"/>
      <c r="FNB1103" s="9"/>
      <c r="FNC1103" s="9"/>
      <c r="FND1103" s="9"/>
      <c r="FNE1103" s="9"/>
      <c r="FNF1103" s="9"/>
      <c r="FNG1103" s="9"/>
      <c r="FNH1103" s="9"/>
      <c r="FNI1103" s="9"/>
      <c r="FNJ1103" s="9"/>
      <c r="FNK1103" s="9"/>
      <c r="FNL1103" s="9"/>
      <c r="FNM1103" s="9"/>
      <c r="FNN1103" s="9"/>
      <c r="FNO1103" s="9"/>
      <c r="FNP1103" s="9"/>
      <c r="FNQ1103" s="9"/>
      <c r="FNR1103" s="9"/>
      <c r="FNS1103" s="9"/>
      <c r="FNT1103" s="9"/>
      <c r="FNU1103" s="9"/>
      <c r="FNV1103" s="9"/>
      <c r="FNW1103" s="9"/>
      <c r="FNX1103" s="9"/>
      <c r="FNY1103" s="9"/>
      <c r="FNZ1103" s="9"/>
      <c r="FOA1103" s="9"/>
      <c r="FOB1103" s="9"/>
      <c r="FOC1103" s="9"/>
      <c r="FOD1103" s="9"/>
      <c r="FOE1103" s="9"/>
      <c r="FOF1103" s="9"/>
      <c r="FOG1103" s="9"/>
      <c r="FOH1103" s="9"/>
      <c r="FOI1103" s="9"/>
      <c r="FOJ1103" s="9"/>
      <c r="FOK1103" s="9"/>
      <c r="FOL1103" s="9"/>
      <c r="FOM1103" s="9"/>
      <c r="FON1103" s="9"/>
      <c r="FOO1103" s="9"/>
      <c r="FOP1103" s="9"/>
      <c r="FOQ1103" s="9"/>
      <c r="FOR1103" s="9"/>
      <c r="FOS1103" s="9"/>
      <c r="FOT1103" s="9"/>
      <c r="FOU1103" s="9"/>
      <c r="FOV1103" s="9"/>
      <c r="FOW1103" s="9"/>
      <c r="FOX1103" s="9"/>
      <c r="FOY1103" s="9"/>
      <c r="FOZ1103" s="9"/>
      <c r="FPA1103" s="9"/>
      <c r="FPB1103" s="9"/>
      <c r="FPC1103" s="9"/>
      <c r="FPD1103" s="9"/>
      <c r="FPE1103" s="9"/>
      <c r="FPF1103" s="9"/>
      <c r="FPG1103" s="9"/>
      <c r="FPH1103" s="9"/>
      <c r="FPI1103" s="9"/>
      <c r="FPJ1103" s="9"/>
      <c r="FPK1103" s="9"/>
      <c r="FPL1103" s="9"/>
      <c r="FPM1103" s="9"/>
      <c r="FPN1103" s="9"/>
      <c r="FPO1103" s="9"/>
      <c r="FPP1103" s="9"/>
      <c r="FPQ1103" s="9"/>
      <c r="FPR1103" s="9"/>
      <c r="FPS1103" s="9"/>
      <c r="FPT1103" s="9"/>
      <c r="FPU1103" s="9"/>
      <c r="FPV1103" s="9"/>
      <c r="FPW1103" s="9"/>
      <c r="FPX1103" s="9"/>
      <c r="FPY1103" s="9"/>
      <c r="FPZ1103" s="9"/>
      <c r="FQA1103" s="9"/>
      <c r="FQB1103" s="9"/>
      <c r="FQC1103" s="9"/>
      <c r="FQD1103" s="9"/>
      <c r="FQE1103" s="9"/>
      <c r="FQF1103" s="9"/>
      <c r="FQG1103" s="9"/>
      <c r="FQH1103" s="9"/>
      <c r="FQI1103" s="9"/>
      <c r="FQJ1103" s="9"/>
      <c r="FQK1103" s="9"/>
      <c r="FQL1103" s="9"/>
      <c r="FQM1103" s="9"/>
      <c r="FQN1103" s="9"/>
      <c r="FQO1103" s="9"/>
      <c r="FQP1103" s="9"/>
      <c r="FQQ1103" s="9"/>
      <c r="FQR1103" s="9"/>
      <c r="FQS1103" s="9"/>
      <c r="FQT1103" s="9"/>
      <c r="FQU1103" s="9"/>
      <c r="FQV1103" s="9"/>
      <c r="FQW1103" s="9"/>
      <c r="FQX1103" s="9"/>
      <c r="FQY1103" s="9"/>
      <c r="FQZ1103" s="9"/>
      <c r="FRA1103" s="9"/>
      <c r="FRB1103" s="9"/>
      <c r="FRC1103" s="9"/>
      <c r="FRD1103" s="9"/>
      <c r="FRE1103" s="9"/>
      <c r="FRF1103" s="9"/>
      <c r="FRG1103" s="9"/>
      <c r="FRH1103" s="9"/>
      <c r="FRI1103" s="9"/>
      <c r="FRJ1103" s="9"/>
      <c r="FRK1103" s="9"/>
      <c r="FRL1103" s="9"/>
      <c r="FRM1103" s="9"/>
      <c r="FRN1103" s="9"/>
      <c r="FRO1103" s="9"/>
      <c r="FRP1103" s="9"/>
      <c r="FRQ1103" s="9"/>
      <c r="FRR1103" s="9"/>
      <c r="FRS1103" s="9"/>
      <c r="FRT1103" s="9"/>
      <c r="FRU1103" s="9"/>
      <c r="FRV1103" s="9"/>
      <c r="FRW1103" s="9"/>
      <c r="FRX1103" s="9"/>
      <c r="FRY1103" s="9"/>
      <c r="FRZ1103" s="9"/>
      <c r="FSA1103" s="9"/>
      <c r="FSB1103" s="9"/>
      <c r="FSC1103" s="9"/>
      <c r="FSD1103" s="9"/>
      <c r="FSE1103" s="9"/>
      <c r="FSF1103" s="9"/>
      <c r="FSG1103" s="9"/>
      <c r="FSH1103" s="9"/>
      <c r="FSI1103" s="9"/>
      <c r="FSJ1103" s="9"/>
      <c r="FSK1103" s="9"/>
      <c r="FSL1103" s="9"/>
      <c r="FSM1103" s="9"/>
      <c r="FSN1103" s="9"/>
      <c r="FSO1103" s="9"/>
      <c r="FSP1103" s="9"/>
      <c r="FSQ1103" s="9"/>
      <c r="FSR1103" s="9"/>
      <c r="FSS1103" s="9"/>
      <c r="FST1103" s="9"/>
      <c r="FSU1103" s="9"/>
      <c r="FSV1103" s="9"/>
      <c r="FSW1103" s="9"/>
      <c r="FSX1103" s="9"/>
      <c r="FSY1103" s="9"/>
      <c r="FSZ1103" s="9"/>
      <c r="FTA1103" s="9"/>
      <c r="FTB1103" s="9"/>
      <c r="FTC1103" s="9"/>
      <c r="FTD1103" s="9"/>
      <c r="FTE1103" s="9"/>
      <c r="FTF1103" s="9"/>
      <c r="FTG1103" s="9"/>
      <c r="FTH1103" s="9"/>
      <c r="FTI1103" s="9"/>
      <c r="FTJ1103" s="9"/>
      <c r="FTK1103" s="9"/>
      <c r="FTL1103" s="9"/>
      <c r="FTM1103" s="9"/>
      <c r="FTN1103" s="9"/>
      <c r="FTO1103" s="9"/>
      <c r="FTP1103" s="9"/>
      <c r="FTQ1103" s="9"/>
      <c r="FTR1103" s="9"/>
      <c r="FTS1103" s="9"/>
      <c r="FTT1103" s="9"/>
      <c r="FTU1103" s="9"/>
      <c r="FTV1103" s="9"/>
      <c r="FTW1103" s="9"/>
      <c r="FTX1103" s="9"/>
      <c r="FTY1103" s="9"/>
      <c r="FTZ1103" s="9"/>
      <c r="FUA1103" s="9"/>
      <c r="FUB1103" s="9"/>
      <c r="FUC1103" s="9"/>
      <c r="FUD1103" s="9"/>
      <c r="FUE1103" s="9"/>
      <c r="FUF1103" s="9"/>
      <c r="FUG1103" s="9"/>
      <c r="FUH1103" s="9"/>
      <c r="FUI1103" s="9"/>
      <c r="FUJ1103" s="9"/>
      <c r="FUK1103" s="9"/>
      <c r="FUL1103" s="9"/>
      <c r="FUM1103" s="9"/>
      <c r="FUN1103" s="9"/>
      <c r="FUO1103" s="9"/>
      <c r="FUP1103" s="9"/>
      <c r="FUQ1103" s="9"/>
      <c r="FUR1103" s="9"/>
      <c r="FUS1103" s="9"/>
      <c r="FUT1103" s="9"/>
      <c r="FUU1103" s="9"/>
      <c r="FUV1103" s="9"/>
      <c r="FUW1103" s="9"/>
      <c r="FUX1103" s="9"/>
      <c r="FUY1103" s="9"/>
      <c r="FUZ1103" s="9"/>
      <c r="FVA1103" s="9"/>
      <c r="FVB1103" s="9"/>
      <c r="FVC1103" s="9"/>
      <c r="FVD1103" s="9"/>
      <c r="FVE1103" s="9"/>
      <c r="FVF1103" s="9"/>
      <c r="FVG1103" s="9"/>
      <c r="FVH1103" s="9"/>
      <c r="FVI1103" s="9"/>
      <c r="FVJ1103" s="9"/>
      <c r="FVK1103" s="9"/>
      <c r="FVL1103" s="9"/>
      <c r="FVM1103" s="9"/>
      <c r="FVN1103" s="9"/>
      <c r="FVO1103" s="9"/>
      <c r="FVP1103" s="9"/>
      <c r="FVQ1103" s="9"/>
      <c r="FVR1103" s="9"/>
      <c r="FVS1103" s="9"/>
      <c r="FVT1103" s="9"/>
      <c r="FVU1103" s="9"/>
      <c r="FVV1103" s="9"/>
      <c r="FVW1103" s="9"/>
      <c r="FVX1103" s="9"/>
      <c r="FVY1103" s="9"/>
      <c r="FVZ1103" s="9"/>
      <c r="FWA1103" s="9"/>
      <c r="FWB1103" s="9"/>
      <c r="FWC1103" s="9"/>
      <c r="FWD1103" s="9"/>
      <c r="FWE1103" s="9"/>
      <c r="FWF1103" s="9"/>
      <c r="FWG1103" s="9"/>
      <c r="FWH1103" s="9"/>
      <c r="FWI1103" s="9"/>
      <c r="FWJ1103" s="9"/>
      <c r="FWK1103" s="9"/>
      <c r="FWL1103" s="9"/>
      <c r="FWM1103" s="9"/>
      <c r="FWN1103" s="9"/>
      <c r="FWO1103" s="9"/>
      <c r="FWP1103" s="9"/>
      <c r="FWQ1103" s="9"/>
      <c r="FWR1103" s="9"/>
      <c r="FWS1103" s="9"/>
      <c r="FWT1103" s="9"/>
      <c r="FWU1103" s="9"/>
      <c r="FWV1103" s="9"/>
      <c r="FWW1103" s="9"/>
      <c r="FWX1103" s="9"/>
      <c r="FWY1103" s="9"/>
      <c r="FWZ1103" s="9"/>
      <c r="FXA1103" s="9"/>
      <c r="FXB1103" s="9"/>
      <c r="FXC1103" s="9"/>
      <c r="FXD1103" s="9"/>
      <c r="FXE1103" s="9"/>
      <c r="FXF1103" s="9"/>
      <c r="FXG1103" s="9"/>
      <c r="FXH1103" s="9"/>
      <c r="FXI1103" s="9"/>
      <c r="FXJ1103" s="9"/>
      <c r="FXK1103" s="9"/>
      <c r="FXL1103" s="9"/>
      <c r="FXM1103" s="9"/>
      <c r="FXN1103" s="9"/>
      <c r="FXO1103" s="9"/>
      <c r="FXP1103" s="9"/>
      <c r="FXQ1103" s="9"/>
      <c r="FXR1103" s="9"/>
      <c r="FXS1103" s="9"/>
      <c r="FXT1103" s="9"/>
      <c r="FXU1103" s="9"/>
      <c r="FXV1103" s="9"/>
      <c r="FXW1103" s="9"/>
      <c r="FXX1103" s="9"/>
      <c r="FXY1103" s="9"/>
      <c r="FXZ1103" s="9"/>
      <c r="FYA1103" s="9"/>
      <c r="FYB1103" s="9"/>
      <c r="FYC1103" s="9"/>
      <c r="FYD1103" s="9"/>
      <c r="FYE1103" s="9"/>
      <c r="FYF1103" s="9"/>
      <c r="FYG1103" s="9"/>
      <c r="FYH1103" s="9"/>
      <c r="FYI1103" s="9"/>
      <c r="FYJ1103" s="9"/>
      <c r="FYK1103" s="9"/>
      <c r="FYL1103" s="9"/>
      <c r="FYM1103" s="9"/>
      <c r="FYN1103" s="9"/>
      <c r="FYO1103" s="9"/>
      <c r="FYP1103" s="9"/>
      <c r="FYQ1103" s="9"/>
      <c r="FYR1103" s="9"/>
      <c r="FYS1103" s="9"/>
      <c r="FYT1103" s="9"/>
      <c r="FYU1103" s="9"/>
      <c r="FYV1103" s="9"/>
      <c r="FYW1103" s="9"/>
      <c r="FYX1103" s="9"/>
      <c r="FYY1103" s="9"/>
      <c r="FYZ1103" s="9"/>
      <c r="FZA1103" s="9"/>
      <c r="FZB1103" s="9"/>
      <c r="FZC1103" s="9"/>
      <c r="FZD1103" s="9"/>
      <c r="FZE1103" s="9"/>
      <c r="FZF1103" s="9"/>
      <c r="FZG1103" s="9"/>
      <c r="FZH1103" s="9"/>
      <c r="FZI1103" s="9"/>
      <c r="FZJ1103" s="9"/>
      <c r="FZK1103" s="9"/>
      <c r="FZL1103" s="9"/>
      <c r="FZM1103" s="9"/>
      <c r="FZN1103" s="9"/>
      <c r="FZO1103" s="9"/>
      <c r="FZP1103" s="9"/>
      <c r="FZQ1103" s="9"/>
      <c r="FZR1103" s="9"/>
      <c r="FZS1103" s="9"/>
      <c r="FZT1103" s="9"/>
      <c r="FZU1103" s="9"/>
      <c r="FZV1103" s="9"/>
      <c r="FZW1103" s="9"/>
      <c r="FZX1103" s="9"/>
      <c r="FZY1103" s="9"/>
      <c r="FZZ1103" s="9"/>
      <c r="GAA1103" s="9"/>
      <c r="GAB1103" s="9"/>
      <c r="GAC1103" s="9"/>
      <c r="GAD1103" s="9"/>
      <c r="GAE1103" s="9"/>
      <c r="GAF1103" s="9"/>
      <c r="GAG1103" s="9"/>
      <c r="GAH1103" s="9"/>
      <c r="GAI1103" s="9"/>
      <c r="GAJ1103" s="9"/>
      <c r="GAK1103" s="9"/>
      <c r="GAL1103" s="9"/>
      <c r="GAM1103" s="9"/>
      <c r="GAN1103" s="9"/>
      <c r="GAO1103" s="9"/>
      <c r="GAP1103" s="9"/>
      <c r="GAQ1103" s="9"/>
      <c r="GAR1103" s="9"/>
      <c r="GAS1103" s="9"/>
      <c r="GAT1103" s="9"/>
      <c r="GAU1103" s="9"/>
      <c r="GAV1103" s="9"/>
      <c r="GAW1103" s="9"/>
      <c r="GAX1103" s="9"/>
      <c r="GAY1103" s="9"/>
      <c r="GAZ1103" s="9"/>
      <c r="GBA1103" s="9"/>
      <c r="GBB1103" s="9"/>
      <c r="GBC1103" s="9"/>
      <c r="GBD1103" s="9"/>
      <c r="GBE1103" s="9"/>
      <c r="GBF1103" s="9"/>
      <c r="GBG1103" s="9"/>
      <c r="GBH1103" s="9"/>
      <c r="GBI1103" s="9"/>
      <c r="GBJ1103" s="9"/>
      <c r="GBK1103" s="9"/>
      <c r="GBL1103" s="9"/>
      <c r="GBM1103" s="9"/>
      <c r="GBN1103" s="9"/>
      <c r="GBO1103" s="9"/>
      <c r="GBP1103" s="9"/>
      <c r="GBQ1103" s="9"/>
      <c r="GBR1103" s="9"/>
      <c r="GBS1103" s="9"/>
      <c r="GBT1103" s="9"/>
      <c r="GBU1103" s="9"/>
      <c r="GBV1103" s="9"/>
      <c r="GBW1103" s="9"/>
      <c r="GBX1103" s="9"/>
      <c r="GBY1103" s="9"/>
      <c r="GBZ1103" s="9"/>
      <c r="GCA1103" s="9"/>
      <c r="GCB1103" s="9"/>
      <c r="GCC1103" s="9"/>
      <c r="GCD1103" s="9"/>
      <c r="GCE1103" s="9"/>
      <c r="GCF1103" s="9"/>
      <c r="GCG1103" s="9"/>
      <c r="GCH1103" s="9"/>
      <c r="GCI1103" s="9"/>
      <c r="GCJ1103" s="9"/>
      <c r="GCK1103" s="9"/>
      <c r="GCL1103" s="9"/>
      <c r="GCM1103" s="9"/>
      <c r="GCN1103" s="9"/>
      <c r="GCO1103" s="9"/>
      <c r="GCP1103" s="9"/>
      <c r="GCQ1103" s="9"/>
      <c r="GCR1103" s="9"/>
      <c r="GCS1103" s="9"/>
      <c r="GCT1103" s="9"/>
      <c r="GCU1103" s="9"/>
      <c r="GCV1103" s="9"/>
      <c r="GCW1103" s="9"/>
      <c r="GCX1103" s="9"/>
      <c r="GCY1103" s="9"/>
      <c r="GCZ1103" s="9"/>
      <c r="GDA1103" s="9"/>
      <c r="GDB1103" s="9"/>
      <c r="GDC1103" s="9"/>
      <c r="GDD1103" s="9"/>
      <c r="GDE1103" s="9"/>
      <c r="GDF1103" s="9"/>
      <c r="GDG1103" s="9"/>
      <c r="GDH1103" s="9"/>
      <c r="GDI1103" s="9"/>
      <c r="GDJ1103" s="9"/>
      <c r="GDK1103" s="9"/>
      <c r="GDL1103" s="9"/>
      <c r="GDM1103" s="9"/>
      <c r="GDN1103" s="9"/>
      <c r="GDO1103" s="9"/>
      <c r="GDP1103" s="9"/>
      <c r="GDQ1103" s="9"/>
      <c r="GDR1103" s="9"/>
      <c r="GDS1103" s="9"/>
      <c r="GDT1103" s="9"/>
      <c r="GDU1103" s="9"/>
      <c r="GDV1103" s="9"/>
      <c r="GDW1103" s="9"/>
      <c r="GDX1103" s="9"/>
      <c r="GDY1103" s="9"/>
      <c r="GDZ1103" s="9"/>
      <c r="GEA1103" s="9"/>
      <c r="GEB1103" s="9"/>
      <c r="GEC1103" s="9"/>
      <c r="GED1103" s="9"/>
      <c r="GEE1103" s="9"/>
      <c r="GEF1103" s="9"/>
      <c r="GEG1103" s="9"/>
      <c r="GEH1103" s="9"/>
      <c r="GEI1103" s="9"/>
      <c r="GEJ1103" s="9"/>
      <c r="GEK1103" s="9"/>
      <c r="GEL1103" s="9"/>
      <c r="GEM1103" s="9"/>
      <c r="GEN1103" s="9"/>
      <c r="GEO1103" s="9"/>
      <c r="GEP1103" s="9"/>
      <c r="GEQ1103" s="9"/>
      <c r="GER1103" s="9"/>
      <c r="GES1103" s="9"/>
      <c r="GET1103" s="9"/>
      <c r="GEU1103" s="9"/>
      <c r="GEV1103" s="9"/>
      <c r="GEW1103" s="9"/>
      <c r="GEX1103" s="9"/>
      <c r="GEY1103" s="9"/>
      <c r="GEZ1103" s="9"/>
      <c r="GFA1103" s="9"/>
      <c r="GFB1103" s="9"/>
      <c r="GFC1103" s="9"/>
      <c r="GFD1103" s="9"/>
      <c r="GFE1103" s="9"/>
      <c r="GFF1103" s="9"/>
      <c r="GFG1103" s="9"/>
      <c r="GFH1103" s="9"/>
      <c r="GFI1103" s="9"/>
      <c r="GFJ1103" s="9"/>
      <c r="GFK1103" s="9"/>
      <c r="GFL1103" s="9"/>
      <c r="GFM1103" s="9"/>
      <c r="GFN1103" s="9"/>
      <c r="GFO1103" s="9"/>
      <c r="GFP1103" s="9"/>
      <c r="GFQ1103" s="9"/>
      <c r="GFR1103" s="9"/>
      <c r="GFS1103" s="9"/>
      <c r="GFT1103" s="9"/>
      <c r="GFU1103" s="9"/>
      <c r="GFV1103" s="9"/>
      <c r="GFW1103" s="9"/>
      <c r="GFX1103" s="9"/>
      <c r="GFY1103" s="9"/>
      <c r="GFZ1103" s="9"/>
      <c r="GGA1103" s="9"/>
      <c r="GGB1103" s="9"/>
      <c r="GGC1103" s="9"/>
      <c r="GGD1103" s="9"/>
      <c r="GGE1103" s="9"/>
      <c r="GGF1103" s="9"/>
      <c r="GGG1103" s="9"/>
      <c r="GGH1103" s="9"/>
      <c r="GGI1103" s="9"/>
      <c r="GGJ1103" s="9"/>
      <c r="GGK1103" s="9"/>
      <c r="GGL1103" s="9"/>
      <c r="GGM1103" s="9"/>
      <c r="GGN1103" s="9"/>
      <c r="GGO1103" s="9"/>
      <c r="GGP1103" s="9"/>
      <c r="GGQ1103" s="9"/>
      <c r="GGR1103" s="9"/>
      <c r="GGS1103" s="9"/>
      <c r="GGT1103" s="9"/>
      <c r="GGU1103" s="9"/>
      <c r="GGV1103" s="9"/>
      <c r="GGW1103" s="9"/>
      <c r="GGX1103" s="9"/>
      <c r="GGY1103" s="9"/>
      <c r="GGZ1103" s="9"/>
      <c r="GHA1103" s="9"/>
      <c r="GHB1103" s="9"/>
      <c r="GHC1103" s="9"/>
      <c r="GHD1103" s="9"/>
      <c r="GHE1103" s="9"/>
      <c r="GHF1103" s="9"/>
      <c r="GHG1103" s="9"/>
      <c r="GHH1103" s="9"/>
      <c r="GHI1103" s="9"/>
      <c r="GHJ1103" s="9"/>
      <c r="GHK1103" s="9"/>
      <c r="GHL1103" s="9"/>
      <c r="GHM1103" s="9"/>
      <c r="GHN1103" s="9"/>
      <c r="GHO1103" s="9"/>
      <c r="GHP1103" s="9"/>
      <c r="GHQ1103" s="9"/>
      <c r="GHR1103" s="9"/>
      <c r="GHS1103" s="9"/>
      <c r="GHT1103" s="9"/>
      <c r="GHU1103" s="9"/>
      <c r="GHV1103" s="9"/>
      <c r="GHW1103" s="9"/>
      <c r="GHX1103" s="9"/>
      <c r="GHY1103" s="9"/>
      <c r="GHZ1103" s="9"/>
      <c r="GIA1103" s="9"/>
      <c r="GIB1103" s="9"/>
      <c r="GIC1103" s="9"/>
      <c r="GID1103" s="9"/>
      <c r="GIE1103" s="9"/>
      <c r="GIF1103" s="9"/>
      <c r="GIG1103" s="9"/>
      <c r="GIH1103" s="9"/>
      <c r="GII1103" s="9"/>
      <c r="GIJ1103" s="9"/>
      <c r="GIK1103" s="9"/>
      <c r="GIL1103" s="9"/>
      <c r="GIM1103" s="9"/>
      <c r="GIN1103" s="9"/>
      <c r="GIO1103" s="9"/>
      <c r="GIP1103" s="9"/>
      <c r="GIQ1103" s="9"/>
      <c r="GIR1103" s="9"/>
      <c r="GIS1103" s="9"/>
      <c r="GIT1103" s="9"/>
      <c r="GIU1103" s="9"/>
      <c r="GIV1103" s="9"/>
      <c r="GIW1103" s="9"/>
      <c r="GIX1103" s="9"/>
      <c r="GIY1103" s="9"/>
      <c r="GIZ1103" s="9"/>
      <c r="GJA1103" s="9"/>
      <c r="GJB1103" s="9"/>
      <c r="GJC1103" s="9"/>
      <c r="GJD1103" s="9"/>
      <c r="GJE1103" s="9"/>
      <c r="GJF1103" s="9"/>
      <c r="GJG1103" s="9"/>
      <c r="GJH1103" s="9"/>
      <c r="GJI1103" s="9"/>
      <c r="GJJ1103" s="9"/>
      <c r="GJK1103" s="9"/>
      <c r="GJL1103" s="9"/>
      <c r="GJM1103" s="9"/>
      <c r="GJN1103" s="9"/>
      <c r="GJO1103" s="9"/>
      <c r="GJP1103" s="9"/>
      <c r="GJQ1103" s="9"/>
      <c r="GJR1103" s="9"/>
      <c r="GJS1103" s="9"/>
      <c r="GJT1103" s="9"/>
      <c r="GJU1103" s="9"/>
      <c r="GJV1103" s="9"/>
      <c r="GJW1103" s="9"/>
      <c r="GJX1103" s="9"/>
      <c r="GJY1103" s="9"/>
      <c r="GJZ1103" s="9"/>
      <c r="GKA1103" s="9"/>
      <c r="GKB1103" s="9"/>
      <c r="GKC1103" s="9"/>
      <c r="GKD1103" s="9"/>
      <c r="GKE1103" s="9"/>
      <c r="GKF1103" s="9"/>
      <c r="GKG1103" s="9"/>
      <c r="GKH1103" s="9"/>
      <c r="GKI1103" s="9"/>
      <c r="GKJ1103" s="9"/>
      <c r="GKK1103" s="9"/>
      <c r="GKL1103" s="9"/>
      <c r="GKM1103" s="9"/>
      <c r="GKN1103" s="9"/>
      <c r="GKO1103" s="9"/>
      <c r="GKP1103" s="9"/>
      <c r="GKQ1103" s="9"/>
      <c r="GKR1103" s="9"/>
      <c r="GKS1103" s="9"/>
      <c r="GKT1103" s="9"/>
      <c r="GKU1103" s="9"/>
      <c r="GKV1103" s="9"/>
      <c r="GKW1103" s="9"/>
      <c r="GKX1103" s="9"/>
      <c r="GKY1103" s="9"/>
      <c r="GKZ1103" s="9"/>
      <c r="GLA1103" s="9"/>
      <c r="GLB1103" s="9"/>
      <c r="GLC1103" s="9"/>
      <c r="GLD1103" s="9"/>
      <c r="GLE1103" s="9"/>
      <c r="GLF1103" s="9"/>
      <c r="GLG1103" s="9"/>
      <c r="GLH1103" s="9"/>
      <c r="GLI1103" s="9"/>
      <c r="GLJ1103" s="9"/>
      <c r="GLK1103" s="9"/>
      <c r="GLL1103" s="9"/>
      <c r="GLM1103" s="9"/>
      <c r="GLN1103" s="9"/>
      <c r="GLO1103" s="9"/>
      <c r="GLP1103" s="9"/>
      <c r="GLQ1103" s="9"/>
      <c r="GLR1103" s="9"/>
      <c r="GLS1103" s="9"/>
      <c r="GLT1103" s="9"/>
      <c r="GLU1103" s="9"/>
      <c r="GLV1103" s="9"/>
      <c r="GLW1103" s="9"/>
      <c r="GLX1103" s="9"/>
      <c r="GLY1103" s="9"/>
      <c r="GLZ1103" s="9"/>
      <c r="GMA1103" s="9"/>
      <c r="GMB1103" s="9"/>
      <c r="GMC1103" s="9"/>
      <c r="GMD1103" s="9"/>
      <c r="GME1103" s="9"/>
      <c r="GMF1103" s="9"/>
      <c r="GMG1103" s="9"/>
      <c r="GMH1103" s="9"/>
      <c r="GMI1103" s="9"/>
      <c r="GMJ1103" s="9"/>
      <c r="GMK1103" s="9"/>
      <c r="GML1103" s="9"/>
      <c r="GMM1103" s="9"/>
      <c r="GMN1103" s="9"/>
      <c r="GMO1103" s="9"/>
      <c r="GMP1103" s="9"/>
      <c r="GMQ1103" s="9"/>
      <c r="GMR1103" s="9"/>
      <c r="GMS1103" s="9"/>
      <c r="GMT1103" s="9"/>
      <c r="GMU1103" s="9"/>
      <c r="GMV1103" s="9"/>
      <c r="GMW1103" s="9"/>
      <c r="GMX1103" s="9"/>
      <c r="GMY1103" s="9"/>
      <c r="GMZ1103" s="9"/>
      <c r="GNA1103" s="9"/>
      <c r="GNB1103" s="9"/>
      <c r="GNC1103" s="9"/>
      <c r="GND1103" s="9"/>
      <c r="GNE1103" s="9"/>
      <c r="GNF1103" s="9"/>
      <c r="GNG1103" s="9"/>
      <c r="GNH1103" s="9"/>
      <c r="GNI1103" s="9"/>
      <c r="GNJ1103" s="9"/>
      <c r="GNK1103" s="9"/>
      <c r="GNL1103" s="9"/>
      <c r="GNM1103" s="9"/>
      <c r="GNN1103" s="9"/>
      <c r="GNO1103" s="9"/>
      <c r="GNP1103" s="9"/>
      <c r="GNQ1103" s="9"/>
      <c r="GNR1103" s="9"/>
      <c r="GNS1103" s="9"/>
      <c r="GNT1103" s="9"/>
      <c r="GNU1103" s="9"/>
      <c r="GNV1103" s="9"/>
      <c r="GNW1103" s="9"/>
      <c r="GNX1103" s="9"/>
      <c r="GNY1103" s="9"/>
      <c r="GNZ1103" s="9"/>
      <c r="GOA1103" s="9"/>
      <c r="GOB1103" s="9"/>
      <c r="GOC1103" s="9"/>
      <c r="GOD1103" s="9"/>
      <c r="GOE1103" s="9"/>
      <c r="GOF1103" s="9"/>
      <c r="GOG1103" s="9"/>
      <c r="GOH1103" s="9"/>
      <c r="GOI1103" s="9"/>
      <c r="GOJ1103" s="9"/>
      <c r="GOK1103" s="9"/>
      <c r="GOL1103" s="9"/>
      <c r="GOM1103" s="9"/>
      <c r="GON1103" s="9"/>
      <c r="GOO1103" s="9"/>
      <c r="GOP1103" s="9"/>
      <c r="GOQ1103" s="9"/>
      <c r="GOR1103" s="9"/>
      <c r="GOS1103" s="9"/>
      <c r="GOT1103" s="9"/>
      <c r="GOU1103" s="9"/>
      <c r="GOV1103" s="9"/>
      <c r="GOW1103" s="9"/>
      <c r="GOX1103" s="9"/>
      <c r="GOY1103" s="9"/>
      <c r="GOZ1103" s="9"/>
      <c r="GPA1103" s="9"/>
      <c r="GPB1103" s="9"/>
      <c r="GPC1103" s="9"/>
      <c r="GPD1103" s="9"/>
      <c r="GPE1103" s="9"/>
      <c r="GPF1103" s="9"/>
      <c r="GPG1103" s="9"/>
      <c r="GPH1103" s="9"/>
      <c r="GPI1103" s="9"/>
      <c r="GPJ1103" s="9"/>
      <c r="GPK1103" s="9"/>
      <c r="GPL1103" s="9"/>
      <c r="GPM1103" s="9"/>
      <c r="GPN1103" s="9"/>
      <c r="GPO1103" s="9"/>
      <c r="GPP1103" s="9"/>
      <c r="GPQ1103" s="9"/>
      <c r="GPR1103" s="9"/>
      <c r="GPS1103" s="9"/>
      <c r="GPT1103" s="9"/>
      <c r="GPU1103" s="9"/>
      <c r="GPV1103" s="9"/>
      <c r="GPW1103" s="9"/>
      <c r="GPX1103" s="9"/>
      <c r="GPY1103" s="9"/>
      <c r="GPZ1103" s="9"/>
      <c r="GQA1103" s="9"/>
      <c r="GQB1103" s="9"/>
      <c r="GQC1103" s="9"/>
      <c r="GQD1103" s="9"/>
      <c r="GQE1103" s="9"/>
      <c r="GQF1103" s="9"/>
      <c r="GQG1103" s="9"/>
      <c r="GQH1103" s="9"/>
      <c r="GQI1103" s="9"/>
      <c r="GQJ1103" s="9"/>
      <c r="GQK1103" s="9"/>
      <c r="GQL1103" s="9"/>
      <c r="GQM1103" s="9"/>
      <c r="GQN1103" s="9"/>
      <c r="GQO1103" s="9"/>
      <c r="GQP1103" s="9"/>
      <c r="GQQ1103" s="9"/>
      <c r="GQR1103" s="9"/>
      <c r="GQS1103" s="9"/>
      <c r="GQT1103" s="9"/>
      <c r="GQU1103" s="9"/>
      <c r="GQV1103" s="9"/>
      <c r="GQW1103" s="9"/>
      <c r="GQX1103" s="9"/>
      <c r="GQY1103" s="9"/>
      <c r="GQZ1103" s="9"/>
      <c r="GRA1103" s="9"/>
      <c r="GRB1103" s="9"/>
      <c r="GRC1103" s="9"/>
      <c r="GRD1103" s="9"/>
      <c r="GRE1103" s="9"/>
      <c r="GRF1103" s="9"/>
      <c r="GRG1103" s="9"/>
      <c r="GRH1103" s="9"/>
      <c r="GRI1103" s="9"/>
      <c r="GRJ1103" s="9"/>
      <c r="GRK1103" s="9"/>
      <c r="GRL1103" s="9"/>
      <c r="GRM1103" s="9"/>
      <c r="GRN1103" s="9"/>
      <c r="GRO1103" s="9"/>
      <c r="GRP1103" s="9"/>
      <c r="GRQ1103" s="9"/>
      <c r="GRR1103" s="9"/>
      <c r="GRS1103" s="9"/>
      <c r="GRT1103" s="9"/>
      <c r="GRU1103" s="9"/>
      <c r="GRV1103" s="9"/>
      <c r="GRW1103" s="9"/>
      <c r="GRX1103" s="9"/>
      <c r="GRY1103" s="9"/>
      <c r="GRZ1103" s="9"/>
      <c r="GSA1103" s="9"/>
      <c r="GSB1103" s="9"/>
      <c r="GSC1103" s="9"/>
      <c r="GSD1103" s="9"/>
      <c r="GSE1103" s="9"/>
      <c r="GSF1103" s="9"/>
      <c r="GSG1103" s="9"/>
      <c r="GSH1103" s="9"/>
      <c r="GSI1103" s="9"/>
      <c r="GSJ1103" s="9"/>
      <c r="GSK1103" s="9"/>
      <c r="GSL1103" s="9"/>
      <c r="GSM1103" s="9"/>
      <c r="GSN1103" s="9"/>
      <c r="GSO1103" s="9"/>
      <c r="GSP1103" s="9"/>
      <c r="GSQ1103" s="9"/>
      <c r="GSR1103" s="9"/>
      <c r="GSS1103" s="9"/>
      <c r="GST1103" s="9"/>
      <c r="GSU1103" s="9"/>
      <c r="GSV1103" s="9"/>
      <c r="GSW1103" s="9"/>
      <c r="GSX1103" s="9"/>
      <c r="GSY1103" s="9"/>
      <c r="GSZ1103" s="9"/>
      <c r="GTA1103" s="9"/>
      <c r="GTB1103" s="9"/>
      <c r="GTC1103" s="9"/>
      <c r="GTD1103" s="9"/>
      <c r="GTE1103" s="9"/>
      <c r="GTF1103" s="9"/>
      <c r="GTG1103" s="9"/>
      <c r="GTH1103" s="9"/>
      <c r="GTI1103" s="9"/>
      <c r="GTJ1103" s="9"/>
      <c r="GTK1103" s="9"/>
      <c r="GTL1103" s="9"/>
      <c r="GTM1103" s="9"/>
      <c r="GTN1103" s="9"/>
      <c r="GTO1103" s="9"/>
      <c r="GTP1103" s="9"/>
      <c r="GTQ1103" s="9"/>
      <c r="GTR1103" s="9"/>
      <c r="GTS1103" s="9"/>
      <c r="GTT1103" s="9"/>
      <c r="GTU1103" s="9"/>
      <c r="GTV1103" s="9"/>
      <c r="GTW1103" s="9"/>
      <c r="GTX1103" s="9"/>
      <c r="GTY1103" s="9"/>
      <c r="GTZ1103" s="9"/>
      <c r="GUA1103" s="9"/>
      <c r="GUB1103" s="9"/>
      <c r="GUC1103" s="9"/>
      <c r="GUD1103" s="9"/>
      <c r="GUE1103" s="9"/>
      <c r="GUF1103" s="9"/>
      <c r="GUG1103" s="9"/>
      <c r="GUH1103" s="9"/>
      <c r="GUI1103" s="9"/>
      <c r="GUJ1103" s="9"/>
      <c r="GUK1103" s="9"/>
      <c r="GUL1103" s="9"/>
      <c r="GUM1103" s="9"/>
      <c r="GUN1103" s="9"/>
      <c r="GUO1103" s="9"/>
      <c r="GUP1103" s="9"/>
      <c r="GUQ1103" s="9"/>
      <c r="GUR1103" s="9"/>
      <c r="GUS1103" s="9"/>
      <c r="GUT1103" s="9"/>
      <c r="GUU1103" s="9"/>
      <c r="GUV1103" s="9"/>
      <c r="GUW1103" s="9"/>
      <c r="GUX1103" s="9"/>
      <c r="GUY1103" s="9"/>
      <c r="GUZ1103" s="9"/>
      <c r="GVA1103" s="9"/>
      <c r="GVB1103" s="9"/>
      <c r="GVC1103" s="9"/>
      <c r="GVD1103" s="9"/>
      <c r="GVE1103" s="9"/>
      <c r="GVF1103" s="9"/>
      <c r="GVG1103" s="9"/>
      <c r="GVH1103" s="9"/>
      <c r="GVI1103" s="9"/>
      <c r="GVJ1103" s="9"/>
      <c r="GVK1103" s="9"/>
      <c r="GVL1103" s="9"/>
      <c r="GVM1103" s="9"/>
      <c r="GVN1103" s="9"/>
      <c r="GVO1103" s="9"/>
      <c r="GVP1103" s="9"/>
      <c r="GVQ1103" s="9"/>
      <c r="GVR1103" s="9"/>
      <c r="GVS1103" s="9"/>
      <c r="GVT1103" s="9"/>
      <c r="GVU1103" s="9"/>
      <c r="GVV1103" s="9"/>
      <c r="GVW1103" s="9"/>
      <c r="GVX1103" s="9"/>
      <c r="GVY1103" s="9"/>
      <c r="GVZ1103" s="9"/>
      <c r="GWA1103" s="9"/>
      <c r="GWB1103" s="9"/>
      <c r="GWC1103" s="9"/>
      <c r="GWD1103" s="9"/>
      <c r="GWE1103" s="9"/>
      <c r="GWF1103" s="9"/>
      <c r="GWG1103" s="9"/>
      <c r="GWH1103" s="9"/>
      <c r="GWI1103" s="9"/>
      <c r="GWJ1103" s="9"/>
      <c r="GWK1103" s="9"/>
      <c r="GWL1103" s="9"/>
      <c r="GWM1103" s="9"/>
      <c r="GWN1103" s="9"/>
      <c r="GWO1103" s="9"/>
      <c r="GWP1103" s="9"/>
      <c r="GWQ1103" s="9"/>
      <c r="GWR1103" s="9"/>
      <c r="GWS1103" s="9"/>
      <c r="GWT1103" s="9"/>
      <c r="GWU1103" s="9"/>
      <c r="GWV1103" s="9"/>
      <c r="GWW1103" s="9"/>
      <c r="GWX1103" s="9"/>
      <c r="GWY1103" s="9"/>
      <c r="GWZ1103" s="9"/>
      <c r="GXA1103" s="9"/>
      <c r="GXB1103" s="9"/>
      <c r="GXC1103" s="9"/>
      <c r="GXD1103" s="9"/>
      <c r="GXE1103" s="9"/>
      <c r="GXF1103" s="9"/>
      <c r="GXG1103" s="9"/>
      <c r="GXH1103" s="9"/>
      <c r="GXI1103" s="9"/>
      <c r="GXJ1103" s="9"/>
      <c r="GXK1103" s="9"/>
      <c r="GXL1103" s="9"/>
      <c r="GXM1103" s="9"/>
      <c r="GXN1103" s="9"/>
      <c r="GXO1103" s="9"/>
      <c r="GXP1103" s="9"/>
      <c r="GXQ1103" s="9"/>
      <c r="GXR1103" s="9"/>
      <c r="GXS1103" s="9"/>
      <c r="GXT1103" s="9"/>
      <c r="GXU1103" s="9"/>
      <c r="GXV1103" s="9"/>
      <c r="GXW1103" s="9"/>
      <c r="GXX1103" s="9"/>
      <c r="GXY1103" s="9"/>
      <c r="GXZ1103" s="9"/>
      <c r="GYA1103" s="9"/>
      <c r="GYB1103" s="9"/>
      <c r="GYC1103" s="9"/>
      <c r="GYD1103" s="9"/>
      <c r="GYE1103" s="9"/>
      <c r="GYF1103" s="9"/>
      <c r="GYG1103" s="9"/>
      <c r="GYH1103" s="9"/>
      <c r="GYI1103" s="9"/>
      <c r="GYJ1103" s="9"/>
      <c r="GYK1103" s="9"/>
      <c r="GYL1103" s="9"/>
      <c r="GYM1103" s="9"/>
      <c r="GYN1103" s="9"/>
      <c r="GYO1103" s="9"/>
      <c r="GYP1103" s="9"/>
      <c r="GYQ1103" s="9"/>
      <c r="GYR1103" s="9"/>
      <c r="GYS1103" s="9"/>
      <c r="GYT1103" s="9"/>
      <c r="GYU1103" s="9"/>
      <c r="GYV1103" s="9"/>
      <c r="GYW1103" s="9"/>
      <c r="GYX1103" s="9"/>
      <c r="GYY1103" s="9"/>
      <c r="GYZ1103" s="9"/>
      <c r="GZA1103" s="9"/>
      <c r="GZB1103" s="9"/>
      <c r="GZC1103" s="9"/>
      <c r="GZD1103" s="9"/>
      <c r="GZE1103" s="9"/>
      <c r="GZF1103" s="9"/>
      <c r="GZG1103" s="9"/>
      <c r="GZH1103" s="9"/>
      <c r="GZI1103" s="9"/>
      <c r="GZJ1103" s="9"/>
      <c r="GZK1103" s="9"/>
      <c r="GZL1103" s="9"/>
      <c r="GZM1103" s="9"/>
      <c r="GZN1103" s="9"/>
      <c r="GZO1103" s="9"/>
      <c r="GZP1103" s="9"/>
      <c r="GZQ1103" s="9"/>
      <c r="GZR1103" s="9"/>
      <c r="GZS1103" s="9"/>
      <c r="GZT1103" s="9"/>
      <c r="GZU1103" s="9"/>
      <c r="GZV1103" s="9"/>
      <c r="GZW1103" s="9"/>
      <c r="GZX1103" s="9"/>
      <c r="GZY1103" s="9"/>
      <c r="GZZ1103" s="9"/>
      <c r="HAA1103" s="9"/>
      <c r="HAB1103" s="9"/>
      <c r="HAC1103" s="9"/>
      <c r="HAD1103" s="9"/>
      <c r="HAE1103" s="9"/>
      <c r="HAF1103" s="9"/>
      <c r="HAG1103" s="9"/>
      <c r="HAH1103" s="9"/>
      <c r="HAI1103" s="9"/>
      <c r="HAJ1103" s="9"/>
      <c r="HAK1103" s="9"/>
      <c r="HAL1103" s="9"/>
      <c r="HAM1103" s="9"/>
      <c r="HAN1103" s="9"/>
      <c r="HAO1103" s="9"/>
      <c r="HAP1103" s="9"/>
      <c r="HAQ1103" s="9"/>
      <c r="HAR1103" s="9"/>
      <c r="HAS1103" s="9"/>
      <c r="HAT1103" s="9"/>
      <c r="HAU1103" s="9"/>
      <c r="HAV1103" s="9"/>
      <c r="HAW1103" s="9"/>
      <c r="HAX1103" s="9"/>
      <c r="HAY1103" s="9"/>
      <c r="HAZ1103" s="9"/>
      <c r="HBA1103" s="9"/>
      <c r="HBB1103" s="9"/>
      <c r="HBC1103" s="9"/>
      <c r="HBD1103" s="9"/>
      <c r="HBE1103" s="9"/>
      <c r="HBF1103" s="9"/>
      <c r="HBG1103" s="9"/>
      <c r="HBH1103" s="9"/>
      <c r="HBI1103" s="9"/>
      <c r="HBJ1103" s="9"/>
      <c r="HBK1103" s="9"/>
      <c r="HBL1103" s="9"/>
      <c r="HBM1103" s="9"/>
      <c r="HBN1103" s="9"/>
      <c r="HBO1103" s="9"/>
      <c r="HBP1103" s="9"/>
      <c r="HBQ1103" s="9"/>
      <c r="HBR1103" s="9"/>
      <c r="HBS1103" s="9"/>
      <c r="HBT1103" s="9"/>
      <c r="HBU1103" s="9"/>
      <c r="HBV1103" s="9"/>
      <c r="HBW1103" s="9"/>
      <c r="HBX1103" s="9"/>
      <c r="HBY1103" s="9"/>
      <c r="HBZ1103" s="9"/>
      <c r="HCA1103" s="9"/>
      <c r="HCB1103" s="9"/>
      <c r="HCC1103" s="9"/>
      <c r="HCD1103" s="9"/>
      <c r="HCE1103" s="9"/>
      <c r="HCF1103" s="9"/>
      <c r="HCG1103" s="9"/>
      <c r="HCH1103" s="9"/>
      <c r="HCI1103" s="9"/>
      <c r="HCJ1103" s="9"/>
      <c r="HCK1103" s="9"/>
      <c r="HCL1103" s="9"/>
      <c r="HCM1103" s="9"/>
      <c r="HCN1103" s="9"/>
      <c r="HCO1103" s="9"/>
      <c r="HCP1103" s="9"/>
      <c r="HCQ1103" s="9"/>
      <c r="HCR1103" s="9"/>
      <c r="HCS1103" s="9"/>
      <c r="HCT1103" s="9"/>
      <c r="HCU1103" s="9"/>
      <c r="HCV1103" s="9"/>
      <c r="HCW1103" s="9"/>
      <c r="HCX1103" s="9"/>
      <c r="HCY1103" s="9"/>
      <c r="HCZ1103" s="9"/>
      <c r="HDA1103" s="9"/>
      <c r="HDB1103" s="9"/>
      <c r="HDC1103" s="9"/>
      <c r="HDD1103" s="9"/>
      <c r="HDE1103" s="9"/>
      <c r="HDF1103" s="9"/>
      <c r="HDG1103" s="9"/>
      <c r="HDH1103" s="9"/>
      <c r="HDI1103" s="9"/>
      <c r="HDJ1103" s="9"/>
      <c r="HDK1103" s="9"/>
      <c r="HDL1103" s="9"/>
      <c r="HDM1103" s="9"/>
      <c r="HDN1103" s="9"/>
      <c r="HDO1103" s="9"/>
      <c r="HDP1103" s="9"/>
      <c r="HDQ1103" s="9"/>
      <c r="HDR1103" s="9"/>
      <c r="HDS1103" s="9"/>
      <c r="HDT1103" s="9"/>
      <c r="HDU1103" s="9"/>
      <c r="HDV1103" s="9"/>
      <c r="HDW1103" s="9"/>
      <c r="HDX1103" s="9"/>
      <c r="HDY1103" s="9"/>
      <c r="HDZ1103" s="9"/>
      <c r="HEA1103" s="9"/>
      <c r="HEB1103" s="9"/>
      <c r="HEC1103" s="9"/>
      <c r="HED1103" s="9"/>
      <c r="HEE1103" s="9"/>
      <c r="HEF1103" s="9"/>
      <c r="HEG1103" s="9"/>
      <c r="HEH1103" s="9"/>
      <c r="HEI1103" s="9"/>
      <c r="HEJ1103" s="9"/>
      <c r="HEK1103" s="9"/>
      <c r="HEL1103" s="9"/>
      <c r="HEM1103" s="9"/>
      <c r="HEN1103" s="9"/>
      <c r="HEO1103" s="9"/>
      <c r="HEP1103" s="9"/>
      <c r="HEQ1103" s="9"/>
      <c r="HER1103" s="9"/>
      <c r="HES1103" s="9"/>
      <c r="HET1103" s="9"/>
      <c r="HEU1103" s="9"/>
      <c r="HEV1103" s="9"/>
      <c r="HEW1103" s="9"/>
      <c r="HEX1103" s="9"/>
      <c r="HEY1103" s="9"/>
      <c r="HEZ1103" s="9"/>
      <c r="HFA1103" s="9"/>
      <c r="HFB1103" s="9"/>
      <c r="HFC1103" s="9"/>
      <c r="HFD1103" s="9"/>
      <c r="HFE1103" s="9"/>
      <c r="HFF1103" s="9"/>
      <c r="HFG1103" s="9"/>
      <c r="HFH1103" s="9"/>
      <c r="HFI1103" s="9"/>
      <c r="HFJ1103" s="9"/>
      <c r="HFK1103" s="9"/>
      <c r="HFL1103" s="9"/>
      <c r="HFM1103" s="9"/>
      <c r="HFN1103" s="9"/>
      <c r="HFO1103" s="9"/>
      <c r="HFP1103" s="9"/>
      <c r="HFQ1103" s="9"/>
      <c r="HFR1103" s="9"/>
      <c r="HFS1103" s="9"/>
      <c r="HFT1103" s="9"/>
      <c r="HFU1103" s="9"/>
      <c r="HFV1103" s="9"/>
      <c r="HFW1103" s="9"/>
      <c r="HFX1103" s="9"/>
      <c r="HFY1103" s="9"/>
      <c r="HFZ1103" s="9"/>
      <c r="HGA1103" s="9"/>
      <c r="HGB1103" s="9"/>
      <c r="HGC1103" s="9"/>
      <c r="HGD1103" s="9"/>
      <c r="HGE1103" s="9"/>
      <c r="HGF1103" s="9"/>
      <c r="HGG1103" s="9"/>
      <c r="HGH1103" s="9"/>
      <c r="HGI1103" s="9"/>
      <c r="HGJ1103" s="9"/>
      <c r="HGK1103" s="9"/>
      <c r="HGL1103" s="9"/>
      <c r="HGM1103" s="9"/>
      <c r="HGN1103" s="9"/>
      <c r="HGO1103" s="9"/>
      <c r="HGP1103" s="9"/>
      <c r="HGQ1103" s="9"/>
      <c r="HGR1103" s="9"/>
      <c r="HGS1103" s="9"/>
      <c r="HGT1103" s="9"/>
      <c r="HGU1103" s="9"/>
      <c r="HGV1103" s="9"/>
      <c r="HGW1103" s="9"/>
      <c r="HGX1103" s="9"/>
      <c r="HGY1103" s="9"/>
      <c r="HGZ1103" s="9"/>
      <c r="HHA1103" s="9"/>
      <c r="HHB1103" s="9"/>
      <c r="HHC1103" s="9"/>
      <c r="HHD1103" s="9"/>
      <c r="HHE1103" s="9"/>
      <c r="HHF1103" s="9"/>
      <c r="HHG1103" s="9"/>
      <c r="HHH1103" s="9"/>
      <c r="HHI1103" s="9"/>
      <c r="HHJ1103" s="9"/>
      <c r="HHK1103" s="9"/>
      <c r="HHL1103" s="9"/>
      <c r="HHM1103" s="9"/>
      <c r="HHN1103" s="9"/>
      <c r="HHO1103" s="9"/>
      <c r="HHP1103" s="9"/>
      <c r="HHQ1103" s="9"/>
      <c r="HHR1103" s="9"/>
      <c r="HHS1103" s="9"/>
      <c r="HHT1103" s="9"/>
      <c r="HHU1103" s="9"/>
      <c r="HHV1103" s="9"/>
      <c r="HHW1103" s="9"/>
      <c r="HHX1103" s="9"/>
      <c r="HHY1103" s="9"/>
      <c r="HHZ1103" s="9"/>
      <c r="HIA1103" s="9"/>
      <c r="HIB1103" s="9"/>
      <c r="HIC1103" s="9"/>
      <c r="HID1103" s="9"/>
      <c r="HIE1103" s="9"/>
      <c r="HIF1103" s="9"/>
      <c r="HIG1103" s="9"/>
      <c r="HIH1103" s="9"/>
      <c r="HII1103" s="9"/>
      <c r="HIJ1103" s="9"/>
      <c r="HIK1103" s="9"/>
      <c r="HIL1103" s="9"/>
      <c r="HIM1103" s="9"/>
      <c r="HIN1103" s="9"/>
      <c r="HIO1103" s="9"/>
      <c r="HIP1103" s="9"/>
      <c r="HIQ1103" s="9"/>
      <c r="HIR1103" s="9"/>
      <c r="HIS1103" s="9"/>
      <c r="HIT1103" s="9"/>
      <c r="HIU1103" s="9"/>
      <c r="HIV1103" s="9"/>
      <c r="HIW1103" s="9"/>
      <c r="HIX1103" s="9"/>
      <c r="HIY1103" s="9"/>
      <c r="HIZ1103" s="9"/>
      <c r="HJA1103" s="9"/>
      <c r="HJB1103" s="9"/>
      <c r="HJC1103" s="9"/>
      <c r="HJD1103" s="9"/>
      <c r="HJE1103" s="9"/>
      <c r="HJF1103" s="9"/>
      <c r="HJG1103" s="9"/>
      <c r="HJH1103" s="9"/>
      <c r="HJI1103" s="9"/>
      <c r="HJJ1103" s="9"/>
      <c r="HJK1103" s="9"/>
      <c r="HJL1103" s="9"/>
      <c r="HJM1103" s="9"/>
      <c r="HJN1103" s="9"/>
      <c r="HJO1103" s="9"/>
      <c r="HJP1103" s="9"/>
      <c r="HJQ1103" s="9"/>
      <c r="HJR1103" s="9"/>
      <c r="HJS1103" s="9"/>
      <c r="HJT1103" s="9"/>
      <c r="HJU1103" s="9"/>
      <c r="HJV1103" s="9"/>
      <c r="HJW1103" s="9"/>
      <c r="HJX1103" s="9"/>
      <c r="HJY1103" s="9"/>
      <c r="HJZ1103" s="9"/>
      <c r="HKA1103" s="9"/>
      <c r="HKB1103" s="9"/>
      <c r="HKC1103" s="9"/>
      <c r="HKD1103" s="9"/>
      <c r="HKE1103" s="9"/>
      <c r="HKF1103" s="9"/>
      <c r="HKG1103" s="9"/>
      <c r="HKH1103" s="9"/>
      <c r="HKI1103" s="9"/>
      <c r="HKJ1103" s="9"/>
      <c r="HKK1103" s="9"/>
      <c r="HKL1103" s="9"/>
      <c r="HKM1103" s="9"/>
      <c r="HKN1103" s="9"/>
      <c r="HKO1103" s="9"/>
      <c r="HKP1103" s="9"/>
      <c r="HKQ1103" s="9"/>
      <c r="HKR1103" s="9"/>
      <c r="HKS1103" s="9"/>
      <c r="HKT1103" s="9"/>
      <c r="HKU1103" s="9"/>
      <c r="HKV1103" s="9"/>
      <c r="HKW1103" s="9"/>
      <c r="HKX1103" s="9"/>
      <c r="HKY1103" s="9"/>
      <c r="HKZ1103" s="9"/>
      <c r="HLA1103" s="9"/>
      <c r="HLB1103" s="9"/>
      <c r="HLC1103" s="9"/>
      <c r="HLD1103" s="9"/>
      <c r="HLE1103" s="9"/>
      <c r="HLF1103" s="9"/>
      <c r="HLG1103" s="9"/>
      <c r="HLH1103" s="9"/>
      <c r="HLI1103" s="9"/>
      <c r="HLJ1103" s="9"/>
      <c r="HLK1103" s="9"/>
      <c r="HLL1103" s="9"/>
      <c r="HLM1103" s="9"/>
      <c r="HLN1103" s="9"/>
      <c r="HLO1103" s="9"/>
      <c r="HLP1103" s="9"/>
      <c r="HLQ1103" s="9"/>
      <c r="HLR1103" s="9"/>
      <c r="HLS1103" s="9"/>
      <c r="HLT1103" s="9"/>
      <c r="HLU1103" s="9"/>
      <c r="HLV1103" s="9"/>
      <c r="HLW1103" s="9"/>
      <c r="HLX1103" s="9"/>
      <c r="HLY1103" s="9"/>
      <c r="HLZ1103" s="9"/>
      <c r="HMA1103" s="9"/>
      <c r="HMB1103" s="9"/>
      <c r="HMC1103" s="9"/>
      <c r="HMD1103" s="9"/>
      <c r="HME1103" s="9"/>
      <c r="HMF1103" s="9"/>
      <c r="HMG1103" s="9"/>
      <c r="HMH1103" s="9"/>
      <c r="HMI1103" s="9"/>
      <c r="HMJ1103" s="9"/>
      <c r="HMK1103" s="9"/>
      <c r="HML1103" s="9"/>
      <c r="HMM1103" s="9"/>
      <c r="HMN1103" s="9"/>
      <c r="HMO1103" s="9"/>
      <c r="HMP1103" s="9"/>
      <c r="HMQ1103" s="9"/>
      <c r="HMR1103" s="9"/>
      <c r="HMS1103" s="9"/>
      <c r="HMT1103" s="9"/>
      <c r="HMU1103" s="9"/>
      <c r="HMV1103" s="9"/>
      <c r="HMW1103" s="9"/>
      <c r="HMX1103" s="9"/>
      <c r="HMY1103" s="9"/>
      <c r="HMZ1103" s="9"/>
      <c r="HNA1103" s="9"/>
      <c r="HNB1103" s="9"/>
      <c r="HNC1103" s="9"/>
      <c r="HND1103" s="9"/>
      <c r="HNE1103" s="9"/>
      <c r="HNF1103" s="9"/>
      <c r="HNG1103" s="9"/>
      <c r="HNH1103" s="9"/>
      <c r="HNI1103" s="9"/>
      <c r="HNJ1103" s="9"/>
      <c r="HNK1103" s="9"/>
      <c r="HNL1103" s="9"/>
      <c r="HNM1103" s="9"/>
      <c r="HNN1103" s="9"/>
      <c r="HNO1103" s="9"/>
      <c r="HNP1103" s="9"/>
      <c r="HNQ1103" s="9"/>
      <c r="HNR1103" s="9"/>
      <c r="HNS1103" s="9"/>
      <c r="HNT1103" s="9"/>
      <c r="HNU1103" s="9"/>
      <c r="HNV1103" s="9"/>
      <c r="HNW1103" s="9"/>
      <c r="HNX1103" s="9"/>
      <c r="HNY1103" s="9"/>
      <c r="HNZ1103" s="9"/>
      <c r="HOA1103" s="9"/>
      <c r="HOB1103" s="9"/>
      <c r="HOC1103" s="9"/>
      <c r="HOD1103" s="9"/>
      <c r="HOE1103" s="9"/>
      <c r="HOF1103" s="9"/>
      <c r="HOG1103" s="9"/>
      <c r="HOH1103" s="9"/>
      <c r="HOI1103" s="9"/>
      <c r="HOJ1103" s="9"/>
      <c r="HOK1103" s="9"/>
      <c r="HOL1103" s="9"/>
      <c r="HOM1103" s="9"/>
      <c r="HON1103" s="9"/>
      <c r="HOO1103" s="9"/>
      <c r="HOP1103" s="9"/>
      <c r="HOQ1103" s="9"/>
      <c r="HOR1103" s="9"/>
      <c r="HOS1103" s="9"/>
      <c r="HOT1103" s="9"/>
      <c r="HOU1103" s="9"/>
      <c r="HOV1103" s="9"/>
      <c r="HOW1103" s="9"/>
      <c r="HOX1103" s="9"/>
      <c r="HOY1103" s="9"/>
      <c r="HOZ1103" s="9"/>
      <c r="HPA1103" s="9"/>
      <c r="HPB1103" s="9"/>
      <c r="HPC1103" s="9"/>
      <c r="HPD1103" s="9"/>
      <c r="HPE1103" s="9"/>
      <c r="HPF1103" s="9"/>
      <c r="HPG1103" s="9"/>
      <c r="HPH1103" s="9"/>
      <c r="HPI1103" s="9"/>
      <c r="HPJ1103" s="9"/>
      <c r="HPK1103" s="9"/>
      <c r="HPL1103" s="9"/>
      <c r="HPM1103" s="9"/>
      <c r="HPN1103" s="9"/>
      <c r="HPO1103" s="9"/>
      <c r="HPP1103" s="9"/>
      <c r="HPQ1103" s="9"/>
      <c r="HPR1103" s="9"/>
      <c r="HPS1103" s="9"/>
      <c r="HPT1103" s="9"/>
      <c r="HPU1103" s="9"/>
      <c r="HPV1103" s="9"/>
      <c r="HPW1103" s="9"/>
      <c r="HPX1103" s="9"/>
      <c r="HPY1103" s="9"/>
      <c r="HPZ1103" s="9"/>
      <c r="HQA1103" s="9"/>
      <c r="HQB1103" s="9"/>
      <c r="HQC1103" s="9"/>
      <c r="HQD1103" s="9"/>
      <c r="HQE1103" s="9"/>
      <c r="HQF1103" s="9"/>
      <c r="HQG1103" s="9"/>
      <c r="HQH1103" s="9"/>
      <c r="HQI1103" s="9"/>
      <c r="HQJ1103" s="9"/>
      <c r="HQK1103" s="9"/>
      <c r="HQL1103" s="9"/>
      <c r="HQM1103" s="9"/>
      <c r="HQN1103" s="9"/>
      <c r="HQO1103" s="9"/>
      <c r="HQP1103" s="9"/>
      <c r="HQQ1103" s="9"/>
      <c r="HQR1103" s="9"/>
      <c r="HQS1103" s="9"/>
      <c r="HQT1103" s="9"/>
      <c r="HQU1103" s="9"/>
      <c r="HQV1103" s="9"/>
      <c r="HQW1103" s="9"/>
      <c r="HQX1103" s="9"/>
      <c r="HQY1103" s="9"/>
      <c r="HQZ1103" s="9"/>
      <c r="HRA1103" s="9"/>
      <c r="HRB1103" s="9"/>
      <c r="HRC1103" s="9"/>
      <c r="HRD1103" s="9"/>
      <c r="HRE1103" s="9"/>
      <c r="HRF1103" s="9"/>
      <c r="HRG1103" s="9"/>
      <c r="HRH1103" s="9"/>
      <c r="HRI1103" s="9"/>
      <c r="HRJ1103" s="9"/>
      <c r="HRK1103" s="9"/>
      <c r="HRL1103" s="9"/>
      <c r="HRM1103" s="9"/>
      <c r="HRN1103" s="9"/>
      <c r="HRO1103" s="9"/>
      <c r="HRP1103" s="9"/>
      <c r="HRQ1103" s="9"/>
      <c r="HRR1103" s="9"/>
      <c r="HRS1103" s="9"/>
      <c r="HRT1103" s="9"/>
      <c r="HRU1103" s="9"/>
      <c r="HRV1103" s="9"/>
      <c r="HRW1103" s="9"/>
      <c r="HRX1103" s="9"/>
      <c r="HRY1103" s="9"/>
      <c r="HRZ1103" s="9"/>
      <c r="HSA1103" s="9"/>
      <c r="HSB1103" s="9"/>
      <c r="HSC1103" s="9"/>
      <c r="HSD1103" s="9"/>
      <c r="HSE1103" s="9"/>
      <c r="HSF1103" s="9"/>
      <c r="HSG1103" s="9"/>
      <c r="HSH1103" s="9"/>
      <c r="HSI1103" s="9"/>
      <c r="HSJ1103" s="9"/>
      <c r="HSK1103" s="9"/>
      <c r="HSL1103" s="9"/>
      <c r="HSM1103" s="9"/>
      <c r="HSN1103" s="9"/>
      <c r="HSO1103" s="9"/>
      <c r="HSP1103" s="9"/>
      <c r="HSQ1103" s="9"/>
      <c r="HSR1103" s="9"/>
      <c r="HSS1103" s="9"/>
      <c r="HST1103" s="9"/>
      <c r="HSU1103" s="9"/>
      <c r="HSV1103" s="9"/>
      <c r="HSW1103" s="9"/>
      <c r="HSX1103" s="9"/>
      <c r="HSY1103" s="9"/>
      <c r="HSZ1103" s="9"/>
      <c r="HTA1103" s="9"/>
      <c r="HTB1103" s="9"/>
      <c r="HTC1103" s="9"/>
      <c r="HTD1103" s="9"/>
      <c r="HTE1103" s="9"/>
      <c r="HTF1103" s="9"/>
      <c r="HTG1103" s="9"/>
      <c r="HTH1103" s="9"/>
      <c r="HTI1103" s="9"/>
      <c r="HTJ1103" s="9"/>
      <c r="HTK1103" s="9"/>
      <c r="HTL1103" s="9"/>
      <c r="HTM1103" s="9"/>
      <c r="HTN1103" s="9"/>
      <c r="HTO1103" s="9"/>
      <c r="HTP1103" s="9"/>
      <c r="HTQ1103" s="9"/>
      <c r="HTR1103" s="9"/>
      <c r="HTS1103" s="9"/>
      <c r="HTT1103" s="9"/>
      <c r="HTU1103" s="9"/>
      <c r="HTV1103" s="9"/>
      <c r="HTW1103" s="9"/>
      <c r="HTX1103" s="9"/>
      <c r="HTY1103" s="9"/>
      <c r="HTZ1103" s="9"/>
      <c r="HUA1103" s="9"/>
      <c r="HUB1103" s="9"/>
      <c r="HUC1103" s="9"/>
      <c r="HUD1103" s="9"/>
      <c r="HUE1103" s="9"/>
      <c r="HUF1103" s="9"/>
      <c r="HUG1103" s="9"/>
      <c r="HUH1103" s="9"/>
      <c r="HUI1103" s="9"/>
      <c r="HUJ1103" s="9"/>
      <c r="HUK1103" s="9"/>
      <c r="HUL1103" s="9"/>
      <c r="HUM1103" s="9"/>
      <c r="HUN1103" s="9"/>
      <c r="HUO1103" s="9"/>
      <c r="HUP1103" s="9"/>
      <c r="HUQ1103" s="9"/>
      <c r="HUR1103" s="9"/>
      <c r="HUS1103" s="9"/>
      <c r="HUT1103" s="9"/>
      <c r="HUU1103" s="9"/>
      <c r="HUV1103" s="9"/>
      <c r="HUW1103" s="9"/>
      <c r="HUX1103" s="9"/>
      <c r="HUY1103" s="9"/>
      <c r="HUZ1103" s="9"/>
      <c r="HVA1103" s="9"/>
      <c r="HVB1103" s="9"/>
      <c r="HVC1103" s="9"/>
      <c r="HVD1103" s="9"/>
      <c r="HVE1103" s="9"/>
      <c r="HVF1103" s="9"/>
      <c r="HVG1103" s="9"/>
      <c r="HVH1103" s="9"/>
      <c r="HVI1103" s="9"/>
      <c r="HVJ1103" s="9"/>
      <c r="HVK1103" s="9"/>
      <c r="HVL1103" s="9"/>
      <c r="HVM1103" s="9"/>
      <c r="HVN1103" s="9"/>
      <c r="HVO1103" s="9"/>
      <c r="HVP1103" s="9"/>
      <c r="HVQ1103" s="9"/>
      <c r="HVR1103" s="9"/>
      <c r="HVS1103" s="9"/>
      <c r="HVT1103" s="9"/>
      <c r="HVU1103" s="9"/>
      <c r="HVV1103" s="9"/>
      <c r="HVW1103" s="9"/>
      <c r="HVX1103" s="9"/>
      <c r="HVY1103" s="9"/>
      <c r="HVZ1103" s="9"/>
      <c r="HWA1103" s="9"/>
      <c r="HWB1103" s="9"/>
      <c r="HWC1103" s="9"/>
      <c r="HWD1103" s="9"/>
      <c r="HWE1103" s="9"/>
      <c r="HWF1103" s="9"/>
      <c r="HWG1103" s="9"/>
      <c r="HWH1103" s="9"/>
      <c r="HWI1103" s="9"/>
      <c r="HWJ1103" s="9"/>
      <c r="HWK1103" s="9"/>
      <c r="HWL1103" s="9"/>
      <c r="HWM1103" s="9"/>
      <c r="HWN1103" s="9"/>
      <c r="HWO1103" s="9"/>
      <c r="HWP1103" s="9"/>
      <c r="HWQ1103" s="9"/>
      <c r="HWR1103" s="9"/>
      <c r="HWS1103" s="9"/>
      <c r="HWT1103" s="9"/>
      <c r="HWU1103" s="9"/>
      <c r="HWV1103" s="9"/>
      <c r="HWW1103" s="9"/>
      <c r="HWX1103" s="9"/>
      <c r="HWY1103" s="9"/>
      <c r="HWZ1103" s="9"/>
      <c r="HXA1103" s="9"/>
      <c r="HXB1103" s="9"/>
      <c r="HXC1103" s="9"/>
      <c r="HXD1103" s="9"/>
      <c r="HXE1103" s="9"/>
      <c r="HXF1103" s="9"/>
      <c r="HXG1103" s="9"/>
      <c r="HXH1103" s="9"/>
      <c r="HXI1103" s="9"/>
      <c r="HXJ1103" s="9"/>
      <c r="HXK1103" s="9"/>
      <c r="HXL1103" s="9"/>
      <c r="HXM1103" s="9"/>
      <c r="HXN1103" s="9"/>
      <c r="HXO1103" s="9"/>
      <c r="HXP1103" s="9"/>
      <c r="HXQ1103" s="9"/>
      <c r="HXR1103" s="9"/>
      <c r="HXS1103" s="9"/>
      <c r="HXT1103" s="9"/>
      <c r="HXU1103" s="9"/>
      <c r="HXV1103" s="9"/>
      <c r="HXW1103" s="9"/>
      <c r="HXX1103" s="9"/>
      <c r="HXY1103" s="9"/>
      <c r="HXZ1103" s="9"/>
      <c r="HYA1103" s="9"/>
      <c r="HYB1103" s="9"/>
      <c r="HYC1103" s="9"/>
      <c r="HYD1103" s="9"/>
      <c r="HYE1103" s="9"/>
      <c r="HYF1103" s="9"/>
      <c r="HYG1103" s="9"/>
      <c r="HYH1103" s="9"/>
      <c r="HYI1103" s="9"/>
      <c r="HYJ1103" s="9"/>
      <c r="HYK1103" s="9"/>
      <c r="HYL1103" s="9"/>
      <c r="HYM1103" s="9"/>
      <c r="HYN1103" s="9"/>
      <c r="HYO1103" s="9"/>
      <c r="HYP1103" s="9"/>
      <c r="HYQ1103" s="9"/>
      <c r="HYR1103" s="9"/>
      <c r="HYS1103" s="9"/>
      <c r="HYT1103" s="9"/>
      <c r="HYU1103" s="9"/>
      <c r="HYV1103" s="9"/>
      <c r="HYW1103" s="9"/>
      <c r="HYX1103" s="9"/>
      <c r="HYY1103" s="9"/>
      <c r="HYZ1103" s="9"/>
      <c r="HZA1103" s="9"/>
      <c r="HZB1103" s="9"/>
      <c r="HZC1103" s="9"/>
      <c r="HZD1103" s="9"/>
      <c r="HZE1103" s="9"/>
      <c r="HZF1103" s="9"/>
      <c r="HZG1103" s="9"/>
      <c r="HZH1103" s="9"/>
      <c r="HZI1103" s="9"/>
      <c r="HZJ1103" s="9"/>
      <c r="HZK1103" s="9"/>
      <c r="HZL1103" s="9"/>
      <c r="HZM1103" s="9"/>
      <c r="HZN1103" s="9"/>
      <c r="HZO1103" s="9"/>
      <c r="HZP1103" s="9"/>
      <c r="HZQ1103" s="9"/>
      <c r="HZR1103" s="9"/>
      <c r="HZS1103" s="9"/>
      <c r="HZT1103" s="9"/>
      <c r="HZU1103" s="9"/>
      <c r="HZV1103" s="9"/>
      <c r="HZW1103" s="9"/>
      <c r="HZX1103" s="9"/>
      <c r="HZY1103" s="9"/>
      <c r="HZZ1103" s="9"/>
      <c r="IAA1103" s="9"/>
      <c r="IAB1103" s="9"/>
      <c r="IAC1103" s="9"/>
      <c r="IAD1103" s="9"/>
      <c r="IAE1103" s="9"/>
      <c r="IAF1103" s="9"/>
      <c r="IAG1103" s="9"/>
      <c r="IAH1103" s="9"/>
      <c r="IAI1103" s="9"/>
      <c r="IAJ1103" s="9"/>
      <c r="IAK1103" s="9"/>
      <c r="IAL1103" s="9"/>
      <c r="IAM1103" s="9"/>
      <c r="IAN1103" s="9"/>
      <c r="IAO1103" s="9"/>
      <c r="IAP1103" s="9"/>
      <c r="IAQ1103" s="9"/>
      <c r="IAR1103" s="9"/>
      <c r="IAS1103" s="9"/>
      <c r="IAT1103" s="9"/>
      <c r="IAU1103" s="9"/>
      <c r="IAV1103" s="9"/>
      <c r="IAW1103" s="9"/>
      <c r="IAX1103" s="9"/>
      <c r="IAY1103" s="9"/>
      <c r="IAZ1103" s="9"/>
      <c r="IBA1103" s="9"/>
      <c r="IBB1103" s="9"/>
      <c r="IBC1103" s="9"/>
      <c r="IBD1103" s="9"/>
      <c r="IBE1103" s="9"/>
      <c r="IBF1103" s="9"/>
      <c r="IBG1103" s="9"/>
      <c r="IBH1103" s="9"/>
      <c r="IBI1103" s="9"/>
      <c r="IBJ1103" s="9"/>
      <c r="IBK1103" s="9"/>
      <c r="IBL1103" s="9"/>
      <c r="IBM1103" s="9"/>
      <c r="IBN1103" s="9"/>
      <c r="IBO1103" s="9"/>
      <c r="IBP1103" s="9"/>
      <c r="IBQ1103" s="9"/>
      <c r="IBR1103" s="9"/>
      <c r="IBS1103" s="9"/>
      <c r="IBT1103" s="9"/>
      <c r="IBU1103" s="9"/>
      <c r="IBV1103" s="9"/>
      <c r="IBW1103" s="9"/>
      <c r="IBX1103" s="9"/>
      <c r="IBY1103" s="9"/>
      <c r="IBZ1103" s="9"/>
      <c r="ICA1103" s="9"/>
      <c r="ICB1103" s="9"/>
      <c r="ICC1103" s="9"/>
      <c r="ICD1103" s="9"/>
      <c r="ICE1103" s="9"/>
      <c r="ICF1103" s="9"/>
      <c r="ICG1103" s="9"/>
      <c r="ICH1103" s="9"/>
      <c r="ICI1103" s="9"/>
      <c r="ICJ1103" s="9"/>
      <c r="ICK1103" s="9"/>
      <c r="ICL1103" s="9"/>
      <c r="ICM1103" s="9"/>
      <c r="ICN1103" s="9"/>
      <c r="ICO1103" s="9"/>
      <c r="ICP1103" s="9"/>
      <c r="ICQ1103" s="9"/>
      <c r="ICR1103" s="9"/>
      <c r="ICS1103" s="9"/>
      <c r="ICT1103" s="9"/>
      <c r="ICU1103" s="9"/>
      <c r="ICV1103" s="9"/>
      <c r="ICW1103" s="9"/>
      <c r="ICX1103" s="9"/>
      <c r="ICY1103" s="9"/>
      <c r="ICZ1103" s="9"/>
      <c r="IDA1103" s="9"/>
      <c r="IDB1103" s="9"/>
      <c r="IDC1103" s="9"/>
      <c r="IDD1103" s="9"/>
      <c r="IDE1103" s="9"/>
      <c r="IDF1103" s="9"/>
      <c r="IDG1103" s="9"/>
      <c r="IDH1103" s="9"/>
      <c r="IDI1103" s="9"/>
      <c r="IDJ1103" s="9"/>
      <c r="IDK1103" s="9"/>
      <c r="IDL1103" s="9"/>
      <c r="IDM1103" s="9"/>
      <c r="IDN1103" s="9"/>
      <c r="IDO1103" s="9"/>
      <c r="IDP1103" s="9"/>
      <c r="IDQ1103" s="9"/>
      <c r="IDR1103" s="9"/>
      <c r="IDS1103" s="9"/>
      <c r="IDT1103" s="9"/>
      <c r="IDU1103" s="9"/>
      <c r="IDV1103" s="9"/>
      <c r="IDW1103" s="9"/>
      <c r="IDX1103" s="9"/>
      <c r="IDY1103" s="9"/>
      <c r="IDZ1103" s="9"/>
      <c r="IEA1103" s="9"/>
      <c r="IEB1103" s="9"/>
      <c r="IEC1103" s="9"/>
      <c r="IED1103" s="9"/>
      <c r="IEE1103" s="9"/>
      <c r="IEF1103" s="9"/>
      <c r="IEG1103" s="9"/>
      <c r="IEH1103" s="9"/>
      <c r="IEI1103" s="9"/>
      <c r="IEJ1103" s="9"/>
      <c r="IEK1103" s="9"/>
      <c r="IEL1103" s="9"/>
      <c r="IEM1103" s="9"/>
      <c r="IEN1103" s="9"/>
      <c r="IEO1103" s="9"/>
      <c r="IEP1103" s="9"/>
      <c r="IEQ1103" s="9"/>
      <c r="IER1103" s="9"/>
      <c r="IES1103" s="9"/>
      <c r="IET1103" s="9"/>
      <c r="IEU1103" s="9"/>
      <c r="IEV1103" s="9"/>
      <c r="IEW1103" s="9"/>
      <c r="IEX1103" s="9"/>
      <c r="IEY1103" s="9"/>
      <c r="IEZ1103" s="9"/>
      <c r="IFA1103" s="9"/>
      <c r="IFB1103" s="9"/>
      <c r="IFC1103" s="9"/>
      <c r="IFD1103" s="9"/>
      <c r="IFE1103" s="9"/>
      <c r="IFF1103" s="9"/>
      <c r="IFG1103" s="9"/>
      <c r="IFH1103" s="9"/>
      <c r="IFI1103" s="9"/>
      <c r="IFJ1103" s="9"/>
      <c r="IFK1103" s="9"/>
      <c r="IFL1103" s="9"/>
      <c r="IFM1103" s="9"/>
      <c r="IFN1103" s="9"/>
      <c r="IFO1103" s="9"/>
      <c r="IFP1103" s="9"/>
      <c r="IFQ1103" s="9"/>
      <c r="IFR1103" s="9"/>
      <c r="IFS1103" s="9"/>
      <c r="IFT1103" s="9"/>
      <c r="IFU1103" s="9"/>
      <c r="IFV1103" s="9"/>
      <c r="IFW1103" s="9"/>
      <c r="IFX1103" s="9"/>
      <c r="IFY1103" s="9"/>
      <c r="IFZ1103" s="9"/>
      <c r="IGA1103" s="9"/>
      <c r="IGB1103" s="9"/>
      <c r="IGC1103" s="9"/>
      <c r="IGD1103" s="9"/>
      <c r="IGE1103" s="9"/>
      <c r="IGF1103" s="9"/>
      <c r="IGG1103" s="9"/>
      <c r="IGH1103" s="9"/>
      <c r="IGI1103" s="9"/>
      <c r="IGJ1103" s="9"/>
      <c r="IGK1103" s="9"/>
      <c r="IGL1103" s="9"/>
      <c r="IGM1103" s="9"/>
      <c r="IGN1103" s="9"/>
      <c r="IGO1103" s="9"/>
      <c r="IGP1103" s="9"/>
      <c r="IGQ1103" s="9"/>
      <c r="IGR1103" s="9"/>
      <c r="IGS1103" s="9"/>
      <c r="IGT1103" s="9"/>
      <c r="IGU1103" s="9"/>
      <c r="IGV1103" s="9"/>
      <c r="IGW1103" s="9"/>
      <c r="IGX1103" s="9"/>
      <c r="IGY1103" s="9"/>
      <c r="IGZ1103" s="9"/>
      <c r="IHA1103" s="9"/>
      <c r="IHB1103" s="9"/>
      <c r="IHC1103" s="9"/>
      <c r="IHD1103" s="9"/>
      <c r="IHE1103" s="9"/>
      <c r="IHF1103" s="9"/>
      <c r="IHG1103" s="9"/>
      <c r="IHH1103" s="9"/>
      <c r="IHI1103" s="9"/>
      <c r="IHJ1103" s="9"/>
      <c r="IHK1103" s="9"/>
      <c r="IHL1103" s="9"/>
      <c r="IHM1103" s="9"/>
      <c r="IHN1103" s="9"/>
      <c r="IHO1103" s="9"/>
      <c r="IHP1103" s="9"/>
      <c r="IHQ1103" s="9"/>
      <c r="IHR1103" s="9"/>
      <c r="IHS1103" s="9"/>
      <c r="IHT1103" s="9"/>
      <c r="IHU1103" s="9"/>
      <c r="IHV1103" s="9"/>
      <c r="IHW1103" s="9"/>
      <c r="IHX1103" s="9"/>
      <c r="IHY1103" s="9"/>
      <c r="IHZ1103" s="9"/>
      <c r="IIA1103" s="9"/>
      <c r="IIB1103" s="9"/>
      <c r="IIC1103" s="9"/>
      <c r="IID1103" s="9"/>
      <c r="IIE1103" s="9"/>
      <c r="IIF1103" s="9"/>
      <c r="IIG1103" s="9"/>
      <c r="IIH1103" s="9"/>
      <c r="III1103" s="9"/>
      <c r="IIJ1103" s="9"/>
      <c r="IIK1103" s="9"/>
      <c r="IIL1103" s="9"/>
      <c r="IIM1103" s="9"/>
      <c r="IIN1103" s="9"/>
      <c r="IIO1103" s="9"/>
      <c r="IIP1103" s="9"/>
      <c r="IIQ1103" s="9"/>
      <c r="IIR1103" s="9"/>
      <c r="IIS1103" s="9"/>
      <c r="IIT1103" s="9"/>
      <c r="IIU1103" s="9"/>
      <c r="IIV1103" s="9"/>
      <c r="IIW1103" s="9"/>
      <c r="IIX1103" s="9"/>
      <c r="IIY1103" s="9"/>
      <c r="IIZ1103" s="9"/>
      <c r="IJA1103" s="9"/>
      <c r="IJB1103" s="9"/>
      <c r="IJC1103" s="9"/>
      <c r="IJD1103" s="9"/>
      <c r="IJE1103" s="9"/>
      <c r="IJF1103" s="9"/>
      <c r="IJG1103" s="9"/>
      <c r="IJH1103" s="9"/>
      <c r="IJI1103" s="9"/>
      <c r="IJJ1103" s="9"/>
      <c r="IJK1103" s="9"/>
      <c r="IJL1103" s="9"/>
      <c r="IJM1103" s="9"/>
      <c r="IJN1103" s="9"/>
      <c r="IJO1103" s="9"/>
      <c r="IJP1103" s="9"/>
      <c r="IJQ1103" s="9"/>
      <c r="IJR1103" s="9"/>
      <c r="IJS1103" s="9"/>
      <c r="IJT1103" s="9"/>
      <c r="IJU1103" s="9"/>
      <c r="IJV1103" s="9"/>
      <c r="IJW1103" s="9"/>
      <c r="IJX1103" s="9"/>
      <c r="IJY1103" s="9"/>
      <c r="IJZ1103" s="9"/>
      <c r="IKA1103" s="9"/>
      <c r="IKB1103" s="9"/>
      <c r="IKC1103" s="9"/>
      <c r="IKD1103" s="9"/>
      <c r="IKE1103" s="9"/>
      <c r="IKF1103" s="9"/>
      <c r="IKG1103" s="9"/>
      <c r="IKH1103" s="9"/>
      <c r="IKI1103" s="9"/>
      <c r="IKJ1103" s="9"/>
      <c r="IKK1103" s="9"/>
      <c r="IKL1103" s="9"/>
      <c r="IKM1103" s="9"/>
      <c r="IKN1103" s="9"/>
      <c r="IKO1103" s="9"/>
      <c r="IKP1103" s="9"/>
      <c r="IKQ1103" s="9"/>
      <c r="IKR1103" s="9"/>
      <c r="IKS1103" s="9"/>
      <c r="IKT1103" s="9"/>
      <c r="IKU1103" s="9"/>
      <c r="IKV1103" s="9"/>
      <c r="IKW1103" s="9"/>
      <c r="IKX1103" s="9"/>
      <c r="IKY1103" s="9"/>
      <c r="IKZ1103" s="9"/>
      <c r="ILA1103" s="9"/>
      <c r="ILB1103" s="9"/>
      <c r="ILC1103" s="9"/>
      <c r="ILD1103" s="9"/>
      <c r="ILE1103" s="9"/>
      <c r="ILF1103" s="9"/>
      <c r="ILG1103" s="9"/>
      <c r="ILH1103" s="9"/>
      <c r="ILI1103" s="9"/>
      <c r="ILJ1103" s="9"/>
      <c r="ILK1103" s="9"/>
      <c r="ILL1103" s="9"/>
      <c r="ILM1103" s="9"/>
      <c r="ILN1103" s="9"/>
      <c r="ILO1103" s="9"/>
      <c r="ILP1103" s="9"/>
      <c r="ILQ1103" s="9"/>
      <c r="ILR1103" s="9"/>
      <c r="ILS1103" s="9"/>
      <c r="ILT1103" s="9"/>
      <c r="ILU1103" s="9"/>
      <c r="ILV1103" s="9"/>
      <c r="ILW1103" s="9"/>
      <c r="ILX1103" s="9"/>
      <c r="ILY1103" s="9"/>
      <c r="ILZ1103" s="9"/>
      <c r="IMA1103" s="9"/>
      <c r="IMB1103" s="9"/>
      <c r="IMC1103" s="9"/>
      <c r="IMD1103" s="9"/>
      <c r="IME1103" s="9"/>
      <c r="IMF1103" s="9"/>
      <c r="IMG1103" s="9"/>
      <c r="IMH1103" s="9"/>
      <c r="IMI1103" s="9"/>
      <c r="IMJ1103" s="9"/>
      <c r="IMK1103" s="9"/>
      <c r="IML1103" s="9"/>
      <c r="IMM1103" s="9"/>
      <c r="IMN1103" s="9"/>
      <c r="IMO1103" s="9"/>
      <c r="IMP1103" s="9"/>
      <c r="IMQ1103" s="9"/>
      <c r="IMR1103" s="9"/>
      <c r="IMS1103" s="9"/>
      <c r="IMT1103" s="9"/>
      <c r="IMU1103" s="9"/>
      <c r="IMV1103" s="9"/>
      <c r="IMW1103" s="9"/>
      <c r="IMX1103" s="9"/>
      <c r="IMY1103" s="9"/>
      <c r="IMZ1103" s="9"/>
      <c r="INA1103" s="9"/>
      <c r="INB1103" s="9"/>
      <c r="INC1103" s="9"/>
      <c r="IND1103" s="9"/>
      <c r="INE1103" s="9"/>
      <c r="INF1103" s="9"/>
      <c r="ING1103" s="9"/>
      <c r="INH1103" s="9"/>
      <c r="INI1103" s="9"/>
      <c r="INJ1103" s="9"/>
      <c r="INK1103" s="9"/>
      <c r="INL1103" s="9"/>
      <c r="INM1103" s="9"/>
      <c r="INN1103" s="9"/>
      <c r="INO1103" s="9"/>
      <c r="INP1103" s="9"/>
      <c r="INQ1103" s="9"/>
      <c r="INR1103" s="9"/>
      <c r="INS1103" s="9"/>
      <c r="INT1103" s="9"/>
      <c r="INU1103" s="9"/>
      <c r="INV1103" s="9"/>
      <c r="INW1103" s="9"/>
      <c r="INX1103" s="9"/>
      <c r="INY1103" s="9"/>
      <c r="INZ1103" s="9"/>
      <c r="IOA1103" s="9"/>
      <c r="IOB1103" s="9"/>
      <c r="IOC1103" s="9"/>
      <c r="IOD1103" s="9"/>
      <c r="IOE1103" s="9"/>
      <c r="IOF1103" s="9"/>
      <c r="IOG1103" s="9"/>
      <c r="IOH1103" s="9"/>
      <c r="IOI1103" s="9"/>
      <c r="IOJ1103" s="9"/>
      <c r="IOK1103" s="9"/>
      <c r="IOL1103" s="9"/>
      <c r="IOM1103" s="9"/>
      <c r="ION1103" s="9"/>
      <c r="IOO1103" s="9"/>
      <c r="IOP1103" s="9"/>
      <c r="IOQ1103" s="9"/>
      <c r="IOR1103" s="9"/>
      <c r="IOS1103" s="9"/>
      <c r="IOT1103" s="9"/>
      <c r="IOU1103" s="9"/>
      <c r="IOV1103" s="9"/>
      <c r="IOW1103" s="9"/>
      <c r="IOX1103" s="9"/>
      <c r="IOY1103" s="9"/>
      <c r="IOZ1103" s="9"/>
      <c r="IPA1103" s="9"/>
      <c r="IPB1103" s="9"/>
      <c r="IPC1103" s="9"/>
      <c r="IPD1103" s="9"/>
      <c r="IPE1103" s="9"/>
      <c r="IPF1103" s="9"/>
      <c r="IPG1103" s="9"/>
      <c r="IPH1103" s="9"/>
      <c r="IPI1103" s="9"/>
      <c r="IPJ1103" s="9"/>
      <c r="IPK1103" s="9"/>
      <c r="IPL1103" s="9"/>
      <c r="IPM1103" s="9"/>
      <c r="IPN1103" s="9"/>
      <c r="IPO1103" s="9"/>
      <c r="IPP1103" s="9"/>
      <c r="IPQ1103" s="9"/>
      <c r="IPR1103" s="9"/>
      <c r="IPS1103" s="9"/>
      <c r="IPT1103" s="9"/>
      <c r="IPU1103" s="9"/>
      <c r="IPV1103" s="9"/>
      <c r="IPW1103" s="9"/>
      <c r="IPX1103" s="9"/>
      <c r="IPY1103" s="9"/>
      <c r="IPZ1103" s="9"/>
      <c r="IQA1103" s="9"/>
      <c r="IQB1103" s="9"/>
      <c r="IQC1103" s="9"/>
      <c r="IQD1103" s="9"/>
      <c r="IQE1103" s="9"/>
      <c r="IQF1103" s="9"/>
      <c r="IQG1103" s="9"/>
      <c r="IQH1103" s="9"/>
      <c r="IQI1103" s="9"/>
      <c r="IQJ1103" s="9"/>
      <c r="IQK1103" s="9"/>
      <c r="IQL1103" s="9"/>
      <c r="IQM1103" s="9"/>
      <c r="IQN1103" s="9"/>
      <c r="IQO1103" s="9"/>
      <c r="IQP1103" s="9"/>
      <c r="IQQ1103" s="9"/>
      <c r="IQR1103" s="9"/>
      <c r="IQS1103" s="9"/>
      <c r="IQT1103" s="9"/>
      <c r="IQU1103" s="9"/>
      <c r="IQV1103" s="9"/>
      <c r="IQW1103" s="9"/>
      <c r="IQX1103" s="9"/>
      <c r="IQY1103" s="9"/>
      <c r="IQZ1103" s="9"/>
      <c r="IRA1103" s="9"/>
      <c r="IRB1103" s="9"/>
      <c r="IRC1103" s="9"/>
      <c r="IRD1103" s="9"/>
      <c r="IRE1103" s="9"/>
      <c r="IRF1103" s="9"/>
      <c r="IRG1103" s="9"/>
      <c r="IRH1103" s="9"/>
      <c r="IRI1103" s="9"/>
      <c r="IRJ1103" s="9"/>
      <c r="IRK1103" s="9"/>
      <c r="IRL1103" s="9"/>
      <c r="IRM1103" s="9"/>
      <c r="IRN1103" s="9"/>
      <c r="IRO1103" s="9"/>
      <c r="IRP1103" s="9"/>
      <c r="IRQ1103" s="9"/>
      <c r="IRR1103" s="9"/>
      <c r="IRS1103" s="9"/>
      <c r="IRT1103" s="9"/>
      <c r="IRU1103" s="9"/>
      <c r="IRV1103" s="9"/>
      <c r="IRW1103" s="9"/>
      <c r="IRX1103" s="9"/>
      <c r="IRY1103" s="9"/>
      <c r="IRZ1103" s="9"/>
      <c r="ISA1103" s="9"/>
      <c r="ISB1103" s="9"/>
      <c r="ISC1103" s="9"/>
      <c r="ISD1103" s="9"/>
      <c r="ISE1103" s="9"/>
      <c r="ISF1103" s="9"/>
      <c r="ISG1103" s="9"/>
      <c r="ISH1103" s="9"/>
      <c r="ISI1103" s="9"/>
      <c r="ISJ1103" s="9"/>
      <c r="ISK1103" s="9"/>
      <c r="ISL1103" s="9"/>
      <c r="ISM1103" s="9"/>
      <c r="ISN1103" s="9"/>
      <c r="ISO1103" s="9"/>
      <c r="ISP1103" s="9"/>
      <c r="ISQ1103" s="9"/>
      <c r="ISR1103" s="9"/>
      <c r="ISS1103" s="9"/>
      <c r="IST1103" s="9"/>
      <c r="ISU1103" s="9"/>
      <c r="ISV1103" s="9"/>
      <c r="ISW1103" s="9"/>
      <c r="ISX1103" s="9"/>
      <c r="ISY1103" s="9"/>
      <c r="ISZ1103" s="9"/>
      <c r="ITA1103" s="9"/>
      <c r="ITB1103" s="9"/>
      <c r="ITC1103" s="9"/>
      <c r="ITD1103" s="9"/>
      <c r="ITE1103" s="9"/>
      <c r="ITF1103" s="9"/>
      <c r="ITG1103" s="9"/>
      <c r="ITH1103" s="9"/>
      <c r="ITI1103" s="9"/>
      <c r="ITJ1103" s="9"/>
      <c r="ITK1103" s="9"/>
      <c r="ITL1103" s="9"/>
      <c r="ITM1103" s="9"/>
      <c r="ITN1103" s="9"/>
      <c r="ITO1103" s="9"/>
      <c r="ITP1103" s="9"/>
      <c r="ITQ1103" s="9"/>
      <c r="ITR1103" s="9"/>
      <c r="ITS1103" s="9"/>
      <c r="ITT1103" s="9"/>
      <c r="ITU1103" s="9"/>
      <c r="ITV1103" s="9"/>
      <c r="ITW1103" s="9"/>
      <c r="ITX1103" s="9"/>
      <c r="ITY1103" s="9"/>
      <c r="ITZ1103" s="9"/>
      <c r="IUA1103" s="9"/>
      <c r="IUB1103" s="9"/>
      <c r="IUC1103" s="9"/>
      <c r="IUD1103" s="9"/>
      <c r="IUE1103" s="9"/>
      <c r="IUF1103" s="9"/>
      <c r="IUG1103" s="9"/>
      <c r="IUH1103" s="9"/>
      <c r="IUI1103" s="9"/>
      <c r="IUJ1103" s="9"/>
      <c r="IUK1103" s="9"/>
      <c r="IUL1103" s="9"/>
      <c r="IUM1103" s="9"/>
      <c r="IUN1103" s="9"/>
      <c r="IUO1103" s="9"/>
      <c r="IUP1103" s="9"/>
      <c r="IUQ1103" s="9"/>
      <c r="IUR1103" s="9"/>
      <c r="IUS1103" s="9"/>
      <c r="IUT1103" s="9"/>
      <c r="IUU1103" s="9"/>
      <c r="IUV1103" s="9"/>
      <c r="IUW1103" s="9"/>
      <c r="IUX1103" s="9"/>
      <c r="IUY1103" s="9"/>
      <c r="IUZ1103" s="9"/>
      <c r="IVA1103" s="9"/>
      <c r="IVB1103" s="9"/>
      <c r="IVC1103" s="9"/>
      <c r="IVD1103" s="9"/>
      <c r="IVE1103" s="9"/>
      <c r="IVF1103" s="9"/>
      <c r="IVG1103" s="9"/>
      <c r="IVH1103" s="9"/>
      <c r="IVI1103" s="9"/>
      <c r="IVJ1103" s="9"/>
      <c r="IVK1103" s="9"/>
      <c r="IVL1103" s="9"/>
      <c r="IVM1103" s="9"/>
      <c r="IVN1103" s="9"/>
      <c r="IVO1103" s="9"/>
      <c r="IVP1103" s="9"/>
      <c r="IVQ1103" s="9"/>
      <c r="IVR1103" s="9"/>
      <c r="IVS1103" s="9"/>
      <c r="IVT1103" s="9"/>
      <c r="IVU1103" s="9"/>
      <c r="IVV1103" s="9"/>
      <c r="IVW1103" s="9"/>
      <c r="IVX1103" s="9"/>
      <c r="IVY1103" s="9"/>
      <c r="IVZ1103" s="9"/>
      <c r="IWA1103" s="9"/>
      <c r="IWB1103" s="9"/>
      <c r="IWC1103" s="9"/>
      <c r="IWD1103" s="9"/>
      <c r="IWE1103" s="9"/>
      <c r="IWF1103" s="9"/>
      <c r="IWG1103" s="9"/>
      <c r="IWH1103" s="9"/>
      <c r="IWI1103" s="9"/>
      <c r="IWJ1103" s="9"/>
      <c r="IWK1103" s="9"/>
      <c r="IWL1103" s="9"/>
      <c r="IWM1103" s="9"/>
      <c r="IWN1103" s="9"/>
      <c r="IWO1103" s="9"/>
      <c r="IWP1103" s="9"/>
      <c r="IWQ1103" s="9"/>
      <c r="IWR1103" s="9"/>
      <c r="IWS1103" s="9"/>
      <c r="IWT1103" s="9"/>
      <c r="IWU1103" s="9"/>
      <c r="IWV1103" s="9"/>
      <c r="IWW1103" s="9"/>
      <c r="IWX1103" s="9"/>
      <c r="IWY1103" s="9"/>
      <c r="IWZ1103" s="9"/>
      <c r="IXA1103" s="9"/>
      <c r="IXB1103" s="9"/>
      <c r="IXC1103" s="9"/>
      <c r="IXD1103" s="9"/>
      <c r="IXE1103" s="9"/>
      <c r="IXF1103" s="9"/>
      <c r="IXG1103" s="9"/>
      <c r="IXH1103" s="9"/>
      <c r="IXI1103" s="9"/>
      <c r="IXJ1103" s="9"/>
      <c r="IXK1103" s="9"/>
      <c r="IXL1103" s="9"/>
      <c r="IXM1103" s="9"/>
      <c r="IXN1103" s="9"/>
      <c r="IXO1103" s="9"/>
      <c r="IXP1103" s="9"/>
      <c r="IXQ1103" s="9"/>
      <c r="IXR1103" s="9"/>
      <c r="IXS1103" s="9"/>
      <c r="IXT1103" s="9"/>
      <c r="IXU1103" s="9"/>
      <c r="IXV1103" s="9"/>
      <c r="IXW1103" s="9"/>
      <c r="IXX1103" s="9"/>
      <c r="IXY1103" s="9"/>
      <c r="IXZ1103" s="9"/>
      <c r="IYA1103" s="9"/>
      <c r="IYB1103" s="9"/>
      <c r="IYC1103" s="9"/>
      <c r="IYD1103" s="9"/>
      <c r="IYE1103" s="9"/>
      <c r="IYF1103" s="9"/>
      <c r="IYG1103" s="9"/>
      <c r="IYH1103" s="9"/>
      <c r="IYI1103" s="9"/>
      <c r="IYJ1103" s="9"/>
      <c r="IYK1103" s="9"/>
      <c r="IYL1103" s="9"/>
      <c r="IYM1103" s="9"/>
      <c r="IYN1103" s="9"/>
      <c r="IYO1103" s="9"/>
      <c r="IYP1103" s="9"/>
      <c r="IYQ1103" s="9"/>
      <c r="IYR1103" s="9"/>
      <c r="IYS1103" s="9"/>
      <c r="IYT1103" s="9"/>
      <c r="IYU1103" s="9"/>
      <c r="IYV1103" s="9"/>
      <c r="IYW1103" s="9"/>
      <c r="IYX1103" s="9"/>
      <c r="IYY1103" s="9"/>
      <c r="IYZ1103" s="9"/>
      <c r="IZA1103" s="9"/>
      <c r="IZB1103" s="9"/>
      <c r="IZC1103" s="9"/>
      <c r="IZD1103" s="9"/>
      <c r="IZE1103" s="9"/>
      <c r="IZF1103" s="9"/>
      <c r="IZG1103" s="9"/>
      <c r="IZH1103" s="9"/>
      <c r="IZI1103" s="9"/>
      <c r="IZJ1103" s="9"/>
      <c r="IZK1103" s="9"/>
      <c r="IZL1103" s="9"/>
      <c r="IZM1103" s="9"/>
      <c r="IZN1103" s="9"/>
      <c r="IZO1103" s="9"/>
      <c r="IZP1103" s="9"/>
      <c r="IZQ1103" s="9"/>
      <c r="IZR1103" s="9"/>
      <c r="IZS1103" s="9"/>
      <c r="IZT1103" s="9"/>
      <c r="IZU1103" s="9"/>
      <c r="IZV1103" s="9"/>
      <c r="IZW1103" s="9"/>
      <c r="IZX1103" s="9"/>
      <c r="IZY1103" s="9"/>
      <c r="IZZ1103" s="9"/>
      <c r="JAA1103" s="9"/>
      <c r="JAB1103" s="9"/>
      <c r="JAC1103" s="9"/>
      <c r="JAD1103" s="9"/>
      <c r="JAE1103" s="9"/>
      <c r="JAF1103" s="9"/>
      <c r="JAG1103" s="9"/>
      <c r="JAH1103" s="9"/>
      <c r="JAI1103" s="9"/>
      <c r="JAJ1103" s="9"/>
      <c r="JAK1103" s="9"/>
      <c r="JAL1103" s="9"/>
      <c r="JAM1103" s="9"/>
      <c r="JAN1103" s="9"/>
      <c r="JAO1103" s="9"/>
      <c r="JAP1103" s="9"/>
      <c r="JAQ1103" s="9"/>
      <c r="JAR1103" s="9"/>
      <c r="JAS1103" s="9"/>
      <c r="JAT1103" s="9"/>
      <c r="JAU1103" s="9"/>
      <c r="JAV1103" s="9"/>
      <c r="JAW1103" s="9"/>
      <c r="JAX1103" s="9"/>
      <c r="JAY1103" s="9"/>
      <c r="JAZ1103" s="9"/>
      <c r="JBA1103" s="9"/>
      <c r="JBB1103" s="9"/>
      <c r="JBC1103" s="9"/>
      <c r="JBD1103" s="9"/>
      <c r="JBE1103" s="9"/>
      <c r="JBF1103" s="9"/>
      <c r="JBG1103" s="9"/>
      <c r="JBH1103" s="9"/>
      <c r="JBI1103" s="9"/>
      <c r="JBJ1103" s="9"/>
      <c r="JBK1103" s="9"/>
      <c r="JBL1103" s="9"/>
      <c r="JBM1103" s="9"/>
      <c r="JBN1103" s="9"/>
      <c r="JBO1103" s="9"/>
      <c r="JBP1103" s="9"/>
      <c r="JBQ1103" s="9"/>
      <c r="JBR1103" s="9"/>
      <c r="JBS1103" s="9"/>
      <c r="JBT1103" s="9"/>
      <c r="JBU1103" s="9"/>
      <c r="JBV1103" s="9"/>
      <c r="JBW1103" s="9"/>
      <c r="JBX1103" s="9"/>
      <c r="JBY1103" s="9"/>
      <c r="JBZ1103" s="9"/>
      <c r="JCA1103" s="9"/>
      <c r="JCB1103" s="9"/>
      <c r="JCC1103" s="9"/>
      <c r="JCD1103" s="9"/>
      <c r="JCE1103" s="9"/>
      <c r="JCF1103" s="9"/>
      <c r="JCG1103" s="9"/>
      <c r="JCH1103" s="9"/>
      <c r="JCI1103" s="9"/>
      <c r="JCJ1103" s="9"/>
      <c r="JCK1103" s="9"/>
      <c r="JCL1103" s="9"/>
      <c r="JCM1103" s="9"/>
      <c r="JCN1103" s="9"/>
      <c r="JCO1103" s="9"/>
      <c r="JCP1103" s="9"/>
      <c r="JCQ1103" s="9"/>
      <c r="JCR1103" s="9"/>
      <c r="JCS1103" s="9"/>
      <c r="JCT1103" s="9"/>
      <c r="JCU1103" s="9"/>
      <c r="JCV1103" s="9"/>
      <c r="JCW1103" s="9"/>
      <c r="JCX1103" s="9"/>
      <c r="JCY1103" s="9"/>
      <c r="JCZ1103" s="9"/>
      <c r="JDA1103" s="9"/>
      <c r="JDB1103" s="9"/>
      <c r="JDC1103" s="9"/>
      <c r="JDD1103" s="9"/>
      <c r="JDE1103" s="9"/>
      <c r="JDF1103" s="9"/>
      <c r="JDG1103" s="9"/>
      <c r="JDH1103" s="9"/>
      <c r="JDI1103" s="9"/>
      <c r="JDJ1103" s="9"/>
      <c r="JDK1103" s="9"/>
      <c r="JDL1103" s="9"/>
      <c r="JDM1103" s="9"/>
      <c r="JDN1103" s="9"/>
      <c r="JDO1103" s="9"/>
      <c r="JDP1103" s="9"/>
      <c r="JDQ1103" s="9"/>
      <c r="JDR1103" s="9"/>
      <c r="JDS1103" s="9"/>
      <c r="JDT1103" s="9"/>
      <c r="JDU1103" s="9"/>
      <c r="JDV1103" s="9"/>
      <c r="JDW1103" s="9"/>
      <c r="JDX1103" s="9"/>
      <c r="JDY1103" s="9"/>
      <c r="JDZ1103" s="9"/>
      <c r="JEA1103" s="9"/>
      <c r="JEB1103" s="9"/>
      <c r="JEC1103" s="9"/>
      <c r="JED1103" s="9"/>
      <c r="JEE1103" s="9"/>
      <c r="JEF1103" s="9"/>
      <c r="JEG1103" s="9"/>
      <c r="JEH1103" s="9"/>
      <c r="JEI1103" s="9"/>
      <c r="JEJ1103" s="9"/>
      <c r="JEK1103" s="9"/>
      <c r="JEL1103" s="9"/>
      <c r="JEM1103" s="9"/>
      <c r="JEN1103" s="9"/>
      <c r="JEO1103" s="9"/>
      <c r="JEP1103" s="9"/>
      <c r="JEQ1103" s="9"/>
      <c r="JER1103" s="9"/>
      <c r="JES1103" s="9"/>
      <c r="JET1103" s="9"/>
      <c r="JEU1103" s="9"/>
      <c r="JEV1103" s="9"/>
      <c r="JEW1103" s="9"/>
      <c r="JEX1103" s="9"/>
      <c r="JEY1103" s="9"/>
      <c r="JEZ1103" s="9"/>
      <c r="JFA1103" s="9"/>
      <c r="JFB1103" s="9"/>
      <c r="JFC1103" s="9"/>
      <c r="JFD1103" s="9"/>
      <c r="JFE1103" s="9"/>
      <c r="JFF1103" s="9"/>
      <c r="JFG1103" s="9"/>
      <c r="JFH1103" s="9"/>
      <c r="JFI1103" s="9"/>
      <c r="JFJ1103" s="9"/>
      <c r="JFK1103" s="9"/>
      <c r="JFL1103" s="9"/>
      <c r="JFM1103" s="9"/>
      <c r="JFN1103" s="9"/>
      <c r="JFO1103" s="9"/>
      <c r="JFP1103" s="9"/>
      <c r="JFQ1103" s="9"/>
      <c r="JFR1103" s="9"/>
      <c r="JFS1103" s="9"/>
      <c r="JFT1103" s="9"/>
      <c r="JFU1103" s="9"/>
      <c r="JFV1103" s="9"/>
      <c r="JFW1103" s="9"/>
      <c r="JFX1103" s="9"/>
      <c r="JFY1103" s="9"/>
      <c r="JFZ1103" s="9"/>
      <c r="JGA1103" s="9"/>
      <c r="JGB1103" s="9"/>
      <c r="JGC1103" s="9"/>
      <c r="JGD1103" s="9"/>
      <c r="JGE1103" s="9"/>
      <c r="JGF1103" s="9"/>
      <c r="JGG1103" s="9"/>
      <c r="JGH1103" s="9"/>
      <c r="JGI1103" s="9"/>
      <c r="JGJ1103" s="9"/>
      <c r="JGK1103" s="9"/>
      <c r="JGL1103" s="9"/>
      <c r="JGM1103" s="9"/>
      <c r="JGN1103" s="9"/>
      <c r="JGO1103" s="9"/>
      <c r="JGP1103" s="9"/>
      <c r="JGQ1103" s="9"/>
      <c r="JGR1103" s="9"/>
      <c r="JGS1103" s="9"/>
      <c r="JGT1103" s="9"/>
      <c r="JGU1103" s="9"/>
      <c r="JGV1103" s="9"/>
      <c r="JGW1103" s="9"/>
      <c r="JGX1103" s="9"/>
      <c r="JGY1103" s="9"/>
      <c r="JGZ1103" s="9"/>
      <c r="JHA1103" s="9"/>
      <c r="JHB1103" s="9"/>
      <c r="JHC1103" s="9"/>
      <c r="JHD1103" s="9"/>
      <c r="JHE1103" s="9"/>
      <c r="JHF1103" s="9"/>
      <c r="JHG1103" s="9"/>
      <c r="JHH1103" s="9"/>
      <c r="JHI1103" s="9"/>
      <c r="JHJ1103" s="9"/>
      <c r="JHK1103" s="9"/>
      <c r="JHL1103" s="9"/>
      <c r="JHM1103" s="9"/>
      <c r="JHN1103" s="9"/>
      <c r="JHO1103" s="9"/>
      <c r="JHP1103" s="9"/>
      <c r="JHQ1103" s="9"/>
      <c r="JHR1103" s="9"/>
      <c r="JHS1103" s="9"/>
      <c r="JHT1103" s="9"/>
      <c r="JHU1103" s="9"/>
      <c r="JHV1103" s="9"/>
      <c r="JHW1103" s="9"/>
      <c r="JHX1103" s="9"/>
      <c r="JHY1103" s="9"/>
      <c r="JHZ1103" s="9"/>
      <c r="JIA1103" s="9"/>
      <c r="JIB1103" s="9"/>
      <c r="JIC1103" s="9"/>
      <c r="JID1103" s="9"/>
      <c r="JIE1103" s="9"/>
      <c r="JIF1103" s="9"/>
      <c r="JIG1103" s="9"/>
      <c r="JIH1103" s="9"/>
      <c r="JII1103" s="9"/>
      <c r="JIJ1103" s="9"/>
      <c r="JIK1103" s="9"/>
      <c r="JIL1103" s="9"/>
      <c r="JIM1103" s="9"/>
      <c r="JIN1103" s="9"/>
      <c r="JIO1103" s="9"/>
      <c r="JIP1103" s="9"/>
      <c r="JIQ1103" s="9"/>
      <c r="JIR1103" s="9"/>
      <c r="JIS1103" s="9"/>
      <c r="JIT1103" s="9"/>
      <c r="JIU1103" s="9"/>
      <c r="JIV1103" s="9"/>
      <c r="JIW1103" s="9"/>
      <c r="JIX1103" s="9"/>
      <c r="JIY1103" s="9"/>
      <c r="JIZ1103" s="9"/>
      <c r="JJA1103" s="9"/>
      <c r="JJB1103" s="9"/>
      <c r="JJC1103" s="9"/>
      <c r="JJD1103" s="9"/>
      <c r="JJE1103" s="9"/>
      <c r="JJF1103" s="9"/>
      <c r="JJG1103" s="9"/>
      <c r="JJH1103" s="9"/>
      <c r="JJI1103" s="9"/>
      <c r="JJJ1103" s="9"/>
      <c r="JJK1103" s="9"/>
      <c r="JJL1103" s="9"/>
      <c r="JJM1103" s="9"/>
      <c r="JJN1103" s="9"/>
      <c r="JJO1103" s="9"/>
      <c r="JJP1103" s="9"/>
      <c r="JJQ1103" s="9"/>
      <c r="JJR1103" s="9"/>
      <c r="JJS1103" s="9"/>
      <c r="JJT1103" s="9"/>
      <c r="JJU1103" s="9"/>
      <c r="JJV1103" s="9"/>
      <c r="JJW1103" s="9"/>
      <c r="JJX1103" s="9"/>
      <c r="JJY1103" s="9"/>
      <c r="JJZ1103" s="9"/>
      <c r="JKA1103" s="9"/>
      <c r="JKB1103" s="9"/>
      <c r="JKC1103" s="9"/>
      <c r="JKD1103" s="9"/>
      <c r="JKE1103" s="9"/>
      <c r="JKF1103" s="9"/>
      <c r="JKG1103" s="9"/>
      <c r="JKH1103" s="9"/>
      <c r="JKI1103" s="9"/>
      <c r="JKJ1103" s="9"/>
      <c r="JKK1103" s="9"/>
      <c r="JKL1103" s="9"/>
      <c r="JKM1103" s="9"/>
      <c r="JKN1103" s="9"/>
      <c r="JKO1103" s="9"/>
      <c r="JKP1103" s="9"/>
      <c r="JKQ1103" s="9"/>
      <c r="JKR1103" s="9"/>
      <c r="JKS1103" s="9"/>
      <c r="JKT1103" s="9"/>
      <c r="JKU1103" s="9"/>
      <c r="JKV1103" s="9"/>
      <c r="JKW1103" s="9"/>
      <c r="JKX1103" s="9"/>
      <c r="JKY1103" s="9"/>
      <c r="JKZ1103" s="9"/>
      <c r="JLA1103" s="9"/>
      <c r="JLB1103" s="9"/>
      <c r="JLC1103" s="9"/>
      <c r="JLD1103" s="9"/>
      <c r="JLE1103" s="9"/>
      <c r="JLF1103" s="9"/>
      <c r="JLG1103" s="9"/>
      <c r="JLH1103" s="9"/>
      <c r="JLI1103" s="9"/>
      <c r="JLJ1103" s="9"/>
      <c r="JLK1103" s="9"/>
      <c r="JLL1103" s="9"/>
      <c r="JLM1103" s="9"/>
      <c r="JLN1103" s="9"/>
      <c r="JLO1103" s="9"/>
      <c r="JLP1103" s="9"/>
      <c r="JLQ1103" s="9"/>
      <c r="JLR1103" s="9"/>
      <c r="JLS1103" s="9"/>
      <c r="JLT1103" s="9"/>
      <c r="JLU1103" s="9"/>
      <c r="JLV1103" s="9"/>
      <c r="JLW1103" s="9"/>
      <c r="JLX1103" s="9"/>
      <c r="JLY1103" s="9"/>
      <c r="JLZ1103" s="9"/>
      <c r="JMA1103" s="9"/>
      <c r="JMB1103" s="9"/>
      <c r="JMC1103" s="9"/>
      <c r="JMD1103" s="9"/>
      <c r="JME1103" s="9"/>
      <c r="JMF1103" s="9"/>
      <c r="JMG1103" s="9"/>
      <c r="JMH1103" s="9"/>
      <c r="JMI1103" s="9"/>
      <c r="JMJ1103" s="9"/>
      <c r="JMK1103" s="9"/>
      <c r="JML1103" s="9"/>
      <c r="JMM1103" s="9"/>
      <c r="JMN1103" s="9"/>
      <c r="JMO1103" s="9"/>
      <c r="JMP1103" s="9"/>
      <c r="JMQ1103" s="9"/>
      <c r="JMR1103" s="9"/>
      <c r="JMS1103" s="9"/>
      <c r="JMT1103" s="9"/>
      <c r="JMU1103" s="9"/>
      <c r="JMV1103" s="9"/>
      <c r="JMW1103" s="9"/>
      <c r="JMX1103" s="9"/>
      <c r="JMY1103" s="9"/>
      <c r="JMZ1103" s="9"/>
      <c r="JNA1103" s="9"/>
      <c r="JNB1103" s="9"/>
      <c r="JNC1103" s="9"/>
      <c r="JND1103" s="9"/>
      <c r="JNE1103" s="9"/>
      <c r="JNF1103" s="9"/>
      <c r="JNG1103" s="9"/>
      <c r="JNH1103" s="9"/>
      <c r="JNI1103" s="9"/>
      <c r="JNJ1103" s="9"/>
      <c r="JNK1103" s="9"/>
      <c r="JNL1103" s="9"/>
      <c r="JNM1103" s="9"/>
      <c r="JNN1103" s="9"/>
      <c r="JNO1103" s="9"/>
      <c r="JNP1103" s="9"/>
      <c r="JNQ1103" s="9"/>
      <c r="JNR1103" s="9"/>
      <c r="JNS1103" s="9"/>
      <c r="JNT1103" s="9"/>
      <c r="JNU1103" s="9"/>
      <c r="JNV1103" s="9"/>
      <c r="JNW1103" s="9"/>
      <c r="JNX1103" s="9"/>
      <c r="JNY1103" s="9"/>
      <c r="JNZ1103" s="9"/>
      <c r="JOA1103" s="9"/>
      <c r="JOB1103" s="9"/>
      <c r="JOC1103" s="9"/>
      <c r="JOD1103" s="9"/>
      <c r="JOE1103" s="9"/>
      <c r="JOF1103" s="9"/>
      <c r="JOG1103" s="9"/>
      <c r="JOH1103" s="9"/>
      <c r="JOI1103" s="9"/>
      <c r="JOJ1103" s="9"/>
      <c r="JOK1103" s="9"/>
      <c r="JOL1103" s="9"/>
      <c r="JOM1103" s="9"/>
      <c r="JON1103" s="9"/>
      <c r="JOO1103" s="9"/>
      <c r="JOP1103" s="9"/>
      <c r="JOQ1103" s="9"/>
      <c r="JOR1103" s="9"/>
      <c r="JOS1103" s="9"/>
      <c r="JOT1103" s="9"/>
      <c r="JOU1103" s="9"/>
      <c r="JOV1103" s="9"/>
      <c r="JOW1103" s="9"/>
      <c r="JOX1103" s="9"/>
      <c r="JOY1103" s="9"/>
      <c r="JOZ1103" s="9"/>
      <c r="JPA1103" s="9"/>
      <c r="JPB1103" s="9"/>
      <c r="JPC1103" s="9"/>
      <c r="JPD1103" s="9"/>
      <c r="JPE1103" s="9"/>
      <c r="JPF1103" s="9"/>
      <c r="JPG1103" s="9"/>
      <c r="JPH1103" s="9"/>
      <c r="JPI1103" s="9"/>
      <c r="JPJ1103" s="9"/>
      <c r="JPK1103" s="9"/>
      <c r="JPL1103" s="9"/>
      <c r="JPM1103" s="9"/>
      <c r="JPN1103" s="9"/>
      <c r="JPO1103" s="9"/>
      <c r="JPP1103" s="9"/>
      <c r="JPQ1103" s="9"/>
      <c r="JPR1103" s="9"/>
      <c r="JPS1103" s="9"/>
      <c r="JPT1103" s="9"/>
      <c r="JPU1103" s="9"/>
      <c r="JPV1103" s="9"/>
      <c r="JPW1103" s="9"/>
      <c r="JPX1103" s="9"/>
      <c r="JPY1103" s="9"/>
      <c r="JPZ1103" s="9"/>
      <c r="JQA1103" s="9"/>
      <c r="JQB1103" s="9"/>
      <c r="JQC1103" s="9"/>
      <c r="JQD1103" s="9"/>
      <c r="JQE1103" s="9"/>
      <c r="JQF1103" s="9"/>
      <c r="JQG1103" s="9"/>
      <c r="JQH1103" s="9"/>
      <c r="JQI1103" s="9"/>
      <c r="JQJ1103" s="9"/>
      <c r="JQK1103" s="9"/>
      <c r="JQL1103" s="9"/>
      <c r="JQM1103" s="9"/>
      <c r="JQN1103" s="9"/>
      <c r="JQO1103" s="9"/>
      <c r="JQP1103" s="9"/>
      <c r="JQQ1103" s="9"/>
      <c r="JQR1103" s="9"/>
      <c r="JQS1103" s="9"/>
      <c r="JQT1103" s="9"/>
      <c r="JQU1103" s="9"/>
      <c r="JQV1103" s="9"/>
      <c r="JQW1103" s="9"/>
      <c r="JQX1103" s="9"/>
      <c r="JQY1103" s="9"/>
      <c r="JQZ1103" s="9"/>
      <c r="JRA1103" s="9"/>
      <c r="JRB1103" s="9"/>
      <c r="JRC1103" s="9"/>
      <c r="JRD1103" s="9"/>
      <c r="JRE1103" s="9"/>
      <c r="JRF1103" s="9"/>
      <c r="JRG1103" s="9"/>
      <c r="JRH1103" s="9"/>
      <c r="JRI1103" s="9"/>
      <c r="JRJ1103" s="9"/>
      <c r="JRK1103" s="9"/>
      <c r="JRL1103" s="9"/>
      <c r="JRM1103" s="9"/>
      <c r="JRN1103" s="9"/>
      <c r="JRO1103" s="9"/>
      <c r="JRP1103" s="9"/>
      <c r="JRQ1103" s="9"/>
      <c r="JRR1103" s="9"/>
      <c r="JRS1103" s="9"/>
      <c r="JRT1103" s="9"/>
      <c r="JRU1103" s="9"/>
      <c r="JRV1103" s="9"/>
      <c r="JRW1103" s="9"/>
      <c r="JRX1103" s="9"/>
      <c r="JRY1103" s="9"/>
      <c r="JRZ1103" s="9"/>
      <c r="JSA1103" s="9"/>
      <c r="JSB1103" s="9"/>
      <c r="JSC1103" s="9"/>
      <c r="JSD1103" s="9"/>
      <c r="JSE1103" s="9"/>
      <c r="JSF1103" s="9"/>
      <c r="JSG1103" s="9"/>
      <c r="JSH1103" s="9"/>
      <c r="JSI1103" s="9"/>
      <c r="JSJ1103" s="9"/>
      <c r="JSK1103" s="9"/>
      <c r="JSL1103" s="9"/>
      <c r="JSM1103" s="9"/>
      <c r="JSN1103" s="9"/>
      <c r="JSO1103" s="9"/>
      <c r="JSP1103" s="9"/>
      <c r="JSQ1103" s="9"/>
      <c r="JSR1103" s="9"/>
      <c r="JSS1103" s="9"/>
      <c r="JST1103" s="9"/>
      <c r="JSU1103" s="9"/>
      <c r="JSV1103" s="9"/>
      <c r="JSW1103" s="9"/>
      <c r="JSX1103" s="9"/>
      <c r="JSY1103" s="9"/>
      <c r="JSZ1103" s="9"/>
      <c r="JTA1103" s="9"/>
      <c r="JTB1103" s="9"/>
      <c r="JTC1103" s="9"/>
      <c r="JTD1103" s="9"/>
      <c r="JTE1103" s="9"/>
      <c r="JTF1103" s="9"/>
      <c r="JTG1103" s="9"/>
      <c r="JTH1103" s="9"/>
      <c r="JTI1103" s="9"/>
      <c r="JTJ1103" s="9"/>
      <c r="JTK1103" s="9"/>
      <c r="JTL1103" s="9"/>
      <c r="JTM1103" s="9"/>
      <c r="JTN1103" s="9"/>
      <c r="JTO1103" s="9"/>
      <c r="JTP1103" s="9"/>
      <c r="JTQ1103" s="9"/>
      <c r="JTR1103" s="9"/>
      <c r="JTS1103" s="9"/>
      <c r="JTT1103" s="9"/>
      <c r="JTU1103" s="9"/>
      <c r="JTV1103" s="9"/>
      <c r="JTW1103" s="9"/>
      <c r="JTX1103" s="9"/>
      <c r="JTY1103" s="9"/>
      <c r="JTZ1103" s="9"/>
      <c r="JUA1103" s="9"/>
      <c r="JUB1103" s="9"/>
      <c r="JUC1103" s="9"/>
      <c r="JUD1103" s="9"/>
      <c r="JUE1103" s="9"/>
      <c r="JUF1103" s="9"/>
      <c r="JUG1103" s="9"/>
      <c r="JUH1103" s="9"/>
      <c r="JUI1103" s="9"/>
      <c r="JUJ1103" s="9"/>
      <c r="JUK1103" s="9"/>
      <c r="JUL1103" s="9"/>
      <c r="JUM1103" s="9"/>
      <c r="JUN1103" s="9"/>
      <c r="JUO1103" s="9"/>
      <c r="JUP1103" s="9"/>
      <c r="JUQ1103" s="9"/>
      <c r="JUR1103" s="9"/>
      <c r="JUS1103" s="9"/>
      <c r="JUT1103" s="9"/>
      <c r="JUU1103" s="9"/>
      <c r="JUV1103" s="9"/>
      <c r="JUW1103" s="9"/>
      <c r="JUX1103" s="9"/>
      <c r="JUY1103" s="9"/>
      <c r="JUZ1103" s="9"/>
      <c r="JVA1103" s="9"/>
      <c r="JVB1103" s="9"/>
      <c r="JVC1103" s="9"/>
      <c r="JVD1103" s="9"/>
      <c r="JVE1103" s="9"/>
      <c r="JVF1103" s="9"/>
      <c r="JVG1103" s="9"/>
      <c r="JVH1103" s="9"/>
      <c r="JVI1103" s="9"/>
      <c r="JVJ1103" s="9"/>
      <c r="JVK1103" s="9"/>
      <c r="JVL1103" s="9"/>
      <c r="JVM1103" s="9"/>
      <c r="JVN1103" s="9"/>
      <c r="JVO1103" s="9"/>
      <c r="JVP1103" s="9"/>
      <c r="JVQ1103" s="9"/>
      <c r="JVR1103" s="9"/>
      <c r="JVS1103" s="9"/>
      <c r="JVT1103" s="9"/>
      <c r="JVU1103" s="9"/>
      <c r="JVV1103" s="9"/>
      <c r="JVW1103" s="9"/>
      <c r="JVX1103" s="9"/>
      <c r="JVY1103" s="9"/>
      <c r="JVZ1103" s="9"/>
      <c r="JWA1103" s="9"/>
      <c r="JWB1103" s="9"/>
      <c r="JWC1103" s="9"/>
      <c r="JWD1103" s="9"/>
      <c r="JWE1103" s="9"/>
      <c r="JWF1103" s="9"/>
      <c r="JWG1103" s="9"/>
      <c r="JWH1103" s="9"/>
      <c r="JWI1103" s="9"/>
      <c r="JWJ1103" s="9"/>
      <c r="JWK1103" s="9"/>
      <c r="JWL1103" s="9"/>
      <c r="JWM1103" s="9"/>
      <c r="JWN1103" s="9"/>
      <c r="JWO1103" s="9"/>
      <c r="JWP1103" s="9"/>
      <c r="JWQ1103" s="9"/>
      <c r="JWR1103" s="9"/>
      <c r="JWS1103" s="9"/>
      <c r="JWT1103" s="9"/>
      <c r="JWU1103" s="9"/>
      <c r="JWV1103" s="9"/>
      <c r="JWW1103" s="9"/>
      <c r="JWX1103" s="9"/>
      <c r="JWY1103" s="9"/>
      <c r="JWZ1103" s="9"/>
      <c r="JXA1103" s="9"/>
      <c r="JXB1103" s="9"/>
      <c r="JXC1103" s="9"/>
      <c r="JXD1103" s="9"/>
      <c r="JXE1103" s="9"/>
      <c r="JXF1103" s="9"/>
      <c r="JXG1103" s="9"/>
      <c r="JXH1103" s="9"/>
      <c r="JXI1103" s="9"/>
      <c r="JXJ1103" s="9"/>
      <c r="JXK1103" s="9"/>
      <c r="JXL1103" s="9"/>
      <c r="JXM1103" s="9"/>
      <c r="JXN1103" s="9"/>
      <c r="JXO1103" s="9"/>
      <c r="JXP1103" s="9"/>
      <c r="JXQ1103" s="9"/>
      <c r="JXR1103" s="9"/>
      <c r="JXS1103" s="9"/>
      <c r="JXT1103" s="9"/>
      <c r="JXU1103" s="9"/>
      <c r="JXV1103" s="9"/>
      <c r="JXW1103" s="9"/>
      <c r="JXX1103" s="9"/>
      <c r="JXY1103" s="9"/>
      <c r="JXZ1103" s="9"/>
      <c r="JYA1103" s="9"/>
      <c r="JYB1103" s="9"/>
      <c r="JYC1103" s="9"/>
      <c r="JYD1103" s="9"/>
      <c r="JYE1103" s="9"/>
      <c r="JYF1103" s="9"/>
      <c r="JYG1103" s="9"/>
      <c r="JYH1103" s="9"/>
      <c r="JYI1103" s="9"/>
      <c r="JYJ1103" s="9"/>
      <c r="JYK1103" s="9"/>
      <c r="JYL1103" s="9"/>
      <c r="JYM1103" s="9"/>
      <c r="JYN1103" s="9"/>
      <c r="JYO1103" s="9"/>
      <c r="JYP1103" s="9"/>
      <c r="JYQ1103" s="9"/>
      <c r="JYR1103" s="9"/>
      <c r="JYS1103" s="9"/>
      <c r="JYT1103" s="9"/>
      <c r="JYU1103" s="9"/>
      <c r="JYV1103" s="9"/>
      <c r="JYW1103" s="9"/>
      <c r="JYX1103" s="9"/>
      <c r="JYY1103" s="9"/>
      <c r="JYZ1103" s="9"/>
      <c r="JZA1103" s="9"/>
      <c r="JZB1103" s="9"/>
      <c r="JZC1103" s="9"/>
      <c r="JZD1103" s="9"/>
      <c r="JZE1103" s="9"/>
      <c r="JZF1103" s="9"/>
      <c r="JZG1103" s="9"/>
      <c r="JZH1103" s="9"/>
      <c r="JZI1103" s="9"/>
      <c r="JZJ1103" s="9"/>
      <c r="JZK1103" s="9"/>
      <c r="JZL1103" s="9"/>
      <c r="JZM1103" s="9"/>
      <c r="JZN1103" s="9"/>
      <c r="JZO1103" s="9"/>
      <c r="JZP1103" s="9"/>
      <c r="JZQ1103" s="9"/>
      <c r="JZR1103" s="9"/>
      <c r="JZS1103" s="9"/>
      <c r="JZT1103" s="9"/>
      <c r="JZU1103" s="9"/>
      <c r="JZV1103" s="9"/>
      <c r="JZW1103" s="9"/>
      <c r="JZX1103" s="9"/>
      <c r="JZY1103" s="9"/>
      <c r="JZZ1103" s="9"/>
      <c r="KAA1103" s="9"/>
      <c r="KAB1103" s="9"/>
      <c r="KAC1103" s="9"/>
      <c r="KAD1103" s="9"/>
      <c r="KAE1103" s="9"/>
      <c r="KAF1103" s="9"/>
      <c r="KAG1103" s="9"/>
      <c r="KAH1103" s="9"/>
      <c r="KAI1103" s="9"/>
      <c r="KAJ1103" s="9"/>
      <c r="KAK1103" s="9"/>
      <c r="KAL1103" s="9"/>
      <c r="KAM1103" s="9"/>
      <c r="KAN1103" s="9"/>
      <c r="KAO1103" s="9"/>
      <c r="KAP1103" s="9"/>
      <c r="KAQ1103" s="9"/>
      <c r="KAR1103" s="9"/>
      <c r="KAS1103" s="9"/>
      <c r="KAT1103" s="9"/>
      <c r="KAU1103" s="9"/>
      <c r="KAV1103" s="9"/>
      <c r="KAW1103" s="9"/>
      <c r="KAX1103" s="9"/>
      <c r="KAY1103" s="9"/>
      <c r="KAZ1103" s="9"/>
      <c r="KBA1103" s="9"/>
      <c r="KBB1103" s="9"/>
      <c r="KBC1103" s="9"/>
      <c r="KBD1103" s="9"/>
      <c r="KBE1103" s="9"/>
      <c r="KBF1103" s="9"/>
      <c r="KBG1103" s="9"/>
      <c r="KBH1103" s="9"/>
      <c r="KBI1103" s="9"/>
      <c r="KBJ1103" s="9"/>
      <c r="KBK1103" s="9"/>
      <c r="KBL1103" s="9"/>
      <c r="KBM1103" s="9"/>
      <c r="KBN1103" s="9"/>
      <c r="KBO1103" s="9"/>
      <c r="KBP1103" s="9"/>
      <c r="KBQ1103" s="9"/>
      <c r="KBR1103" s="9"/>
      <c r="KBS1103" s="9"/>
      <c r="KBT1103" s="9"/>
      <c r="KBU1103" s="9"/>
      <c r="KBV1103" s="9"/>
      <c r="KBW1103" s="9"/>
      <c r="KBX1103" s="9"/>
      <c r="KBY1103" s="9"/>
      <c r="KBZ1103" s="9"/>
      <c r="KCA1103" s="9"/>
      <c r="KCB1103" s="9"/>
      <c r="KCC1103" s="9"/>
      <c r="KCD1103" s="9"/>
      <c r="KCE1103" s="9"/>
      <c r="KCF1103" s="9"/>
      <c r="KCG1103" s="9"/>
      <c r="KCH1103" s="9"/>
      <c r="KCI1103" s="9"/>
      <c r="KCJ1103" s="9"/>
      <c r="KCK1103" s="9"/>
      <c r="KCL1103" s="9"/>
      <c r="KCM1103" s="9"/>
      <c r="KCN1103" s="9"/>
      <c r="KCO1103" s="9"/>
      <c r="KCP1103" s="9"/>
      <c r="KCQ1103" s="9"/>
      <c r="KCR1103" s="9"/>
      <c r="KCS1103" s="9"/>
      <c r="KCT1103" s="9"/>
      <c r="KCU1103" s="9"/>
      <c r="KCV1103" s="9"/>
      <c r="KCW1103" s="9"/>
      <c r="KCX1103" s="9"/>
      <c r="KCY1103" s="9"/>
      <c r="KCZ1103" s="9"/>
      <c r="KDA1103" s="9"/>
      <c r="KDB1103" s="9"/>
      <c r="KDC1103" s="9"/>
      <c r="KDD1103" s="9"/>
      <c r="KDE1103" s="9"/>
      <c r="KDF1103" s="9"/>
      <c r="KDG1103" s="9"/>
      <c r="KDH1103" s="9"/>
      <c r="KDI1103" s="9"/>
      <c r="KDJ1103" s="9"/>
      <c r="KDK1103" s="9"/>
      <c r="KDL1103" s="9"/>
      <c r="KDM1103" s="9"/>
      <c r="KDN1103" s="9"/>
      <c r="KDO1103" s="9"/>
      <c r="KDP1103" s="9"/>
      <c r="KDQ1103" s="9"/>
      <c r="KDR1103" s="9"/>
      <c r="KDS1103" s="9"/>
      <c r="KDT1103" s="9"/>
      <c r="KDU1103" s="9"/>
      <c r="KDV1103" s="9"/>
      <c r="KDW1103" s="9"/>
      <c r="KDX1103" s="9"/>
      <c r="KDY1103" s="9"/>
      <c r="KDZ1103" s="9"/>
      <c r="KEA1103" s="9"/>
      <c r="KEB1103" s="9"/>
      <c r="KEC1103" s="9"/>
      <c r="KED1103" s="9"/>
      <c r="KEE1103" s="9"/>
      <c r="KEF1103" s="9"/>
      <c r="KEG1103" s="9"/>
      <c r="KEH1103" s="9"/>
      <c r="KEI1103" s="9"/>
      <c r="KEJ1103" s="9"/>
      <c r="KEK1103" s="9"/>
      <c r="KEL1103" s="9"/>
      <c r="KEM1103" s="9"/>
      <c r="KEN1103" s="9"/>
      <c r="KEO1103" s="9"/>
      <c r="KEP1103" s="9"/>
      <c r="KEQ1103" s="9"/>
      <c r="KER1103" s="9"/>
      <c r="KES1103" s="9"/>
      <c r="KET1103" s="9"/>
      <c r="KEU1103" s="9"/>
      <c r="KEV1103" s="9"/>
      <c r="KEW1103" s="9"/>
      <c r="KEX1103" s="9"/>
      <c r="KEY1103" s="9"/>
      <c r="KEZ1103" s="9"/>
      <c r="KFA1103" s="9"/>
      <c r="KFB1103" s="9"/>
      <c r="KFC1103" s="9"/>
      <c r="KFD1103" s="9"/>
      <c r="KFE1103" s="9"/>
      <c r="KFF1103" s="9"/>
      <c r="KFG1103" s="9"/>
      <c r="KFH1103" s="9"/>
      <c r="KFI1103" s="9"/>
      <c r="KFJ1103" s="9"/>
      <c r="KFK1103" s="9"/>
      <c r="KFL1103" s="9"/>
      <c r="KFM1103" s="9"/>
      <c r="KFN1103" s="9"/>
      <c r="KFO1103" s="9"/>
      <c r="KFP1103" s="9"/>
      <c r="KFQ1103" s="9"/>
      <c r="KFR1103" s="9"/>
      <c r="KFS1103" s="9"/>
      <c r="KFT1103" s="9"/>
      <c r="KFU1103" s="9"/>
      <c r="KFV1103" s="9"/>
      <c r="KFW1103" s="9"/>
      <c r="KFX1103" s="9"/>
      <c r="KFY1103" s="9"/>
      <c r="KFZ1103" s="9"/>
      <c r="KGA1103" s="9"/>
      <c r="KGB1103" s="9"/>
      <c r="KGC1103" s="9"/>
      <c r="KGD1103" s="9"/>
      <c r="KGE1103" s="9"/>
      <c r="KGF1103" s="9"/>
      <c r="KGG1103" s="9"/>
      <c r="KGH1103" s="9"/>
      <c r="KGI1103" s="9"/>
      <c r="KGJ1103" s="9"/>
      <c r="KGK1103" s="9"/>
      <c r="KGL1103" s="9"/>
      <c r="KGM1103" s="9"/>
      <c r="KGN1103" s="9"/>
      <c r="KGO1103" s="9"/>
      <c r="KGP1103" s="9"/>
      <c r="KGQ1103" s="9"/>
      <c r="KGR1103" s="9"/>
      <c r="KGS1103" s="9"/>
      <c r="KGT1103" s="9"/>
      <c r="KGU1103" s="9"/>
      <c r="KGV1103" s="9"/>
      <c r="KGW1103" s="9"/>
      <c r="KGX1103" s="9"/>
      <c r="KGY1103" s="9"/>
      <c r="KGZ1103" s="9"/>
      <c r="KHA1103" s="9"/>
      <c r="KHB1103" s="9"/>
      <c r="KHC1103" s="9"/>
      <c r="KHD1103" s="9"/>
      <c r="KHE1103" s="9"/>
      <c r="KHF1103" s="9"/>
      <c r="KHG1103" s="9"/>
      <c r="KHH1103" s="9"/>
      <c r="KHI1103" s="9"/>
      <c r="KHJ1103" s="9"/>
      <c r="KHK1103" s="9"/>
      <c r="KHL1103" s="9"/>
      <c r="KHM1103" s="9"/>
      <c r="KHN1103" s="9"/>
      <c r="KHO1103" s="9"/>
      <c r="KHP1103" s="9"/>
      <c r="KHQ1103" s="9"/>
      <c r="KHR1103" s="9"/>
      <c r="KHS1103" s="9"/>
      <c r="KHT1103" s="9"/>
      <c r="KHU1103" s="9"/>
      <c r="KHV1103" s="9"/>
      <c r="KHW1103" s="9"/>
      <c r="KHX1103" s="9"/>
      <c r="KHY1103" s="9"/>
      <c r="KHZ1103" s="9"/>
      <c r="KIA1103" s="9"/>
      <c r="KIB1103" s="9"/>
      <c r="KIC1103" s="9"/>
      <c r="KID1103" s="9"/>
      <c r="KIE1103" s="9"/>
      <c r="KIF1103" s="9"/>
      <c r="KIG1103" s="9"/>
      <c r="KIH1103" s="9"/>
      <c r="KII1103" s="9"/>
      <c r="KIJ1103" s="9"/>
      <c r="KIK1103" s="9"/>
      <c r="KIL1103" s="9"/>
      <c r="KIM1103" s="9"/>
      <c r="KIN1103" s="9"/>
      <c r="KIO1103" s="9"/>
      <c r="KIP1103" s="9"/>
      <c r="KIQ1103" s="9"/>
      <c r="KIR1103" s="9"/>
      <c r="KIS1103" s="9"/>
      <c r="KIT1103" s="9"/>
      <c r="KIU1103" s="9"/>
      <c r="KIV1103" s="9"/>
      <c r="KIW1103" s="9"/>
      <c r="KIX1103" s="9"/>
      <c r="KIY1103" s="9"/>
      <c r="KIZ1103" s="9"/>
      <c r="KJA1103" s="9"/>
      <c r="KJB1103" s="9"/>
      <c r="KJC1103" s="9"/>
      <c r="KJD1103" s="9"/>
      <c r="KJE1103" s="9"/>
      <c r="KJF1103" s="9"/>
      <c r="KJG1103" s="9"/>
      <c r="KJH1103" s="9"/>
      <c r="KJI1103" s="9"/>
      <c r="KJJ1103" s="9"/>
      <c r="KJK1103" s="9"/>
      <c r="KJL1103" s="9"/>
      <c r="KJM1103" s="9"/>
      <c r="KJN1103" s="9"/>
      <c r="KJO1103" s="9"/>
      <c r="KJP1103" s="9"/>
      <c r="KJQ1103" s="9"/>
      <c r="KJR1103" s="9"/>
      <c r="KJS1103" s="9"/>
      <c r="KJT1103" s="9"/>
      <c r="KJU1103" s="9"/>
      <c r="KJV1103" s="9"/>
      <c r="KJW1103" s="9"/>
      <c r="KJX1103" s="9"/>
      <c r="KJY1103" s="9"/>
      <c r="KJZ1103" s="9"/>
      <c r="KKA1103" s="9"/>
      <c r="KKB1103" s="9"/>
      <c r="KKC1103" s="9"/>
      <c r="KKD1103" s="9"/>
      <c r="KKE1103" s="9"/>
      <c r="KKF1103" s="9"/>
      <c r="KKG1103" s="9"/>
      <c r="KKH1103" s="9"/>
      <c r="KKI1103" s="9"/>
      <c r="KKJ1103" s="9"/>
      <c r="KKK1103" s="9"/>
      <c r="KKL1103" s="9"/>
      <c r="KKM1103" s="9"/>
      <c r="KKN1103" s="9"/>
      <c r="KKO1103" s="9"/>
      <c r="KKP1103" s="9"/>
      <c r="KKQ1103" s="9"/>
      <c r="KKR1103" s="9"/>
      <c r="KKS1103" s="9"/>
      <c r="KKT1103" s="9"/>
      <c r="KKU1103" s="9"/>
      <c r="KKV1103" s="9"/>
      <c r="KKW1103" s="9"/>
      <c r="KKX1103" s="9"/>
      <c r="KKY1103" s="9"/>
      <c r="KKZ1103" s="9"/>
      <c r="KLA1103" s="9"/>
      <c r="KLB1103" s="9"/>
      <c r="KLC1103" s="9"/>
      <c r="KLD1103" s="9"/>
      <c r="KLE1103" s="9"/>
      <c r="KLF1103" s="9"/>
      <c r="KLG1103" s="9"/>
      <c r="KLH1103" s="9"/>
      <c r="KLI1103" s="9"/>
      <c r="KLJ1103" s="9"/>
      <c r="KLK1103" s="9"/>
      <c r="KLL1103" s="9"/>
      <c r="KLM1103" s="9"/>
      <c r="KLN1103" s="9"/>
      <c r="KLO1103" s="9"/>
      <c r="KLP1103" s="9"/>
      <c r="KLQ1103" s="9"/>
      <c r="KLR1103" s="9"/>
      <c r="KLS1103" s="9"/>
      <c r="KLT1103" s="9"/>
      <c r="KLU1103" s="9"/>
      <c r="KLV1103" s="9"/>
      <c r="KLW1103" s="9"/>
      <c r="KLX1103" s="9"/>
      <c r="KLY1103" s="9"/>
      <c r="KLZ1103" s="9"/>
      <c r="KMA1103" s="9"/>
      <c r="KMB1103" s="9"/>
      <c r="KMC1103" s="9"/>
      <c r="KMD1103" s="9"/>
      <c r="KME1103" s="9"/>
      <c r="KMF1103" s="9"/>
      <c r="KMG1103" s="9"/>
      <c r="KMH1103" s="9"/>
      <c r="KMI1103" s="9"/>
      <c r="KMJ1103" s="9"/>
      <c r="KMK1103" s="9"/>
      <c r="KML1103" s="9"/>
      <c r="KMM1103" s="9"/>
      <c r="KMN1103" s="9"/>
      <c r="KMO1103" s="9"/>
      <c r="KMP1103" s="9"/>
      <c r="KMQ1103" s="9"/>
      <c r="KMR1103" s="9"/>
      <c r="KMS1103" s="9"/>
      <c r="KMT1103" s="9"/>
      <c r="KMU1103" s="9"/>
      <c r="KMV1103" s="9"/>
      <c r="KMW1103" s="9"/>
      <c r="KMX1103" s="9"/>
      <c r="KMY1103" s="9"/>
      <c r="KMZ1103" s="9"/>
      <c r="KNA1103" s="9"/>
      <c r="KNB1103" s="9"/>
      <c r="KNC1103" s="9"/>
      <c r="KND1103" s="9"/>
      <c r="KNE1103" s="9"/>
      <c r="KNF1103" s="9"/>
      <c r="KNG1103" s="9"/>
      <c r="KNH1103" s="9"/>
      <c r="KNI1103" s="9"/>
      <c r="KNJ1103" s="9"/>
      <c r="KNK1103" s="9"/>
      <c r="KNL1103" s="9"/>
      <c r="KNM1103" s="9"/>
      <c r="KNN1103" s="9"/>
      <c r="KNO1103" s="9"/>
      <c r="KNP1103" s="9"/>
      <c r="KNQ1103" s="9"/>
      <c r="KNR1103" s="9"/>
      <c r="KNS1103" s="9"/>
      <c r="KNT1103" s="9"/>
      <c r="KNU1103" s="9"/>
      <c r="KNV1103" s="9"/>
      <c r="KNW1103" s="9"/>
      <c r="KNX1103" s="9"/>
      <c r="KNY1103" s="9"/>
      <c r="KNZ1103" s="9"/>
      <c r="KOA1103" s="9"/>
      <c r="KOB1103" s="9"/>
      <c r="KOC1103" s="9"/>
      <c r="KOD1103" s="9"/>
      <c r="KOE1103" s="9"/>
      <c r="KOF1103" s="9"/>
      <c r="KOG1103" s="9"/>
      <c r="KOH1103" s="9"/>
      <c r="KOI1103" s="9"/>
      <c r="KOJ1103" s="9"/>
      <c r="KOK1103" s="9"/>
      <c r="KOL1103" s="9"/>
      <c r="KOM1103" s="9"/>
      <c r="KON1103" s="9"/>
      <c r="KOO1103" s="9"/>
      <c r="KOP1103" s="9"/>
      <c r="KOQ1103" s="9"/>
      <c r="KOR1103" s="9"/>
      <c r="KOS1103" s="9"/>
      <c r="KOT1103" s="9"/>
      <c r="KOU1103" s="9"/>
      <c r="KOV1103" s="9"/>
      <c r="KOW1103" s="9"/>
      <c r="KOX1103" s="9"/>
      <c r="KOY1103" s="9"/>
      <c r="KOZ1103" s="9"/>
      <c r="KPA1103" s="9"/>
      <c r="KPB1103" s="9"/>
      <c r="KPC1103" s="9"/>
      <c r="KPD1103" s="9"/>
      <c r="KPE1103" s="9"/>
      <c r="KPF1103" s="9"/>
      <c r="KPG1103" s="9"/>
      <c r="KPH1103" s="9"/>
      <c r="KPI1103" s="9"/>
      <c r="KPJ1103" s="9"/>
      <c r="KPK1103" s="9"/>
      <c r="KPL1103" s="9"/>
      <c r="KPM1103" s="9"/>
      <c r="KPN1103" s="9"/>
      <c r="KPO1103" s="9"/>
      <c r="KPP1103" s="9"/>
      <c r="KPQ1103" s="9"/>
      <c r="KPR1103" s="9"/>
      <c r="KPS1103" s="9"/>
      <c r="KPT1103" s="9"/>
      <c r="KPU1103" s="9"/>
      <c r="KPV1103" s="9"/>
      <c r="KPW1103" s="9"/>
      <c r="KPX1103" s="9"/>
      <c r="KPY1103" s="9"/>
      <c r="KPZ1103" s="9"/>
      <c r="KQA1103" s="9"/>
      <c r="KQB1103" s="9"/>
      <c r="KQC1103" s="9"/>
      <c r="KQD1103" s="9"/>
      <c r="KQE1103" s="9"/>
      <c r="KQF1103" s="9"/>
      <c r="KQG1103" s="9"/>
      <c r="KQH1103" s="9"/>
      <c r="KQI1103" s="9"/>
      <c r="KQJ1103" s="9"/>
      <c r="KQK1103" s="9"/>
      <c r="KQL1103" s="9"/>
      <c r="KQM1103" s="9"/>
      <c r="KQN1103" s="9"/>
      <c r="KQO1103" s="9"/>
      <c r="KQP1103" s="9"/>
      <c r="KQQ1103" s="9"/>
      <c r="KQR1103" s="9"/>
      <c r="KQS1103" s="9"/>
      <c r="KQT1103" s="9"/>
      <c r="KQU1103" s="9"/>
      <c r="KQV1103" s="9"/>
      <c r="KQW1103" s="9"/>
      <c r="KQX1103" s="9"/>
      <c r="KQY1103" s="9"/>
      <c r="KQZ1103" s="9"/>
      <c r="KRA1103" s="9"/>
      <c r="KRB1103" s="9"/>
      <c r="KRC1103" s="9"/>
      <c r="KRD1103" s="9"/>
      <c r="KRE1103" s="9"/>
      <c r="KRF1103" s="9"/>
      <c r="KRG1103" s="9"/>
      <c r="KRH1103" s="9"/>
      <c r="KRI1103" s="9"/>
      <c r="KRJ1103" s="9"/>
      <c r="KRK1103" s="9"/>
      <c r="KRL1103" s="9"/>
      <c r="KRM1103" s="9"/>
      <c r="KRN1103" s="9"/>
      <c r="KRO1103" s="9"/>
      <c r="KRP1103" s="9"/>
      <c r="KRQ1103" s="9"/>
      <c r="KRR1103" s="9"/>
      <c r="KRS1103" s="9"/>
      <c r="KRT1103" s="9"/>
      <c r="KRU1103" s="9"/>
      <c r="KRV1103" s="9"/>
      <c r="KRW1103" s="9"/>
      <c r="KRX1103" s="9"/>
      <c r="KRY1103" s="9"/>
      <c r="KRZ1103" s="9"/>
      <c r="KSA1103" s="9"/>
      <c r="KSB1103" s="9"/>
      <c r="KSC1103" s="9"/>
      <c r="KSD1103" s="9"/>
      <c r="KSE1103" s="9"/>
      <c r="KSF1103" s="9"/>
      <c r="KSG1103" s="9"/>
      <c r="KSH1103" s="9"/>
      <c r="KSI1103" s="9"/>
      <c r="KSJ1103" s="9"/>
      <c r="KSK1103" s="9"/>
      <c r="KSL1103" s="9"/>
      <c r="KSM1103" s="9"/>
      <c r="KSN1103" s="9"/>
      <c r="KSO1103" s="9"/>
      <c r="KSP1103" s="9"/>
      <c r="KSQ1103" s="9"/>
      <c r="KSR1103" s="9"/>
      <c r="KSS1103" s="9"/>
      <c r="KST1103" s="9"/>
      <c r="KSU1103" s="9"/>
      <c r="KSV1103" s="9"/>
      <c r="KSW1103" s="9"/>
      <c r="KSX1103" s="9"/>
      <c r="KSY1103" s="9"/>
      <c r="KSZ1103" s="9"/>
      <c r="KTA1103" s="9"/>
      <c r="KTB1103" s="9"/>
      <c r="KTC1103" s="9"/>
      <c r="KTD1103" s="9"/>
      <c r="KTE1103" s="9"/>
      <c r="KTF1103" s="9"/>
      <c r="KTG1103" s="9"/>
      <c r="KTH1103" s="9"/>
      <c r="KTI1103" s="9"/>
      <c r="KTJ1103" s="9"/>
      <c r="KTK1103" s="9"/>
      <c r="KTL1103" s="9"/>
      <c r="KTM1103" s="9"/>
      <c r="KTN1103" s="9"/>
      <c r="KTO1103" s="9"/>
      <c r="KTP1103" s="9"/>
      <c r="KTQ1103" s="9"/>
      <c r="KTR1103" s="9"/>
      <c r="KTS1103" s="9"/>
      <c r="KTT1103" s="9"/>
      <c r="KTU1103" s="9"/>
      <c r="KTV1103" s="9"/>
      <c r="KTW1103" s="9"/>
      <c r="KTX1103" s="9"/>
      <c r="KTY1103" s="9"/>
      <c r="KTZ1103" s="9"/>
      <c r="KUA1103" s="9"/>
      <c r="KUB1103" s="9"/>
      <c r="KUC1103" s="9"/>
      <c r="KUD1103" s="9"/>
      <c r="KUE1103" s="9"/>
      <c r="KUF1103" s="9"/>
      <c r="KUG1103" s="9"/>
      <c r="KUH1103" s="9"/>
      <c r="KUI1103" s="9"/>
      <c r="KUJ1103" s="9"/>
      <c r="KUK1103" s="9"/>
      <c r="KUL1103" s="9"/>
      <c r="KUM1103" s="9"/>
      <c r="KUN1103" s="9"/>
      <c r="KUO1103" s="9"/>
      <c r="KUP1103" s="9"/>
      <c r="KUQ1103" s="9"/>
      <c r="KUR1103" s="9"/>
      <c r="KUS1103" s="9"/>
      <c r="KUT1103" s="9"/>
      <c r="KUU1103" s="9"/>
      <c r="KUV1103" s="9"/>
      <c r="KUW1103" s="9"/>
      <c r="KUX1103" s="9"/>
      <c r="KUY1103" s="9"/>
      <c r="KUZ1103" s="9"/>
      <c r="KVA1103" s="9"/>
      <c r="KVB1103" s="9"/>
      <c r="KVC1103" s="9"/>
      <c r="KVD1103" s="9"/>
      <c r="KVE1103" s="9"/>
      <c r="KVF1103" s="9"/>
      <c r="KVG1103" s="9"/>
      <c r="KVH1103" s="9"/>
      <c r="KVI1103" s="9"/>
      <c r="KVJ1103" s="9"/>
      <c r="KVK1103" s="9"/>
      <c r="KVL1103" s="9"/>
      <c r="KVM1103" s="9"/>
      <c r="KVN1103" s="9"/>
      <c r="KVO1103" s="9"/>
      <c r="KVP1103" s="9"/>
      <c r="KVQ1103" s="9"/>
      <c r="KVR1103" s="9"/>
      <c r="KVS1103" s="9"/>
      <c r="KVT1103" s="9"/>
      <c r="KVU1103" s="9"/>
      <c r="KVV1103" s="9"/>
      <c r="KVW1103" s="9"/>
      <c r="KVX1103" s="9"/>
      <c r="KVY1103" s="9"/>
      <c r="KVZ1103" s="9"/>
      <c r="KWA1103" s="9"/>
      <c r="KWB1103" s="9"/>
      <c r="KWC1103" s="9"/>
      <c r="KWD1103" s="9"/>
      <c r="KWE1103" s="9"/>
      <c r="KWF1103" s="9"/>
      <c r="KWG1103" s="9"/>
      <c r="KWH1103" s="9"/>
      <c r="KWI1103" s="9"/>
      <c r="KWJ1103" s="9"/>
      <c r="KWK1103" s="9"/>
      <c r="KWL1103" s="9"/>
      <c r="KWM1103" s="9"/>
      <c r="KWN1103" s="9"/>
      <c r="KWO1103" s="9"/>
      <c r="KWP1103" s="9"/>
      <c r="KWQ1103" s="9"/>
      <c r="KWR1103" s="9"/>
      <c r="KWS1103" s="9"/>
      <c r="KWT1103" s="9"/>
      <c r="KWU1103" s="9"/>
      <c r="KWV1103" s="9"/>
      <c r="KWW1103" s="9"/>
      <c r="KWX1103" s="9"/>
      <c r="KWY1103" s="9"/>
      <c r="KWZ1103" s="9"/>
      <c r="KXA1103" s="9"/>
      <c r="KXB1103" s="9"/>
      <c r="KXC1103" s="9"/>
      <c r="KXD1103" s="9"/>
      <c r="KXE1103" s="9"/>
      <c r="KXF1103" s="9"/>
      <c r="KXG1103" s="9"/>
      <c r="KXH1103" s="9"/>
      <c r="KXI1103" s="9"/>
      <c r="KXJ1103" s="9"/>
      <c r="KXK1103" s="9"/>
      <c r="KXL1103" s="9"/>
      <c r="KXM1103" s="9"/>
      <c r="KXN1103" s="9"/>
      <c r="KXO1103" s="9"/>
      <c r="KXP1103" s="9"/>
      <c r="KXQ1103" s="9"/>
      <c r="KXR1103" s="9"/>
      <c r="KXS1103" s="9"/>
      <c r="KXT1103" s="9"/>
      <c r="KXU1103" s="9"/>
      <c r="KXV1103" s="9"/>
      <c r="KXW1103" s="9"/>
      <c r="KXX1103" s="9"/>
      <c r="KXY1103" s="9"/>
      <c r="KXZ1103" s="9"/>
      <c r="KYA1103" s="9"/>
      <c r="KYB1103" s="9"/>
      <c r="KYC1103" s="9"/>
      <c r="KYD1103" s="9"/>
      <c r="KYE1103" s="9"/>
      <c r="KYF1103" s="9"/>
      <c r="KYG1103" s="9"/>
      <c r="KYH1103" s="9"/>
      <c r="KYI1103" s="9"/>
      <c r="KYJ1103" s="9"/>
      <c r="KYK1103" s="9"/>
      <c r="KYL1103" s="9"/>
      <c r="KYM1103" s="9"/>
      <c r="KYN1103" s="9"/>
      <c r="KYO1103" s="9"/>
      <c r="KYP1103" s="9"/>
      <c r="KYQ1103" s="9"/>
      <c r="KYR1103" s="9"/>
      <c r="KYS1103" s="9"/>
      <c r="KYT1103" s="9"/>
      <c r="KYU1103" s="9"/>
      <c r="KYV1103" s="9"/>
      <c r="KYW1103" s="9"/>
      <c r="KYX1103" s="9"/>
      <c r="KYY1103" s="9"/>
      <c r="KYZ1103" s="9"/>
      <c r="KZA1103" s="9"/>
      <c r="KZB1103" s="9"/>
      <c r="KZC1103" s="9"/>
      <c r="KZD1103" s="9"/>
      <c r="KZE1103" s="9"/>
      <c r="KZF1103" s="9"/>
      <c r="KZG1103" s="9"/>
      <c r="KZH1103" s="9"/>
      <c r="KZI1103" s="9"/>
      <c r="KZJ1103" s="9"/>
      <c r="KZK1103" s="9"/>
      <c r="KZL1103" s="9"/>
      <c r="KZM1103" s="9"/>
      <c r="KZN1103" s="9"/>
      <c r="KZO1103" s="9"/>
      <c r="KZP1103" s="9"/>
      <c r="KZQ1103" s="9"/>
      <c r="KZR1103" s="9"/>
      <c r="KZS1103" s="9"/>
      <c r="KZT1103" s="9"/>
      <c r="KZU1103" s="9"/>
      <c r="KZV1103" s="9"/>
      <c r="KZW1103" s="9"/>
      <c r="KZX1103" s="9"/>
      <c r="KZY1103" s="9"/>
      <c r="KZZ1103" s="9"/>
      <c r="LAA1103" s="9"/>
      <c r="LAB1103" s="9"/>
      <c r="LAC1103" s="9"/>
      <c r="LAD1103" s="9"/>
      <c r="LAE1103" s="9"/>
      <c r="LAF1103" s="9"/>
      <c r="LAG1103" s="9"/>
      <c r="LAH1103" s="9"/>
      <c r="LAI1103" s="9"/>
      <c r="LAJ1103" s="9"/>
      <c r="LAK1103" s="9"/>
      <c r="LAL1103" s="9"/>
      <c r="LAM1103" s="9"/>
      <c r="LAN1103" s="9"/>
      <c r="LAO1103" s="9"/>
      <c r="LAP1103" s="9"/>
      <c r="LAQ1103" s="9"/>
      <c r="LAR1103" s="9"/>
      <c r="LAS1103" s="9"/>
      <c r="LAT1103" s="9"/>
      <c r="LAU1103" s="9"/>
      <c r="LAV1103" s="9"/>
      <c r="LAW1103" s="9"/>
      <c r="LAX1103" s="9"/>
      <c r="LAY1103" s="9"/>
      <c r="LAZ1103" s="9"/>
      <c r="LBA1103" s="9"/>
      <c r="LBB1103" s="9"/>
      <c r="LBC1103" s="9"/>
      <c r="LBD1103" s="9"/>
      <c r="LBE1103" s="9"/>
      <c r="LBF1103" s="9"/>
      <c r="LBG1103" s="9"/>
      <c r="LBH1103" s="9"/>
      <c r="LBI1103" s="9"/>
      <c r="LBJ1103" s="9"/>
      <c r="LBK1103" s="9"/>
      <c r="LBL1103" s="9"/>
      <c r="LBM1103" s="9"/>
      <c r="LBN1103" s="9"/>
      <c r="LBO1103" s="9"/>
      <c r="LBP1103" s="9"/>
      <c r="LBQ1103" s="9"/>
      <c r="LBR1103" s="9"/>
      <c r="LBS1103" s="9"/>
      <c r="LBT1103" s="9"/>
      <c r="LBU1103" s="9"/>
      <c r="LBV1103" s="9"/>
      <c r="LBW1103" s="9"/>
      <c r="LBX1103" s="9"/>
      <c r="LBY1103" s="9"/>
      <c r="LBZ1103" s="9"/>
      <c r="LCA1103" s="9"/>
      <c r="LCB1103" s="9"/>
      <c r="LCC1103" s="9"/>
      <c r="LCD1103" s="9"/>
      <c r="LCE1103" s="9"/>
      <c r="LCF1103" s="9"/>
      <c r="LCG1103" s="9"/>
      <c r="LCH1103" s="9"/>
      <c r="LCI1103" s="9"/>
      <c r="LCJ1103" s="9"/>
      <c r="LCK1103" s="9"/>
      <c r="LCL1103" s="9"/>
      <c r="LCM1103" s="9"/>
      <c r="LCN1103" s="9"/>
      <c r="LCO1103" s="9"/>
      <c r="LCP1103" s="9"/>
      <c r="LCQ1103" s="9"/>
      <c r="LCR1103" s="9"/>
      <c r="LCS1103" s="9"/>
      <c r="LCT1103" s="9"/>
      <c r="LCU1103" s="9"/>
      <c r="LCV1103" s="9"/>
      <c r="LCW1103" s="9"/>
      <c r="LCX1103" s="9"/>
      <c r="LCY1103" s="9"/>
      <c r="LCZ1103" s="9"/>
      <c r="LDA1103" s="9"/>
      <c r="LDB1103" s="9"/>
      <c r="LDC1103" s="9"/>
      <c r="LDD1103" s="9"/>
      <c r="LDE1103" s="9"/>
      <c r="LDF1103" s="9"/>
      <c r="LDG1103" s="9"/>
      <c r="LDH1103" s="9"/>
      <c r="LDI1103" s="9"/>
      <c r="LDJ1103" s="9"/>
      <c r="LDK1103" s="9"/>
      <c r="LDL1103" s="9"/>
      <c r="LDM1103" s="9"/>
      <c r="LDN1103" s="9"/>
      <c r="LDO1103" s="9"/>
      <c r="LDP1103" s="9"/>
      <c r="LDQ1103" s="9"/>
      <c r="LDR1103" s="9"/>
      <c r="LDS1103" s="9"/>
      <c r="LDT1103" s="9"/>
      <c r="LDU1103" s="9"/>
      <c r="LDV1103" s="9"/>
      <c r="LDW1103" s="9"/>
      <c r="LDX1103" s="9"/>
      <c r="LDY1103" s="9"/>
      <c r="LDZ1103" s="9"/>
      <c r="LEA1103" s="9"/>
      <c r="LEB1103" s="9"/>
      <c r="LEC1103" s="9"/>
      <c r="LED1103" s="9"/>
      <c r="LEE1103" s="9"/>
      <c r="LEF1103" s="9"/>
      <c r="LEG1103" s="9"/>
      <c r="LEH1103" s="9"/>
      <c r="LEI1103" s="9"/>
      <c r="LEJ1103" s="9"/>
      <c r="LEK1103" s="9"/>
      <c r="LEL1103" s="9"/>
      <c r="LEM1103" s="9"/>
      <c r="LEN1103" s="9"/>
      <c r="LEO1103" s="9"/>
      <c r="LEP1103" s="9"/>
      <c r="LEQ1103" s="9"/>
      <c r="LER1103" s="9"/>
      <c r="LES1103" s="9"/>
      <c r="LET1103" s="9"/>
      <c r="LEU1103" s="9"/>
      <c r="LEV1103" s="9"/>
      <c r="LEW1103" s="9"/>
      <c r="LEX1103" s="9"/>
      <c r="LEY1103" s="9"/>
      <c r="LEZ1103" s="9"/>
      <c r="LFA1103" s="9"/>
      <c r="LFB1103" s="9"/>
      <c r="LFC1103" s="9"/>
      <c r="LFD1103" s="9"/>
      <c r="LFE1103" s="9"/>
      <c r="LFF1103" s="9"/>
      <c r="LFG1103" s="9"/>
      <c r="LFH1103" s="9"/>
      <c r="LFI1103" s="9"/>
      <c r="LFJ1103" s="9"/>
      <c r="LFK1103" s="9"/>
      <c r="LFL1103" s="9"/>
      <c r="LFM1103" s="9"/>
      <c r="LFN1103" s="9"/>
      <c r="LFO1103" s="9"/>
      <c r="LFP1103" s="9"/>
      <c r="LFQ1103" s="9"/>
      <c r="LFR1103" s="9"/>
      <c r="LFS1103" s="9"/>
      <c r="LFT1103" s="9"/>
      <c r="LFU1103" s="9"/>
      <c r="LFV1103" s="9"/>
      <c r="LFW1103" s="9"/>
      <c r="LFX1103" s="9"/>
      <c r="LFY1103" s="9"/>
      <c r="LFZ1103" s="9"/>
      <c r="LGA1103" s="9"/>
      <c r="LGB1103" s="9"/>
      <c r="LGC1103" s="9"/>
      <c r="LGD1103" s="9"/>
      <c r="LGE1103" s="9"/>
      <c r="LGF1103" s="9"/>
      <c r="LGG1103" s="9"/>
      <c r="LGH1103" s="9"/>
      <c r="LGI1103" s="9"/>
      <c r="LGJ1103" s="9"/>
      <c r="LGK1103" s="9"/>
      <c r="LGL1103" s="9"/>
      <c r="LGM1103" s="9"/>
      <c r="LGN1103" s="9"/>
      <c r="LGO1103" s="9"/>
      <c r="LGP1103" s="9"/>
      <c r="LGQ1103" s="9"/>
      <c r="LGR1103" s="9"/>
      <c r="LGS1103" s="9"/>
      <c r="LGT1103" s="9"/>
      <c r="LGU1103" s="9"/>
      <c r="LGV1103" s="9"/>
      <c r="LGW1103" s="9"/>
      <c r="LGX1103" s="9"/>
      <c r="LGY1103" s="9"/>
      <c r="LGZ1103" s="9"/>
      <c r="LHA1103" s="9"/>
      <c r="LHB1103" s="9"/>
      <c r="LHC1103" s="9"/>
      <c r="LHD1103" s="9"/>
      <c r="LHE1103" s="9"/>
      <c r="LHF1103" s="9"/>
      <c r="LHG1103" s="9"/>
      <c r="LHH1103" s="9"/>
      <c r="LHI1103" s="9"/>
      <c r="LHJ1103" s="9"/>
      <c r="LHK1103" s="9"/>
      <c r="LHL1103" s="9"/>
      <c r="LHM1103" s="9"/>
      <c r="LHN1103" s="9"/>
      <c r="LHO1103" s="9"/>
      <c r="LHP1103" s="9"/>
      <c r="LHQ1103" s="9"/>
      <c r="LHR1103" s="9"/>
      <c r="LHS1103" s="9"/>
      <c r="LHT1103" s="9"/>
      <c r="LHU1103" s="9"/>
      <c r="LHV1103" s="9"/>
      <c r="LHW1103" s="9"/>
      <c r="LHX1103" s="9"/>
      <c r="LHY1103" s="9"/>
      <c r="LHZ1103" s="9"/>
      <c r="LIA1103" s="9"/>
      <c r="LIB1103" s="9"/>
      <c r="LIC1103" s="9"/>
      <c r="LID1103" s="9"/>
      <c r="LIE1103" s="9"/>
      <c r="LIF1103" s="9"/>
      <c r="LIG1103" s="9"/>
      <c r="LIH1103" s="9"/>
      <c r="LII1103" s="9"/>
      <c r="LIJ1103" s="9"/>
      <c r="LIK1103" s="9"/>
      <c r="LIL1103" s="9"/>
      <c r="LIM1103" s="9"/>
      <c r="LIN1103" s="9"/>
      <c r="LIO1103" s="9"/>
      <c r="LIP1103" s="9"/>
      <c r="LIQ1103" s="9"/>
      <c r="LIR1103" s="9"/>
      <c r="LIS1103" s="9"/>
      <c r="LIT1103" s="9"/>
      <c r="LIU1103" s="9"/>
      <c r="LIV1103" s="9"/>
      <c r="LIW1103" s="9"/>
      <c r="LIX1103" s="9"/>
      <c r="LIY1103" s="9"/>
      <c r="LIZ1103" s="9"/>
      <c r="LJA1103" s="9"/>
      <c r="LJB1103" s="9"/>
      <c r="LJC1103" s="9"/>
      <c r="LJD1103" s="9"/>
      <c r="LJE1103" s="9"/>
      <c r="LJF1103" s="9"/>
      <c r="LJG1103" s="9"/>
      <c r="LJH1103" s="9"/>
      <c r="LJI1103" s="9"/>
      <c r="LJJ1103" s="9"/>
      <c r="LJK1103" s="9"/>
      <c r="LJL1103" s="9"/>
      <c r="LJM1103" s="9"/>
      <c r="LJN1103" s="9"/>
      <c r="LJO1103" s="9"/>
      <c r="LJP1103" s="9"/>
      <c r="LJQ1103" s="9"/>
      <c r="LJR1103" s="9"/>
      <c r="LJS1103" s="9"/>
      <c r="LJT1103" s="9"/>
      <c r="LJU1103" s="9"/>
      <c r="LJV1103" s="9"/>
      <c r="LJW1103" s="9"/>
      <c r="LJX1103" s="9"/>
      <c r="LJY1103" s="9"/>
      <c r="LJZ1103" s="9"/>
      <c r="LKA1103" s="9"/>
      <c r="LKB1103" s="9"/>
      <c r="LKC1103" s="9"/>
      <c r="LKD1103" s="9"/>
      <c r="LKE1103" s="9"/>
      <c r="LKF1103" s="9"/>
      <c r="LKG1103" s="9"/>
      <c r="LKH1103" s="9"/>
      <c r="LKI1103" s="9"/>
      <c r="LKJ1103" s="9"/>
      <c r="LKK1103" s="9"/>
      <c r="LKL1103" s="9"/>
      <c r="LKM1103" s="9"/>
      <c r="LKN1103" s="9"/>
      <c r="LKO1103" s="9"/>
      <c r="LKP1103" s="9"/>
      <c r="LKQ1103" s="9"/>
      <c r="LKR1103" s="9"/>
      <c r="LKS1103" s="9"/>
      <c r="LKT1103" s="9"/>
      <c r="LKU1103" s="9"/>
      <c r="LKV1103" s="9"/>
      <c r="LKW1103" s="9"/>
      <c r="LKX1103" s="9"/>
      <c r="LKY1103" s="9"/>
      <c r="LKZ1103" s="9"/>
      <c r="LLA1103" s="9"/>
      <c r="LLB1103" s="9"/>
      <c r="LLC1103" s="9"/>
      <c r="LLD1103" s="9"/>
      <c r="LLE1103" s="9"/>
      <c r="LLF1103" s="9"/>
      <c r="LLG1103" s="9"/>
      <c r="LLH1103" s="9"/>
      <c r="LLI1103" s="9"/>
      <c r="LLJ1103" s="9"/>
      <c r="LLK1103" s="9"/>
      <c r="LLL1103" s="9"/>
      <c r="LLM1103" s="9"/>
      <c r="LLN1103" s="9"/>
      <c r="LLO1103" s="9"/>
      <c r="LLP1103" s="9"/>
      <c r="LLQ1103" s="9"/>
      <c r="LLR1103" s="9"/>
      <c r="LLS1103" s="9"/>
      <c r="LLT1103" s="9"/>
      <c r="LLU1103" s="9"/>
      <c r="LLV1103" s="9"/>
      <c r="LLW1103" s="9"/>
      <c r="LLX1103" s="9"/>
      <c r="LLY1103" s="9"/>
      <c r="LLZ1103" s="9"/>
      <c r="LMA1103" s="9"/>
      <c r="LMB1103" s="9"/>
      <c r="LMC1103" s="9"/>
      <c r="LMD1103" s="9"/>
      <c r="LME1103" s="9"/>
      <c r="LMF1103" s="9"/>
      <c r="LMG1103" s="9"/>
      <c r="LMH1103" s="9"/>
      <c r="LMI1103" s="9"/>
      <c r="LMJ1103" s="9"/>
      <c r="LMK1103" s="9"/>
      <c r="LML1103" s="9"/>
      <c r="LMM1103" s="9"/>
      <c r="LMN1103" s="9"/>
      <c r="LMO1103" s="9"/>
      <c r="LMP1103" s="9"/>
      <c r="LMQ1103" s="9"/>
      <c r="LMR1103" s="9"/>
      <c r="LMS1103" s="9"/>
      <c r="LMT1103" s="9"/>
      <c r="LMU1103" s="9"/>
      <c r="LMV1103" s="9"/>
      <c r="LMW1103" s="9"/>
      <c r="LMX1103" s="9"/>
      <c r="LMY1103" s="9"/>
      <c r="LMZ1103" s="9"/>
      <c r="LNA1103" s="9"/>
      <c r="LNB1103" s="9"/>
      <c r="LNC1103" s="9"/>
      <c r="LND1103" s="9"/>
      <c r="LNE1103" s="9"/>
      <c r="LNF1103" s="9"/>
      <c r="LNG1103" s="9"/>
      <c r="LNH1103" s="9"/>
      <c r="LNI1103" s="9"/>
      <c r="LNJ1103" s="9"/>
      <c r="LNK1103" s="9"/>
      <c r="LNL1103" s="9"/>
      <c r="LNM1103" s="9"/>
      <c r="LNN1103" s="9"/>
      <c r="LNO1103" s="9"/>
      <c r="LNP1103" s="9"/>
      <c r="LNQ1103" s="9"/>
      <c r="LNR1103" s="9"/>
      <c r="LNS1103" s="9"/>
      <c r="LNT1103" s="9"/>
      <c r="LNU1103" s="9"/>
      <c r="LNV1103" s="9"/>
      <c r="LNW1103" s="9"/>
      <c r="LNX1103" s="9"/>
      <c r="LNY1103" s="9"/>
      <c r="LNZ1103" s="9"/>
      <c r="LOA1103" s="9"/>
      <c r="LOB1103" s="9"/>
      <c r="LOC1103" s="9"/>
      <c r="LOD1103" s="9"/>
      <c r="LOE1103" s="9"/>
      <c r="LOF1103" s="9"/>
      <c r="LOG1103" s="9"/>
      <c r="LOH1103" s="9"/>
      <c r="LOI1103" s="9"/>
      <c r="LOJ1103" s="9"/>
      <c r="LOK1103" s="9"/>
      <c r="LOL1103" s="9"/>
      <c r="LOM1103" s="9"/>
      <c r="LON1103" s="9"/>
      <c r="LOO1103" s="9"/>
      <c r="LOP1103" s="9"/>
      <c r="LOQ1103" s="9"/>
      <c r="LOR1103" s="9"/>
      <c r="LOS1103" s="9"/>
      <c r="LOT1103" s="9"/>
      <c r="LOU1103" s="9"/>
      <c r="LOV1103" s="9"/>
      <c r="LOW1103" s="9"/>
      <c r="LOX1103" s="9"/>
      <c r="LOY1103" s="9"/>
      <c r="LOZ1103" s="9"/>
      <c r="LPA1103" s="9"/>
      <c r="LPB1103" s="9"/>
      <c r="LPC1103" s="9"/>
      <c r="LPD1103" s="9"/>
      <c r="LPE1103" s="9"/>
      <c r="LPF1103" s="9"/>
      <c r="LPG1103" s="9"/>
      <c r="LPH1103" s="9"/>
      <c r="LPI1103" s="9"/>
      <c r="LPJ1103" s="9"/>
      <c r="LPK1103" s="9"/>
      <c r="LPL1103" s="9"/>
      <c r="LPM1103" s="9"/>
      <c r="LPN1103" s="9"/>
      <c r="LPO1103" s="9"/>
      <c r="LPP1103" s="9"/>
      <c r="LPQ1103" s="9"/>
      <c r="LPR1103" s="9"/>
      <c r="LPS1103" s="9"/>
      <c r="LPT1103" s="9"/>
      <c r="LPU1103" s="9"/>
      <c r="LPV1103" s="9"/>
      <c r="LPW1103" s="9"/>
      <c r="LPX1103" s="9"/>
      <c r="LPY1103" s="9"/>
      <c r="LPZ1103" s="9"/>
      <c r="LQA1103" s="9"/>
      <c r="LQB1103" s="9"/>
      <c r="LQC1103" s="9"/>
      <c r="LQD1103" s="9"/>
      <c r="LQE1103" s="9"/>
      <c r="LQF1103" s="9"/>
      <c r="LQG1103" s="9"/>
      <c r="LQH1103" s="9"/>
      <c r="LQI1103" s="9"/>
      <c r="LQJ1103" s="9"/>
      <c r="LQK1103" s="9"/>
      <c r="LQL1103" s="9"/>
      <c r="LQM1103" s="9"/>
      <c r="LQN1103" s="9"/>
      <c r="LQO1103" s="9"/>
      <c r="LQP1103" s="9"/>
      <c r="LQQ1103" s="9"/>
      <c r="LQR1103" s="9"/>
      <c r="LQS1103" s="9"/>
      <c r="LQT1103" s="9"/>
      <c r="LQU1103" s="9"/>
      <c r="LQV1103" s="9"/>
      <c r="LQW1103" s="9"/>
      <c r="LQX1103" s="9"/>
      <c r="LQY1103" s="9"/>
      <c r="LQZ1103" s="9"/>
      <c r="LRA1103" s="9"/>
      <c r="LRB1103" s="9"/>
      <c r="LRC1103" s="9"/>
      <c r="LRD1103" s="9"/>
      <c r="LRE1103" s="9"/>
      <c r="LRF1103" s="9"/>
      <c r="LRG1103" s="9"/>
      <c r="LRH1103" s="9"/>
      <c r="LRI1103" s="9"/>
      <c r="LRJ1103" s="9"/>
      <c r="LRK1103" s="9"/>
      <c r="LRL1103" s="9"/>
      <c r="LRM1103" s="9"/>
      <c r="LRN1103" s="9"/>
      <c r="LRO1103" s="9"/>
      <c r="LRP1103" s="9"/>
      <c r="LRQ1103" s="9"/>
      <c r="LRR1103" s="9"/>
      <c r="LRS1103" s="9"/>
      <c r="LRT1103" s="9"/>
      <c r="LRU1103" s="9"/>
      <c r="LRV1103" s="9"/>
      <c r="LRW1103" s="9"/>
      <c r="LRX1103" s="9"/>
      <c r="LRY1103" s="9"/>
      <c r="LRZ1103" s="9"/>
      <c r="LSA1103" s="9"/>
      <c r="LSB1103" s="9"/>
      <c r="LSC1103" s="9"/>
      <c r="LSD1103" s="9"/>
      <c r="LSE1103" s="9"/>
      <c r="LSF1103" s="9"/>
      <c r="LSG1103" s="9"/>
      <c r="LSH1103" s="9"/>
      <c r="LSI1103" s="9"/>
      <c r="LSJ1103" s="9"/>
      <c r="LSK1103" s="9"/>
      <c r="LSL1103" s="9"/>
      <c r="LSM1103" s="9"/>
      <c r="LSN1103" s="9"/>
      <c r="LSO1103" s="9"/>
      <c r="LSP1103" s="9"/>
      <c r="LSQ1103" s="9"/>
      <c r="LSR1103" s="9"/>
      <c r="LSS1103" s="9"/>
      <c r="LST1103" s="9"/>
      <c r="LSU1103" s="9"/>
      <c r="LSV1103" s="9"/>
      <c r="LSW1103" s="9"/>
      <c r="LSX1103" s="9"/>
      <c r="LSY1103" s="9"/>
      <c r="LSZ1103" s="9"/>
      <c r="LTA1103" s="9"/>
      <c r="LTB1103" s="9"/>
      <c r="LTC1103" s="9"/>
      <c r="LTD1103" s="9"/>
      <c r="LTE1103" s="9"/>
      <c r="LTF1103" s="9"/>
      <c r="LTG1103" s="9"/>
      <c r="LTH1103" s="9"/>
      <c r="LTI1103" s="9"/>
      <c r="LTJ1103" s="9"/>
      <c r="LTK1103" s="9"/>
      <c r="LTL1103" s="9"/>
      <c r="LTM1103" s="9"/>
      <c r="LTN1103" s="9"/>
      <c r="LTO1103" s="9"/>
      <c r="LTP1103" s="9"/>
      <c r="LTQ1103" s="9"/>
      <c r="LTR1103" s="9"/>
      <c r="LTS1103" s="9"/>
      <c r="LTT1103" s="9"/>
      <c r="LTU1103" s="9"/>
      <c r="LTV1103" s="9"/>
      <c r="LTW1103" s="9"/>
      <c r="LTX1103" s="9"/>
      <c r="LTY1103" s="9"/>
      <c r="LTZ1103" s="9"/>
      <c r="LUA1103" s="9"/>
      <c r="LUB1103" s="9"/>
      <c r="LUC1103" s="9"/>
      <c r="LUD1103" s="9"/>
      <c r="LUE1103" s="9"/>
      <c r="LUF1103" s="9"/>
      <c r="LUG1103" s="9"/>
      <c r="LUH1103" s="9"/>
      <c r="LUI1103" s="9"/>
      <c r="LUJ1103" s="9"/>
      <c r="LUK1103" s="9"/>
      <c r="LUL1103" s="9"/>
      <c r="LUM1103" s="9"/>
      <c r="LUN1103" s="9"/>
      <c r="LUO1103" s="9"/>
      <c r="LUP1103" s="9"/>
      <c r="LUQ1103" s="9"/>
      <c r="LUR1103" s="9"/>
      <c r="LUS1103" s="9"/>
      <c r="LUT1103" s="9"/>
      <c r="LUU1103" s="9"/>
      <c r="LUV1103" s="9"/>
      <c r="LUW1103" s="9"/>
      <c r="LUX1103" s="9"/>
      <c r="LUY1103" s="9"/>
      <c r="LUZ1103" s="9"/>
      <c r="LVA1103" s="9"/>
      <c r="LVB1103" s="9"/>
      <c r="LVC1103" s="9"/>
      <c r="LVD1103" s="9"/>
      <c r="LVE1103" s="9"/>
      <c r="LVF1103" s="9"/>
      <c r="LVG1103" s="9"/>
      <c r="LVH1103" s="9"/>
      <c r="LVI1103" s="9"/>
      <c r="LVJ1103" s="9"/>
      <c r="LVK1103" s="9"/>
      <c r="LVL1103" s="9"/>
      <c r="LVM1103" s="9"/>
      <c r="LVN1103" s="9"/>
      <c r="LVO1103" s="9"/>
      <c r="LVP1103" s="9"/>
      <c r="LVQ1103" s="9"/>
      <c r="LVR1103" s="9"/>
      <c r="LVS1103" s="9"/>
      <c r="LVT1103" s="9"/>
      <c r="LVU1103" s="9"/>
      <c r="LVV1103" s="9"/>
      <c r="LVW1103" s="9"/>
      <c r="LVX1103" s="9"/>
      <c r="LVY1103" s="9"/>
      <c r="LVZ1103" s="9"/>
      <c r="LWA1103" s="9"/>
      <c r="LWB1103" s="9"/>
      <c r="LWC1103" s="9"/>
      <c r="LWD1103" s="9"/>
      <c r="LWE1103" s="9"/>
      <c r="LWF1103" s="9"/>
      <c r="LWG1103" s="9"/>
      <c r="LWH1103" s="9"/>
      <c r="LWI1103" s="9"/>
      <c r="LWJ1103" s="9"/>
      <c r="LWK1103" s="9"/>
      <c r="LWL1103" s="9"/>
      <c r="LWM1103" s="9"/>
      <c r="LWN1103" s="9"/>
      <c r="LWO1103" s="9"/>
      <c r="LWP1103" s="9"/>
      <c r="LWQ1103" s="9"/>
      <c r="LWR1103" s="9"/>
      <c r="LWS1103" s="9"/>
      <c r="LWT1103" s="9"/>
      <c r="LWU1103" s="9"/>
      <c r="LWV1103" s="9"/>
      <c r="LWW1103" s="9"/>
      <c r="LWX1103" s="9"/>
      <c r="LWY1103" s="9"/>
      <c r="LWZ1103" s="9"/>
      <c r="LXA1103" s="9"/>
      <c r="LXB1103" s="9"/>
      <c r="LXC1103" s="9"/>
      <c r="LXD1103" s="9"/>
      <c r="LXE1103" s="9"/>
      <c r="LXF1103" s="9"/>
      <c r="LXG1103" s="9"/>
      <c r="LXH1103" s="9"/>
      <c r="LXI1103" s="9"/>
      <c r="LXJ1103" s="9"/>
      <c r="LXK1103" s="9"/>
      <c r="LXL1103" s="9"/>
      <c r="LXM1103" s="9"/>
      <c r="LXN1103" s="9"/>
      <c r="LXO1103" s="9"/>
      <c r="LXP1103" s="9"/>
      <c r="LXQ1103" s="9"/>
      <c r="LXR1103" s="9"/>
      <c r="LXS1103" s="9"/>
      <c r="LXT1103" s="9"/>
      <c r="LXU1103" s="9"/>
      <c r="LXV1103" s="9"/>
      <c r="LXW1103" s="9"/>
      <c r="LXX1103" s="9"/>
      <c r="LXY1103" s="9"/>
      <c r="LXZ1103" s="9"/>
      <c r="LYA1103" s="9"/>
      <c r="LYB1103" s="9"/>
      <c r="LYC1103" s="9"/>
      <c r="LYD1103" s="9"/>
      <c r="LYE1103" s="9"/>
      <c r="LYF1103" s="9"/>
      <c r="LYG1103" s="9"/>
      <c r="LYH1103" s="9"/>
      <c r="LYI1103" s="9"/>
      <c r="LYJ1103" s="9"/>
      <c r="LYK1103" s="9"/>
      <c r="LYL1103" s="9"/>
      <c r="LYM1103" s="9"/>
      <c r="LYN1103" s="9"/>
      <c r="LYO1103" s="9"/>
      <c r="LYP1103" s="9"/>
      <c r="LYQ1103" s="9"/>
      <c r="LYR1103" s="9"/>
      <c r="LYS1103" s="9"/>
      <c r="LYT1103" s="9"/>
      <c r="LYU1103" s="9"/>
      <c r="LYV1103" s="9"/>
      <c r="LYW1103" s="9"/>
      <c r="LYX1103" s="9"/>
      <c r="LYY1103" s="9"/>
      <c r="LYZ1103" s="9"/>
      <c r="LZA1103" s="9"/>
      <c r="LZB1103" s="9"/>
      <c r="LZC1103" s="9"/>
      <c r="LZD1103" s="9"/>
      <c r="LZE1103" s="9"/>
      <c r="LZF1103" s="9"/>
      <c r="LZG1103" s="9"/>
      <c r="LZH1103" s="9"/>
      <c r="LZI1103" s="9"/>
      <c r="LZJ1103" s="9"/>
      <c r="LZK1103" s="9"/>
      <c r="LZL1103" s="9"/>
      <c r="LZM1103" s="9"/>
      <c r="LZN1103" s="9"/>
      <c r="LZO1103" s="9"/>
      <c r="LZP1103" s="9"/>
      <c r="LZQ1103" s="9"/>
      <c r="LZR1103" s="9"/>
      <c r="LZS1103" s="9"/>
      <c r="LZT1103" s="9"/>
      <c r="LZU1103" s="9"/>
      <c r="LZV1103" s="9"/>
      <c r="LZW1103" s="9"/>
      <c r="LZX1103" s="9"/>
      <c r="LZY1103" s="9"/>
      <c r="LZZ1103" s="9"/>
      <c r="MAA1103" s="9"/>
      <c r="MAB1103" s="9"/>
      <c r="MAC1103" s="9"/>
      <c r="MAD1103" s="9"/>
      <c r="MAE1103" s="9"/>
      <c r="MAF1103" s="9"/>
      <c r="MAG1103" s="9"/>
      <c r="MAH1103" s="9"/>
      <c r="MAI1103" s="9"/>
      <c r="MAJ1103" s="9"/>
      <c r="MAK1103" s="9"/>
      <c r="MAL1103" s="9"/>
      <c r="MAM1103" s="9"/>
      <c r="MAN1103" s="9"/>
      <c r="MAO1103" s="9"/>
      <c r="MAP1103" s="9"/>
      <c r="MAQ1103" s="9"/>
      <c r="MAR1103" s="9"/>
      <c r="MAS1103" s="9"/>
      <c r="MAT1103" s="9"/>
      <c r="MAU1103" s="9"/>
      <c r="MAV1103" s="9"/>
      <c r="MAW1103" s="9"/>
      <c r="MAX1103" s="9"/>
      <c r="MAY1103" s="9"/>
      <c r="MAZ1103" s="9"/>
      <c r="MBA1103" s="9"/>
      <c r="MBB1103" s="9"/>
      <c r="MBC1103" s="9"/>
      <c r="MBD1103" s="9"/>
      <c r="MBE1103" s="9"/>
      <c r="MBF1103" s="9"/>
      <c r="MBG1103" s="9"/>
      <c r="MBH1103" s="9"/>
      <c r="MBI1103" s="9"/>
      <c r="MBJ1103" s="9"/>
      <c r="MBK1103" s="9"/>
      <c r="MBL1103" s="9"/>
      <c r="MBM1103" s="9"/>
      <c r="MBN1103" s="9"/>
      <c r="MBO1103" s="9"/>
      <c r="MBP1103" s="9"/>
      <c r="MBQ1103" s="9"/>
      <c r="MBR1103" s="9"/>
      <c r="MBS1103" s="9"/>
      <c r="MBT1103" s="9"/>
      <c r="MBU1103" s="9"/>
      <c r="MBV1103" s="9"/>
      <c r="MBW1103" s="9"/>
      <c r="MBX1103" s="9"/>
      <c r="MBY1103" s="9"/>
      <c r="MBZ1103" s="9"/>
      <c r="MCA1103" s="9"/>
      <c r="MCB1103" s="9"/>
      <c r="MCC1103" s="9"/>
      <c r="MCD1103" s="9"/>
      <c r="MCE1103" s="9"/>
      <c r="MCF1103" s="9"/>
      <c r="MCG1103" s="9"/>
      <c r="MCH1103" s="9"/>
      <c r="MCI1103" s="9"/>
      <c r="MCJ1103" s="9"/>
      <c r="MCK1103" s="9"/>
      <c r="MCL1103" s="9"/>
      <c r="MCM1103" s="9"/>
      <c r="MCN1103" s="9"/>
      <c r="MCO1103" s="9"/>
      <c r="MCP1103" s="9"/>
      <c r="MCQ1103" s="9"/>
      <c r="MCR1103" s="9"/>
      <c r="MCS1103" s="9"/>
      <c r="MCT1103" s="9"/>
      <c r="MCU1103" s="9"/>
      <c r="MCV1103" s="9"/>
      <c r="MCW1103" s="9"/>
      <c r="MCX1103" s="9"/>
      <c r="MCY1103" s="9"/>
      <c r="MCZ1103" s="9"/>
      <c r="MDA1103" s="9"/>
      <c r="MDB1103" s="9"/>
      <c r="MDC1103" s="9"/>
      <c r="MDD1103" s="9"/>
      <c r="MDE1103" s="9"/>
      <c r="MDF1103" s="9"/>
      <c r="MDG1103" s="9"/>
      <c r="MDH1103" s="9"/>
      <c r="MDI1103" s="9"/>
      <c r="MDJ1103" s="9"/>
      <c r="MDK1103" s="9"/>
      <c r="MDL1103" s="9"/>
      <c r="MDM1103" s="9"/>
      <c r="MDN1103" s="9"/>
      <c r="MDO1103" s="9"/>
      <c r="MDP1103" s="9"/>
      <c r="MDQ1103" s="9"/>
      <c r="MDR1103" s="9"/>
      <c r="MDS1103" s="9"/>
      <c r="MDT1103" s="9"/>
      <c r="MDU1103" s="9"/>
      <c r="MDV1103" s="9"/>
      <c r="MDW1103" s="9"/>
      <c r="MDX1103" s="9"/>
      <c r="MDY1103" s="9"/>
      <c r="MDZ1103" s="9"/>
      <c r="MEA1103" s="9"/>
      <c r="MEB1103" s="9"/>
      <c r="MEC1103" s="9"/>
      <c r="MED1103" s="9"/>
      <c r="MEE1103" s="9"/>
      <c r="MEF1103" s="9"/>
      <c r="MEG1103" s="9"/>
      <c r="MEH1103" s="9"/>
      <c r="MEI1103" s="9"/>
      <c r="MEJ1103" s="9"/>
      <c r="MEK1103" s="9"/>
      <c r="MEL1103" s="9"/>
      <c r="MEM1103" s="9"/>
      <c r="MEN1103" s="9"/>
      <c r="MEO1103" s="9"/>
      <c r="MEP1103" s="9"/>
      <c r="MEQ1103" s="9"/>
      <c r="MER1103" s="9"/>
      <c r="MES1103" s="9"/>
      <c r="MET1103" s="9"/>
      <c r="MEU1103" s="9"/>
      <c r="MEV1103" s="9"/>
      <c r="MEW1103" s="9"/>
      <c r="MEX1103" s="9"/>
      <c r="MEY1103" s="9"/>
      <c r="MEZ1103" s="9"/>
      <c r="MFA1103" s="9"/>
      <c r="MFB1103" s="9"/>
      <c r="MFC1103" s="9"/>
      <c r="MFD1103" s="9"/>
      <c r="MFE1103" s="9"/>
      <c r="MFF1103" s="9"/>
      <c r="MFG1103" s="9"/>
      <c r="MFH1103" s="9"/>
      <c r="MFI1103" s="9"/>
      <c r="MFJ1103" s="9"/>
      <c r="MFK1103" s="9"/>
      <c r="MFL1103" s="9"/>
      <c r="MFM1103" s="9"/>
      <c r="MFN1103" s="9"/>
      <c r="MFO1103" s="9"/>
      <c r="MFP1103" s="9"/>
      <c r="MFQ1103" s="9"/>
      <c r="MFR1103" s="9"/>
      <c r="MFS1103" s="9"/>
      <c r="MFT1103" s="9"/>
      <c r="MFU1103" s="9"/>
      <c r="MFV1103" s="9"/>
      <c r="MFW1103" s="9"/>
      <c r="MFX1103" s="9"/>
      <c r="MFY1103" s="9"/>
      <c r="MFZ1103" s="9"/>
      <c r="MGA1103" s="9"/>
      <c r="MGB1103" s="9"/>
      <c r="MGC1103" s="9"/>
      <c r="MGD1103" s="9"/>
      <c r="MGE1103" s="9"/>
      <c r="MGF1103" s="9"/>
      <c r="MGG1103" s="9"/>
      <c r="MGH1103" s="9"/>
      <c r="MGI1103" s="9"/>
      <c r="MGJ1103" s="9"/>
      <c r="MGK1103" s="9"/>
      <c r="MGL1103" s="9"/>
      <c r="MGM1103" s="9"/>
      <c r="MGN1103" s="9"/>
      <c r="MGO1103" s="9"/>
      <c r="MGP1103" s="9"/>
      <c r="MGQ1103" s="9"/>
      <c r="MGR1103" s="9"/>
      <c r="MGS1103" s="9"/>
      <c r="MGT1103" s="9"/>
      <c r="MGU1103" s="9"/>
      <c r="MGV1103" s="9"/>
      <c r="MGW1103" s="9"/>
      <c r="MGX1103" s="9"/>
      <c r="MGY1103" s="9"/>
      <c r="MGZ1103" s="9"/>
      <c r="MHA1103" s="9"/>
      <c r="MHB1103" s="9"/>
      <c r="MHC1103" s="9"/>
      <c r="MHD1103" s="9"/>
      <c r="MHE1103" s="9"/>
      <c r="MHF1103" s="9"/>
      <c r="MHG1103" s="9"/>
      <c r="MHH1103" s="9"/>
      <c r="MHI1103" s="9"/>
      <c r="MHJ1103" s="9"/>
      <c r="MHK1103" s="9"/>
      <c r="MHL1103" s="9"/>
      <c r="MHM1103" s="9"/>
      <c r="MHN1103" s="9"/>
      <c r="MHO1103" s="9"/>
      <c r="MHP1103" s="9"/>
      <c r="MHQ1103" s="9"/>
      <c r="MHR1103" s="9"/>
      <c r="MHS1103" s="9"/>
      <c r="MHT1103" s="9"/>
      <c r="MHU1103" s="9"/>
      <c r="MHV1103" s="9"/>
      <c r="MHW1103" s="9"/>
      <c r="MHX1103" s="9"/>
      <c r="MHY1103" s="9"/>
      <c r="MHZ1103" s="9"/>
      <c r="MIA1103" s="9"/>
      <c r="MIB1103" s="9"/>
      <c r="MIC1103" s="9"/>
      <c r="MID1103" s="9"/>
      <c r="MIE1103" s="9"/>
      <c r="MIF1103" s="9"/>
      <c r="MIG1103" s="9"/>
      <c r="MIH1103" s="9"/>
      <c r="MII1103" s="9"/>
      <c r="MIJ1103" s="9"/>
      <c r="MIK1103" s="9"/>
      <c r="MIL1103" s="9"/>
      <c r="MIM1103" s="9"/>
      <c r="MIN1103" s="9"/>
      <c r="MIO1103" s="9"/>
      <c r="MIP1103" s="9"/>
      <c r="MIQ1103" s="9"/>
      <c r="MIR1103" s="9"/>
      <c r="MIS1103" s="9"/>
      <c r="MIT1103" s="9"/>
      <c r="MIU1103" s="9"/>
      <c r="MIV1103" s="9"/>
      <c r="MIW1103" s="9"/>
      <c r="MIX1103" s="9"/>
      <c r="MIY1103" s="9"/>
      <c r="MIZ1103" s="9"/>
      <c r="MJA1103" s="9"/>
      <c r="MJB1103" s="9"/>
      <c r="MJC1103" s="9"/>
      <c r="MJD1103" s="9"/>
      <c r="MJE1103" s="9"/>
      <c r="MJF1103" s="9"/>
      <c r="MJG1103" s="9"/>
      <c r="MJH1103" s="9"/>
      <c r="MJI1103" s="9"/>
      <c r="MJJ1103" s="9"/>
      <c r="MJK1103" s="9"/>
      <c r="MJL1103" s="9"/>
      <c r="MJM1103" s="9"/>
      <c r="MJN1103" s="9"/>
      <c r="MJO1103" s="9"/>
      <c r="MJP1103" s="9"/>
      <c r="MJQ1103" s="9"/>
      <c r="MJR1103" s="9"/>
      <c r="MJS1103" s="9"/>
      <c r="MJT1103" s="9"/>
      <c r="MJU1103" s="9"/>
      <c r="MJV1103" s="9"/>
      <c r="MJW1103" s="9"/>
      <c r="MJX1103" s="9"/>
      <c r="MJY1103" s="9"/>
      <c r="MJZ1103" s="9"/>
      <c r="MKA1103" s="9"/>
      <c r="MKB1103" s="9"/>
      <c r="MKC1103" s="9"/>
      <c r="MKD1103" s="9"/>
      <c r="MKE1103" s="9"/>
      <c r="MKF1103" s="9"/>
      <c r="MKG1103" s="9"/>
      <c r="MKH1103" s="9"/>
      <c r="MKI1103" s="9"/>
      <c r="MKJ1103" s="9"/>
      <c r="MKK1103" s="9"/>
      <c r="MKL1103" s="9"/>
      <c r="MKM1103" s="9"/>
      <c r="MKN1103" s="9"/>
      <c r="MKO1103" s="9"/>
      <c r="MKP1103" s="9"/>
      <c r="MKQ1103" s="9"/>
      <c r="MKR1103" s="9"/>
      <c r="MKS1103" s="9"/>
      <c r="MKT1103" s="9"/>
      <c r="MKU1103" s="9"/>
      <c r="MKV1103" s="9"/>
      <c r="MKW1103" s="9"/>
      <c r="MKX1103" s="9"/>
      <c r="MKY1103" s="9"/>
      <c r="MKZ1103" s="9"/>
      <c r="MLA1103" s="9"/>
      <c r="MLB1103" s="9"/>
      <c r="MLC1103" s="9"/>
      <c r="MLD1103" s="9"/>
      <c r="MLE1103" s="9"/>
      <c r="MLF1103" s="9"/>
      <c r="MLG1103" s="9"/>
      <c r="MLH1103" s="9"/>
      <c r="MLI1103" s="9"/>
      <c r="MLJ1103" s="9"/>
      <c r="MLK1103" s="9"/>
      <c r="MLL1103" s="9"/>
      <c r="MLM1103" s="9"/>
      <c r="MLN1103" s="9"/>
      <c r="MLO1103" s="9"/>
      <c r="MLP1103" s="9"/>
      <c r="MLQ1103" s="9"/>
      <c r="MLR1103" s="9"/>
      <c r="MLS1103" s="9"/>
      <c r="MLT1103" s="9"/>
      <c r="MLU1103" s="9"/>
      <c r="MLV1103" s="9"/>
      <c r="MLW1103" s="9"/>
      <c r="MLX1103" s="9"/>
      <c r="MLY1103" s="9"/>
      <c r="MLZ1103" s="9"/>
      <c r="MMA1103" s="9"/>
      <c r="MMB1103" s="9"/>
      <c r="MMC1103" s="9"/>
      <c r="MMD1103" s="9"/>
      <c r="MME1103" s="9"/>
      <c r="MMF1103" s="9"/>
      <c r="MMG1103" s="9"/>
      <c r="MMH1103" s="9"/>
      <c r="MMI1103" s="9"/>
      <c r="MMJ1103" s="9"/>
      <c r="MMK1103" s="9"/>
      <c r="MML1103" s="9"/>
      <c r="MMM1103" s="9"/>
      <c r="MMN1103" s="9"/>
      <c r="MMO1103" s="9"/>
      <c r="MMP1103" s="9"/>
      <c r="MMQ1103" s="9"/>
      <c r="MMR1103" s="9"/>
      <c r="MMS1103" s="9"/>
      <c r="MMT1103" s="9"/>
      <c r="MMU1103" s="9"/>
      <c r="MMV1103" s="9"/>
      <c r="MMW1103" s="9"/>
      <c r="MMX1103" s="9"/>
      <c r="MMY1103" s="9"/>
      <c r="MMZ1103" s="9"/>
      <c r="MNA1103" s="9"/>
      <c r="MNB1103" s="9"/>
      <c r="MNC1103" s="9"/>
      <c r="MND1103" s="9"/>
      <c r="MNE1103" s="9"/>
      <c r="MNF1103" s="9"/>
      <c r="MNG1103" s="9"/>
      <c r="MNH1103" s="9"/>
      <c r="MNI1103" s="9"/>
      <c r="MNJ1103" s="9"/>
      <c r="MNK1103" s="9"/>
      <c r="MNL1103" s="9"/>
      <c r="MNM1103" s="9"/>
      <c r="MNN1103" s="9"/>
      <c r="MNO1103" s="9"/>
      <c r="MNP1103" s="9"/>
      <c r="MNQ1103" s="9"/>
      <c r="MNR1103" s="9"/>
      <c r="MNS1103" s="9"/>
      <c r="MNT1103" s="9"/>
      <c r="MNU1103" s="9"/>
      <c r="MNV1103" s="9"/>
      <c r="MNW1103" s="9"/>
      <c r="MNX1103" s="9"/>
      <c r="MNY1103" s="9"/>
      <c r="MNZ1103" s="9"/>
      <c r="MOA1103" s="9"/>
      <c r="MOB1103" s="9"/>
      <c r="MOC1103" s="9"/>
      <c r="MOD1103" s="9"/>
      <c r="MOE1103" s="9"/>
      <c r="MOF1103" s="9"/>
      <c r="MOG1103" s="9"/>
      <c r="MOH1103" s="9"/>
      <c r="MOI1103" s="9"/>
      <c r="MOJ1103" s="9"/>
      <c r="MOK1103" s="9"/>
      <c r="MOL1103" s="9"/>
      <c r="MOM1103" s="9"/>
      <c r="MON1103" s="9"/>
      <c r="MOO1103" s="9"/>
      <c r="MOP1103" s="9"/>
      <c r="MOQ1103" s="9"/>
      <c r="MOR1103" s="9"/>
      <c r="MOS1103" s="9"/>
      <c r="MOT1103" s="9"/>
      <c r="MOU1103" s="9"/>
      <c r="MOV1103" s="9"/>
      <c r="MOW1103" s="9"/>
      <c r="MOX1103" s="9"/>
      <c r="MOY1103" s="9"/>
      <c r="MOZ1103" s="9"/>
      <c r="MPA1103" s="9"/>
      <c r="MPB1103" s="9"/>
      <c r="MPC1103" s="9"/>
      <c r="MPD1103" s="9"/>
      <c r="MPE1103" s="9"/>
      <c r="MPF1103" s="9"/>
      <c r="MPG1103" s="9"/>
      <c r="MPH1103" s="9"/>
      <c r="MPI1103" s="9"/>
      <c r="MPJ1103" s="9"/>
      <c r="MPK1103" s="9"/>
      <c r="MPL1103" s="9"/>
      <c r="MPM1103" s="9"/>
      <c r="MPN1103" s="9"/>
      <c r="MPO1103" s="9"/>
      <c r="MPP1103" s="9"/>
      <c r="MPQ1103" s="9"/>
      <c r="MPR1103" s="9"/>
      <c r="MPS1103" s="9"/>
      <c r="MPT1103" s="9"/>
      <c r="MPU1103" s="9"/>
      <c r="MPV1103" s="9"/>
      <c r="MPW1103" s="9"/>
      <c r="MPX1103" s="9"/>
      <c r="MPY1103" s="9"/>
      <c r="MPZ1103" s="9"/>
      <c r="MQA1103" s="9"/>
      <c r="MQB1103" s="9"/>
      <c r="MQC1103" s="9"/>
      <c r="MQD1103" s="9"/>
      <c r="MQE1103" s="9"/>
      <c r="MQF1103" s="9"/>
      <c r="MQG1103" s="9"/>
      <c r="MQH1103" s="9"/>
      <c r="MQI1103" s="9"/>
      <c r="MQJ1103" s="9"/>
      <c r="MQK1103" s="9"/>
      <c r="MQL1103" s="9"/>
      <c r="MQM1103" s="9"/>
      <c r="MQN1103" s="9"/>
      <c r="MQO1103" s="9"/>
      <c r="MQP1103" s="9"/>
      <c r="MQQ1103" s="9"/>
      <c r="MQR1103" s="9"/>
      <c r="MQS1103" s="9"/>
      <c r="MQT1103" s="9"/>
      <c r="MQU1103" s="9"/>
      <c r="MQV1103" s="9"/>
      <c r="MQW1103" s="9"/>
      <c r="MQX1103" s="9"/>
      <c r="MQY1103" s="9"/>
      <c r="MQZ1103" s="9"/>
      <c r="MRA1103" s="9"/>
      <c r="MRB1103" s="9"/>
      <c r="MRC1103" s="9"/>
      <c r="MRD1103" s="9"/>
      <c r="MRE1103" s="9"/>
      <c r="MRF1103" s="9"/>
      <c r="MRG1103" s="9"/>
      <c r="MRH1103" s="9"/>
      <c r="MRI1103" s="9"/>
      <c r="MRJ1103" s="9"/>
      <c r="MRK1103" s="9"/>
      <c r="MRL1103" s="9"/>
      <c r="MRM1103" s="9"/>
      <c r="MRN1103" s="9"/>
      <c r="MRO1103" s="9"/>
      <c r="MRP1103" s="9"/>
      <c r="MRQ1103" s="9"/>
      <c r="MRR1103" s="9"/>
      <c r="MRS1103" s="9"/>
      <c r="MRT1103" s="9"/>
      <c r="MRU1103" s="9"/>
      <c r="MRV1103" s="9"/>
      <c r="MRW1103" s="9"/>
      <c r="MRX1103" s="9"/>
      <c r="MRY1103" s="9"/>
      <c r="MRZ1103" s="9"/>
      <c r="MSA1103" s="9"/>
      <c r="MSB1103" s="9"/>
      <c r="MSC1103" s="9"/>
      <c r="MSD1103" s="9"/>
      <c r="MSE1103" s="9"/>
      <c r="MSF1103" s="9"/>
      <c r="MSG1103" s="9"/>
      <c r="MSH1103" s="9"/>
      <c r="MSI1103" s="9"/>
      <c r="MSJ1103" s="9"/>
      <c r="MSK1103" s="9"/>
      <c r="MSL1103" s="9"/>
      <c r="MSM1103" s="9"/>
      <c r="MSN1103" s="9"/>
      <c r="MSO1103" s="9"/>
      <c r="MSP1103" s="9"/>
      <c r="MSQ1103" s="9"/>
      <c r="MSR1103" s="9"/>
      <c r="MSS1103" s="9"/>
      <c r="MST1103" s="9"/>
      <c r="MSU1103" s="9"/>
      <c r="MSV1103" s="9"/>
      <c r="MSW1103" s="9"/>
      <c r="MSX1103" s="9"/>
      <c r="MSY1103" s="9"/>
      <c r="MSZ1103" s="9"/>
      <c r="MTA1103" s="9"/>
      <c r="MTB1103" s="9"/>
      <c r="MTC1103" s="9"/>
      <c r="MTD1103" s="9"/>
      <c r="MTE1103" s="9"/>
      <c r="MTF1103" s="9"/>
      <c r="MTG1103" s="9"/>
      <c r="MTH1103" s="9"/>
      <c r="MTI1103" s="9"/>
      <c r="MTJ1103" s="9"/>
      <c r="MTK1103" s="9"/>
      <c r="MTL1103" s="9"/>
      <c r="MTM1103" s="9"/>
      <c r="MTN1103" s="9"/>
      <c r="MTO1103" s="9"/>
      <c r="MTP1103" s="9"/>
      <c r="MTQ1103" s="9"/>
      <c r="MTR1103" s="9"/>
      <c r="MTS1103" s="9"/>
      <c r="MTT1103" s="9"/>
      <c r="MTU1103" s="9"/>
      <c r="MTV1103" s="9"/>
      <c r="MTW1103" s="9"/>
      <c r="MTX1103" s="9"/>
      <c r="MTY1103" s="9"/>
      <c r="MTZ1103" s="9"/>
      <c r="MUA1103" s="9"/>
      <c r="MUB1103" s="9"/>
      <c r="MUC1103" s="9"/>
      <c r="MUD1103" s="9"/>
      <c r="MUE1103" s="9"/>
      <c r="MUF1103" s="9"/>
      <c r="MUG1103" s="9"/>
      <c r="MUH1103" s="9"/>
      <c r="MUI1103" s="9"/>
      <c r="MUJ1103" s="9"/>
      <c r="MUK1103" s="9"/>
      <c r="MUL1103" s="9"/>
      <c r="MUM1103" s="9"/>
      <c r="MUN1103" s="9"/>
      <c r="MUO1103" s="9"/>
      <c r="MUP1103" s="9"/>
      <c r="MUQ1103" s="9"/>
      <c r="MUR1103" s="9"/>
      <c r="MUS1103" s="9"/>
      <c r="MUT1103" s="9"/>
      <c r="MUU1103" s="9"/>
      <c r="MUV1103" s="9"/>
      <c r="MUW1103" s="9"/>
      <c r="MUX1103" s="9"/>
      <c r="MUY1103" s="9"/>
      <c r="MUZ1103" s="9"/>
      <c r="MVA1103" s="9"/>
      <c r="MVB1103" s="9"/>
      <c r="MVC1103" s="9"/>
      <c r="MVD1103" s="9"/>
      <c r="MVE1103" s="9"/>
      <c r="MVF1103" s="9"/>
      <c r="MVG1103" s="9"/>
      <c r="MVH1103" s="9"/>
      <c r="MVI1103" s="9"/>
      <c r="MVJ1103" s="9"/>
      <c r="MVK1103" s="9"/>
      <c r="MVL1103" s="9"/>
      <c r="MVM1103" s="9"/>
      <c r="MVN1103" s="9"/>
      <c r="MVO1103" s="9"/>
      <c r="MVP1103" s="9"/>
      <c r="MVQ1103" s="9"/>
      <c r="MVR1103" s="9"/>
      <c r="MVS1103" s="9"/>
      <c r="MVT1103" s="9"/>
      <c r="MVU1103" s="9"/>
      <c r="MVV1103" s="9"/>
      <c r="MVW1103" s="9"/>
      <c r="MVX1103" s="9"/>
      <c r="MVY1103" s="9"/>
      <c r="MVZ1103" s="9"/>
      <c r="MWA1103" s="9"/>
      <c r="MWB1103" s="9"/>
      <c r="MWC1103" s="9"/>
      <c r="MWD1103" s="9"/>
      <c r="MWE1103" s="9"/>
      <c r="MWF1103" s="9"/>
      <c r="MWG1103" s="9"/>
      <c r="MWH1103" s="9"/>
      <c r="MWI1103" s="9"/>
      <c r="MWJ1103" s="9"/>
      <c r="MWK1103" s="9"/>
      <c r="MWL1103" s="9"/>
      <c r="MWM1103" s="9"/>
      <c r="MWN1103" s="9"/>
      <c r="MWO1103" s="9"/>
      <c r="MWP1103" s="9"/>
      <c r="MWQ1103" s="9"/>
      <c r="MWR1103" s="9"/>
      <c r="MWS1103" s="9"/>
      <c r="MWT1103" s="9"/>
      <c r="MWU1103" s="9"/>
      <c r="MWV1103" s="9"/>
      <c r="MWW1103" s="9"/>
      <c r="MWX1103" s="9"/>
      <c r="MWY1103" s="9"/>
      <c r="MWZ1103" s="9"/>
      <c r="MXA1103" s="9"/>
      <c r="MXB1103" s="9"/>
      <c r="MXC1103" s="9"/>
      <c r="MXD1103" s="9"/>
      <c r="MXE1103" s="9"/>
      <c r="MXF1103" s="9"/>
      <c r="MXG1103" s="9"/>
      <c r="MXH1103" s="9"/>
      <c r="MXI1103" s="9"/>
      <c r="MXJ1103" s="9"/>
      <c r="MXK1103" s="9"/>
      <c r="MXL1103" s="9"/>
      <c r="MXM1103" s="9"/>
      <c r="MXN1103" s="9"/>
      <c r="MXO1103" s="9"/>
      <c r="MXP1103" s="9"/>
      <c r="MXQ1103" s="9"/>
      <c r="MXR1103" s="9"/>
      <c r="MXS1103" s="9"/>
      <c r="MXT1103" s="9"/>
      <c r="MXU1103" s="9"/>
      <c r="MXV1103" s="9"/>
      <c r="MXW1103" s="9"/>
      <c r="MXX1103" s="9"/>
      <c r="MXY1103" s="9"/>
      <c r="MXZ1103" s="9"/>
      <c r="MYA1103" s="9"/>
      <c r="MYB1103" s="9"/>
      <c r="MYC1103" s="9"/>
      <c r="MYD1103" s="9"/>
      <c r="MYE1103" s="9"/>
      <c r="MYF1103" s="9"/>
      <c r="MYG1103" s="9"/>
      <c r="MYH1103" s="9"/>
      <c r="MYI1103" s="9"/>
      <c r="MYJ1103" s="9"/>
      <c r="MYK1103" s="9"/>
      <c r="MYL1103" s="9"/>
      <c r="MYM1103" s="9"/>
      <c r="MYN1103" s="9"/>
      <c r="MYO1103" s="9"/>
      <c r="MYP1103" s="9"/>
      <c r="MYQ1103" s="9"/>
      <c r="MYR1103" s="9"/>
      <c r="MYS1103" s="9"/>
      <c r="MYT1103" s="9"/>
      <c r="MYU1103" s="9"/>
      <c r="MYV1103" s="9"/>
      <c r="MYW1103" s="9"/>
      <c r="MYX1103" s="9"/>
      <c r="MYY1103" s="9"/>
      <c r="MYZ1103" s="9"/>
      <c r="MZA1103" s="9"/>
      <c r="MZB1103" s="9"/>
      <c r="MZC1103" s="9"/>
      <c r="MZD1103" s="9"/>
      <c r="MZE1103" s="9"/>
      <c r="MZF1103" s="9"/>
      <c r="MZG1103" s="9"/>
      <c r="MZH1103" s="9"/>
      <c r="MZI1103" s="9"/>
      <c r="MZJ1103" s="9"/>
      <c r="MZK1103" s="9"/>
      <c r="MZL1103" s="9"/>
      <c r="MZM1103" s="9"/>
      <c r="MZN1103" s="9"/>
      <c r="MZO1103" s="9"/>
      <c r="MZP1103" s="9"/>
      <c r="MZQ1103" s="9"/>
      <c r="MZR1103" s="9"/>
      <c r="MZS1103" s="9"/>
      <c r="MZT1103" s="9"/>
      <c r="MZU1103" s="9"/>
      <c r="MZV1103" s="9"/>
      <c r="MZW1103" s="9"/>
      <c r="MZX1103" s="9"/>
      <c r="MZY1103" s="9"/>
      <c r="MZZ1103" s="9"/>
      <c r="NAA1103" s="9"/>
      <c r="NAB1103" s="9"/>
      <c r="NAC1103" s="9"/>
      <c r="NAD1103" s="9"/>
      <c r="NAE1103" s="9"/>
      <c r="NAF1103" s="9"/>
      <c r="NAG1103" s="9"/>
      <c r="NAH1103" s="9"/>
      <c r="NAI1103" s="9"/>
      <c r="NAJ1103" s="9"/>
      <c r="NAK1103" s="9"/>
      <c r="NAL1103" s="9"/>
      <c r="NAM1103" s="9"/>
      <c r="NAN1103" s="9"/>
      <c r="NAO1103" s="9"/>
      <c r="NAP1103" s="9"/>
      <c r="NAQ1103" s="9"/>
      <c r="NAR1103" s="9"/>
      <c r="NAS1103" s="9"/>
      <c r="NAT1103" s="9"/>
      <c r="NAU1103" s="9"/>
      <c r="NAV1103" s="9"/>
      <c r="NAW1103" s="9"/>
      <c r="NAX1103" s="9"/>
      <c r="NAY1103" s="9"/>
      <c r="NAZ1103" s="9"/>
      <c r="NBA1103" s="9"/>
      <c r="NBB1103" s="9"/>
      <c r="NBC1103" s="9"/>
      <c r="NBD1103" s="9"/>
      <c r="NBE1103" s="9"/>
      <c r="NBF1103" s="9"/>
      <c r="NBG1103" s="9"/>
      <c r="NBH1103" s="9"/>
      <c r="NBI1103" s="9"/>
      <c r="NBJ1103" s="9"/>
      <c r="NBK1103" s="9"/>
      <c r="NBL1103" s="9"/>
      <c r="NBM1103" s="9"/>
      <c r="NBN1103" s="9"/>
      <c r="NBO1103" s="9"/>
      <c r="NBP1103" s="9"/>
      <c r="NBQ1103" s="9"/>
      <c r="NBR1103" s="9"/>
      <c r="NBS1103" s="9"/>
      <c r="NBT1103" s="9"/>
      <c r="NBU1103" s="9"/>
      <c r="NBV1103" s="9"/>
      <c r="NBW1103" s="9"/>
      <c r="NBX1103" s="9"/>
      <c r="NBY1103" s="9"/>
      <c r="NBZ1103" s="9"/>
      <c r="NCA1103" s="9"/>
      <c r="NCB1103" s="9"/>
      <c r="NCC1103" s="9"/>
      <c r="NCD1103" s="9"/>
      <c r="NCE1103" s="9"/>
      <c r="NCF1103" s="9"/>
      <c r="NCG1103" s="9"/>
      <c r="NCH1103" s="9"/>
      <c r="NCI1103" s="9"/>
      <c r="NCJ1103" s="9"/>
      <c r="NCK1103" s="9"/>
      <c r="NCL1103" s="9"/>
      <c r="NCM1103" s="9"/>
      <c r="NCN1103" s="9"/>
      <c r="NCO1103" s="9"/>
      <c r="NCP1103" s="9"/>
      <c r="NCQ1103" s="9"/>
      <c r="NCR1103" s="9"/>
      <c r="NCS1103" s="9"/>
      <c r="NCT1103" s="9"/>
      <c r="NCU1103" s="9"/>
      <c r="NCV1103" s="9"/>
      <c r="NCW1103" s="9"/>
      <c r="NCX1103" s="9"/>
      <c r="NCY1103" s="9"/>
      <c r="NCZ1103" s="9"/>
      <c r="NDA1103" s="9"/>
      <c r="NDB1103" s="9"/>
      <c r="NDC1103" s="9"/>
      <c r="NDD1103" s="9"/>
      <c r="NDE1103" s="9"/>
      <c r="NDF1103" s="9"/>
      <c r="NDG1103" s="9"/>
      <c r="NDH1103" s="9"/>
      <c r="NDI1103" s="9"/>
      <c r="NDJ1103" s="9"/>
      <c r="NDK1103" s="9"/>
      <c r="NDL1103" s="9"/>
      <c r="NDM1103" s="9"/>
      <c r="NDN1103" s="9"/>
      <c r="NDO1103" s="9"/>
      <c r="NDP1103" s="9"/>
      <c r="NDQ1103" s="9"/>
      <c r="NDR1103" s="9"/>
      <c r="NDS1103" s="9"/>
      <c r="NDT1103" s="9"/>
      <c r="NDU1103" s="9"/>
      <c r="NDV1103" s="9"/>
      <c r="NDW1103" s="9"/>
      <c r="NDX1103" s="9"/>
      <c r="NDY1103" s="9"/>
      <c r="NDZ1103" s="9"/>
      <c r="NEA1103" s="9"/>
      <c r="NEB1103" s="9"/>
      <c r="NEC1103" s="9"/>
      <c r="NED1103" s="9"/>
      <c r="NEE1103" s="9"/>
      <c r="NEF1103" s="9"/>
      <c r="NEG1103" s="9"/>
      <c r="NEH1103" s="9"/>
      <c r="NEI1103" s="9"/>
      <c r="NEJ1103" s="9"/>
      <c r="NEK1103" s="9"/>
      <c r="NEL1103" s="9"/>
      <c r="NEM1103" s="9"/>
      <c r="NEN1103" s="9"/>
      <c r="NEO1103" s="9"/>
      <c r="NEP1103" s="9"/>
      <c r="NEQ1103" s="9"/>
      <c r="NER1103" s="9"/>
      <c r="NES1103" s="9"/>
      <c r="NET1103" s="9"/>
      <c r="NEU1103" s="9"/>
      <c r="NEV1103" s="9"/>
      <c r="NEW1103" s="9"/>
      <c r="NEX1103" s="9"/>
      <c r="NEY1103" s="9"/>
      <c r="NEZ1103" s="9"/>
      <c r="NFA1103" s="9"/>
      <c r="NFB1103" s="9"/>
      <c r="NFC1103" s="9"/>
      <c r="NFD1103" s="9"/>
      <c r="NFE1103" s="9"/>
      <c r="NFF1103" s="9"/>
      <c r="NFG1103" s="9"/>
      <c r="NFH1103" s="9"/>
      <c r="NFI1103" s="9"/>
      <c r="NFJ1103" s="9"/>
      <c r="NFK1103" s="9"/>
      <c r="NFL1103" s="9"/>
      <c r="NFM1103" s="9"/>
      <c r="NFN1103" s="9"/>
      <c r="NFO1103" s="9"/>
      <c r="NFP1103" s="9"/>
      <c r="NFQ1103" s="9"/>
      <c r="NFR1103" s="9"/>
      <c r="NFS1103" s="9"/>
      <c r="NFT1103" s="9"/>
      <c r="NFU1103" s="9"/>
      <c r="NFV1103" s="9"/>
      <c r="NFW1103" s="9"/>
      <c r="NFX1103" s="9"/>
      <c r="NFY1103" s="9"/>
      <c r="NFZ1103" s="9"/>
      <c r="NGA1103" s="9"/>
      <c r="NGB1103" s="9"/>
      <c r="NGC1103" s="9"/>
      <c r="NGD1103" s="9"/>
      <c r="NGE1103" s="9"/>
      <c r="NGF1103" s="9"/>
      <c r="NGG1103" s="9"/>
      <c r="NGH1103" s="9"/>
      <c r="NGI1103" s="9"/>
      <c r="NGJ1103" s="9"/>
      <c r="NGK1103" s="9"/>
      <c r="NGL1103" s="9"/>
      <c r="NGM1103" s="9"/>
      <c r="NGN1103" s="9"/>
      <c r="NGO1103" s="9"/>
      <c r="NGP1103" s="9"/>
      <c r="NGQ1103" s="9"/>
      <c r="NGR1103" s="9"/>
      <c r="NGS1103" s="9"/>
      <c r="NGT1103" s="9"/>
      <c r="NGU1103" s="9"/>
      <c r="NGV1103" s="9"/>
      <c r="NGW1103" s="9"/>
      <c r="NGX1103" s="9"/>
      <c r="NGY1103" s="9"/>
      <c r="NGZ1103" s="9"/>
      <c r="NHA1103" s="9"/>
      <c r="NHB1103" s="9"/>
      <c r="NHC1103" s="9"/>
      <c r="NHD1103" s="9"/>
      <c r="NHE1103" s="9"/>
      <c r="NHF1103" s="9"/>
      <c r="NHG1103" s="9"/>
      <c r="NHH1103" s="9"/>
      <c r="NHI1103" s="9"/>
      <c r="NHJ1103" s="9"/>
      <c r="NHK1103" s="9"/>
      <c r="NHL1103" s="9"/>
      <c r="NHM1103" s="9"/>
      <c r="NHN1103" s="9"/>
      <c r="NHO1103" s="9"/>
      <c r="NHP1103" s="9"/>
      <c r="NHQ1103" s="9"/>
      <c r="NHR1103" s="9"/>
      <c r="NHS1103" s="9"/>
      <c r="NHT1103" s="9"/>
      <c r="NHU1103" s="9"/>
      <c r="NHV1103" s="9"/>
      <c r="NHW1103" s="9"/>
      <c r="NHX1103" s="9"/>
      <c r="NHY1103" s="9"/>
      <c r="NHZ1103" s="9"/>
      <c r="NIA1103" s="9"/>
      <c r="NIB1103" s="9"/>
      <c r="NIC1103" s="9"/>
      <c r="NID1103" s="9"/>
      <c r="NIE1103" s="9"/>
      <c r="NIF1103" s="9"/>
      <c r="NIG1103" s="9"/>
      <c r="NIH1103" s="9"/>
      <c r="NII1103" s="9"/>
      <c r="NIJ1103" s="9"/>
      <c r="NIK1103" s="9"/>
      <c r="NIL1103" s="9"/>
      <c r="NIM1103" s="9"/>
      <c r="NIN1103" s="9"/>
      <c r="NIO1103" s="9"/>
      <c r="NIP1103" s="9"/>
      <c r="NIQ1103" s="9"/>
      <c r="NIR1103" s="9"/>
      <c r="NIS1103" s="9"/>
      <c r="NIT1103" s="9"/>
      <c r="NIU1103" s="9"/>
      <c r="NIV1103" s="9"/>
      <c r="NIW1103" s="9"/>
      <c r="NIX1103" s="9"/>
      <c r="NIY1103" s="9"/>
      <c r="NIZ1103" s="9"/>
      <c r="NJA1103" s="9"/>
      <c r="NJB1103" s="9"/>
      <c r="NJC1103" s="9"/>
      <c r="NJD1103" s="9"/>
      <c r="NJE1103" s="9"/>
      <c r="NJF1103" s="9"/>
      <c r="NJG1103" s="9"/>
      <c r="NJH1103" s="9"/>
      <c r="NJI1103" s="9"/>
      <c r="NJJ1103" s="9"/>
      <c r="NJK1103" s="9"/>
      <c r="NJL1103" s="9"/>
      <c r="NJM1103" s="9"/>
      <c r="NJN1103" s="9"/>
      <c r="NJO1103" s="9"/>
      <c r="NJP1103" s="9"/>
      <c r="NJQ1103" s="9"/>
      <c r="NJR1103" s="9"/>
      <c r="NJS1103" s="9"/>
      <c r="NJT1103" s="9"/>
      <c r="NJU1103" s="9"/>
      <c r="NJV1103" s="9"/>
      <c r="NJW1103" s="9"/>
      <c r="NJX1103" s="9"/>
      <c r="NJY1103" s="9"/>
      <c r="NJZ1103" s="9"/>
      <c r="NKA1103" s="9"/>
      <c r="NKB1103" s="9"/>
      <c r="NKC1103" s="9"/>
      <c r="NKD1103" s="9"/>
      <c r="NKE1103" s="9"/>
      <c r="NKF1103" s="9"/>
      <c r="NKG1103" s="9"/>
      <c r="NKH1103" s="9"/>
      <c r="NKI1103" s="9"/>
      <c r="NKJ1103" s="9"/>
      <c r="NKK1103" s="9"/>
      <c r="NKL1103" s="9"/>
      <c r="NKM1103" s="9"/>
      <c r="NKN1103" s="9"/>
      <c r="NKO1103" s="9"/>
      <c r="NKP1103" s="9"/>
      <c r="NKQ1103" s="9"/>
      <c r="NKR1103" s="9"/>
      <c r="NKS1103" s="9"/>
      <c r="NKT1103" s="9"/>
      <c r="NKU1103" s="9"/>
      <c r="NKV1103" s="9"/>
      <c r="NKW1103" s="9"/>
      <c r="NKX1103" s="9"/>
      <c r="NKY1103" s="9"/>
      <c r="NKZ1103" s="9"/>
      <c r="NLA1103" s="9"/>
      <c r="NLB1103" s="9"/>
      <c r="NLC1103" s="9"/>
      <c r="NLD1103" s="9"/>
      <c r="NLE1103" s="9"/>
      <c r="NLF1103" s="9"/>
      <c r="NLG1103" s="9"/>
      <c r="NLH1103" s="9"/>
      <c r="NLI1103" s="9"/>
      <c r="NLJ1103" s="9"/>
      <c r="NLK1103" s="9"/>
      <c r="NLL1103" s="9"/>
      <c r="NLM1103" s="9"/>
      <c r="NLN1103" s="9"/>
      <c r="NLO1103" s="9"/>
      <c r="NLP1103" s="9"/>
      <c r="NLQ1103" s="9"/>
      <c r="NLR1103" s="9"/>
      <c r="NLS1103" s="9"/>
      <c r="NLT1103" s="9"/>
      <c r="NLU1103" s="9"/>
      <c r="NLV1103" s="9"/>
      <c r="NLW1103" s="9"/>
      <c r="NLX1103" s="9"/>
      <c r="NLY1103" s="9"/>
      <c r="NLZ1103" s="9"/>
      <c r="NMA1103" s="9"/>
      <c r="NMB1103" s="9"/>
      <c r="NMC1103" s="9"/>
      <c r="NMD1103" s="9"/>
      <c r="NME1103" s="9"/>
      <c r="NMF1103" s="9"/>
      <c r="NMG1103" s="9"/>
      <c r="NMH1103" s="9"/>
      <c r="NMI1103" s="9"/>
      <c r="NMJ1103" s="9"/>
      <c r="NMK1103" s="9"/>
      <c r="NML1103" s="9"/>
      <c r="NMM1103" s="9"/>
      <c r="NMN1103" s="9"/>
      <c r="NMO1103" s="9"/>
      <c r="NMP1103" s="9"/>
      <c r="NMQ1103" s="9"/>
      <c r="NMR1103" s="9"/>
      <c r="NMS1103" s="9"/>
      <c r="NMT1103" s="9"/>
      <c r="NMU1103" s="9"/>
      <c r="NMV1103" s="9"/>
      <c r="NMW1103" s="9"/>
      <c r="NMX1103" s="9"/>
      <c r="NMY1103" s="9"/>
      <c r="NMZ1103" s="9"/>
      <c r="NNA1103" s="9"/>
      <c r="NNB1103" s="9"/>
      <c r="NNC1103" s="9"/>
      <c r="NND1103" s="9"/>
      <c r="NNE1103" s="9"/>
      <c r="NNF1103" s="9"/>
      <c r="NNG1103" s="9"/>
      <c r="NNH1103" s="9"/>
      <c r="NNI1103" s="9"/>
      <c r="NNJ1103" s="9"/>
      <c r="NNK1103" s="9"/>
      <c r="NNL1103" s="9"/>
      <c r="NNM1103" s="9"/>
      <c r="NNN1103" s="9"/>
      <c r="NNO1103" s="9"/>
      <c r="NNP1103" s="9"/>
      <c r="NNQ1103" s="9"/>
      <c r="NNR1103" s="9"/>
      <c r="NNS1103" s="9"/>
      <c r="NNT1103" s="9"/>
      <c r="NNU1103" s="9"/>
      <c r="NNV1103" s="9"/>
      <c r="NNW1103" s="9"/>
      <c r="NNX1103" s="9"/>
      <c r="NNY1103" s="9"/>
      <c r="NNZ1103" s="9"/>
      <c r="NOA1103" s="9"/>
      <c r="NOB1103" s="9"/>
      <c r="NOC1103" s="9"/>
      <c r="NOD1103" s="9"/>
      <c r="NOE1103" s="9"/>
      <c r="NOF1103" s="9"/>
      <c r="NOG1103" s="9"/>
      <c r="NOH1103" s="9"/>
      <c r="NOI1103" s="9"/>
      <c r="NOJ1103" s="9"/>
      <c r="NOK1103" s="9"/>
      <c r="NOL1103" s="9"/>
      <c r="NOM1103" s="9"/>
      <c r="NON1103" s="9"/>
      <c r="NOO1103" s="9"/>
      <c r="NOP1103" s="9"/>
      <c r="NOQ1103" s="9"/>
      <c r="NOR1103" s="9"/>
      <c r="NOS1103" s="9"/>
      <c r="NOT1103" s="9"/>
      <c r="NOU1103" s="9"/>
      <c r="NOV1103" s="9"/>
      <c r="NOW1103" s="9"/>
      <c r="NOX1103" s="9"/>
      <c r="NOY1103" s="9"/>
      <c r="NOZ1103" s="9"/>
      <c r="NPA1103" s="9"/>
      <c r="NPB1103" s="9"/>
      <c r="NPC1103" s="9"/>
      <c r="NPD1103" s="9"/>
      <c r="NPE1103" s="9"/>
      <c r="NPF1103" s="9"/>
      <c r="NPG1103" s="9"/>
      <c r="NPH1103" s="9"/>
      <c r="NPI1103" s="9"/>
      <c r="NPJ1103" s="9"/>
      <c r="NPK1103" s="9"/>
      <c r="NPL1103" s="9"/>
      <c r="NPM1103" s="9"/>
      <c r="NPN1103" s="9"/>
      <c r="NPO1103" s="9"/>
      <c r="NPP1103" s="9"/>
      <c r="NPQ1103" s="9"/>
      <c r="NPR1103" s="9"/>
      <c r="NPS1103" s="9"/>
      <c r="NPT1103" s="9"/>
      <c r="NPU1103" s="9"/>
      <c r="NPV1103" s="9"/>
      <c r="NPW1103" s="9"/>
      <c r="NPX1103" s="9"/>
      <c r="NPY1103" s="9"/>
      <c r="NPZ1103" s="9"/>
      <c r="NQA1103" s="9"/>
      <c r="NQB1103" s="9"/>
      <c r="NQC1103" s="9"/>
      <c r="NQD1103" s="9"/>
      <c r="NQE1103" s="9"/>
      <c r="NQF1103" s="9"/>
      <c r="NQG1103" s="9"/>
      <c r="NQH1103" s="9"/>
      <c r="NQI1103" s="9"/>
      <c r="NQJ1103" s="9"/>
      <c r="NQK1103" s="9"/>
      <c r="NQL1103" s="9"/>
      <c r="NQM1103" s="9"/>
      <c r="NQN1103" s="9"/>
      <c r="NQO1103" s="9"/>
      <c r="NQP1103" s="9"/>
      <c r="NQQ1103" s="9"/>
      <c r="NQR1103" s="9"/>
      <c r="NQS1103" s="9"/>
      <c r="NQT1103" s="9"/>
      <c r="NQU1103" s="9"/>
      <c r="NQV1103" s="9"/>
      <c r="NQW1103" s="9"/>
      <c r="NQX1103" s="9"/>
      <c r="NQY1103" s="9"/>
      <c r="NQZ1103" s="9"/>
      <c r="NRA1103" s="9"/>
      <c r="NRB1103" s="9"/>
      <c r="NRC1103" s="9"/>
      <c r="NRD1103" s="9"/>
      <c r="NRE1103" s="9"/>
      <c r="NRF1103" s="9"/>
      <c r="NRG1103" s="9"/>
      <c r="NRH1103" s="9"/>
      <c r="NRI1103" s="9"/>
      <c r="NRJ1103" s="9"/>
      <c r="NRK1103" s="9"/>
      <c r="NRL1103" s="9"/>
      <c r="NRM1103" s="9"/>
      <c r="NRN1103" s="9"/>
      <c r="NRO1103" s="9"/>
      <c r="NRP1103" s="9"/>
      <c r="NRQ1103" s="9"/>
      <c r="NRR1103" s="9"/>
      <c r="NRS1103" s="9"/>
      <c r="NRT1103" s="9"/>
      <c r="NRU1103" s="9"/>
      <c r="NRV1103" s="9"/>
      <c r="NRW1103" s="9"/>
      <c r="NRX1103" s="9"/>
      <c r="NRY1103" s="9"/>
      <c r="NRZ1103" s="9"/>
      <c r="NSA1103" s="9"/>
      <c r="NSB1103" s="9"/>
      <c r="NSC1103" s="9"/>
      <c r="NSD1103" s="9"/>
      <c r="NSE1103" s="9"/>
      <c r="NSF1103" s="9"/>
      <c r="NSG1103" s="9"/>
      <c r="NSH1103" s="9"/>
      <c r="NSI1103" s="9"/>
      <c r="NSJ1103" s="9"/>
      <c r="NSK1103" s="9"/>
      <c r="NSL1103" s="9"/>
      <c r="NSM1103" s="9"/>
      <c r="NSN1103" s="9"/>
      <c r="NSO1103" s="9"/>
      <c r="NSP1103" s="9"/>
      <c r="NSQ1103" s="9"/>
      <c r="NSR1103" s="9"/>
      <c r="NSS1103" s="9"/>
      <c r="NST1103" s="9"/>
      <c r="NSU1103" s="9"/>
      <c r="NSV1103" s="9"/>
      <c r="NSW1103" s="9"/>
      <c r="NSX1103" s="9"/>
      <c r="NSY1103" s="9"/>
      <c r="NSZ1103" s="9"/>
      <c r="NTA1103" s="9"/>
      <c r="NTB1103" s="9"/>
      <c r="NTC1103" s="9"/>
      <c r="NTD1103" s="9"/>
      <c r="NTE1103" s="9"/>
      <c r="NTF1103" s="9"/>
      <c r="NTG1103" s="9"/>
      <c r="NTH1103" s="9"/>
      <c r="NTI1103" s="9"/>
      <c r="NTJ1103" s="9"/>
      <c r="NTK1103" s="9"/>
      <c r="NTL1103" s="9"/>
      <c r="NTM1103" s="9"/>
      <c r="NTN1103" s="9"/>
      <c r="NTO1103" s="9"/>
      <c r="NTP1103" s="9"/>
      <c r="NTQ1103" s="9"/>
      <c r="NTR1103" s="9"/>
      <c r="NTS1103" s="9"/>
      <c r="NTT1103" s="9"/>
      <c r="NTU1103" s="9"/>
      <c r="NTV1103" s="9"/>
      <c r="NTW1103" s="9"/>
      <c r="NTX1103" s="9"/>
      <c r="NTY1103" s="9"/>
      <c r="NTZ1103" s="9"/>
      <c r="NUA1103" s="9"/>
      <c r="NUB1103" s="9"/>
      <c r="NUC1103" s="9"/>
      <c r="NUD1103" s="9"/>
      <c r="NUE1103" s="9"/>
      <c r="NUF1103" s="9"/>
      <c r="NUG1103" s="9"/>
      <c r="NUH1103" s="9"/>
      <c r="NUI1103" s="9"/>
      <c r="NUJ1103" s="9"/>
      <c r="NUK1103" s="9"/>
      <c r="NUL1103" s="9"/>
      <c r="NUM1103" s="9"/>
      <c r="NUN1103" s="9"/>
      <c r="NUO1103" s="9"/>
      <c r="NUP1103" s="9"/>
      <c r="NUQ1103" s="9"/>
      <c r="NUR1103" s="9"/>
      <c r="NUS1103" s="9"/>
      <c r="NUT1103" s="9"/>
      <c r="NUU1103" s="9"/>
      <c r="NUV1103" s="9"/>
      <c r="NUW1103" s="9"/>
      <c r="NUX1103" s="9"/>
      <c r="NUY1103" s="9"/>
      <c r="NUZ1103" s="9"/>
      <c r="NVA1103" s="9"/>
      <c r="NVB1103" s="9"/>
      <c r="NVC1103" s="9"/>
      <c r="NVD1103" s="9"/>
      <c r="NVE1103" s="9"/>
      <c r="NVF1103" s="9"/>
      <c r="NVG1103" s="9"/>
      <c r="NVH1103" s="9"/>
      <c r="NVI1103" s="9"/>
      <c r="NVJ1103" s="9"/>
      <c r="NVK1103" s="9"/>
      <c r="NVL1103" s="9"/>
      <c r="NVM1103" s="9"/>
      <c r="NVN1103" s="9"/>
      <c r="NVO1103" s="9"/>
      <c r="NVP1103" s="9"/>
      <c r="NVQ1103" s="9"/>
      <c r="NVR1103" s="9"/>
      <c r="NVS1103" s="9"/>
      <c r="NVT1103" s="9"/>
      <c r="NVU1103" s="9"/>
      <c r="NVV1103" s="9"/>
      <c r="NVW1103" s="9"/>
      <c r="NVX1103" s="9"/>
      <c r="NVY1103" s="9"/>
      <c r="NVZ1103" s="9"/>
      <c r="NWA1103" s="9"/>
      <c r="NWB1103" s="9"/>
      <c r="NWC1103" s="9"/>
      <c r="NWD1103" s="9"/>
      <c r="NWE1103" s="9"/>
      <c r="NWF1103" s="9"/>
      <c r="NWG1103" s="9"/>
      <c r="NWH1103" s="9"/>
      <c r="NWI1103" s="9"/>
      <c r="NWJ1103" s="9"/>
      <c r="NWK1103" s="9"/>
      <c r="NWL1103" s="9"/>
      <c r="NWM1103" s="9"/>
      <c r="NWN1103" s="9"/>
      <c r="NWO1103" s="9"/>
      <c r="NWP1103" s="9"/>
      <c r="NWQ1103" s="9"/>
      <c r="NWR1103" s="9"/>
      <c r="NWS1103" s="9"/>
      <c r="NWT1103" s="9"/>
      <c r="NWU1103" s="9"/>
      <c r="NWV1103" s="9"/>
      <c r="NWW1103" s="9"/>
      <c r="NWX1103" s="9"/>
      <c r="NWY1103" s="9"/>
      <c r="NWZ1103" s="9"/>
      <c r="NXA1103" s="9"/>
      <c r="NXB1103" s="9"/>
      <c r="NXC1103" s="9"/>
      <c r="NXD1103" s="9"/>
      <c r="NXE1103" s="9"/>
      <c r="NXF1103" s="9"/>
      <c r="NXG1103" s="9"/>
      <c r="NXH1103" s="9"/>
      <c r="NXI1103" s="9"/>
      <c r="NXJ1103" s="9"/>
      <c r="NXK1103" s="9"/>
      <c r="NXL1103" s="9"/>
      <c r="NXM1103" s="9"/>
      <c r="NXN1103" s="9"/>
      <c r="NXO1103" s="9"/>
      <c r="NXP1103" s="9"/>
      <c r="NXQ1103" s="9"/>
      <c r="NXR1103" s="9"/>
      <c r="NXS1103" s="9"/>
      <c r="NXT1103" s="9"/>
      <c r="NXU1103" s="9"/>
      <c r="NXV1103" s="9"/>
      <c r="NXW1103" s="9"/>
      <c r="NXX1103" s="9"/>
      <c r="NXY1103" s="9"/>
      <c r="NXZ1103" s="9"/>
      <c r="NYA1103" s="9"/>
      <c r="NYB1103" s="9"/>
      <c r="NYC1103" s="9"/>
      <c r="NYD1103" s="9"/>
      <c r="NYE1103" s="9"/>
      <c r="NYF1103" s="9"/>
      <c r="NYG1103" s="9"/>
      <c r="NYH1103" s="9"/>
      <c r="NYI1103" s="9"/>
      <c r="NYJ1103" s="9"/>
      <c r="NYK1103" s="9"/>
      <c r="NYL1103" s="9"/>
      <c r="NYM1103" s="9"/>
      <c r="NYN1103" s="9"/>
      <c r="NYO1103" s="9"/>
      <c r="NYP1103" s="9"/>
      <c r="NYQ1103" s="9"/>
      <c r="NYR1103" s="9"/>
      <c r="NYS1103" s="9"/>
      <c r="NYT1103" s="9"/>
      <c r="NYU1103" s="9"/>
      <c r="NYV1103" s="9"/>
      <c r="NYW1103" s="9"/>
      <c r="NYX1103" s="9"/>
      <c r="NYY1103" s="9"/>
      <c r="NYZ1103" s="9"/>
      <c r="NZA1103" s="9"/>
      <c r="NZB1103" s="9"/>
      <c r="NZC1103" s="9"/>
      <c r="NZD1103" s="9"/>
      <c r="NZE1103" s="9"/>
      <c r="NZF1103" s="9"/>
      <c r="NZG1103" s="9"/>
      <c r="NZH1103" s="9"/>
      <c r="NZI1103" s="9"/>
      <c r="NZJ1103" s="9"/>
      <c r="NZK1103" s="9"/>
      <c r="NZL1103" s="9"/>
      <c r="NZM1103" s="9"/>
      <c r="NZN1103" s="9"/>
      <c r="NZO1103" s="9"/>
      <c r="NZP1103" s="9"/>
      <c r="NZQ1103" s="9"/>
      <c r="NZR1103" s="9"/>
      <c r="NZS1103" s="9"/>
      <c r="NZT1103" s="9"/>
      <c r="NZU1103" s="9"/>
      <c r="NZV1103" s="9"/>
      <c r="NZW1103" s="9"/>
      <c r="NZX1103" s="9"/>
      <c r="NZY1103" s="9"/>
      <c r="NZZ1103" s="9"/>
      <c r="OAA1103" s="9"/>
      <c r="OAB1103" s="9"/>
      <c r="OAC1103" s="9"/>
      <c r="OAD1103" s="9"/>
      <c r="OAE1103" s="9"/>
      <c r="OAF1103" s="9"/>
      <c r="OAG1103" s="9"/>
      <c r="OAH1103" s="9"/>
      <c r="OAI1103" s="9"/>
      <c r="OAJ1103" s="9"/>
      <c r="OAK1103" s="9"/>
      <c r="OAL1103" s="9"/>
      <c r="OAM1103" s="9"/>
      <c r="OAN1103" s="9"/>
      <c r="OAO1103" s="9"/>
      <c r="OAP1103" s="9"/>
      <c r="OAQ1103" s="9"/>
      <c r="OAR1103" s="9"/>
      <c r="OAS1103" s="9"/>
      <c r="OAT1103" s="9"/>
      <c r="OAU1103" s="9"/>
      <c r="OAV1103" s="9"/>
      <c r="OAW1103" s="9"/>
      <c r="OAX1103" s="9"/>
      <c r="OAY1103" s="9"/>
      <c r="OAZ1103" s="9"/>
      <c r="OBA1103" s="9"/>
      <c r="OBB1103" s="9"/>
      <c r="OBC1103" s="9"/>
      <c r="OBD1103" s="9"/>
      <c r="OBE1103" s="9"/>
      <c r="OBF1103" s="9"/>
      <c r="OBG1103" s="9"/>
      <c r="OBH1103" s="9"/>
      <c r="OBI1103" s="9"/>
      <c r="OBJ1103" s="9"/>
      <c r="OBK1103" s="9"/>
      <c r="OBL1103" s="9"/>
      <c r="OBM1103" s="9"/>
      <c r="OBN1103" s="9"/>
      <c r="OBO1103" s="9"/>
      <c r="OBP1103" s="9"/>
      <c r="OBQ1103" s="9"/>
      <c r="OBR1103" s="9"/>
      <c r="OBS1103" s="9"/>
      <c r="OBT1103" s="9"/>
      <c r="OBU1103" s="9"/>
      <c r="OBV1103" s="9"/>
      <c r="OBW1103" s="9"/>
      <c r="OBX1103" s="9"/>
      <c r="OBY1103" s="9"/>
      <c r="OBZ1103" s="9"/>
      <c r="OCA1103" s="9"/>
      <c r="OCB1103" s="9"/>
      <c r="OCC1103" s="9"/>
      <c r="OCD1103" s="9"/>
      <c r="OCE1103" s="9"/>
      <c r="OCF1103" s="9"/>
      <c r="OCG1103" s="9"/>
      <c r="OCH1103" s="9"/>
      <c r="OCI1103" s="9"/>
      <c r="OCJ1103" s="9"/>
      <c r="OCK1103" s="9"/>
      <c r="OCL1103" s="9"/>
      <c r="OCM1103" s="9"/>
      <c r="OCN1103" s="9"/>
      <c r="OCO1103" s="9"/>
      <c r="OCP1103" s="9"/>
      <c r="OCQ1103" s="9"/>
      <c r="OCR1103" s="9"/>
      <c r="OCS1103" s="9"/>
      <c r="OCT1103" s="9"/>
      <c r="OCU1103" s="9"/>
      <c r="OCV1103" s="9"/>
      <c r="OCW1103" s="9"/>
      <c r="OCX1103" s="9"/>
      <c r="OCY1103" s="9"/>
      <c r="OCZ1103" s="9"/>
      <c r="ODA1103" s="9"/>
      <c r="ODB1103" s="9"/>
      <c r="ODC1103" s="9"/>
      <c r="ODD1103" s="9"/>
      <c r="ODE1103" s="9"/>
      <c r="ODF1103" s="9"/>
      <c r="ODG1103" s="9"/>
      <c r="ODH1103" s="9"/>
      <c r="ODI1103" s="9"/>
      <c r="ODJ1103" s="9"/>
      <c r="ODK1103" s="9"/>
      <c r="ODL1103" s="9"/>
      <c r="ODM1103" s="9"/>
      <c r="ODN1103" s="9"/>
      <c r="ODO1103" s="9"/>
      <c r="ODP1103" s="9"/>
      <c r="ODQ1103" s="9"/>
      <c r="ODR1103" s="9"/>
      <c r="ODS1103" s="9"/>
      <c r="ODT1103" s="9"/>
      <c r="ODU1103" s="9"/>
      <c r="ODV1103" s="9"/>
      <c r="ODW1103" s="9"/>
      <c r="ODX1103" s="9"/>
      <c r="ODY1103" s="9"/>
      <c r="ODZ1103" s="9"/>
      <c r="OEA1103" s="9"/>
      <c r="OEB1103" s="9"/>
      <c r="OEC1103" s="9"/>
      <c r="OED1103" s="9"/>
      <c r="OEE1103" s="9"/>
      <c r="OEF1103" s="9"/>
      <c r="OEG1103" s="9"/>
      <c r="OEH1103" s="9"/>
      <c r="OEI1103" s="9"/>
      <c r="OEJ1103" s="9"/>
      <c r="OEK1103" s="9"/>
      <c r="OEL1103" s="9"/>
      <c r="OEM1103" s="9"/>
      <c r="OEN1103" s="9"/>
      <c r="OEO1103" s="9"/>
      <c r="OEP1103" s="9"/>
      <c r="OEQ1103" s="9"/>
      <c r="OER1103" s="9"/>
      <c r="OES1103" s="9"/>
      <c r="OET1103" s="9"/>
      <c r="OEU1103" s="9"/>
      <c r="OEV1103" s="9"/>
      <c r="OEW1103" s="9"/>
      <c r="OEX1103" s="9"/>
      <c r="OEY1103" s="9"/>
      <c r="OEZ1103" s="9"/>
      <c r="OFA1103" s="9"/>
      <c r="OFB1103" s="9"/>
      <c r="OFC1103" s="9"/>
      <c r="OFD1103" s="9"/>
      <c r="OFE1103" s="9"/>
      <c r="OFF1103" s="9"/>
      <c r="OFG1103" s="9"/>
      <c r="OFH1103" s="9"/>
      <c r="OFI1103" s="9"/>
      <c r="OFJ1103" s="9"/>
      <c r="OFK1103" s="9"/>
      <c r="OFL1103" s="9"/>
      <c r="OFM1103" s="9"/>
      <c r="OFN1103" s="9"/>
      <c r="OFO1103" s="9"/>
      <c r="OFP1103" s="9"/>
      <c r="OFQ1103" s="9"/>
      <c r="OFR1103" s="9"/>
      <c r="OFS1103" s="9"/>
      <c r="OFT1103" s="9"/>
      <c r="OFU1103" s="9"/>
      <c r="OFV1103" s="9"/>
      <c r="OFW1103" s="9"/>
      <c r="OFX1103" s="9"/>
      <c r="OFY1103" s="9"/>
      <c r="OFZ1103" s="9"/>
      <c r="OGA1103" s="9"/>
      <c r="OGB1103" s="9"/>
      <c r="OGC1103" s="9"/>
      <c r="OGD1103" s="9"/>
      <c r="OGE1103" s="9"/>
      <c r="OGF1103" s="9"/>
      <c r="OGG1103" s="9"/>
      <c r="OGH1103" s="9"/>
      <c r="OGI1103" s="9"/>
      <c r="OGJ1103" s="9"/>
      <c r="OGK1103" s="9"/>
      <c r="OGL1103" s="9"/>
      <c r="OGM1103" s="9"/>
      <c r="OGN1103" s="9"/>
      <c r="OGO1103" s="9"/>
      <c r="OGP1103" s="9"/>
      <c r="OGQ1103" s="9"/>
      <c r="OGR1103" s="9"/>
      <c r="OGS1103" s="9"/>
      <c r="OGT1103" s="9"/>
      <c r="OGU1103" s="9"/>
      <c r="OGV1103" s="9"/>
      <c r="OGW1103" s="9"/>
      <c r="OGX1103" s="9"/>
      <c r="OGY1103" s="9"/>
      <c r="OGZ1103" s="9"/>
      <c r="OHA1103" s="9"/>
      <c r="OHB1103" s="9"/>
      <c r="OHC1103" s="9"/>
      <c r="OHD1103" s="9"/>
      <c r="OHE1103" s="9"/>
      <c r="OHF1103" s="9"/>
      <c r="OHG1103" s="9"/>
      <c r="OHH1103" s="9"/>
      <c r="OHI1103" s="9"/>
      <c r="OHJ1103" s="9"/>
      <c r="OHK1103" s="9"/>
      <c r="OHL1103" s="9"/>
      <c r="OHM1103" s="9"/>
      <c r="OHN1103" s="9"/>
      <c r="OHO1103" s="9"/>
      <c r="OHP1103" s="9"/>
      <c r="OHQ1103" s="9"/>
      <c r="OHR1103" s="9"/>
      <c r="OHS1103" s="9"/>
      <c r="OHT1103" s="9"/>
      <c r="OHU1103" s="9"/>
      <c r="OHV1103" s="9"/>
      <c r="OHW1103" s="9"/>
      <c r="OHX1103" s="9"/>
      <c r="OHY1103" s="9"/>
      <c r="OHZ1103" s="9"/>
      <c r="OIA1103" s="9"/>
      <c r="OIB1103" s="9"/>
      <c r="OIC1103" s="9"/>
      <c r="OID1103" s="9"/>
      <c r="OIE1103" s="9"/>
      <c r="OIF1103" s="9"/>
      <c r="OIG1103" s="9"/>
      <c r="OIH1103" s="9"/>
      <c r="OII1103" s="9"/>
      <c r="OIJ1103" s="9"/>
      <c r="OIK1103" s="9"/>
      <c r="OIL1103" s="9"/>
      <c r="OIM1103" s="9"/>
      <c r="OIN1103" s="9"/>
      <c r="OIO1103" s="9"/>
      <c r="OIP1103" s="9"/>
      <c r="OIQ1103" s="9"/>
      <c r="OIR1103" s="9"/>
      <c r="OIS1103" s="9"/>
      <c r="OIT1103" s="9"/>
      <c r="OIU1103" s="9"/>
      <c r="OIV1103" s="9"/>
      <c r="OIW1103" s="9"/>
      <c r="OIX1103" s="9"/>
      <c r="OIY1103" s="9"/>
      <c r="OIZ1103" s="9"/>
      <c r="OJA1103" s="9"/>
      <c r="OJB1103" s="9"/>
      <c r="OJC1103" s="9"/>
      <c r="OJD1103" s="9"/>
      <c r="OJE1103" s="9"/>
      <c r="OJF1103" s="9"/>
      <c r="OJG1103" s="9"/>
      <c r="OJH1103" s="9"/>
      <c r="OJI1103" s="9"/>
      <c r="OJJ1103" s="9"/>
      <c r="OJK1103" s="9"/>
      <c r="OJL1103" s="9"/>
      <c r="OJM1103" s="9"/>
      <c r="OJN1103" s="9"/>
      <c r="OJO1103" s="9"/>
      <c r="OJP1103" s="9"/>
      <c r="OJQ1103" s="9"/>
      <c r="OJR1103" s="9"/>
      <c r="OJS1103" s="9"/>
      <c r="OJT1103" s="9"/>
      <c r="OJU1103" s="9"/>
      <c r="OJV1103" s="9"/>
      <c r="OJW1103" s="9"/>
      <c r="OJX1103" s="9"/>
      <c r="OJY1103" s="9"/>
      <c r="OJZ1103" s="9"/>
      <c r="OKA1103" s="9"/>
      <c r="OKB1103" s="9"/>
      <c r="OKC1103" s="9"/>
      <c r="OKD1103" s="9"/>
      <c r="OKE1103" s="9"/>
      <c r="OKF1103" s="9"/>
      <c r="OKG1103" s="9"/>
      <c r="OKH1103" s="9"/>
      <c r="OKI1103" s="9"/>
      <c r="OKJ1103" s="9"/>
      <c r="OKK1103" s="9"/>
      <c r="OKL1103" s="9"/>
      <c r="OKM1103" s="9"/>
      <c r="OKN1103" s="9"/>
      <c r="OKO1103" s="9"/>
      <c r="OKP1103" s="9"/>
      <c r="OKQ1103" s="9"/>
      <c r="OKR1103" s="9"/>
      <c r="OKS1103" s="9"/>
      <c r="OKT1103" s="9"/>
      <c r="OKU1103" s="9"/>
      <c r="OKV1103" s="9"/>
      <c r="OKW1103" s="9"/>
      <c r="OKX1103" s="9"/>
      <c r="OKY1103" s="9"/>
      <c r="OKZ1103" s="9"/>
      <c r="OLA1103" s="9"/>
      <c r="OLB1103" s="9"/>
      <c r="OLC1103" s="9"/>
      <c r="OLD1103" s="9"/>
      <c r="OLE1103" s="9"/>
      <c r="OLF1103" s="9"/>
      <c r="OLG1103" s="9"/>
      <c r="OLH1103" s="9"/>
      <c r="OLI1103" s="9"/>
      <c r="OLJ1103" s="9"/>
      <c r="OLK1103" s="9"/>
      <c r="OLL1103" s="9"/>
      <c r="OLM1103" s="9"/>
      <c r="OLN1103" s="9"/>
      <c r="OLO1103" s="9"/>
      <c r="OLP1103" s="9"/>
      <c r="OLQ1103" s="9"/>
      <c r="OLR1103" s="9"/>
      <c r="OLS1103" s="9"/>
      <c r="OLT1103" s="9"/>
      <c r="OLU1103" s="9"/>
      <c r="OLV1103" s="9"/>
      <c r="OLW1103" s="9"/>
      <c r="OLX1103" s="9"/>
      <c r="OLY1103" s="9"/>
      <c r="OLZ1103" s="9"/>
      <c r="OMA1103" s="9"/>
      <c r="OMB1103" s="9"/>
      <c r="OMC1103" s="9"/>
      <c r="OMD1103" s="9"/>
      <c r="OME1103" s="9"/>
      <c r="OMF1103" s="9"/>
      <c r="OMG1103" s="9"/>
      <c r="OMH1103" s="9"/>
      <c r="OMI1103" s="9"/>
      <c r="OMJ1103" s="9"/>
      <c r="OMK1103" s="9"/>
      <c r="OML1103" s="9"/>
      <c r="OMM1103" s="9"/>
      <c r="OMN1103" s="9"/>
      <c r="OMO1103" s="9"/>
      <c r="OMP1103" s="9"/>
      <c r="OMQ1103" s="9"/>
      <c r="OMR1103" s="9"/>
      <c r="OMS1103" s="9"/>
      <c r="OMT1103" s="9"/>
      <c r="OMU1103" s="9"/>
      <c r="OMV1103" s="9"/>
      <c r="OMW1103" s="9"/>
      <c r="OMX1103" s="9"/>
      <c r="OMY1103" s="9"/>
      <c r="OMZ1103" s="9"/>
      <c r="ONA1103" s="9"/>
      <c r="ONB1103" s="9"/>
      <c r="ONC1103" s="9"/>
      <c r="OND1103" s="9"/>
      <c r="ONE1103" s="9"/>
      <c r="ONF1103" s="9"/>
      <c r="ONG1103" s="9"/>
      <c r="ONH1103" s="9"/>
      <c r="ONI1103" s="9"/>
      <c r="ONJ1103" s="9"/>
      <c r="ONK1103" s="9"/>
      <c r="ONL1103" s="9"/>
      <c r="ONM1103" s="9"/>
      <c r="ONN1103" s="9"/>
      <c r="ONO1103" s="9"/>
      <c r="ONP1103" s="9"/>
      <c r="ONQ1103" s="9"/>
      <c r="ONR1103" s="9"/>
      <c r="ONS1103" s="9"/>
      <c r="ONT1103" s="9"/>
      <c r="ONU1103" s="9"/>
      <c r="ONV1103" s="9"/>
      <c r="ONW1103" s="9"/>
      <c r="ONX1103" s="9"/>
      <c r="ONY1103" s="9"/>
      <c r="ONZ1103" s="9"/>
      <c r="OOA1103" s="9"/>
      <c r="OOB1103" s="9"/>
      <c r="OOC1103" s="9"/>
      <c r="OOD1103" s="9"/>
      <c r="OOE1103" s="9"/>
      <c r="OOF1103" s="9"/>
      <c r="OOG1103" s="9"/>
      <c r="OOH1103" s="9"/>
      <c r="OOI1103" s="9"/>
      <c r="OOJ1103" s="9"/>
      <c r="OOK1103" s="9"/>
      <c r="OOL1103" s="9"/>
      <c r="OOM1103" s="9"/>
      <c r="OON1103" s="9"/>
      <c r="OOO1103" s="9"/>
      <c r="OOP1103" s="9"/>
      <c r="OOQ1103" s="9"/>
      <c r="OOR1103" s="9"/>
      <c r="OOS1103" s="9"/>
      <c r="OOT1103" s="9"/>
      <c r="OOU1103" s="9"/>
      <c r="OOV1103" s="9"/>
      <c r="OOW1103" s="9"/>
      <c r="OOX1103" s="9"/>
      <c r="OOY1103" s="9"/>
      <c r="OOZ1103" s="9"/>
      <c r="OPA1103" s="9"/>
      <c r="OPB1103" s="9"/>
      <c r="OPC1103" s="9"/>
      <c r="OPD1103" s="9"/>
      <c r="OPE1103" s="9"/>
      <c r="OPF1103" s="9"/>
      <c r="OPG1103" s="9"/>
      <c r="OPH1103" s="9"/>
      <c r="OPI1103" s="9"/>
      <c r="OPJ1103" s="9"/>
      <c r="OPK1103" s="9"/>
      <c r="OPL1103" s="9"/>
      <c r="OPM1103" s="9"/>
      <c r="OPN1103" s="9"/>
      <c r="OPO1103" s="9"/>
      <c r="OPP1103" s="9"/>
      <c r="OPQ1103" s="9"/>
      <c r="OPR1103" s="9"/>
      <c r="OPS1103" s="9"/>
      <c r="OPT1103" s="9"/>
      <c r="OPU1103" s="9"/>
      <c r="OPV1103" s="9"/>
      <c r="OPW1103" s="9"/>
      <c r="OPX1103" s="9"/>
      <c r="OPY1103" s="9"/>
      <c r="OPZ1103" s="9"/>
      <c r="OQA1103" s="9"/>
      <c r="OQB1103" s="9"/>
      <c r="OQC1103" s="9"/>
      <c r="OQD1103" s="9"/>
      <c r="OQE1103" s="9"/>
      <c r="OQF1103" s="9"/>
      <c r="OQG1103" s="9"/>
      <c r="OQH1103" s="9"/>
      <c r="OQI1103" s="9"/>
      <c r="OQJ1103" s="9"/>
      <c r="OQK1103" s="9"/>
      <c r="OQL1103" s="9"/>
      <c r="OQM1103" s="9"/>
      <c r="OQN1103" s="9"/>
      <c r="OQO1103" s="9"/>
      <c r="OQP1103" s="9"/>
      <c r="OQQ1103" s="9"/>
      <c r="OQR1103" s="9"/>
      <c r="OQS1103" s="9"/>
      <c r="OQT1103" s="9"/>
      <c r="OQU1103" s="9"/>
      <c r="OQV1103" s="9"/>
      <c r="OQW1103" s="9"/>
      <c r="OQX1103" s="9"/>
      <c r="OQY1103" s="9"/>
      <c r="OQZ1103" s="9"/>
      <c r="ORA1103" s="9"/>
      <c r="ORB1103" s="9"/>
      <c r="ORC1103" s="9"/>
      <c r="ORD1103" s="9"/>
      <c r="ORE1103" s="9"/>
      <c r="ORF1103" s="9"/>
      <c r="ORG1103" s="9"/>
      <c r="ORH1103" s="9"/>
      <c r="ORI1103" s="9"/>
      <c r="ORJ1103" s="9"/>
      <c r="ORK1103" s="9"/>
      <c r="ORL1103" s="9"/>
      <c r="ORM1103" s="9"/>
      <c r="ORN1103" s="9"/>
      <c r="ORO1103" s="9"/>
      <c r="ORP1103" s="9"/>
      <c r="ORQ1103" s="9"/>
      <c r="ORR1103" s="9"/>
      <c r="ORS1103" s="9"/>
      <c r="ORT1103" s="9"/>
      <c r="ORU1103" s="9"/>
      <c r="ORV1103" s="9"/>
      <c r="ORW1103" s="9"/>
      <c r="ORX1103" s="9"/>
      <c r="ORY1103" s="9"/>
      <c r="ORZ1103" s="9"/>
      <c r="OSA1103" s="9"/>
      <c r="OSB1103" s="9"/>
      <c r="OSC1103" s="9"/>
      <c r="OSD1103" s="9"/>
      <c r="OSE1103" s="9"/>
      <c r="OSF1103" s="9"/>
      <c r="OSG1103" s="9"/>
      <c r="OSH1103" s="9"/>
      <c r="OSI1103" s="9"/>
      <c r="OSJ1103" s="9"/>
      <c r="OSK1103" s="9"/>
      <c r="OSL1103" s="9"/>
      <c r="OSM1103" s="9"/>
      <c r="OSN1103" s="9"/>
      <c r="OSO1103" s="9"/>
      <c r="OSP1103" s="9"/>
      <c r="OSQ1103" s="9"/>
      <c r="OSR1103" s="9"/>
      <c r="OSS1103" s="9"/>
      <c r="OST1103" s="9"/>
      <c r="OSU1103" s="9"/>
      <c r="OSV1103" s="9"/>
      <c r="OSW1103" s="9"/>
      <c r="OSX1103" s="9"/>
      <c r="OSY1103" s="9"/>
      <c r="OSZ1103" s="9"/>
      <c r="OTA1103" s="9"/>
      <c r="OTB1103" s="9"/>
      <c r="OTC1103" s="9"/>
      <c r="OTD1103" s="9"/>
      <c r="OTE1103" s="9"/>
      <c r="OTF1103" s="9"/>
      <c r="OTG1103" s="9"/>
      <c r="OTH1103" s="9"/>
      <c r="OTI1103" s="9"/>
      <c r="OTJ1103" s="9"/>
      <c r="OTK1103" s="9"/>
      <c r="OTL1103" s="9"/>
      <c r="OTM1103" s="9"/>
      <c r="OTN1103" s="9"/>
      <c r="OTO1103" s="9"/>
      <c r="OTP1103" s="9"/>
      <c r="OTQ1103" s="9"/>
      <c r="OTR1103" s="9"/>
      <c r="OTS1103" s="9"/>
      <c r="OTT1103" s="9"/>
      <c r="OTU1103" s="9"/>
      <c r="OTV1103" s="9"/>
      <c r="OTW1103" s="9"/>
      <c r="OTX1103" s="9"/>
      <c r="OTY1103" s="9"/>
      <c r="OTZ1103" s="9"/>
      <c r="OUA1103" s="9"/>
      <c r="OUB1103" s="9"/>
      <c r="OUC1103" s="9"/>
      <c r="OUD1103" s="9"/>
      <c r="OUE1103" s="9"/>
      <c r="OUF1103" s="9"/>
      <c r="OUG1103" s="9"/>
      <c r="OUH1103" s="9"/>
      <c r="OUI1103" s="9"/>
      <c r="OUJ1103" s="9"/>
      <c r="OUK1103" s="9"/>
      <c r="OUL1103" s="9"/>
      <c r="OUM1103" s="9"/>
      <c r="OUN1103" s="9"/>
      <c r="OUO1103" s="9"/>
      <c r="OUP1103" s="9"/>
      <c r="OUQ1103" s="9"/>
      <c r="OUR1103" s="9"/>
      <c r="OUS1103" s="9"/>
      <c r="OUT1103" s="9"/>
      <c r="OUU1103" s="9"/>
      <c r="OUV1103" s="9"/>
      <c r="OUW1103" s="9"/>
      <c r="OUX1103" s="9"/>
      <c r="OUY1103" s="9"/>
      <c r="OUZ1103" s="9"/>
      <c r="OVA1103" s="9"/>
      <c r="OVB1103" s="9"/>
      <c r="OVC1103" s="9"/>
      <c r="OVD1103" s="9"/>
      <c r="OVE1103" s="9"/>
      <c r="OVF1103" s="9"/>
      <c r="OVG1103" s="9"/>
      <c r="OVH1103" s="9"/>
      <c r="OVI1103" s="9"/>
      <c r="OVJ1103" s="9"/>
      <c r="OVK1103" s="9"/>
      <c r="OVL1103" s="9"/>
      <c r="OVM1103" s="9"/>
      <c r="OVN1103" s="9"/>
      <c r="OVO1103" s="9"/>
      <c r="OVP1103" s="9"/>
      <c r="OVQ1103" s="9"/>
      <c r="OVR1103" s="9"/>
      <c r="OVS1103" s="9"/>
      <c r="OVT1103" s="9"/>
      <c r="OVU1103" s="9"/>
      <c r="OVV1103" s="9"/>
      <c r="OVW1103" s="9"/>
      <c r="OVX1103" s="9"/>
      <c r="OVY1103" s="9"/>
      <c r="OVZ1103" s="9"/>
      <c r="OWA1103" s="9"/>
      <c r="OWB1103" s="9"/>
      <c r="OWC1103" s="9"/>
      <c r="OWD1103" s="9"/>
      <c r="OWE1103" s="9"/>
      <c r="OWF1103" s="9"/>
      <c r="OWG1103" s="9"/>
      <c r="OWH1103" s="9"/>
      <c r="OWI1103" s="9"/>
      <c r="OWJ1103" s="9"/>
      <c r="OWK1103" s="9"/>
      <c r="OWL1103" s="9"/>
      <c r="OWM1103" s="9"/>
      <c r="OWN1103" s="9"/>
      <c r="OWO1103" s="9"/>
      <c r="OWP1103" s="9"/>
      <c r="OWQ1103" s="9"/>
      <c r="OWR1103" s="9"/>
      <c r="OWS1103" s="9"/>
      <c r="OWT1103" s="9"/>
      <c r="OWU1103" s="9"/>
      <c r="OWV1103" s="9"/>
      <c r="OWW1103" s="9"/>
      <c r="OWX1103" s="9"/>
      <c r="OWY1103" s="9"/>
      <c r="OWZ1103" s="9"/>
      <c r="OXA1103" s="9"/>
      <c r="OXB1103" s="9"/>
      <c r="OXC1103" s="9"/>
      <c r="OXD1103" s="9"/>
      <c r="OXE1103" s="9"/>
      <c r="OXF1103" s="9"/>
      <c r="OXG1103" s="9"/>
      <c r="OXH1103" s="9"/>
      <c r="OXI1103" s="9"/>
      <c r="OXJ1103" s="9"/>
      <c r="OXK1103" s="9"/>
      <c r="OXL1103" s="9"/>
      <c r="OXM1103" s="9"/>
      <c r="OXN1103" s="9"/>
      <c r="OXO1103" s="9"/>
      <c r="OXP1103" s="9"/>
      <c r="OXQ1103" s="9"/>
      <c r="OXR1103" s="9"/>
      <c r="OXS1103" s="9"/>
      <c r="OXT1103" s="9"/>
      <c r="OXU1103" s="9"/>
      <c r="OXV1103" s="9"/>
      <c r="OXW1103" s="9"/>
      <c r="OXX1103" s="9"/>
      <c r="OXY1103" s="9"/>
      <c r="OXZ1103" s="9"/>
      <c r="OYA1103" s="9"/>
      <c r="OYB1103" s="9"/>
      <c r="OYC1103" s="9"/>
      <c r="OYD1103" s="9"/>
      <c r="OYE1103" s="9"/>
      <c r="OYF1103" s="9"/>
      <c r="OYG1103" s="9"/>
      <c r="OYH1103" s="9"/>
      <c r="OYI1103" s="9"/>
      <c r="OYJ1103" s="9"/>
      <c r="OYK1103" s="9"/>
      <c r="OYL1103" s="9"/>
      <c r="OYM1103" s="9"/>
      <c r="OYN1103" s="9"/>
      <c r="OYO1103" s="9"/>
      <c r="OYP1103" s="9"/>
      <c r="OYQ1103" s="9"/>
      <c r="OYR1103" s="9"/>
      <c r="OYS1103" s="9"/>
      <c r="OYT1103" s="9"/>
      <c r="OYU1103" s="9"/>
      <c r="OYV1103" s="9"/>
      <c r="OYW1103" s="9"/>
      <c r="OYX1103" s="9"/>
      <c r="OYY1103" s="9"/>
      <c r="OYZ1103" s="9"/>
      <c r="OZA1103" s="9"/>
      <c r="OZB1103" s="9"/>
      <c r="OZC1103" s="9"/>
      <c r="OZD1103" s="9"/>
      <c r="OZE1103" s="9"/>
      <c r="OZF1103" s="9"/>
      <c r="OZG1103" s="9"/>
      <c r="OZH1103" s="9"/>
      <c r="OZI1103" s="9"/>
      <c r="OZJ1103" s="9"/>
      <c r="OZK1103" s="9"/>
      <c r="OZL1103" s="9"/>
      <c r="OZM1103" s="9"/>
      <c r="OZN1103" s="9"/>
      <c r="OZO1103" s="9"/>
      <c r="OZP1103" s="9"/>
      <c r="OZQ1103" s="9"/>
      <c r="OZR1103" s="9"/>
      <c r="OZS1103" s="9"/>
      <c r="OZT1103" s="9"/>
      <c r="OZU1103" s="9"/>
      <c r="OZV1103" s="9"/>
      <c r="OZW1103" s="9"/>
      <c r="OZX1103" s="9"/>
      <c r="OZY1103" s="9"/>
      <c r="OZZ1103" s="9"/>
      <c r="PAA1103" s="9"/>
      <c r="PAB1103" s="9"/>
      <c r="PAC1103" s="9"/>
      <c r="PAD1103" s="9"/>
      <c r="PAE1103" s="9"/>
      <c r="PAF1103" s="9"/>
      <c r="PAG1103" s="9"/>
      <c r="PAH1103" s="9"/>
      <c r="PAI1103" s="9"/>
      <c r="PAJ1103" s="9"/>
      <c r="PAK1103" s="9"/>
      <c r="PAL1103" s="9"/>
      <c r="PAM1103" s="9"/>
      <c r="PAN1103" s="9"/>
      <c r="PAO1103" s="9"/>
      <c r="PAP1103" s="9"/>
      <c r="PAQ1103" s="9"/>
      <c r="PAR1103" s="9"/>
      <c r="PAS1103" s="9"/>
      <c r="PAT1103" s="9"/>
      <c r="PAU1103" s="9"/>
      <c r="PAV1103" s="9"/>
      <c r="PAW1103" s="9"/>
      <c r="PAX1103" s="9"/>
      <c r="PAY1103" s="9"/>
      <c r="PAZ1103" s="9"/>
      <c r="PBA1103" s="9"/>
      <c r="PBB1103" s="9"/>
      <c r="PBC1103" s="9"/>
      <c r="PBD1103" s="9"/>
      <c r="PBE1103" s="9"/>
      <c r="PBF1103" s="9"/>
      <c r="PBG1103" s="9"/>
      <c r="PBH1103" s="9"/>
      <c r="PBI1103" s="9"/>
      <c r="PBJ1103" s="9"/>
      <c r="PBK1103" s="9"/>
      <c r="PBL1103" s="9"/>
      <c r="PBM1103" s="9"/>
      <c r="PBN1103" s="9"/>
      <c r="PBO1103" s="9"/>
      <c r="PBP1103" s="9"/>
      <c r="PBQ1103" s="9"/>
      <c r="PBR1103" s="9"/>
      <c r="PBS1103" s="9"/>
      <c r="PBT1103" s="9"/>
      <c r="PBU1103" s="9"/>
      <c r="PBV1103" s="9"/>
      <c r="PBW1103" s="9"/>
      <c r="PBX1103" s="9"/>
      <c r="PBY1103" s="9"/>
      <c r="PBZ1103" s="9"/>
      <c r="PCA1103" s="9"/>
      <c r="PCB1103" s="9"/>
      <c r="PCC1103" s="9"/>
      <c r="PCD1103" s="9"/>
      <c r="PCE1103" s="9"/>
      <c r="PCF1103" s="9"/>
      <c r="PCG1103" s="9"/>
      <c r="PCH1103" s="9"/>
      <c r="PCI1103" s="9"/>
      <c r="PCJ1103" s="9"/>
      <c r="PCK1103" s="9"/>
      <c r="PCL1103" s="9"/>
      <c r="PCM1103" s="9"/>
      <c r="PCN1103" s="9"/>
      <c r="PCO1103" s="9"/>
      <c r="PCP1103" s="9"/>
      <c r="PCQ1103" s="9"/>
      <c r="PCR1103" s="9"/>
      <c r="PCS1103" s="9"/>
      <c r="PCT1103" s="9"/>
      <c r="PCU1103" s="9"/>
      <c r="PCV1103" s="9"/>
      <c r="PCW1103" s="9"/>
      <c r="PCX1103" s="9"/>
      <c r="PCY1103" s="9"/>
      <c r="PCZ1103" s="9"/>
      <c r="PDA1103" s="9"/>
      <c r="PDB1103" s="9"/>
      <c r="PDC1103" s="9"/>
      <c r="PDD1103" s="9"/>
      <c r="PDE1103" s="9"/>
      <c r="PDF1103" s="9"/>
      <c r="PDG1103" s="9"/>
      <c r="PDH1103" s="9"/>
      <c r="PDI1103" s="9"/>
      <c r="PDJ1103" s="9"/>
      <c r="PDK1103" s="9"/>
      <c r="PDL1103" s="9"/>
      <c r="PDM1103" s="9"/>
      <c r="PDN1103" s="9"/>
      <c r="PDO1103" s="9"/>
      <c r="PDP1103" s="9"/>
      <c r="PDQ1103" s="9"/>
      <c r="PDR1103" s="9"/>
      <c r="PDS1103" s="9"/>
      <c r="PDT1103" s="9"/>
      <c r="PDU1103" s="9"/>
      <c r="PDV1103" s="9"/>
      <c r="PDW1103" s="9"/>
      <c r="PDX1103" s="9"/>
      <c r="PDY1103" s="9"/>
      <c r="PDZ1103" s="9"/>
      <c r="PEA1103" s="9"/>
      <c r="PEB1103" s="9"/>
      <c r="PEC1103" s="9"/>
      <c r="PED1103" s="9"/>
      <c r="PEE1103" s="9"/>
      <c r="PEF1103" s="9"/>
      <c r="PEG1103" s="9"/>
      <c r="PEH1103" s="9"/>
      <c r="PEI1103" s="9"/>
      <c r="PEJ1103" s="9"/>
      <c r="PEK1103" s="9"/>
      <c r="PEL1103" s="9"/>
      <c r="PEM1103" s="9"/>
      <c r="PEN1103" s="9"/>
      <c r="PEO1103" s="9"/>
      <c r="PEP1103" s="9"/>
      <c r="PEQ1103" s="9"/>
      <c r="PER1103" s="9"/>
      <c r="PES1103" s="9"/>
      <c r="PET1103" s="9"/>
      <c r="PEU1103" s="9"/>
      <c r="PEV1103" s="9"/>
      <c r="PEW1103" s="9"/>
      <c r="PEX1103" s="9"/>
      <c r="PEY1103" s="9"/>
      <c r="PEZ1103" s="9"/>
      <c r="PFA1103" s="9"/>
      <c r="PFB1103" s="9"/>
      <c r="PFC1103" s="9"/>
      <c r="PFD1103" s="9"/>
      <c r="PFE1103" s="9"/>
      <c r="PFF1103" s="9"/>
      <c r="PFG1103" s="9"/>
      <c r="PFH1103" s="9"/>
      <c r="PFI1103" s="9"/>
      <c r="PFJ1103" s="9"/>
      <c r="PFK1103" s="9"/>
      <c r="PFL1103" s="9"/>
      <c r="PFM1103" s="9"/>
      <c r="PFN1103" s="9"/>
      <c r="PFO1103" s="9"/>
      <c r="PFP1103" s="9"/>
      <c r="PFQ1103" s="9"/>
      <c r="PFR1103" s="9"/>
      <c r="PFS1103" s="9"/>
      <c r="PFT1103" s="9"/>
      <c r="PFU1103" s="9"/>
      <c r="PFV1103" s="9"/>
      <c r="PFW1103" s="9"/>
      <c r="PFX1103" s="9"/>
      <c r="PFY1103" s="9"/>
      <c r="PFZ1103" s="9"/>
      <c r="PGA1103" s="9"/>
      <c r="PGB1103" s="9"/>
      <c r="PGC1103" s="9"/>
      <c r="PGD1103" s="9"/>
      <c r="PGE1103" s="9"/>
      <c r="PGF1103" s="9"/>
      <c r="PGG1103" s="9"/>
      <c r="PGH1103" s="9"/>
      <c r="PGI1103" s="9"/>
      <c r="PGJ1103" s="9"/>
      <c r="PGK1103" s="9"/>
      <c r="PGL1103" s="9"/>
      <c r="PGM1103" s="9"/>
      <c r="PGN1103" s="9"/>
      <c r="PGO1103" s="9"/>
      <c r="PGP1103" s="9"/>
      <c r="PGQ1103" s="9"/>
      <c r="PGR1103" s="9"/>
      <c r="PGS1103" s="9"/>
      <c r="PGT1103" s="9"/>
      <c r="PGU1103" s="9"/>
      <c r="PGV1103" s="9"/>
      <c r="PGW1103" s="9"/>
      <c r="PGX1103" s="9"/>
      <c r="PGY1103" s="9"/>
      <c r="PGZ1103" s="9"/>
      <c r="PHA1103" s="9"/>
      <c r="PHB1103" s="9"/>
      <c r="PHC1103" s="9"/>
      <c r="PHD1103" s="9"/>
      <c r="PHE1103" s="9"/>
      <c r="PHF1103" s="9"/>
      <c r="PHG1103" s="9"/>
      <c r="PHH1103" s="9"/>
      <c r="PHI1103" s="9"/>
      <c r="PHJ1103" s="9"/>
      <c r="PHK1103" s="9"/>
      <c r="PHL1103" s="9"/>
      <c r="PHM1103" s="9"/>
      <c r="PHN1103" s="9"/>
      <c r="PHO1103" s="9"/>
      <c r="PHP1103" s="9"/>
      <c r="PHQ1103" s="9"/>
      <c r="PHR1103" s="9"/>
      <c r="PHS1103" s="9"/>
      <c r="PHT1103" s="9"/>
      <c r="PHU1103" s="9"/>
      <c r="PHV1103" s="9"/>
      <c r="PHW1103" s="9"/>
      <c r="PHX1103" s="9"/>
      <c r="PHY1103" s="9"/>
      <c r="PHZ1103" s="9"/>
      <c r="PIA1103" s="9"/>
      <c r="PIB1103" s="9"/>
      <c r="PIC1103" s="9"/>
      <c r="PID1103" s="9"/>
      <c r="PIE1103" s="9"/>
      <c r="PIF1103" s="9"/>
      <c r="PIG1103" s="9"/>
      <c r="PIH1103" s="9"/>
      <c r="PII1103" s="9"/>
      <c r="PIJ1103" s="9"/>
      <c r="PIK1103" s="9"/>
      <c r="PIL1103" s="9"/>
      <c r="PIM1103" s="9"/>
      <c r="PIN1103" s="9"/>
      <c r="PIO1103" s="9"/>
      <c r="PIP1103" s="9"/>
      <c r="PIQ1103" s="9"/>
      <c r="PIR1103" s="9"/>
      <c r="PIS1103" s="9"/>
      <c r="PIT1103" s="9"/>
      <c r="PIU1103" s="9"/>
      <c r="PIV1103" s="9"/>
      <c r="PIW1103" s="9"/>
      <c r="PIX1103" s="9"/>
      <c r="PIY1103" s="9"/>
      <c r="PIZ1103" s="9"/>
      <c r="PJA1103" s="9"/>
      <c r="PJB1103" s="9"/>
      <c r="PJC1103" s="9"/>
      <c r="PJD1103" s="9"/>
      <c r="PJE1103" s="9"/>
      <c r="PJF1103" s="9"/>
      <c r="PJG1103" s="9"/>
      <c r="PJH1103" s="9"/>
      <c r="PJI1103" s="9"/>
      <c r="PJJ1103" s="9"/>
      <c r="PJK1103" s="9"/>
      <c r="PJL1103" s="9"/>
      <c r="PJM1103" s="9"/>
      <c r="PJN1103" s="9"/>
      <c r="PJO1103" s="9"/>
      <c r="PJP1103" s="9"/>
      <c r="PJQ1103" s="9"/>
      <c r="PJR1103" s="9"/>
      <c r="PJS1103" s="9"/>
      <c r="PJT1103" s="9"/>
      <c r="PJU1103" s="9"/>
      <c r="PJV1103" s="9"/>
      <c r="PJW1103" s="9"/>
      <c r="PJX1103" s="9"/>
      <c r="PJY1103" s="9"/>
      <c r="PJZ1103" s="9"/>
      <c r="PKA1103" s="9"/>
      <c r="PKB1103" s="9"/>
      <c r="PKC1103" s="9"/>
      <c r="PKD1103" s="9"/>
      <c r="PKE1103" s="9"/>
      <c r="PKF1103" s="9"/>
      <c r="PKG1103" s="9"/>
      <c r="PKH1103" s="9"/>
      <c r="PKI1103" s="9"/>
      <c r="PKJ1103" s="9"/>
      <c r="PKK1103" s="9"/>
      <c r="PKL1103" s="9"/>
      <c r="PKM1103" s="9"/>
      <c r="PKN1103" s="9"/>
      <c r="PKO1103" s="9"/>
      <c r="PKP1103" s="9"/>
      <c r="PKQ1103" s="9"/>
      <c r="PKR1103" s="9"/>
      <c r="PKS1103" s="9"/>
      <c r="PKT1103" s="9"/>
      <c r="PKU1103" s="9"/>
      <c r="PKV1103" s="9"/>
      <c r="PKW1103" s="9"/>
      <c r="PKX1103" s="9"/>
      <c r="PKY1103" s="9"/>
      <c r="PKZ1103" s="9"/>
      <c r="PLA1103" s="9"/>
      <c r="PLB1103" s="9"/>
      <c r="PLC1103" s="9"/>
      <c r="PLD1103" s="9"/>
      <c r="PLE1103" s="9"/>
      <c r="PLF1103" s="9"/>
      <c r="PLG1103" s="9"/>
      <c r="PLH1103" s="9"/>
      <c r="PLI1103" s="9"/>
      <c r="PLJ1103" s="9"/>
      <c r="PLK1103" s="9"/>
      <c r="PLL1103" s="9"/>
      <c r="PLM1103" s="9"/>
      <c r="PLN1103" s="9"/>
      <c r="PLO1103" s="9"/>
      <c r="PLP1103" s="9"/>
      <c r="PLQ1103" s="9"/>
      <c r="PLR1103" s="9"/>
      <c r="PLS1103" s="9"/>
      <c r="PLT1103" s="9"/>
      <c r="PLU1103" s="9"/>
      <c r="PLV1103" s="9"/>
      <c r="PLW1103" s="9"/>
      <c r="PLX1103" s="9"/>
      <c r="PLY1103" s="9"/>
      <c r="PLZ1103" s="9"/>
      <c r="PMA1103" s="9"/>
      <c r="PMB1103" s="9"/>
      <c r="PMC1103" s="9"/>
      <c r="PMD1103" s="9"/>
      <c r="PME1103" s="9"/>
      <c r="PMF1103" s="9"/>
      <c r="PMG1103" s="9"/>
      <c r="PMH1103" s="9"/>
      <c r="PMI1103" s="9"/>
      <c r="PMJ1103" s="9"/>
      <c r="PMK1103" s="9"/>
      <c r="PML1103" s="9"/>
      <c r="PMM1103" s="9"/>
      <c r="PMN1103" s="9"/>
      <c r="PMO1103" s="9"/>
      <c r="PMP1103" s="9"/>
      <c r="PMQ1103" s="9"/>
      <c r="PMR1103" s="9"/>
      <c r="PMS1103" s="9"/>
      <c r="PMT1103" s="9"/>
      <c r="PMU1103" s="9"/>
      <c r="PMV1103" s="9"/>
      <c r="PMW1103" s="9"/>
      <c r="PMX1103" s="9"/>
      <c r="PMY1103" s="9"/>
      <c r="PMZ1103" s="9"/>
      <c r="PNA1103" s="9"/>
      <c r="PNB1103" s="9"/>
      <c r="PNC1103" s="9"/>
      <c r="PND1103" s="9"/>
      <c r="PNE1103" s="9"/>
      <c r="PNF1103" s="9"/>
      <c r="PNG1103" s="9"/>
      <c r="PNH1103" s="9"/>
      <c r="PNI1103" s="9"/>
      <c r="PNJ1103" s="9"/>
      <c r="PNK1103" s="9"/>
      <c r="PNL1103" s="9"/>
      <c r="PNM1103" s="9"/>
      <c r="PNN1103" s="9"/>
      <c r="PNO1103" s="9"/>
      <c r="PNP1103" s="9"/>
      <c r="PNQ1103" s="9"/>
      <c r="PNR1103" s="9"/>
      <c r="PNS1103" s="9"/>
      <c r="PNT1103" s="9"/>
      <c r="PNU1103" s="9"/>
      <c r="PNV1103" s="9"/>
      <c r="PNW1103" s="9"/>
      <c r="PNX1103" s="9"/>
      <c r="PNY1103" s="9"/>
      <c r="PNZ1103" s="9"/>
      <c r="POA1103" s="9"/>
      <c r="POB1103" s="9"/>
      <c r="POC1103" s="9"/>
      <c r="POD1103" s="9"/>
      <c r="POE1103" s="9"/>
      <c r="POF1103" s="9"/>
      <c r="POG1103" s="9"/>
      <c r="POH1103" s="9"/>
      <c r="POI1103" s="9"/>
      <c r="POJ1103" s="9"/>
      <c r="POK1103" s="9"/>
      <c r="POL1103" s="9"/>
      <c r="POM1103" s="9"/>
      <c r="PON1103" s="9"/>
      <c r="POO1103" s="9"/>
      <c r="POP1103" s="9"/>
      <c r="POQ1103" s="9"/>
      <c r="POR1103" s="9"/>
      <c r="POS1103" s="9"/>
      <c r="POT1103" s="9"/>
      <c r="POU1103" s="9"/>
      <c r="POV1103" s="9"/>
      <c r="POW1103" s="9"/>
      <c r="POX1103" s="9"/>
      <c r="POY1103" s="9"/>
      <c r="POZ1103" s="9"/>
      <c r="PPA1103" s="9"/>
      <c r="PPB1103" s="9"/>
      <c r="PPC1103" s="9"/>
      <c r="PPD1103" s="9"/>
      <c r="PPE1103" s="9"/>
      <c r="PPF1103" s="9"/>
      <c r="PPG1103" s="9"/>
      <c r="PPH1103" s="9"/>
      <c r="PPI1103" s="9"/>
      <c r="PPJ1103" s="9"/>
      <c r="PPK1103" s="9"/>
      <c r="PPL1103" s="9"/>
      <c r="PPM1103" s="9"/>
      <c r="PPN1103" s="9"/>
      <c r="PPO1103" s="9"/>
      <c r="PPP1103" s="9"/>
      <c r="PPQ1103" s="9"/>
      <c r="PPR1103" s="9"/>
      <c r="PPS1103" s="9"/>
      <c r="PPT1103" s="9"/>
      <c r="PPU1103" s="9"/>
      <c r="PPV1103" s="9"/>
      <c r="PPW1103" s="9"/>
      <c r="PPX1103" s="9"/>
      <c r="PPY1103" s="9"/>
      <c r="PPZ1103" s="9"/>
      <c r="PQA1103" s="9"/>
      <c r="PQB1103" s="9"/>
      <c r="PQC1103" s="9"/>
      <c r="PQD1103" s="9"/>
      <c r="PQE1103" s="9"/>
      <c r="PQF1103" s="9"/>
      <c r="PQG1103" s="9"/>
      <c r="PQH1103" s="9"/>
      <c r="PQI1103" s="9"/>
      <c r="PQJ1103" s="9"/>
      <c r="PQK1103" s="9"/>
      <c r="PQL1103" s="9"/>
      <c r="PQM1103" s="9"/>
      <c r="PQN1103" s="9"/>
      <c r="PQO1103" s="9"/>
      <c r="PQP1103" s="9"/>
      <c r="PQQ1103" s="9"/>
      <c r="PQR1103" s="9"/>
      <c r="PQS1103" s="9"/>
      <c r="PQT1103" s="9"/>
      <c r="PQU1103" s="9"/>
      <c r="PQV1103" s="9"/>
      <c r="PQW1103" s="9"/>
      <c r="PQX1103" s="9"/>
      <c r="PQY1103" s="9"/>
      <c r="PQZ1103" s="9"/>
      <c r="PRA1103" s="9"/>
      <c r="PRB1103" s="9"/>
      <c r="PRC1103" s="9"/>
      <c r="PRD1103" s="9"/>
      <c r="PRE1103" s="9"/>
      <c r="PRF1103" s="9"/>
      <c r="PRG1103" s="9"/>
      <c r="PRH1103" s="9"/>
      <c r="PRI1103" s="9"/>
      <c r="PRJ1103" s="9"/>
      <c r="PRK1103" s="9"/>
      <c r="PRL1103" s="9"/>
      <c r="PRM1103" s="9"/>
      <c r="PRN1103" s="9"/>
      <c r="PRO1103" s="9"/>
      <c r="PRP1103" s="9"/>
      <c r="PRQ1103" s="9"/>
      <c r="PRR1103" s="9"/>
      <c r="PRS1103" s="9"/>
      <c r="PRT1103" s="9"/>
      <c r="PRU1103" s="9"/>
      <c r="PRV1103" s="9"/>
      <c r="PRW1103" s="9"/>
      <c r="PRX1103" s="9"/>
      <c r="PRY1103" s="9"/>
      <c r="PRZ1103" s="9"/>
      <c r="PSA1103" s="9"/>
      <c r="PSB1103" s="9"/>
      <c r="PSC1103" s="9"/>
      <c r="PSD1103" s="9"/>
      <c r="PSE1103" s="9"/>
      <c r="PSF1103" s="9"/>
      <c r="PSG1103" s="9"/>
      <c r="PSH1103" s="9"/>
      <c r="PSI1103" s="9"/>
      <c r="PSJ1103" s="9"/>
      <c r="PSK1103" s="9"/>
      <c r="PSL1103" s="9"/>
      <c r="PSM1103" s="9"/>
      <c r="PSN1103" s="9"/>
      <c r="PSO1103" s="9"/>
      <c r="PSP1103" s="9"/>
      <c r="PSQ1103" s="9"/>
      <c r="PSR1103" s="9"/>
      <c r="PSS1103" s="9"/>
      <c r="PST1103" s="9"/>
      <c r="PSU1103" s="9"/>
      <c r="PSV1103" s="9"/>
      <c r="PSW1103" s="9"/>
      <c r="PSX1103" s="9"/>
      <c r="PSY1103" s="9"/>
      <c r="PSZ1103" s="9"/>
      <c r="PTA1103" s="9"/>
      <c r="PTB1103" s="9"/>
      <c r="PTC1103" s="9"/>
      <c r="PTD1103" s="9"/>
      <c r="PTE1103" s="9"/>
      <c r="PTF1103" s="9"/>
      <c r="PTG1103" s="9"/>
      <c r="PTH1103" s="9"/>
      <c r="PTI1103" s="9"/>
      <c r="PTJ1103" s="9"/>
      <c r="PTK1103" s="9"/>
      <c r="PTL1103" s="9"/>
      <c r="PTM1103" s="9"/>
      <c r="PTN1103" s="9"/>
      <c r="PTO1103" s="9"/>
      <c r="PTP1103" s="9"/>
      <c r="PTQ1103" s="9"/>
      <c r="PTR1103" s="9"/>
      <c r="PTS1103" s="9"/>
      <c r="PTT1103" s="9"/>
      <c r="PTU1103" s="9"/>
      <c r="PTV1103" s="9"/>
      <c r="PTW1103" s="9"/>
      <c r="PTX1103" s="9"/>
      <c r="PTY1103" s="9"/>
      <c r="PTZ1103" s="9"/>
      <c r="PUA1103" s="9"/>
      <c r="PUB1103" s="9"/>
      <c r="PUC1103" s="9"/>
      <c r="PUD1103" s="9"/>
      <c r="PUE1103" s="9"/>
      <c r="PUF1103" s="9"/>
      <c r="PUG1103" s="9"/>
      <c r="PUH1103" s="9"/>
      <c r="PUI1103" s="9"/>
      <c r="PUJ1103" s="9"/>
      <c r="PUK1103" s="9"/>
      <c r="PUL1103" s="9"/>
      <c r="PUM1103" s="9"/>
      <c r="PUN1103" s="9"/>
      <c r="PUO1103" s="9"/>
      <c r="PUP1103" s="9"/>
      <c r="PUQ1103" s="9"/>
      <c r="PUR1103" s="9"/>
      <c r="PUS1103" s="9"/>
      <c r="PUT1103" s="9"/>
      <c r="PUU1103" s="9"/>
      <c r="PUV1103" s="9"/>
      <c r="PUW1103" s="9"/>
      <c r="PUX1103" s="9"/>
      <c r="PUY1103" s="9"/>
      <c r="PUZ1103" s="9"/>
      <c r="PVA1103" s="9"/>
      <c r="PVB1103" s="9"/>
      <c r="PVC1103" s="9"/>
      <c r="PVD1103" s="9"/>
      <c r="PVE1103" s="9"/>
      <c r="PVF1103" s="9"/>
      <c r="PVG1103" s="9"/>
      <c r="PVH1103" s="9"/>
      <c r="PVI1103" s="9"/>
      <c r="PVJ1103" s="9"/>
      <c r="PVK1103" s="9"/>
      <c r="PVL1103" s="9"/>
      <c r="PVM1103" s="9"/>
      <c r="PVN1103" s="9"/>
      <c r="PVO1103" s="9"/>
      <c r="PVP1103" s="9"/>
      <c r="PVQ1103" s="9"/>
      <c r="PVR1103" s="9"/>
      <c r="PVS1103" s="9"/>
      <c r="PVT1103" s="9"/>
      <c r="PVU1103" s="9"/>
      <c r="PVV1103" s="9"/>
      <c r="PVW1103" s="9"/>
      <c r="PVX1103" s="9"/>
      <c r="PVY1103" s="9"/>
      <c r="PVZ1103" s="9"/>
      <c r="PWA1103" s="9"/>
      <c r="PWB1103" s="9"/>
      <c r="PWC1103" s="9"/>
      <c r="PWD1103" s="9"/>
      <c r="PWE1103" s="9"/>
      <c r="PWF1103" s="9"/>
      <c r="PWG1103" s="9"/>
      <c r="PWH1103" s="9"/>
      <c r="PWI1103" s="9"/>
      <c r="PWJ1103" s="9"/>
      <c r="PWK1103" s="9"/>
      <c r="PWL1103" s="9"/>
      <c r="PWM1103" s="9"/>
      <c r="PWN1103" s="9"/>
      <c r="PWO1103" s="9"/>
      <c r="PWP1103" s="9"/>
      <c r="PWQ1103" s="9"/>
      <c r="PWR1103" s="9"/>
      <c r="PWS1103" s="9"/>
      <c r="PWT1103" s="9"/>
      <c r="PWU1103" s="9"/>
      <c r="PWV1103" s="9"/>
      <c r="PWW1103" s="9"/>
      <c r="PWX1103" s="9"/>
      <c r="PWY1103" s="9"/>
      <c r="PWZ1103" s="9"/>
      <c r="PXA1103" s="9"/>
      <c r="PXB1103" s="9"/>
      <c r="PXC1103" s="9"/>
      <c r="PXD1103" s="9"/>
      <c r="PXE1103" s="9"/>
      <c r="PXF1103" s="9"/>
      <c r="PXG1103" s="9"/>
      <c r="PXH1103" s="9"/>
      <c r="PXI1103" s="9"/>
      <c r="PXJ1103" s="9"/>
      <c r="PXK1103" s="9"/>
      <c r="PXL1103" s="9"/>
      <c r="PXM1103" s="9"/>
      <c r="PXN1103" s="9"/>
      <c r="PXO1103" s="9"/>
      <c r="PXP1103" s="9"/>
      <c r="PXQ1103" s="9"/>
      <c r="PXR1103" s="9"/>
      <c r="PXS1103" s="9"/>
      <c r="PXT1103" s="9"/>
      <c r="PXU1103" s="9"/>
      <c r="PXV1103" s="9"/>
      <c r="PXW1103" s="9"/>
      <c r="PXX1103" s="9"/>
      <c r="PXY1103" s="9"/>
      <c r="PXZ1103" s="9"/>
      <c r="PYA1103" s="9"/>
      <c r="PYB1103" s="9"/>
      <c r="PYC1103" s="9"/>
      <c r="PYD1103" s="9"/>
      <c r="PYE1103" s="9"/>
      <c r="PYF1103" s="9"/>
      <c r="PYG1103" s="9"/>
      <c r="PYH1103" s="9"/>
      <c r="PYI1103" s="9"/>
      <c r="PYJ1103" s="9"/>
      <c r="PYK1103" s="9"/>
      <c r="PYL1103" s="9"/>
      <c r="PYM1103" s="9"/>
      <c r="PYN1103" s="9"/>
      <c r="PYO1103" s="9"/>
      <c r="PYP1103" s="9"/>
      <c r="PYQ1103" s="9"/>
      <c r="PYR1103" s="9"/>
      <c r="PYS1103" s="9"/>
      <c r="PYT1103" s="9"/>
      <c r="PYU1103" s="9"/>
      <c r="PYV1103" s="9"/>
      <c r="PYW1103" s="9"/>
      <c r="PYX1103" s="9"/>
      <c r="PYY1103" s="9"/>
      <c r="PYZ1103" s="9"/>
      <c r="PZA1103" s="9"/>
      <c r="PZB1103" s="9"/>
      <c r="PZC1103" s="9"/>
      <c r="PZD1103" s="9"/>
      <c r="PZE1103" s="9"/>
      <c r="PZF1103" s="9"/>
      <c r="PZG1103" s="9"/>
      <c r="PZH1103" s="9"/>
      <c r="PZI1103" s="9"/>
      <c r="PZJ1103" s="9"/>
      <c r="PZK1103" s="9"/>
      <c r="PZL1103" s="9"/>
      <c r="PZM1103" s="9"/>
      <c r="PZN1103" s="9"/>
      <c r="PZO1103" s="9"/>
      <c r="PZP1103" s="9"/>
      <c r="PZQ1103" s="9"/>
      <c r="PZR1103" s="9"/>
      <c r="PZS1103" s="9"/>
      <c r="PZT1103" s="9"/>
      <c r="PZU1103" s="9"/>
      <c r="PZV1103" s="9"/>
      <c r="PZW1103" s="9"/>
      <c r="PZX1103" s="9"/>
      <c r="PZY1103" s="9"/>
      <c r="PZZ1103" s="9"/>
      <c r="QAA1103" s="9"/>
      <c r="QAB1103" s="9"/>
      <c r="QAC1103" s="9"/>
      <c r="QAD1103" s="9"/>
      <c r="QAE1103" s="9"/>
      <c r="QAF1103" s="9"/>
      <c r="QAG1103" s="9"/>
      <c r="QAH1103" s="9"/>
      <c r="QAI1103" s="9"/>
      <c r="QAJ1103" s="9"/>
      <c r="QAK1103" s="9"/>
      <c r="QAL1103" s="9"/>
      <c r="QAM1103" s="9"/>
      <c r="QAN1103" s="9"/>
      <c r="QAO1103" s="9"/>
      <c r="QAP1103" s="9"/>
      <c r="QAQ1103" s="9"/>
      <c r="QAR1103" s="9"/>
      <c r="QAS1103" s="9"/>
      <c r="QAT1103" s="9"/>
      <c r="QAU1103" s="9"/>
      <c r="QAV1103" s="9"/>
      <c r="QAW1103" s="9"/>
      <c r="QAX1103" s="9"/>
      <c r="QAY1103" s="9"/>
      <c r="QAZ1103" s="9"/>
      <c r="QBA1103" s="9"/>
      <c r="QBB1103" s="9"/>
      <c r="QBC1103" s="9"/>
      <c r="QBD1103" s="9"/>
      <c r="QBE1103" s="9"/>
      <c r="QBF1103" s="9"/>
      <c r="QBG1103" s="9"/>
      <c r="QBH1103" s="9"/>
      <c r="QBI1103" s="9"/>
      <c r="QBJ1103" s="9"/>
      <c r="QBK1103" s="9"/>
      <c r="QBL1103" s="9"/>
      <c r="QBM1103" s="9"/>
      <c r="QBN1103" s="9"/>
      <c r="QBO1103" s="9"/>
      <c r="QBP1103" s="9"/>
      <c r="QBQ1103" s="9"/>
      <c r="QBR1103" s="9"/>
      <c r="QBS1103" s="9"/>
      <c r="QBT1103" s="9"/>
      <c r="QBU1103" s="9"/>
      <c r="QBV1103" s="9"/>
      <c r="QBW1103" s="9"/>
      <c r="QBX1103" s="9"/>
      <c r="QBY1103" s="9"/>
      <c r="QBZ1103" s="9"/>
      <c r="QCA1103" s="9"/>
      <c r="QCB1103" s="9"/>
      <c r="QCC1103" s="9"/>
      <c r="QCD1103" s="9"/>
      <c r="QCE1103" s="9"/>
      <c r="QCF1103" s="9"/>
      <c r="QCG1103" s="9"/>
      <c r="QCH1103" s="9"/>
      <c r="QCI1103" s="9"/>
      <c r="QCJ1103" s="9"/>
      <c r="QCK1103" s="9"/>
      <c r="QCL1103" s="9"/>
      <c r="QCM1103" s="9"/>
      <c r="QCN1103" s="9"/>
      <c r="QCO1103" s="9"/>
      <c r="QCP1103" s="9"/>
      <c r="QCQ1103" s="9"/>
      <c r="QCR1103" s="9"/>
      <c r="QCS1103" s="9"/>
      <c r="QCT1103" s="9"/>
      <c r="QCU1103" s="9"/>
      <c r="QCV1103" s="9"/>
      <c r="QCW1103" s="9"/>
      <c r="QCX1103" s="9"/>
      <c r="QCY1103" s="9"/>
      <c r="QCZ1103" s="9"/>
      <c r="QDA1103" s="9"/>
      <c r="QDB1103" s="9"/>
      <c r="QDC1103" s="9"/>
      <c r="QDD1103" s="9"/>
      <c r="QDE1103" s="9"/>
      <c r="QDF1103" s="9"/>
      <c r="QDG1103" s="9"/>
      <c r="QDH1103" s="9"/>
      <c r="QDI1103" s="9"/>
      <c r="QDJ1103" s="9"/>
      <c r="QDK1103" s="9"/>
      <c r="QDL1103" s="9"/>
      <c r="QDM1103" s="9"/>
      <c r="QDN1103" s="9"/>
      <c r="QDO1103" s="9"/>
      <c r="QDP1103" s="9"/>
      <c r="QDQ1103" s="9"/>
      <c r="QDR1103" s="9"/>
      <c r="QDS1103" s="9"/>
      <c r="QDT1103" s="9"/>
      <c r="QDU1103" s="9"/>
      <c r="QDV1103" s="9"/>
      <c r="QDW1103" s="9"/>
      <c r="QDX1103" s="9"/>
      <c r="QDY1103" s="9"/>
      <c r="QDZ1103" s="9"/>
      <c r="QEA1103" s="9"/>
      <c r="QEB1103" s="9"/>
      <c r="QEC1103" s="9"/>
      <c r="QED1103" s="9"/>
      <c r="QEE1103" s="9"/>
      <c r="QEF1103" s="9"/>
      <c r="QEG1103" s="9"/>
      <c r="QEH1103" s="9"/>
      <c r="QEI1103" s="9"/>
      <c r="QEJ1103" s="9"/>
      <c r="QEK1103" s="9"/>
      <c r="QEL1103" s="9"/>
      <c r="QEM1103" s="9"/>
      <c r="QEN1103" s="9"/>
      <c r="QEO1103" s="9"/>
      <c r="QEP1103" s="9"/>
      <c r="QEQ1103" s="9"/>
      <c r="QER1103" s="9"/>
      <c r="QES1103" s="9"/>
      <c r="QET1103" s="9"/>
      <c r="QEU1103" s="9"/>
      <c r="QEV1103" s="9"/>
      <c r="QEW1103" s="9"/>
      <c r="QEX1103" s="9"/>
      <c r="QEY1103" s="9"/>
      <c r="QEZ1103" s="9"/>
      <c r="QFA1103" s="9"/>
      <c r="QFB1103" s="9"/>
      <c r="QFC1103" s="9"/>
      <c r="QFD1103" s="9"/>
      <c r="QFE1103" s="9"/>
      <c r="QFF1103" s="9"/>
      <c r="QFG1103" s="9"/>
      <c r="QFH1103" s="9"/>
      <c r="QFI1103" s="9"/>
      <c r="QFJ1103" s="9"/>
      <c r="QFK1103" s="9"/>
      <c r="QFL1103" s="9"/>
      <c r="QFM1103" s="9"/>
      <c r="QFN1103" s="9"/>
      <c r="QFO1103" s="9"/>
      <c r="QFP1103" s="9"/>
      <c r="QFQ1103" s="9"/>
      <c r="QFR1103" s="9"/>
      <c r="QFS1103" s="9"/>
      <c r="QFT1103" s="9"/>
      <c r="QFU1103" s="9"/>
      <c r="QFV1103" s="9"/>
      <c r="QFW1103" s="9"/>
      <c r="QFX1103" s="9"/>
      <c r="QFY1103" s="9"/>
      <c r="QFZ1103" s="9"/>
      <c r="QGA1103" s="9"/>
      <c r="QGB1103" s="9"/>
      <c r="QGC1103" s="9"/>
      <c r="QGD1103" s="9"/>
      <c r="QGE1103" s="9"/>
      <c r="QGF1103" s="9"/>
      <c r="QGG1103" s="9"/>
      <c r="QGH1103" s="9"/>
      <c r="QGI1103" s="9"/>
      <c r="QGJ1103" s="9"/>
      <c r="QGK1103" s="9"/>
      <c r="QGL1103" s="9"/>
      <c r="QGM1103" s="9"/>
      <c r="QGN1103" s="9"/>
      <c r="QGO1103" s="9"/>
      <c r="QGP1103" s="9"/>
      <c r="QGQ1103" s="9"/>
      <c r="QGR1103" s="9"/>
      <c r="QGS1103" s="9"/>
      <c r="QGT1103" s="9"/>
      <c r="QGU1103" s="9"/>
      <c r="QGV1103" s="9"/>
      <c r="QGW1103" s="9"/>
      <c r="QGX1103" s="9"/>
      <c r="QGY1103" s="9"/>
      <c r="QGZ1103" s="9"/>
      <c r="QHA1103" s="9"/>
      <c r="QHB1103" s="9"/>
      <c r="QHC1103" s="9"/>
      <c r="QHD1103" s="9"/>
      <c r="QHE1103" s="9"/>
      <c r="QHF1103" s="9"/>
      <c r="QHG1103" s="9"/>
      <c r="QHH1103" s="9"/>
      <c r="QHI1103" s="9"/>
      <c r="QHJ1103" s="9"/>
      <c r="QHK1103" s="9"/>
      <c r="QHL1103" s="9"/>
      <c r="QHM1103" s="9"/>
      <c r="QHN1103" s="9"/>
      <c r="QHO1103" s="9"/>
      <c r="QHP1103" s="9"/>
      <c r="QHQ1103" s="9"/>
      <c r="QHR1103" s="9"/>
      <c r="QHS1103" s="9"/>
      <c r="QHT1103" s="9"/>
      <c r="QHU1103" s="9"/>
      <c r="QHV1103" s="9"/>
      <c r="QHW1103" s="9"/>
      <c r="QHX1103" s="9"/>
      <c r="QHY1103" s="9"/>
      <c r="QHZ1103" s="9"/>
      <c r="QIA1103" s="9"/>
      <c r="QIB1103" s="9"/>
      <c r="QIC1103" s="9"/>
      <c r="QID1103" s="9"/>
      <c r="QIE1103" s="9"/>
      <c r="QIF1103" s="9"/>
      <c r="QIG1103" s="9"/>
      <c r="QIH1103" s="9"/>
      <c r="QII1103" s="9"/>
      <c r="QIJ1103" s="9"/>
      <c r="QIK1103" s="9"/>
      <c r="QIL1103" s="9"/>
      <c r="QIM1103" s="9"/>
      <c r="QIN1103" s="9"/>
      <c r="QIO1103" s="9"/>
      <c r="QIP1103" s="9"/>
      <c r="QIQ1103" s="9"/>
      <c r="QIR1103" s="9"/>
      <c r="QIS1103" s="9"/>
      <c r="QIT1103" s="9"/>
      <c r="QIU1103" s="9"/>
      <c r="QIV1103" s="9"/>
      <c r="QIW1103" s="9"/>
      <c r="QIX1103" s="9"/>
      <c r="QIY1103" s="9"/>
      <c r="QIZ1103" s="9"/>
      <c r="QJA1103" s="9"/>
      <c r="QJB1103" s="9"/>
      <c r="QJC1103" s="9"/>
      <c r="QJD1103" s="9"/>
      <c r="QJE1103" s="9"/>
      <c r="QJF1103" s="9"/>
      <c r="QJG1103" s="9"/>
      <c r="QJH1103" s="9"/>
      <c r="QJI1103" s="9"/>
      <c r="QJJ1103" s="9"/>
      <c r="QJK1103" s="9"/>
      <c r="QJL1103" s="9"/>
      <c r="QJM1103" s="9"/>
      <c r="QJN1103" s="9"/>
      <c r="QJO1103" s="9"/>
      <c r="QJP1103" s="9"/>
      <c r="QJQ1103" s="9"/>
      <c r="QJR1103" s="9"/>
      <c r="QJS1103" s="9"/>
      <c r="QJT1103" s="9"/>
      <c r="QJU1103" s="9"/>
      <c r="QJV1103" s="9"/>
      <c r="QJW1103" s="9"/>
      <c r="QJX1103" s="9"/>
      <c r="QJY1103" s="9"/>
      <c r="QJZ1103" s="9"/>
      <c r="QKA1103" s="9"/>
      <c r="QKB1103" s="9"/>
      <c r="QKC1103" s="9"/>
      <c r="QKD1103" s="9"/>
      <c r="QKE1103" s="9"/>
      <c r="QKF1103" s="9"/>
      <c r="QKG1103" s="9"/>
      <c r="QKH1103" s="9"/>
      <c r="QKI1103" s="9"/>
      <c r="QKJ1103" s="9"/>
      <c r="QKK1103" s="9"/>
      <c r="QKL1103" s="9"/>
      <c r="QKM1103" s="9"/>
      <c r="QKN1103" s="9"/>
      <c r="QKO1103" s="9"/>
      <c r="QKP1103" s="9"/>
      <c r="QKQ1103" s="9"/>
      <c r="QKR1103" s="9"/>
      <c r="QKS1103" s="9"/>
      <c r="QKT1103" s="9"/>
      <c r="QKU1103" s="9"/>
      <c r="QKV1103" s="9"/>
      <c r="QKW1103" s="9"/>
      <c r="QKX1103" s="9"/>
      <c r="QKY1103" s="9"/>
      <c r="QKZ1103" s="9"/>
      <c r="QLA1103" s="9"/>
      <c r="QLB1103" s="9"/>
      <c r="QLC1103" s="9"/>
      <c r="QLD1103" s="9"/>
      <c r="QLE1103" s="9"/>
      <c r="QLF1103" s="9"/>
      <c r="QLG1103" s="9"/>
      <c r="QLH1103" s="9"/>
      <c r="QLI1103" s="9"/>
      <c r="QLJ1103" s="9"/>
      <c r="QLK1103" s="9"/>
      <c r="QLL1103" s="9"/>
      <c r="QLM1103" s="9"/>
      <c r="QLN1103" s="9"/>
      <c r="QLO1103" s="9"/>
      <c r="QLP1103" s="9"/>
      <c r="QLQ1103" s="9"/>
      <c r="QLR1103" s="9"/>
      <c r="QLS1103" s="9"/>
      <c r="QLT1103" s="9"/>
      <c r="QLU1103" s="9"/>
      <c r="QLV1103" s="9"/>
      <c r="QLW1103" s="9"/>
      <c r="QLX1103" s="9"/>
      <c r="QLY1103" s="9"/>
      <c r="QLZ1103" s="9"/>
      <c r="QMA1103" s="9"/>
      <c r="QMB1103" s="9"/>
      <c r="QMC1103" s="9"/>
      <c r="QMD1103" s="9"/>
      <c r="QME1103" s="9"/>
      <c r="QMF1103" s="9"/>
      <c r="QMG1103" s="9"/>
      <c r="QMH1103" s="9"/>
      <c r="QMI1103" s="9"/>
      <c r="QMJ1103" s="9"/>
      <c r="QMK1103" s="9"/>
      <c r="QML1103" s="9"/>
      <c r="QMM1103" s="9"/>
      <c r="QMN1103" s="9"/>
      <c r="QMO1103" s="9"/>
      <c r="QMP1103" s="9"/>
      <c r="QMQ1103" s="9"/>
      <c r="QMR1103" s="9"/>
      <c r="QMS1103" s="9"/>
      <c r="QMT1103" s="9"/>
      <c r="QMU1103" s="9"/>
      <c r="QMV1103" s="9"/>
      <c r="QMW1103" s="9"/>
      <c r="QMX1103" s="9"/>
      <c r="QMY1103" s="9"/>
      <c r="QMZ1103" s="9"/>
      <c r="QNA1103" s="9"/>
      <c r="QNB1103" s="9"/>
      <c r="QNC1103" s="9"/>
      <c r="QND1103" s="9"/>
      <c r="QNE1103" s="9"/>
      <c r="QNF1103" s="9"/>
      <c r="QNG1103" s="9"/>
      <c r="QNH1103" s="9"/>
      <c r="QNI1103" s="9"/>
      <c r="QNJ1103" s="9"/>
      <c r="QNK1103" s="9"/>
      <c r="QNL1103" s="9"/>
      <c r="QNM1103" s="9"/>
      <c r="QNN1103" s="9"/>
      <c r="QNO1103" s="9"/>
      <c r="QNP1103" s="9"/>
      <c r="QNQ1103" s="9"/>
      <c r="QNR1103" s="9"/>
      <c r="QNS1103" s="9"/>
      <c r="QNT1103" s="9"/>
      <c r="QNU1103" s="9"/>
      <c r="QNV1103" s="9"/>
      <c r="QNW1103" s="9"/>
      <c r="QNX1103" s="9"/>
      <c r="QNY1103" s="9"/>
      <c r="QNZ1103" s="9"/>
      <c r="QOA1103" s="9"/>
      <c r="QOB1103" s="9"/>
      <c r="QOC1103" s="9"/>
      <c r="QOD1103" s="9"/>
      <c r="QOE1103" s="9"/>
      <c r="QOF1103" s="9"/>
      <c r="QOG1103" s="9"/>
      <c r="QOH1103" s="9"/>
      <c r="QOI1103" s="9"/>
      <c r="QOJ1103" s="9"/>
      <c r="QOK1103" s="9"/>
      <c r="QOL1103" s="9"/>
      <c r="QOM1103" s="9"/>
      <c r="QON1103" s="9"/>
      <c r="QOO1103" s="9"/>
      <c r="QOP1103" s="9"/>
      <c r="QOQ1103" s="9"/>
      <c r="QOR1103" s="9"/>
      <c r="QOS1103" s="9"/>
      <c r="QOT1103" s="9"/>
      <c r="QOU1103" s="9"/>
      <c r="QOV1103" s="9"/>
      <c r="QOW1103" s="9"/>
      <c r="QOX1103" s="9"/>
      <c r="QOY1103" s="9"/>
      <c r="QOZ1103" s="9"/>
      <c r="QPA1103" s="9"/>
      <c r="QPB1103" s="9"/>
      <c r="QPC1103" s="9"/>
      <c r="QPD1103" s="9"/>
      <c r="QPE1103" s="9"/>
      <c r="QPF1103" s="9"/>
      <c r="QPG1103" s="9"/>
      <c r="QPH1103" s="9"/>
      <c r="QPI1103" s="9"/>
      <c r="QPJ1103" s="9"/>
      <c r="QPK1103" s="9"/>
      <c r="QPL1103" s="9"/>
      <c r="QPM1103" s="9"/>
      <c r="QPN1103" s="9"/>
      <c r="QPO1103" s="9"/>
      <c r="QPP1103" s="9"/>
      <c r="QPQ1103" s="9"/>
      <c r="QPR1103" s="9"/>
      <c r="QPS1103" s="9"/>
      <c r="QPT1103" s="9"/>
      <c r="QPU1103" s="9"/>
      <c r="QPV1103" s="9"/>
      <c r="QPW1103" s="9"/>
      <c r="QPX1103" s="9"/>
      <c r="QPY1103" s="9"/>
      <c r="QPZ1103" s="9"/>
      <c r="QQA1103" s="9"/>
      <c r="QQB1103" s="9"/>
      <c r="QQC1103" s="9"/>
      <c r="QQD1103" s="9"/>
      <c r="QQE1103" s="9"/>
      <c r="QQF1103" s="9"/>
      <c r="QQG1103" s="9"/>
      <c r="QQH1103" s="9"/>
      <c r="QQI1103" s="9"/>
      <c r="QQJ1103" s="9"/>
      <c r="QQK1103" s="9"/>
      <c r="QQL1103" s="9"/>
      <c r="QQM1103" s="9"/>
      <c r="QQN1103" s="9"/>
      <c r="QQO1103" s="9"/>
      <c r="QQP1103" s="9"/>
      <c r="QQQ1103" s="9"/>
      <c r="QQR1103" s="9"/>
      <c r="QQS1103" s="9"/>
      <c r="QQT1103" s="9"/>
      <c r="QQU1103" s="9"/>
      <c r="QQV1103" s="9"/>
      <c r="QQW1103" s="9"/>
      <c r="QQX1103" s="9"/>
      <c r="QQY1103" s="9"/>
      <c r="QQZ1103" s="9"/>
      <c r="QRA1103" s="9"/>
      <c r="QRB1103" s="9"/>
      <c r="QRC1103" s="9"/>
      <c r="QRD1103" s="9"/>
      <c r="QRE1103" s="9"/>
      <c r="QRF1103" s="9"/>
      <c r="QRG1103" s="9"/>
      <c r="QRH1103" s="9"/>
      <c r="QRI1103" s="9"/>
      <c r="QRJ1103" s="9"/>
      <c r="QRK1103" s="9"/>
      <c r="QRL1103" s="9"/>
      <c r="QRM1103" s="9"/>
      <c r="QRN1103" s="9"/>
      <c r="QRO1103" s="9"/>
      <c r="QRP1103" s="9"/>
      <c r="QRQ1103" s="9"/>
      <c r="QRR1103" s="9"/>
      <c r="QRS1103" s="9"/>
      <c r="QRT1103" s="9"/>
      <c r="QRU1103" s="9"/>
      <c r="QRV1103" s="9"/>
      <c r="QRW1103" s="9"/>
      <c r="QRX1103" s="9"/>
      <c r="QRY1103" s="9"/>
      <c r="QRZ1103" s="9"/>
      <c r="QSA1103" s="9"/>
      <c r="QSB1103" s="9"/>
      <c r="QSC1103" s="9"/>
      <c r="QSD1103" s="9"/>
      <c r="QSE1103" s="9"/>
      <c r="QSF1103" s="9"/>
      <c r="QSG1103" s="9"/>
      <c r="QSH1103" s="9"/>
      <c r="QSI1103" s="9"/>
      <c r="QSJ1103" s="9"/>
      <c r="QSK1103" s="9"/>
      <c r="QSL1103" s="9"/>
      <c r="QSM1103" s="9"/>
      <c r="QSN1103" s="9"/>
      <c r="QSO1103" s="9"/>
      <c r="QSP1103" s="9"/>
      <c r="QSQ1103" s="9"/>
      <c r="QSR1103" s="9"/>
      <c r="QSS1103" s="9"/>
      <c r="QST1103" s="9"/>
      <c r="QSU1103" s="9"/>
      <c r="QSV1103" s="9"/>
      <c r="QSW1103" s="9"/>
      <c r="QSX1103" s="9"/>
      <c r="QSY1103" s="9"/>
      <c r="QSZ1103" s="9"/>
      <c r="QTA1103" s="9"/>
      <c r="QTB1103" s="9"/>
      <c r="QTC1103" s="9"/>
      <c r="QTD1103" s="9"/>
      <c r="QTE1103" s="9"/>
      <c r="QTF1103" s="9"/>
      <c r="QTG1103" s="9"/>
      <c r="QTH1103" s="9"/>
      <c r="QTI1103" s="9"/>
      <c r="QTJ1103" s="9"/>
      <c r="QTK1103" s="9"/>
      <c r="QTL1103" s="9"/>
      <c r="QTM1103" s="9"/>
      <c r="QTN1103" s="9"/>
      <c r="QTO1103" s="9"/>
      <c r="QTP1103" s="9"/>
      <c r="QTQ1103" s="9"/>
      <c r="QTR1103" s="9"/>
      <c r="QTS1103" s="9"/>
      <c r="QTT1103" s="9"/>
      <c r="QTU1103" s="9"/>
      <c r="QTV1103" s="9"/>
      <c r="QTW1103" s="9"/>
      <c r="QTX1103" s="9"/>
      <c r="QTY1103" s="9"/>
      <c r="QTZ1103" s="9"/>
      <c r="QUA1103" s="9"/>
      <c r="QUB1103" s="9"/>
      <c r="QUC1103" s="9"/>
      <c r="QUD1103" s="9"/>
      <c r="QUE1103" s="9"/>
      <c r="QUF1103" s="9"/>
      <c r="QUG1103" s="9"/>
      <c r="QUH1103" s="9"/>
      <c r="QUI1103" s="9"/>
      <c r="QUJ1103" s="9"/>
      <c r="QUK1103" s="9"/>
      <c r="QUL1103" s="9"/>
      <c r="QUM1103" s="9"/>
      <c r="QUN1103" s="9"/>
      <c r="QUO1103" s="9"/>
      <c r="QUP1103" s="9"/>
      <c r="QUQ1103" s="9"/>
      <c r="QUR1103" s="9"/>
      <c r="QUS1103" s="9"/>
      <c r="QUT1103" s="9"/>
      <c r="QUU1103" s="9"/>
      <c r="QUV1103" s="9"/>
      <c r="QUW1103" s="9"/>
      <c r="QUX1103" s="9"/>
      <c r="QUY1103" s="9"/>
      <c r="QUZ1103" s="9"/>
      <c r="QVA1103" s="9"/>
      <c r="QVB1103" s="9"/>
      <c r="QVC1103" s="9"/>
      <c r="QVD1103" s="9"/>
      <c r="QVE1103" s="9"/>
      <c r="QVF1103" s="9"/>
      <c r="QVG1103" s="9"/>
      <c r="QVH1103" s="9"/>
      <c r="QVI1103" s="9"/>
      <c r="QVJ1103" s="9"/>
      <c r="QVK1103" s="9"/>
      <c r="QVL1103" s="9"/>
      <c r="QVM1103" s="9"/>
      <c r="QVN1103" s="9"/>
      <c r="QVO1103" s="9"/>
      <c r="QVP1103" s="9"/>
      <c r="QVQ1103" s="9"/>
      <c r="QVR1103" s="9"/>
      <c r="QVS1103" s="9"/>
      <c r="QVT1103" s="9"/>
      <c r="QVU1103" s="9"/>
      <c r="QVV1103" s="9"/>
      <c r="QVW1103" s="9"/>
      <c r="QVX1103" s="9"/>
      <c r="QVY1103" s="9"/>
      <c r="QVZ1103" s="9"/>
      <c r="QWA1103" s="9"/>
      <c r="QWB1103" s="9"/>
      <c r="QWC1103" s="9"/>
      <c r="QWD1103" s="9"/>
      <c r="QWE1103" s="9"/>
      <c r="QWF1103" s="9"/>
      <c r="QWG1103" s="9"/>
      <c r="QWH1103" s="9"/>
      <c r="QWI1103" s="9"/>
      <c r="QWJ1103" s="9"/>
      <c r="QWK1103" s="9"/>
      <c r="QWL1103" s="9"/>
      <c r="QWM1103" s="9"/>
      <c r="QWN1103" s="9"/>
      <c r="QWO1103" s="9"/>
      <c r="QWP1103" s="9"/>
      <c r="QWQ1103" s="9"/>
      <c r="QWR1103" s="9"/>
      <c r="QWS1103" s="9"/>
      <c r="QWT1103" s="9"/>
      <c r="QWU1103" s="9"/>
      <c r="QWV1103" s="9"/>
      <c r="QWW1103" s="9"/>
      <c r="QWX1103" s="9"/>
      <c r="QWY1103" s="9"/>
      <c r="QWZ1103" s="9"/>
      <c r="QXA1103" s="9"/>
      <c r="QXB1103" s="9"/>
      <c r="QXC1103" s="9"/>
      <c r="QXD1103" s="9"/>
      <c r="QXE1103" s="9"/>
      <c r="QXF1103" s="9"/>
      <c r="QXG1103" s="9"/>
      <c r="QXH1103" s="9"/>
      <c r="QXI1103" s="9"/>
      <c r="QXJ1103" s="9"/>
      <c r="QXK1103" s="9"/>
      <c r="QXL1103" s="9"/>
      <c r="QXM1103" s="9"/>
      <c r="QXN1103" s="9"/>
      <c r="QXO1103" s="9"/>
      <c r="QXP1103" s="9"/>
      <c r="QXQ1103" s="9"/>
      <c r="QXR1103" s="9"/>
      <c r="QXS1103" s="9"/>
      <c r="QXT1103" s="9"/>
      <c r="QXU1103" s="9"/>
      <c r="QXV1103" s="9"/>
      <c r="QXW1103" s="9"/>
      <c r="QXX1103" s="9"/>
      <c r="QXY1103" s="9"/>
      <c r="QXZ1103" s="9"/>
      <c r="QYA1103" s="9"/>
      <c r="QYB1103" s="9"/>
      <c r="QYC1103" s="9"/>
      <c r="QYD1103" s="9"/>
      <c r="QYE1103" s="9"/>
      <c r="QYF1103" s="9"/>
      <c r="QYG1103" s="9"/>
      <c r="QYH1103" s="9"/>
      <c r="QYI1103" s="9"/>
      <c r="QYJ1103" s="9"/>
      <c r="QYK1103" s="9"/>
      <c r="QYL1103" s="9"/>
      <c r="QYM1103" s="9"/>
      <c r="QYN1103" s="9"/>
      <c r="QYO1103" s="9"/>
      <c r="QYP1103" s="9"/>
      <c r="QYQ1103" s="9"/>
      <c r="QYR1103" s="9"/>
      <c r="QYS1103" s="9"/>
      <c r="QYT1103" s="9"/>
      <c r="QYU1103" s="9"/>
      <c r="QYV1103" s="9"/>
      <c r="QYW1103" s="9"/>
      <c r="QYX1103" s="9"/>
      <c r="QYY1103" s="9"/>
      <c r="QYZ1103" s="9"/>
      <c r="QZA1103" s="9"/>
      <c r="QZB1103" s="9"/>
      <c r="QZC1103" s="9"/>
      <c r="QZD1103" s="9"/>
      <c r="QZE1103" s="9"/>
      <c r="QZF1103" s="9"/>
      <c r="QZG1103" s="9"/>
      <c r="QZH1103" s="9"/>
      <c r="QZI1103" s="9"/>
      <c r="QZJ1103" s="9"/>
      <c r="QZK1103" s="9"/>
      <c r="QZL1103" s="9"/>
      <c r="QZM1103" s="9"/>
      <c r="QZN1103" s="9"/>
      <c r="QZO1103" s="9"/>
      <c r="QZP1103" s="9"/>
      <c r="QZQ1103" s="9"/>
      <c r="QZR1103" s="9"/>
      <c r="QZS1103" s="9"/>
      <c r="QZT1103" s="9"/>
      <c r="QZU1103" s="9"/>
      <c r="QZV1103" s="9"/>
      <c r="QZW1103" s="9"/>
      <c r="QZX1103" s="9"/>
      <c r="QZY1103" s="9"/>
      <c r="QZZ1103" s="9"/>
      <c r="RAA1103" s="9"/>
      <c r="RAB1103" s="9"/>
      <c r="RAC1103" s="9"/>
      <c r="RAD1103" s="9"/>
      <c r="RAE1103" s="9"/>
      <c r="RAF1103" s="9"/>
      <c r="RAG1103" s="9"/>
      <c r="RAH1103" s="9"/>
      <c r="RAI1103" s="9"/>
      <c r="RAJ1103" s="9"/>
      <c r="RAK1103" s="9"/>
      <c r="RAL1103" s="9"/>
      <c r="RAM1103" s="9"/>
      <c r="RAN1103" s="9"/>
      <c r="RAO1103" s="9"/>
      <c r="RAP1103" s="9"/>
      <c r="RAQ1103" s="9"/>
      <c r="RAR1103" s="9"/>
      <c r="RAS1103" s="9"/>
      <c r="RAT1103" s="9"/>
      <c r="RAU1103" s="9"/>
      <c r="RAV1103" s="9"/>
      <c r="RAW1103" s="9"/>
      <c r="RAX1103" s="9"/>
      <c r="RAY1103" s="9"/>
      <c r="RAZ1103" s="9"/>
      <c r="RBA1103" s="9"/>
      <c r="RBB1103" s="9"/>
      <c r="RBC1103" s="9"/>
      <c r="RBD1103" s="9"/>
      <c r="RBE1103" s="9"/>
      <c r="RBF1103" s="9"/>
      <c r="RBG1103" s="9"/>
      <c r="RBH1103" s="9"/>
      <c r="RBI1103" s="9"/>
      <c r="RBJ1103" s="9"/>
      <c r="RBK1103" s="9"/>
      <c r="RBL1103" s="9"/>
      <c r="RBM1103" s="9"/>
      <c r="RBN1103" s="9"/>
      <c r="RBO1103" s="9"/>
      <c r="RBP1103" s="9"/>
      <c r="RBQ1103" s="9"/>
      <c r="RBR1103" s="9"/>
      <c r="RBS1103" s="9"/>
      <c r="RBT1103" s="9"/>
      <c r="RBU1103" s="9"/>
      <c r="RBV1103" s="9"/>
      <c r="RBW1103" s="9"/>
      <c r="RBX1103" s="9"/>
      <c r="RBY1103" s="9"/>
      <c r="RBZ1103" s="9"/>
      <c r="RCA1103" s="9"/>
      <c r="RCB1103" s="9"/>
      <c r="RCC1103" s="9"/>
      <c r="RCD1103" s="9"/>
      <c r="RCE1103" s="9"/>
      <c r="RCF1103" s="9"/>
      <c r="RCG1103" s="9"/>
      <c r="RCH1103" s="9"/>
      <c r="RCI1103" s="9"/>
      <c r="RCJ1103" s="9"/>
      <c r="RCK1103" s="9"/>
      <c r="RCL1103" s="9"/>
      <c r="RCM1103" s="9"/>
      <c r="RCN1103" s="9"/>
      <c r="RCO1103" s="9"/>
      <c r="RCP1103" s="9"/>
      <c r="RCQ1103" s="9"/>
      <c r="RCR1103" s="9"/>
      <c r="RCS1103" s="9"/>
      <c r="RCT1103" s="9"/>
      <c r="RCU1103" s="9"/>
      <c r="RCV1103" s="9"/>
      <c r="RCW1103" s="9"/>
      <c r="RCX1103" s="9"/>
      <c r="RCY1103" s="9"/>
      <c r="RCZ1103" s="9"/>
      <c r="RDA1103" s="9"/>
      <c r="RDB1103" s="9"/>
      <c r="RDC1103" s="9"/>
      <c r="RDD1103" s="9"/>
      <c r="RDE1103" s="9"/>
      <c r="RDF1103" s="9"/>
      <c r="RDG1103" s="9"/>
      <c r="RDH1103" s="9"/>
      <c r="RDI1103" s="9"/>
      <c r="RDJ1103" s="9"/>
      <c r="RDK1103" s="9"/>
      <c r="RDL1103" s="9"/>
      <c r="RDM1103" s="9"/>
      <c r="RDN1103" s="9"/>
      <c r="RDO1103" s="9"/>
      <c r="RDP1103" s="9"/>
      <c r="RDQ1103" s="9"/>
      <c r="RDR1103" s="9"/>
      <c r="RDS1103" s="9"/>
      <c r="RDT1103" s="9"/>
      <c r="RDU1103" s="9"/>
      <c r="RDV1103" s="9"/>
      <c r="RDW1103" s="9"/>
      <c r="RDX1103" s="9"/>
      <c r="RDY1103" s="9"/>
      <c r="RDZ1103" s="9"/>
      <c r="REA1103" s="9"/>
      <c r="REB1103" s="9"/>
      <c r="REC1103" s="9"/>
      <c r="RED1103" s="9"/>
      <c r="REE1103" s="9"/>
      <c r="REF1103" s="9"/>
      <c r="REG1103" s="9"/>
      <c r="REH1103" s="9"/>
      <c r="REI1103" s="9"/>
      <c r="REJ1103" s="9"/>
      <c r="REK1103" s="9"/>
      <c r="REL1103" s="9"/>
      <c r="REM1103" s="9"/>
      <c r="REN1103" s="9"/>
      <c r="REO1103" s="9"/>
      <c r="REP1103" s="9"/>
      <c r="REQ1103" s="9"/>
      <c r="RER1103" s="9"/>
      <c r="RES1103" s="9"/>
      <c r="RET1103" s="9"/>
      <c r="REU1103" s="9"/>
      <c r="REV1103" s="9"/>
      <c r="REW1103" s="9"/>
      <c r="REX1103" s="9"/>
      <c r="REY1103" s="9"/>
      <c r="REZ1103" s="9"/>
      <c r="RFA1103" s="9"/>
      <c r="RFB1103" s="9"/>
      <c r="RFC1103" s="9"/>
      <c r="RFD1103" s="9"/>
      <c r="RFE1103" s="9"/>
      <c r="RFF1103" s="9"/>
      <c r="RFG1103" s="9"/>
      <c r="RFH1103" s="9"/>
      <c r="RFI1103" s="9"/>
      <c r="RFJ1103" s="9"/>
      <c r="RFK1103" s="9"/>
      <c r="RFL1103" s="9"/>
      <c r="RFM1103" s="9"/>
      <c r="RFN1103" s="9"/>
      <c r="RFO1103" s="9"/>
      <c r="RFP1103" s="9"/>
      <c r="RFQ1103" s="9"/>
      <c r="RFR1103" s="9"/>
      <c r="RFS1103" s="9"/>
      <c r="RFT1103" s="9"/>
      <c r="RFU1103" s="9"/>
      <c r="RFV1103" s="9"/>
      <c r="RFW1103" s="9"/>
      <c r="RFX1103" s="9"/>
      <c r="RFY1103" s="9"/>
      <c r="RFZ1103" s="9"/>
      <c r="RGA1103" s="9"/>
      <c r="RGB1103" s="9"/>
      <c r="RGC1103" s="9"/>
      <c r="RGD1103" s="9"/>
      <c r="RGE1103" s="9"/>
      <c r="RGF1103" s="9"/>
      <c r="RGG1103" s="9"/>
      <c r="RGH1103" s="9"/>
      <c r="RGI1103" s="9"/>
      <c r="RGJ1103" s="9"/>
      <c r="RGK1103" s="9"/>
      <c r="RGL1103" s="9"/>
      <c r="RGM1103" s="9"/>
      <c r="RGN1103" s="9"/>
      <c r="RGO1103" s="9"/>
      <c r="RGP1103" s="9"/>
      <c r="RGQ1103" s="9"/>
      <c r="RGR1103" s="9"/>
      <c r="RGS1103" s="9"/>
      <c r="RGT1103" s="9"/>
      <c r="RGU1103" s="9"/>
      <c r="RGV1103" s="9"/>
      <c r="RGW1103" s="9"/>
      <c r="RGX1103" s="9"/>
      <c r="RGY1103" s="9"/>
      <c r="RGZ1103" s="9"/>
      <c r="RHA1103" s="9"/>
      <c r="RHB1103" s="9"/>
      <c r="RHC1103" s="9"/>
      <c r="RHD1103" s="9"/>
      <c r="RHE1103" s="9"/>
      <c r="RHF1103" s="9"/>
      <c r="RHG1103" s="9"/>
      <c r="RHH1103" s="9"/>
      <c r="RHI1103" s="9"/>
      <c r="RHJ1103" s="9"/>
      <c r="RHK1103" s="9"/>
      <c r="RHL1103" s="9"/>
      <c r="RHM1103" s="9"/>
      <c r="RHN1103" s="9"/>
      <c r="RHO1103" s="9"/>
      <c r="RHP1103" s="9"/>
      <c r="RHQ1103" s="9"/>
      <c r="RHR1103" s="9"/>
      <c r="RHS1103" s="9"/>
      <c r="RHT1103" s="9"/>
      <c r="RHU1103" s="9"/>
      <c r="RHV1103" s="9"/>
      <c r="RHW1103" s="9"/>
      <c r="RHX1103" s="9"/>
      <c r="RHY1103" s="9"/>
      <c r="RHZ1103" s="9"/>
      <c r="RIA1103" s="9"/>
      <c r="RIB1103" s="9"/>
      <c r="RIC1103" s="9"/>
      <c r="RID1103" s="9"/>
      <c r="RIE1103" s="9"/>
      <c r="RIF1103" s="9"/>
      <c r="RIG1103" s="9"/>
      <c r="RIH1103" s="9"/>
      <c r="RII1103" s="9"/>
      <c r="RIJ1103" s="9"/>
      <c r="RIK1103" s="9"/>
      <c r="RIL1103" s="9"/>
      <c r="RIM1103" s="9"/>
      <c r="RIN1103" s="9"/>
      <c r="RIO1103" s="9"/>
      <c r="RIP1103" s="9"/>
      <c r="RIQ1103" s="9"/>
      <c r="RIR1103" s="9"/>
      <c r="RIS1103" s="9"/>
      <c r="RIT1103" s="9"/>
      <c r="RIU1103" s="9"/>
      <c r="RIV1103" s="9"/>
      <c r="RIW1103" s="9"/>
      <c r="RIX1103" s="9"/>
      <c r="RIY1103" s="9"/>
      <c r="RIZ1103" s="9"/>
      <c r="RJA1103" s="9"/>
      <c r="RJB1103" s="9"/>
      <c r="RJC1103" s="9"/>
      <c r="RJD1103" s="9"/>
      <c r="RJE1103" s="9"/>
      <c r="RJF1103" s="9"/>
      <c r="RJG1103" s="9"/>
      <c r="RJH1103" s="9"/>
      <c r="RJI1103" s="9"/>
      <c r="RJJ1103" s="9"/>
      <c r="RJK1103" s="9"/>
      <c r="RJL1103" s="9"/>
      <c r="RJM1103" s="9"/>
      <c r="RJN1103" s="9"/>
      <c r="RJO1103" s="9"/>
      <c r="RJP1103" s="9"/>
      <c r="RJQ1103" s="9"/>
      <c r="RJR1103" s="9"/>
      <c r="RJS1103" s="9"/>
      <c r="RJT1103" s="9"/>
      <c r="RJU1103" s="9"/>
      <c r="RJV1103" s="9"/>
      <c r="RJW1103" s="9"/>
      <c r="RJX1103" s="9"/>
      <c r="RJY1103" s="9"/>
      <c r="RJZ1103" s="9"/>
      <c r="RKA1103" s="9"/>
      <c r="RKB1103" s="9"/>
      <c r="RKC1103" s="9"/>
      <c r="RKD1103" s="9"/>
      <c r="RKE1103" s="9"/>
      <c r="RKF1103" s="9"/>
      <c r="RKG1103" s="9"/>
      <c r="RKH1103" s="9"/>
      <c r="RKI1103" s="9"/>
      <c r="RKJ1103" s="9"/>
      <c r="RKK1103" s="9"/>
      <c r="RKL1103" s="9"/>
      <c r="RKM1103" s="9"/>
      <c r="RKN1103" s="9"/>
      <c r="RKO1103" s="9"/>
      <c r="RKP1103" s="9"/>
      <c r="RKQ1103" s="9"/>
      <c r="RKR1103" s="9"/>
      <c r="RKS1103" s="9"/>
      <c r="RKT1103" s="9"/>
      <c r="RKU1103" s="9"/>
      <c r="RKV1103" s="9"/>
      <c r="RKW1103" s="9"/>
      <c r="RKX1103" s="9"/>
      <c r="RKY1103" s="9"/>
      <c r="RKZ1103" s="9"/>
      <c r="RLA1103" s="9"/>
      <c r="RLB1103" s="9"/>
      <c r="RLC1103" s="9"/>
      <c r="RLD1103" s="9"/>
      <c r="RLE1103" s="9"/>
      <c r="RLF1103" s="9"/>
      <c r="RLG1103" s="9"/>
      <c r="RLH1103" s="9"/>
      <c r="RLI1103" s="9"/>
      <c r="RLJ1103" s="9"/>
      <c r="RLK1103" s="9"/>
      <c r="RLL1103" s="9"/>
      <c r="RLM1103" s="9"/>
      <c r="RLN1103" s="9"/>
      <c r="RLO1103" s="9"/>
      <c r="RLP1103" s="9"/>
      <c r="RLQ1103" s="9"/>
      <c r="RLR1103" s="9"/>
      <c r="RLS1103" s="9"/>
      <c r="RLT1103" s="9"/>
      <c r="RLU1103" s="9"/>
      <c r="RLV1103" s="9"/>
      <c r="RLW1103" s="9"/>
      <c r="RLX1103" s="9"/>
      <c r="RLY1103" s="9"/>
      <c r="RLZ1103" s="9"/>
      <c r="RMA1103" s="9"/>
      <c r="RMB1103" s="9"/>
      <c r="RMC1103" s="9"/>
      <c r="RMD1103" s="9"/>
      <c r="RME1103" s="9"/>
      <c r="RMF1103" s="9"/>
      <c r="RMG1103" s="9"/>
      <c r="RMH1103" s="9"/>
      <c r="RMI1103" s="9"/>
      <c r="RMJ1103" s="9"/>
      <c r="RMK1103" s="9"/>
      <c r="RML1103" s="9"/>
      <c r="RMM1103" s="9"/>
      <c r="RMN1103" s="9"/>
      <c r="RMO1103" s="9"/>
      <c r="RMP1103" s="9"/>
      <c r="RMQ1103" s="9"/>
      <c r="RMR1103" s="9"/>
      <c r="RMS1103" s="9"/>
      <c r="RMT1103" s="9"/>
      <c r="RMU1103" s="9"/>
      <c r="RMV1103" s="9"/>
      <c r="RMW1103" s="9"/>
      <c r="RMX1103" s="9"/>
      <c r="RMY1103" s="9"/>
      <c r="RMZ1103" s="9"/>
      <c r="RNA1103" s="9"/>
      <c r="RNB1103" s="9"/>
      <c r="RNC1103" s="9"/>
      <c r="RND1103" s="9"/>
      <c r="RNE1103" s="9"/>
      <c r="RNF1103" s="9"/>
      <c r="RNG1103" s="9"/>
      <c r="RNH1103" s="9"/>
      <c r="RNI1103" s="9"/>
      <c r="RNJ1103" s="9"/>
      <c r="RNK1103" s="9"/>
      <c r="RNL1103" s="9"/>
      <c r="RNM1103" s="9"/>
      <c r="RNN1103" s="9"/>
      <c r="RNO1103" s="9"/>
      <c r="RNP1103" s="9"/>
      <c r="RNQ1103" s="9"/>
      <c r="RNR1103" s="9"/>
      <c r="RNS1103" s="9"/>
      <c r="RNT1103" s="9"/>
      <c r="RNU1103" s="9"/>
      <c r="RNV1103" s="9"/>
      <c r="RNW1103" s="9"/>
      <c r="RNX1103" s="9"/>
      <c r="RNY1103" s="9"/>
      <c r="RNZ1103" s="9"/>
      <c r="ROA1103" s="9"/>
      <c r="ROB1103" s="9"/>
      <c r="ROC1103" s="9"/>
      <c r="ROD1103" s="9"/>
      <c r="ROE1103" s="9"/>
      <c r="ROF1103" s="9"/>
      <c r="ROG1103" s="9"/>
      <c r="ROH1103" s="9"/>
      <c r="ROI1103" s="9"/>
      <c r="ROJ1103" s="9"/>
      <c r="ROK1103" s="9"/>
      <c r="ROL1103" s="9"/>
      <c r="ROM1103" s="9"/>
      <c r="RON1103" s="9"/>
      <c r="ROO1103" s="9"/>
      <c r="ROP1103" s="9"/>
      <c r="ROQ1103" s="9"/>
      <c r="ROR1103" s="9"/>
      <c r="ROS1103" s="9"/>
      <c r="ROT1103" s="9"/>
      <c r="ROU1103" s="9"/>
      <c r="ROV1103" s="9"/>
      <c r="ROW1103" s="9"/>
      <c r="ROX1103" s="9"/>
      <c r="ROY1103" s="9"/>
      <c r="ROZ1103" s="9"/>
      <c r="RPA1103" s="9"/>
      <c r="RPB1103" s="9"/>
      <c r="RPC1103" s="9"/>
      <c r="RPD1103" s="9"/>
      <c r="RPE1103" s="9"/>
      <c r="RPF1103" s="9"/>
      <c r="RPG1103" s="9"/>
      <c r="RPH1103" s="9"/>
      <c r="RPI1103" s="9"/>
      <c r="RPJ1103" s="9"/>
      <c r="RPK1103" s="9"/>
      <c r="RPL1103" s="9"/>
      <c r="RPM1103" s="9"/>
      <c r="RPN1103" s="9"/>
      <c r="RPO1103" s="9"/>
      <c r="RPP1103" s="9"/>
      <c r="RPQ1103" s="9"/>
      <c r="RPR1103" s="9"/>
      <c r="RPS1103" s="9"/>
      <c r="RPT1103" s="9"/>
      <c r="RPU1103" s="9"/>
      <c r="RPV1103" s="9"/>
      <c r="RPW1103" s="9"/>
      <c r="RPX1103" s="9"/>
      <c r="RPY1103" s="9"/>
      <c r="RPZ1103" s="9"/>
      <c r="RQA1103" s="9"/>
      <c r="RQB1103" s="9"/>
      <c r="RQC1103" s="9"/>
      <c r="RQD1103" s="9"/>
      <c r="RQE1103" s="9"/>
      <c r="RQF1103" s="9"/>
      <c r="RQG1103" s="9"/>
      <c r="RQH1103" s="9"/>
      <c r="RQI1103" s="9"/>
      <c r="RQJ1103" s="9"/>
      <c r="RQK1103" s="9"/>
      <c r="RQL1103" s="9"/>
      <c r="RQM1103" s="9"/>
      <c r="RQN1103" s="9"/>
      <c r="RQO1103" s="9"/>
      <c r="RQP1103" s="9"/>
      <c r="RQQ1103" s="9"/>
      <c r="RQR1103" s="9"/>
      <c r="RQS1103" s="9"/>
      <c r="RQT1103" s="9"/>
      <c r="RQU1103" s="9"/>
      <c r="RQV1103" s="9"/>
      <c r="RQW1103" s="9"/>
      <c r="RQX1103" s="9"/>
      <c r="RQY1103" s="9"/>
      <c r="RQZ1103" s="9"/>
      <c r="RRA1103" s="9"/>
      <c r="RRB1103" s="9"/>
      <c r="RRC1103" s="9"/>
      <c r="RRD1103" s="9"/>
      <c r="RRE1103" s="9"/>
      <c r="RRF1103" s="9"/>
      <c r="RRG1103" s="9"/>
      <c r="RRH1103" s="9"/>
      <c r="RRI1103" s="9"/>
      <c r="RRJ1103" s="9"/>
      <c r="RRK1103" s="9"/>
      <c r="RRL1103" s="9"/>
      <c r="RRM1103" s="9"/>
      <c r="RRN1103" s="9"/>
      <c r="RRO1103" s="9"/>
      <c r="RRP1103" s="9"/>
      <c r="RRQ1103" s="9"/>
      <c r="RRR1103" s="9"/>
      <c r="RRS1103" s="9"/>
      <c r="RRT1103" s="9"/>
      <c r="RRU1103" s="9"/>
      <c r="RRV1103" s="9"/>
      <c r="RRW1103" s="9"/>
      <c r="RRX1103" s="9"/>
      <c r="RRY1103" s="9"/>
      <c r="RRZ1103" s="9"/>
      <c r="RSA1103" s="9"/>
      <c r="RSB1103" s="9"/>
      <c r="RSC1103" s="9"/>
      <c r="RSD1103" s="9"/>
      <c r="RSE1103" s="9"/>
      <c r="RSF1103" s="9"/>
      <c r="RSG1103" s="9"/>
      <c r="RSH1103" s="9"/>
      <c r="RSI1103" s="9"/>
      <c r="RSJ1103" s="9"/>
      <c r="RSK1103" s="9"/>
      <c r="RSL1103" s="9"/>
      <c r="RSM1103" s="9"/>
      <c r="RSN1103" s="9"/>
      <c r="RSO1103" s="9"/>
      <c r="RSP1103" s="9"/>
      <c r="RSQ1103" s="9"/>
      <c r="RSR1103" s="9"/>
      <c r="RSS1103" s="9"/>
      <c r="RST1103" s="9"/>
      <c r="RSU1103" s="9"/>
      <c r="RSV1103" s="9"/>
      <c r="RSW1103" s="9"/>
      <c r="RSX1103" s="9"/>
      <c r="RSY1103" s="9"/>
      <c r="RSZ1103" s="9"/>
      <c r="RTA1103" s="9"/>
      <c r="RTB1103" s="9"/>
      <c r="RTC1103" s="9"/>
      <c r="RTD1103" s="9"/>
      <c r="RTE1103" s="9"/>
      <c r="RTF1103" s="9"/>
      <c r="RTG1103" s="9"/>
      <c r="RTH1103" s="9"/>
      <c r="RTI1103" s="9"/>
      <c r="RTJ1103" s="9"/>
      <c r="RTK1103" s="9"/>
      <c r="RTL1103" s="9"/>
      <c r="RTM1103" s="9"/>
      <c r="RTN1103" s="9"/>
      <c r="RTO1103" s="9"/>
      <c r="RTP1103" s="9"/>
      <c r="RTQ1103" s="9"/>
      <c r="RTR1103" s="9"/>
      <c r="RTS1103" s="9"/>
      <c r="RTT1103" s="9"/>
      <c r="RTU1103" s="9"/>
      <c r="RTV1103" s="9"/>
      <c r="RTW1103" s="9"/>
      <c r="RTX1103" s="9"/>
      <c r="RTY1103" s="9"/>
      <c r="RTZ1103" s="9"/>
      <c r="RUA1103" s="9"/>
      <c r="RUB1103" s="9"/>
      <c r="RUC1103" s="9"/>
      <c r="RUD1103" s="9"/>
      <c r="RUE1103" s="9"/>
      <c r="RUF1103" s="9"/>
      <c r="RUG1103" s="9"/>
      <c r="RUH1103" s="9"/>
      <c r="RUI1103" s="9"/>
      <c r="RUJ1103" s="9"/>
      <c r="RUK1103" s="9"/>
      <c r="RUL1103" s="9"/>
      <c r="RUM1103" s="9"/>
      <c r="RUN1103" s="9"/>
      <c r="RUO1103" s="9"/>
      <c r="RUP1103" s="9"/>
      <c r="RUQ1103" s="9"/>
      <c r="RUR1103" s="9"/>
      <c r="RUS1103" s="9"/>
      <c r="RUT1103" s="9"/>
      <c r="RUU1103" s="9"/>
      <c r="RUV1103" s="9"/>
      <c r="RUW1103" s="9"/>
      <c r="RUX1103" s="9"/>
      <c r="RUY1103" s="9"/>
      <c r="RUZ1103" s="9"/>
      <c r="RVA1103" s="9"/>
      <c r="RVB1103" s="9"/>
      <c r="RVC1103" s="9"/>
      <c r="RVD1103" s="9"/>
      <c r="RVE1103" s="9"/>
      <c r="RVF1103" s="9"/>
      <c r="RVG1103" s="9"/>
      <c r="RVH1103" s="9"/>
      <c r="RVI1103" s="9"/>
      <c r="RVJ1103" s="9"/>
      <c r="RVK1103" s="9"/>
      <c r="RVL1103" s="9"/>
      <c r="RVM1103" s="9"/>
      <c r="RVN1103" s="9"/>
      <c r="RVO1103" s="9"/>
      <c r="RVP1103" s="9"/>
      <c r="RVQ1103" s="9"/>
      <c r="RVR1103" s="9"/>
      <c r="RVS1103" s="9"/>
      <c r="RVT1103" s="9"/>
      <c r="RVU1103" s="9"/>
      <c r="RVV1103" s="9"/>
      <c r="RVW1103" s="9"/>
      <c r="RVX1103" s="9"/>
      <c r="RVY1103" s="9"/>
      <c r="RVZ1103" s="9"/>
      <c r="RWA1103" s="9"/>
      <c r="RWB1103" s="9"/>
      <c r="RWC1103" s="9"/>
      <c r="RWD1103" s="9"/>
      <c r="RWE1103" s="9"/>
      <c r="RWF1103" s="9"/>
      <c r="RWG1103" s="9"/>
      <c r="RWH1103" s="9"/>
      <c r="RWI1103" s="9"/>
      <c r="RWJ1103" s="9"/>
      <c r="RWK1103" s="9"/>
      <c r="RWL1103" s="9"/>
      <c r="RWM1103" s="9"/>
      <c r="RWN1103" s="9"/>
      <c r="RWO1103" s="9"/>
      <c r="RWP1103" s="9"/>
      <c r="RWQ1103" s="9"/>
      <c r="RWR1103" s="9"/>
      <c r="RWS1103" s="9"/>
      <c r="RWT1103" s="9"/>
      <c r="RWU1103" s="9"/>
      <c r="RWV1103" s="9"/>
      <c r="RWW1103" s="9"/>
      <c r="RWX1103" s="9"/>
      <c r="RWY1103" s="9"/>
      <c r="RWZ1103" s="9"/>
      <c r="RXA1103" s="9"/>
      <c r="RXB1103" s="9"/>
      <c r="RXC1103" s="9"/>
      <c r="RXD1103" s="9"/>
      <c r="RXE1103" s="9"/>
      <c r="RXF1103" s="9"/>
      <c r="RXG1103" s="9"/>
      <c r="RXH1103" s="9"/>
      <c r="RXI1103" s="9"/>
      <c r="RXJ1103" s="9"/>
      <c r="RXK1103" s="9"/>
      <c r="RXL1103" s="9"/>
      <c r="RXM1103" s="9"/>
      <c r="RXN1103" s="9"/>
      <c r="RXO1103" s="9"/>
      <c r="RXP1103" s="9"/>
      <c r="RXQ1103" s="9"/>
      <c r="RXR1103" s="9"/>
      <c r="RXS1103" s="9"/>
      <c r="RXT1103" s="9"/>
      <c r="RXU1103" s="9"/>
      <c r="RXV1103" s="9"/>
      <c r="RXW1103" s="9"/>
      <c r="RXX1103" s="9"/>
      <c r="RXY1103" s="9"/>
      <c r="RXZ1103" s="9"/>
      <c r="RYA1103" s="9"/>
      <c r="RYB1103" s="9"/>
      <c r="RYC1103" s="9"/>
      <c r="RYD1103" s="9"/>
      <c r="RYE1103" s="9"/>
      <c r="RYF1103" s="9"/>
      <c r="RYG1103" s="9"/>
      <c r="RYH1103" s="9"/>
      <c r="RYI1103" s="9"/>
      <c r="RYJ1103" s="9"/>
      <c r="RYK1103" s="9"/>
      <c r="RYL1103" s="9"/>
      <c r="RYM1103" s="9"/>
      <c r="RYN1103" s="9"/>
      <c r="RYO1103" s="9"/>
      <c r="RYP1103" s="9"/>
      <c r="RYQ1103" s="9"/>
      <c r="RYR1103" s="9"/>
      <c r="RYS1103" s="9"/>
      <c r="RYT1103" s="9"/>
      <c r="RYU1103" s="9"/>
      <c r="RYV1103" s="9"/>
      <c r="RYW1103" s="9"/>
      <c r="RYX1103" s="9"/>
      <c r="RYY1103" s="9"/>
      <c r="RYZ1103" s="9"/>
      <c r="RZA1103" s="9"/>
      <c r="RZB1103" s="9"/>
      <c r="RZC1103" s="9"/>
      <c r="RZD1103" s="9"/>
      <c r="RZE1103" s="9"/>
      <c r="RZF1103" s="9"/>
      <c r="RZG1103" s="9"/>
      <c r="RZH1103" s="9"/>
      <c r="RZI1103" s="9"/>
      <c r="RZJ1103" s="9"/>
      <c r="RZK1103" s="9"/>
      <c r="RZL1103" s="9"/>
      <c r="RZM1103" s="9"/>
      <c r="RZN1103" s="9"/>
      <c r="RZO1103" s="9"/>
      <c r="RZP1103" s="9"/>
      <c r="RZQ1103" s="9"/>
      <c r="RZR1103" s="9"/>
      <c r="RZS1103" s="9"/>
      <c r="RZT1103" s="9"/>
      <c r="RZU1103" s="9"/>
      <c r="RZV1103" s="9"/>
      <c r="RZW1103" s="9"/>
      <c r="RZX1103" s="9"/>
      <c r="RZY1103" s="9"/>
      <c r="RZZ1103" s="9"/>
      <c r="SAA1103" s="9"/>
      <c r="SAB1103" s="9"/>
      <c r="SAC1103" s="9"/>
      <c r="SAD1103" s="9"/>
      <c r="SAE1103" s="9"/>
      <c r="SAF1103" s="9"/>
      <c r="SAG1103" s="9"/>
      <c r="SAH1103" s="9"/>
      <c r="SAI1103" s="9"/>
      <c r="SAJ1103" s="9"/>
      <c r="SAK1103" s="9"/>
      <c r="SAL1103" s="9"/>
      <c r="SAM1103" s="9"/>
      <c r="SAN1103" s="9"/>
      <c r="SAO1103" s="9"/>
      <c r="SAP1103" s="9"/>
      <c r="SAQ1103" s="9"/>
      <c r="SAR1103" s="9"/>
      <c r="SAS1103" s="9"/>
      <c r="SAT1103" s="9"/>
      <c r="SAU1103" s="9"/>
      <c r="SAV1103" s="9"/>
      <c r="SAW1103" s="9"/>
      <c r="SAX1103" s="9"/>
      <c r="SAY1103" s="9"/>
      <c r="SAZ1103" s="9"/>
      <c r="SBA1103" s="9"/>
      <c r="SBB1103" s="9"/>
      <c r="SBC1103" s="9"/>
      <c r="SBD1103" s="9"/>
      <c r="SBE1103" s="9"/>
      <c r="SBF1103" s="9"/>
      <c r="SBG1103" s="9"/>
      <c r="SBH1103" s="9"/>
      <c r="SBI1103" s="9"/>
      <c r="SBJ1103" s="9"/>
      <c r="SBK1103" s="9"/>
      <c r="SBL1103" s="9"/>
      <c r="SBM1103" s="9"/>
      <c r="SBN1103" s="9"/>
      <c r="SBO1103" s="9"/>
      <c r="SBP1103" s="9"/>
      <c r="SBQ1103" s="9"/>
      <c r="SBR1103" s="9"/>
      <c r="SBS1103" s="9"/>
      <c r="SBT1103" s="9"/>
      <c r="SBU1103" s="9"/>
      <c r="SBV1103" s="9"/>
      <c r="SBW1103" s="9"/>
      <c r="SBX1103" s="9"/>
      <c r="SBY1103" s="9"/>
      <c r="SBZ1103" s="9"/>
      <c r="SCA1103" s="9"/>
      <c r="SCB1103" s="9"/>
      <c r="SCC1103" s="9"/>
      <c r="SCD1103" s="9"/>
      <c r="SCE1103" s="9"/>
      <c r="SCF1103" s="9"/>
      <c r="SCG1103" s="9"/>
      <c r="SCH1103" s="9"/>
      <c r="SCI1103" s="9"/>
      <c r="SCJ1103" s="9"/>
      <c r="SCK1103" s="9"/>
      <c r="SCL1103" s="9"/>
      <c r="SCM1103" s="9"/>
      <c r="SCN1103" s="9"/>
      <c r="SCO1103" s="9"/>
      <c r="SCP1103" s="9"/>
      <c r="SCQ1103" s="9"/>
      <c r="SCR1103" s="9"/>
      <c r="SCS1103" s="9"/>
      <c r="SCT1103" s="9"/>
      <c r="SCU1103" s="9"/>
      <c r="SCV1103" s="9"/>
      <c r="SCW1103" s="9"/>
      <c r="SCX1103" s="9"/>
      <c r="SCY1103" s="9"/>
      <c r="SCZ1103" s="9"/>
      <c r="SDA1103" s="9"/>
      <c r="SDB1103" s="9"/>
      <c r="SDC1103" s="9"/>
      <c r="SDD1103" s="9"/>
      <c r="SDE1103" s="9"/>
      <c r="SDF1103" s="9"/>
      <c r="SDG1103" s="9"/>
      <c r="SDH1103" s="9"/>
      <c r="SDI1103" s="9"/>
      <c r="SDJ1103" s="9"/>
      <c r="SDK1103" s="9"/>
      <c r="SDL1103" s="9"/>
      <c r="SDM1103" s="9"/>
      <c r="SDN1103" s="9"/>
      <c r="SDO1103" s="9"/>
      <c r="SDP1103" s="9"/>
      <c r="SDQ1103" s="9"/>
      <c r="SDR1103" s="9"/>
      <c r="SDS1103" s="9"/>
      <c r="SDT1103" s="9"/>
      <c r="SDU1103" s="9"/>
      <c r="SDV1103" s="9"/>
      <c r="SDW1103" s="9"/>
      <c r="SDX1103" s="9"/>
      <c r="SDY1103" s="9"/>
      <c r="SDZ1103" s="9"/>
      <c r="SEA1103" s="9"/>
      <c r="SEB1103" s="9"/>
      <c r="SEC1103" s="9"/>
      <c r="SED1103" s="9"/>
      <c r="SEE1103" s="9"/>
      <c r="SEF1103" s="9"/>
      <c r="SEG1103" s="9"/>
      <c r="SEH1103" s="9"/>
      <c r="SEI1103" s="9"/>
      <c r="SEJ1103" s="9"/>
      <c r="SEK1103" s="9"/>
      <c r="SEL1103" s="9"/>
      <c r="SEM1103" s="9"/>
      <c r="SEN1103" s="9"/>
      <c r="SEO1103" s="9"/>
      <c r="SEP1103" s="9"/>
      <c r="SEQ1103" s="9"/>
      <c r="SER1103" s="9"/>
      <c r="SES1103" s="9"/>
      <c r="SET1103" s="9"/>
      <c r="SEU1103" s="9"/>
      <c r="SEV1103" s="9"/>
      <c r="SEW1103" s="9"/>
      <c r="SEX1103" s="9"/>
      <c r="SEY1103" s="9"/>
      <c r="SEZ1103" s="9"/>
      <c r="SFA1103" s="9"/>
      <c r="SFB1103" s="9"/>
      <c r="SFC1103" s="9"/>
      <c r="SFD1103" s="9"/>
      <c r="SFE1103" s="9"/>
      <c r="SFF1103" s="9"/>
      <c r="SFG1103" s="9"/>
      <c r="SFH1103" s="9"/>
      <c r="SFI1103" s="9"/>
      <c r="SFJ1103" s="9"/>
      <c r="SFK1103" s="9"/>
      <c r="SFL1103" s="9"/>
      <c r="SFM1103" s="9"/>
      <c r="SFN1103" s="9"/>
      <c r="SFO1103" s="9"/>
      <c r="SFP1103" s="9"/>
      <c r="SFQ1103" s="9"/>
      <c r="SFR1103" s="9"/>
      <c r="SFS1103" s="9"/>
      <c r="SFT1103" s="9"/>
      <c r="SFU1103" s="9"/>
      <c r="SFV1103" s="9"/>
      <c r="SFW1103" s="9"/>
      <c r="SFX1103" s="9"/>
      <c r="SFY1103" s="9"/>
      <c r="SFZ1103" s="9"/>
      <c r="SGA1103" s="9"/>
      <c r="SGB1103" s="9"/>
      <c r="SGC1103" s="9"/>
      <c r="SGD1103" s="9"/>
      <c r="SGE1103" s="9"/>
      <c r="SGF1103" s="9"/>
      <c r="SGG1103" s="9"/>
      <c r="SGH1103" s="9"/>
      <c r="SGI1103" s="9"/>
      <c r="SGJ1103" s="9"/>
      <c r="SGK1103" s="9"/>
      <c r="SGL1103" s="9"/>
      <c r="SGM1103" s="9"/>
      <c r="SGN1103" s="9"/>
      <c r="SGO1103" s="9"/>
      <c r="SGP1103" s="9"/>
      <c r="SGQ1103" s="9"/>
      <c r="SGR1103" s="9"/>
      <c r="SGS1103" s="9"/>
      <c r="SGT1103" s="9"/>
      <c r="SGU1103" s="9"/>
      <c r="SGV1103" s="9"/>
      <c r="SGW1103" s="9"/>
      <c r="SGX1103" s="9"/>
      <c r="SGY1103" s="9"/>
      <c r="SGZ1103" s="9"/>
      <c r="SHA1103" s="9"/>
      <c r="SHB1103" s="9"/>
      <c r="SHC1103" s="9"/>
      <c r="SHD1103" s="9"/>
      <c r="SHE1103" s="9"/>
      <c r="SHF1103" s="9"/>
      <c r="SHG1103" s="9"/>
      <c r="SHH1103" s="9"/>
      <c r="SHI1103" s="9"/>
      <c r="SHJ1103" s="9"/>
      <c r="SHK1103" s="9"/>
      <c r="SHL1103" s="9"/>
      <c r="SHM1103" s="9"/>
      <c r="SHN1103" s="9"/>
      <c r="SHO1103" s="9"/>
      <c r="SHP1103" s="9"/>
      <c r="SHQ1103" s="9"/>
      <c r="SHR1103" s="9"/>
      <c r="SHS1103" s="9"/>
      <c r="SHT1103" s="9"/>
      <c r="SHU1103" s="9"/>
      <c r="SHV1103" s="9"/>
      <c r="SHW1103" s="9"/>
      <c r="SHX1103" s="9"/>
      <c r="SHY1103" s="9"/>
      <c r="SHZ1103" s="9"/>
      <c r="SIA1103" s="9"/>
      <c r="SIB1103" s="9"/>
      <c r="SIC1103" s="9"/>
      <c r="SID1103" s="9"/>
      <c r="SIE1103" s="9"/>
      <c r="SIF1103" s="9"/>
      <c r="SIG1103" s="9"/>
      <c r="SIH1103" s="9"/>
      <c r="SII1103" s="9"/>
      <c r="SIJ1103" s="9"/>
      <c r="SIK1103" s="9"/>
      <c r="SIL1103" s="9"/>
      <c r="SIM1103" s="9"/>
      <c r="SIN1103" s="9"/>
      <c r="SIO1103" s="9"/>
      <c r="SIP1103" s="9"/>
      <c r="SIQ1103" s="9"/>
      <c r="SIR1103" s="9"/>
      <c r="SIS1103" s="9"/>
      <c r="SIT1103" s="9"/>
      <c r="SIU1103" s="9"/>
      <c r="SIV1103" s="9"/>
      <c r="SIW1103" s="9"/>
      <c r="SIX1103" s="9"/>
      <c r="SIY1103" s="9"/>
      <c r="SIZ1103" s="9"/>
      <c r="SJA1103" s="9"/>
      <c r="SJB1103" s="9"/>
      <c r="SJC1103" s="9"/>
      <c r="SJD1103" s="9"/>
      <c r="SJE1103" s="9"/>
      <c r="SJF1103" s="9"/>
      <c r="SJG1103" s="9"/>
      <c r="SJH1103" s="9"/>
      <c r="SJI1103" s="9"/>
      <c r="SJJ1103" s="9"/>
      <c r="SJK1103" s="9"/>
      <c r="SJL1103" s="9"/>
      <c r="SJM1103" s="9"/>
      <c r="SJN1103" s="9"/>
      <c r="SJO1103" s="9"/>
      <c r="SJP1103" s="9"/>
      <c r="SJQ1103" s="9"/>
      <c r="SJR1103" s="9"/>
      <c r="SJS1103" s="9"/>
      <c r="SJT1103" s="9"/>
      <c r="SJU1103" s="9"/>
      <c r="SJV1103" s="9"/>
      <c r="SJW1103" s="9"/>
      <c r="SJX1103" s="9"/>
      <c r="SJY1103" s="9"/>
      <c r="SJZ1103" s="9"/>
      <c r="SKA1103" s="9"/>
      <c r="SKB1103" s="9"/>
      <c r="SKC1103" s="9"/>
      <c r="SKD1103" s="9"/>
      <c r="SKE1103" s="9"/>
      <c r="SKF1103" s="9"/>
      <c r="SKG1103" s="9"/>
      <c r="SKH1103" s="9"/>
      <c r="SKI1103" s="9"/>
      <c r="SKJ1103" s="9"/>
      <c r="SKK1103" s="9"/>
      <c r="SKL1103" s="9"/>
      <c r="SKM1103" s="9"/>
      <c r="SKN1103" s="9"/>
      <c r="SKO1103" s="9"/>
      <c r="SKP1103" s="9"/>
      <c r="SKQ1103" s="9"/>
      <c r="SKR1103" s="9"/>
      <c r="SKS1103" s="9"/>
      <c r="SKT1103" s="9"/>
      <c r="SKU1103" s="9"/>
      <c r="SKV1103" s="9"/>
      <c r="SKW1103" s="9"/>
      <c r="SKX1103" s="9"/>
      <c r="SKY1103" s="9"/>
      <c r="SKZ1103" s="9"/>
      <c r="SLA1103" s="9"/>
      <c r="SLB1103" s="9"/>
      <c r="SLC1103" s="9"/>
      <c r="SLD1103" s="9"/>
      <c r="SLE1103" s="9"/>
      <c r="SLF1103" s="9"/>
      <c r="SLG1103" s="9"/>
      <c r="SLH1103" s="9"/>
      <c r="SLI1103" s="9"/>
      <c r="SLJ1103" s="9"/>
      <c r="SLK1103" s="9"/>
      <c r="SLL1103" s="9"/>
      <c r="SLM1103" s="9"/>
      <c r="SLN1103" s="9"/>
      <c r="SLO1103" s="9"/>
      <c r="SLP1103" s="9"/>
      <c r="SLQ1103" s="9"/>
      <c r="SLR1103" s="9"/>
      <c r="SLS1103" s="9"/>
      <c r="SLT1103" s="9"/>
      <c r="SLU1103" s="9"/>
      <c r="SLV1103" s="9"/>
      <c r="SLW1103" s="9"/>
      <c r="SLX1103" s="9"/>
      <c r="SLY1103" s="9"/>
      <c r="SLZ1103" s="9"/>
      <c r="SMA1103" s="9"/>
      <c r="SMB1103" s="9"/>
      <c r="SMC1103" s="9"/>
      <c r="SMD1103" s="9"/>
      <c r="SME1103" s="9"/>
      <c r="SMF1103" s="9"/>
      <c r="SMG1103" s="9"/>
      <c r="SMH1103" s="9"/>
      <c r="SMI1103" s="9"/>
      <c r="SMJ1103" s="9"/>
      <c r="SMK1103" s="9"/>
      <c r="SML1103" s="9"/>
      <c r="SMM1103" s="9"/>
      <c r="SMN1103" s="9"/>
      <c r="SMO1103" s="9"/>
      <c r="SMP1103" s="9"/>
      <c r="SMQ1103" s="9"/>
      <c r="SMR1103" s="9"/>
      <c r="SMS1103" s="9"/>
      <c r="SMT1103" s="9"/>
      <c r="SMU1103" s="9"/>
      <c r="SMV1103" s="9"/>
      <c r="SMW1103" s="9"/>
      <c r="SMX1103" s="9"/>
      <c r="SMY1103" s="9"/>
      <c r="SMZ1103" s="9"/>
      <c r="SNA1103" s="9"/>
      <c r="SNB1103" s="9"/>
      <c r="SNC1103" s="9"/>
      <c r="SND1103" s="9"/>
      <c r="SNE1103" s="9"/>
      <c r="SNF1103" s="9"/>
      <c r="SNG1103" s="9"/>
      <c r="SNH1103" s="9"/>
      <c r="SNI1103" s="9"/>
      <c r="SNJ1103" s="9"/>
      <c r="SNK1103" s="9"/>
      <c r="SNL1103" s="9"/>
      <c r="SNM1103" s="9"/>
      <c r="SNN1103" s="9"/>
      <c r="SNO1103" s="9"/>
      <c r="SNP1103" s="9"/>
      <c r="SNQ1103" s="9"/>
      <c r="SNR1103" s="9"/>
      <c r="SNS1103" s="9"/>
      <c r="SNT1103" s="9"/>
      <c r="SNU1103" s="9"/>
      <c r="SNV1103" s="9"/>
      <c r="SNW1103" s="9"/>
      <c r="SNX1103" s="9"/>
      <c r="SNY1103" s="9"/>
      <c r="SNZ1103" s="9"/>
      <c r="SOA1103" s="9"/>
      <c r="SOB1103" s="9"/>
      <c r="SOC1103" s="9"/>
      <c r="SOD1103" s="9"/>
      <c r="SOE1103" s="9"/>
      <c r="SOF1103" s="9"/>
      <c r="SOG1103" s="9"/>
      <c r="SOH1103" s="9"/>
      <c r="SOI1103" s="9"/>
      <c r="SOJ1103" s="9"/>
      <c r="SOK1103" s="9"/>
      <c r="SOL1103" s="9"/>
      <c r="SOM1103" s="9"/>
      <c r="SON1103" s="9"/>
      <c r="SOO1103" s="9"/>
      <c r="SOP1103" s="9"/>
      <c r="SOQ1103" s="9"/>
      <c r="SOR1103" s="9"/>
      <c r="SOS1103" s="9"/>
      <c r="SOT1103" s="9"/>
      <c r="SOU1103" s="9"/>
      <c r="SOV1103" s="9"/>
      <c r="SOW1103" s="9"/>
      <c r="SOX1103" s="9"/>
      <c r="SOY1103" s="9"/>
      <c r="SOZ1103" s="9"/>
      <c r="SPA1103" s="9"/>
      <c r="SPB1103" s="9"/>
      <c r="SPC1103" s="9"/>
      <c r="SPD1103" s="9"/>
      <c r="SPE1103" s="9"/>
      <c r="SPF1103" s="9"/>
      <c r="SPG1103" s="9"/>
      <c r="SPH1103" s="9"/>
      <c r="SPI1103" s="9"/>
      <c r="SPJ1103" s="9"/>
      <c r="SPK1103" s="9"/>
      <c r="SPL1103" s="9"/>
      <c r="SPM1103" s="9"/>
      <c r="SPN1103" s="9"/>
      <c r="SPO1103" s="9"/>
      <c r="SPP1103" s="9"/>
      <c r="SPQ1103" s="9"/>
      <c r="SPR1103" s="9"/>
      <c r="SPS1103" s="9"/>
      <c r="SPT1103" s="9"/>
      <c r="SPU1103" s="9"/>
      <c r="SPV1103" s="9"/>
      <c r="SPW1103" s="9"/>
      <c r="SPX1103" s="9"/>
      <c r="SPY1103" s="9"/>
      <c r="SPZ1103" s="9"/>
      <c r="SQA1103" s="9"/>
      <c r="SQB1103" s="9"/>
      <c r="SQC1103" s="9"/>
      <c r="SQD1103" s="9"/>
      <c r="SQE1103" s="9"/>
      <c r="SQF1103" s="9"/>
      <c r="SQG1103" s="9"/>
      <c r="SQH1103" s="9"/>
      <c r="SQI1103" s="9"/>
      <c r="SQJ1103" s="9"/>
      <c r="SQK1103" s="9"/>
      <c r="SQL1103" s="9"/>
      <c r="SQM1103" s="9"/>
      <c r="SQN1103" s="9"/>
      <c r="SQO1103" s="9"/>
      <c r="SQP1103" s="9"/>
      <c r="SQQ1103" s="9"/>
      <c r="SQR1103" s="9"/>
      <c r="SQS1103" s="9"/>
      <c r="SQT1103" s="9"/>
      <c r="SQU1103" s="9"/>
      <c r="SQV1103" s="9"/>
      <c r="SQW1103" s="9"/>
      <c r="SQX1103" s="9"/>
      <c r="SQY1103" s="9"/>
      <c r="SQZ1103" s="9"/>
      <c r="SRA1103" s="9"/>
      <c r="SRB1103" s="9"/>
      <c r="SRC1103" s="9"/>
      <c r="SRD1103" s="9"/>
      <c r="SRE1103" s="9"/>
      <c r="SRF1103" s="9"/>
      <c r="SRG1103" s="9"/>
      <c r="SRH1103" s="9"/>
      <c r="SRI1103" s="9"/>
      <c r="SRJ1103" s="9"/>
      <c r="SRK1103" s="9"/>
      <c r="SRL1103" s="9"/>
      <c r="SRM1103" s="9"/>
      <c r="SRN1103" s="9"/>
      <c r="SRO1103" s="9"/>
      <c r="SRP1103" s="9"/>
      <c r="SRQ1103" s="9"/>
      <c r="SRR1103" s="9"/>
      <c r="SRS1103" s="9"/>
      <c r="SRT1103" s="9"/>
      <c r="SRU1103" s="9"/>
      <c r="SRV1103" s="9"/>
      <c r="SRW1103" s="9"/>
      <c r="SRX1103" s="9"/>
      <c r="SRY1103" s="9"/>
      <c r="SRZ1103" s="9"/>
      <c r="SSA1103" s="9"/>
      <c r="SSB1103" s="9"/>
      <c r="SSC1103" s="9"/>
      <c r="SSD1103" s="9"/>
      <c r="SSE1103" s="9"/>
      <c r="SSF1103" s="9"/>
      <c r="SSG1103" s="9"/>
      <c r="SSH1103" s="9"/>
      <c r="SSI1103" s="9"/>
      <c r="SSJ1103" s="9"/>
      <c r="SSK1103" s="9"/>
      <c r="SSL1103" s="9"/>
      <c r="SSM1103" s="9"/>
      <c r="SSN1103" s="9"/>
      <c r="SSO1103" s="9"/>
      <c r="SSP1103" s="9"/>
      <c r="SSQ1103" s="9"/>
      <c r="SSR1103" s="9"/>
      <c r="SSS1103" s="9"/>
      <c r="SST1103" s="9"/>
      <c r="SSU1103" s="9"/>
      <c r="SSV1103" s="9"/>
      <c r="SSW1103" s="9"/>
      <c r="SSX1103" s="9"/>
      <c r="SSY1103" s="9"/>
      <c r="SSZ1103" s="9"/>
      <c r="STA1103" s="9"/>
      <c r="STB1103" s="9"/>
      <c r="STC1103" s="9"/>
      <c r="STD1103" s="9"/>
      <c r="STE1103" s="9"/>
      <c r="STF1103" s="9"/>
      <c r="STG1103" s="9"/>
      <c r="STH1103" s="9"/>
      <c r="STI1103" s="9"/>
      <c r="STJ1103" s="9"/>
      <c r="STK1103" s="9"/>
      <c r="STL1103" s="9"/>
      <c r="STM1103" s="9"/>
      <c r="STN1103" s="9"/>
      <c r="STO1103" s="9"/>
      <c r="STP1103" s="9"/>
      <c r="STQ1103" s="9"/>
      <c r="STR1103" s="9"/>
      <c r="STS1103" s="9"/>
      <c r="STT1103" s="9"/>
      <c r="STU1103" s="9"/>
      <c r="STV1103" s="9"/>
      <c r="STW1103" s="9"/>
      <c r="STX1103" s="9"/>
      <c r="STY1103" s="9"/>
      <c r="STZ1103" s="9"/>
      <c r="SUA1103" s="9"/>
      <c r="SUB1103" s="9"/>
      <c r="SUC1103" s="9"/>
      <c r="SUD1103" s="9"/>
      <c r="SUE1103" s="9"/>
      <c r="SUF1103" s="9"/>
      <c r="SUG1103" s="9"/>
      <c r="SUH1103" s="9"/>
      <c r="SUI1103" s="9"/>
      <c r="SUJ1103" s="9"/>
      <c r="SUK1103" s="9"/>
      <c r="SUL1103" s="9"/>
      <c r="SUM1103" s="9"/>
      <c r="SUN1103" s="9"/>
      <c r="SUO1103" s="9"/>
      <c r="SUP1103" s="9"/>
      <c r="SUQ1103" s="9"/>
      <c r="SUR1103" s="9"/>
      <c r="SUS1103" s="9"/>
      <c r="SUT1103" s="9"/>
      <c r="SUU1103" s="9"/>
      <c r="SUV1103" s="9"/>
      <c r="SUW1103" s="9"/>
      <c r="SUX1103" s="9"/>
      <c r="SUY1103" s="9"/>
      <c r="SUZ1103" s="9"/>
      <c r="SVA1103" s="9"/>
      <c r="SVB1103" s="9"/>
      <c r="SVC1103" s="9"/>
      <c r="SVD1103" s="9"/>
      <c r="SVE1103" s="9"/>
      <c r="SVF1103" s="9"/>
      <c r="SVG1103" s="9"/>
      <c r="SVH1103" s="9"/>
      <c r="SVI1103" s="9"/>
      <c r="SVJ1103" s="9"/>
      <c r="SVK1103" s="9"/>
      <c r="SVL1103" s="9"/>
      <c r="SVM1103" s="9"/>
      <c r="SVN1103" s="9"/>
      <c r="SVO1103" s="9"/>
      <c r="SVP1103" s="9"/>
      <c r="SVQ1103" s="9"/>
      <c r="SVR1103" s="9"/>
      <c r="SVS1103" s="9"/>
      <c r="SVT1103" s="9"/>
      <c r="SVU1103" s="9"/>
      <c r="SVV1103" s="9"/>
      <c r="SVW1103" s="9"/>
      <c r="SVX1103" s="9"/>
      <c r="SVY1103" s="9"/>
      <c r="SVZ1103" s="9"/>
      <c r="SWA1103" s="9"/>
      <c r="SWB1103" s="9"/>
      <c r="SWC1103" s="9"/>
      <c r="SWD1103" s="9"/>
      <c r="SWE1103" s="9"/>
      <c r="SWF1103" s="9"/>
      <c r="SWG1103" s="9"/>
      <c r="SWH1103" s="9"/>
      <c r="SWI1103" s="9"/>
      <c r="SWJ1103" s="9"/>
      <c r="SWK1103" s="9"/>
      <c r="SWL1103" s="9"/>
      <c r="SWM1103" s="9"/>
      <c r="SWN1103" s="9"/>
      <c r="SWO1103" s="9"/>
      <c r="SWP1103" s="9"/>
      <c r="SWQ1103" s="9"/>
      <c r="SWR1103" s="9"/>
      <c r="SWS1103" s="9"/>
      <c r="SWT1103" s="9"/>
      <c r="SWU1103" s="9"/>
      <c r="SWV1103" s="9"/>
      <c r="SWW1103" s="9"/>
      <c r="SWX1103" s="9"/>
      <c r="SWY1103" s="9"/>
      <c r="SWZ1103" s="9"/>
      <c r="SXA1103" s="9"/>
      <c r="SXB1103" s="9"/>
      <c r="SXC1103" s="9"/>
      <c r="SXD1103" s="9"/>
      <c r="SXE1103" s="9"/>
      <c r="SXF1103" s="9"/>
      <c r="SXG1103" s="9"/>
      <c r="SXH1103" s="9"/>
      <c r="SXI1103" s="9"/>
      <c r="SXJ1103" s="9"/>
      <c r="SXK1103" s="9"/>
      <c r="SXL1103" s="9"/>
      <c r="SXM1103" s="9"/>
      <c r="SXN1103" s="9"/>
      <c r="SXO1103" s="9"/>
      <c r="SXP1103" s="9"/>
      <c r="SXQ1103" s="9"/>
      <c r="SXR1103" s="9"/>
      <c r="SXS1103" s="9"/>
      <c r="SXT1103" s="9"/>
      <c r="SXU1103" s="9"/>
      <c r="SXV1103" s="9"/>
      <c r="SXW1103" s="9"/>
      <c r="SXX1103" s="9"/>
      <c r="SXY1103" s="9"/>
      <c r="SXZ1103" s="9"/>
      <c r="SYA1103" s="9"/>
      <c r="SYB1103" s="9"/>
      <c r="SYC1103" s="9"/>
      <c r="SYD1103" s="9"/>
      <c r="SYE1103" s="9"/>
      <c r="SYF1103" s="9"/>
      <c r="SYG1103" s="9"/>
      <c r="SYH1103" s="9"/>
      <c r="SYI1103" s="9"/>
      <c r="SYJ1103" s="9"/>
      <c r="SYK1103" s="9"/>
      <c r="SYL1103" s="9"/>
      <c r="SYM1103" s="9"/>
      <c r="SYN1103" s="9"/>
      <c r="SYO1103" s="9"/>
      <c r="SYP1103" s="9"/>
      <c r="SYQ1103" s="9"/>
      <c r="SYR1103" s="9"/>
      <c r="SYS1103" s="9"/>
      <c r="SYT1103" s="9"/>
      <c r="SYU1103" s="9"/>
      <c r="SYV1103" s="9"/>
      <c r="SYW1103" s="9"/>
      <c r="SYX1103" s="9"/>
      <c r="SYY1103" s="9"/>
      <c r="SYZ1103" s="9"/>
      <c r="SZA1103" s="9"/>
      <c r="SZB1103" s="9"/>
      <c r="SZC1103" s="9"/>
      <c r="SZD1103" s="9"/>
      <c r="SZE1103" s="9"/>
      <c r="SZF1103" s="9"/>
      <c r="SZG1103" s="9"/>
      <c r="SZH1103" s="9"/>
      <c r="SZI1103" s="9"/>
      <c r="SZJ1103" s="9"/>
      <c r="SZK1103" s="9"/>
      <c r="SZL1103" s="9"/>
      <c r="SZM1103" s="9"/>
      <c r="SZN1103" s="9"/>
      <c r="SZO1103" s="9"/>
      <c r="SZP1103" s="9"/>
      <c r="SZQ1103" s="9"/>
      <c r="SZR1103" s="9"/>
      <c r="SZS1103" s="9"/>
      <c r="SZT1103" s="9"/>
      <c r="SZU1103" s="9"/>
      <c r="SZV1103" s="9"/>
      <c r="SZW1103" s="9"/>
      <c r="SZX1103" s="9"/>
      <c r="SZY1103" s="9"/>
      <c r="SZZ1103" s="9"/>
      <c r="TAA1103" s="9"/>
      <c r="TAB1103" s="9"/>
      <c r="TAC1103" s="9"/>
      <c r="TAD1103" s="9"/>
      <c r="TAE1103" s="9"/>
      <c r="TAF1103" s="9"/>
      <c r="TAG1103" s="9"/>
      <c r="TAH1103" s="9"/>
      <c r="TAI1103" s="9"/>
      <c r="TAJ1103" s="9"/>
      <c r="TAK1103" s="9"/>
      <c r="TAL1103" s="9"/>
      <c r="TAM1103" s="9"/>
      <c r="TAN1103" s="9"/>
      <c r="TAO1103" s="9"/>
      <c r="TAP1103" s="9"/>
      <c r="TAQ1103" s="9"/>
      <c r="TAR1103" s="9"/>
      <c r="TAS1103" s="9"/>
      <c r="TAT1103" s="9"/>
      <c r="TAU1103" s="9"/>
      <c r="TAV1103" s="9"/>
      <c r="TAW1103" s="9"/>
      <c r="TAX1103" s="9"/>
      <c r="TAY1103" s="9"/>
      <c r="TAZ1103" s="9"/>
      <c r="TBA1103" s="9"/>
      <c r="TBB1103" s="9"/>
      <c r="TBC1103" s="9"/>
      <c r="TBD1103" s="9"/>
      <c r="TBE1103" s="9"/>
      <c r="TBF1103" s="9"/>
      <c r="TBG1103" s="9"/>
      <c r="TBH1103" s="9"/>
      <c r="TBI1103" s="9"/>
      <c r="TBJ1103" s="9"/>
      <c r="TBK1103" s="9"/>
      <c r="TBL1103" s="9"/>
      <c r="TBM1103" s="9"/>
      <c r="TBN1103" s="9"/>
      <c r="TBO1103" s="9"/>
      <c r="TBP1103" s="9"/>
      <c r="TBQ1103" s="9"/>
      <c r="TBR1103" s="9"/>
      <c r="TBS1103" s="9"/>
      <c r="TBT1103" s="9"/>
      <c r="TBU1103" s="9"/>
      <c r="TBV1103" s="9"/>
      <c r="TBW1103" s="9"/>
      <c r="TBX1103" s="9"/>
      <c r="TBY1103" s="9"/>
      <c r="TBZ1103" s="9"/>
      <c r="TCA1103" s="9"/>
      <c r="TCB1103" s="9"/>
      <c r="TCC1103" s="9"/>
      <c r="TCD1103" s="9"/>
      <c r="TCE1103" s="9"/>
      <c r="TCF1103" s="9"/>
      <c r="TCG1103" s="9"/>
      <c r="TCH1103" s="9"/>
      <c r="TCI1103" s="9"/>
      <c r="TCJ1103" s="9"/>
      <c r="TCK1103" s="9"/>
      <c r="TCL1103" s="9"/>
      <c r="TCM1103" s="9"/>
      <c r="TCN1103" s="9"/>
      <c r="TCO1103" s="9"/>
      <c r="TCP1103" s="9"/>
      <c r="TCQ1103" s="9"/>
      <c r="TCR1103" s="9"/>
      <c r="TCS1103" s="9"/>
      <c r="TCT1103" s="9"/>
      <c r="TCU1103" s="9"/>
      <c r="TCV1103" s="9"/>
      <c r="TCW1103" s="9"/>
      <c r="TCX1103" s="9"/>
      <c r="TCY1103" s="9"/>
      <c r="TCZ1103" s="9"/>
      <c r="TDA1103" s="9"/>
      <c r="TDB1103" s="9"/>
      <c r="TDC1103" s="9"/>
      <c r="TDD1103" s="9"/>
      <c r="TDE1103" s="9"/>
      <c r="TDF1103" s="9"/>
      <c r="TDG1103" s="9"/>
      <c r="TDH1103" s="9"/>
      <c r="TDI1103" s="9"/>
      <c r="TDJ1103" s="9"/>
      <c r="TDK1103" s="9"/>
      <c r="TDL1103" s="9"/>
      <c r="TDM1103" s="9"/>
      <c r="TDN1103" s="9"/>
      <c r="TDO1103" s="9"/>
      <c r="TDP1103" s="9"/>
      <c r="TDQ1103" s="9"/>
      <c r="TDR1103" s="9"/>
      <c r="TDS1103" s="9"/>
      <c r="TDT1103" s="9"/>
      <c r="TDU1103" s="9"/>
      <c r="TDV1103" s="9"/>
      <c r="TDW1103" s="9"/>
      <c r="TDX1103" s="9"/>
      <c r="TDY1103" s="9"/>
      <c r="TDZ1103" s="9"/>
      <c r="TEA1103" s="9"/>
      <c r="TEB1103" s="9"/>
      <c r="TEC1103" s="9"/>
      <c r="TED1103" s="9"/>
      <c r="TEE1103" s="9"/>
      <c r="TEF1103" s="9"/>
      <c r="TEG1103" s="9"/>
      <c r="TEH1103" s="9"/>
      <c r="TEI1103" s="9"/>
      <c r="TEJ1103" s="9"/>
      <c r="TEK1103" s="9"/>
      <c r="TEL1103" s="9"/>
      <c r="TEM1103" s="9"/>
      <c r="TEN1103" s="9"/>
      <c r="TEO1103" s="9"/>
      <c r="TEP1103" s="9"/>
      <c r="TEQ1103" s="9"/>
      <c r="TER1103" s="9"/>
      <c r="TES1103" s="9"/>
      <c r="TET1103" s="9"/>
      <c r="TEU1103" s="9"/>
      <c r="TEV1103" s="9"/>
      <c r="TEW1103" s="9"/>
      <c r="TEX1103" s="9"/>
      <c r="TEY1103" s="9"/>
      <c r="TEZ1103" s="9"/>
      <c r="TFA1103" s="9"/>
      <c r="TFB1103" s="9"/>
      <c r="TFC1103" s="9"/>
      <c r="TFD1103" s="9"/>
      <c r="TFE1103" s="9"/>
      <c r="TFF1103" s="9"/>
      <c r="TFG1103" s="9"/>
      <c r="TFH1103" s="9"/>
      <c r="TFI1103" s="9"/>
      <c r="TFJ1103" s="9"/>
      <c r="TFK1103" s="9"/>
      <c r="TFL1103" s="9"/>
      <c r="TFM1103" s="9"/>
      <c r="TFN1103" s="9"/>
      <c r="TFO1103" s="9"/>
      <c r="TFP1103" s="9"/>
      <c r="TFQ1103" s="9"/>
      <c r="TFR1103" s="9"/>
      <c r="TFS1103" s="9"/>
      <c r="TFT1103" s="9"/>
      <c r="TFU1103" s="9"/>
      <c r="TFV1103" s="9"/>
      <c r="TFW1103" s="9"/>
      <c r="TFX1103" s="9"/>
      <c r="TFY1103" s="9"/>
      <c r="TFZ1103" s="9"/>
      <c r="TGA1103" s="9"/>
      <c r="TGB1103" s="9"/>
      <c r="TGC1103" s="9"/>
      <c r="TGD1103" s="9"/>
      <c r="TGE1103" s="9"/>
      <c r="TGF1103" s="9"/>
      <c r="TGG1103" s="9"/>
      <c r="TGH1103" s="9"/>
      <c r="TGI1103" s="9"/>
      <c r="TGJ1103" s="9"/>
      <c r="TGK1103" s="9"/>
      <c r="TGL1103" s="9"/>
      <c r="TGM1103" s="9"/>
      <c r="TGN1103" s="9"/>
      <c r="TGO1103" s="9"/>
      <c r="TGP1103" s="9"/>
      <c r="TGQ1103" s="9"/>
      <c r="TGR1103" s="9"/>
      <c r="TGS1103" s="9"/>
      <c r="TGT1103" s="9"/>
      <c r="TGU1103" s="9"/>
      <c r="TGV1103" s="9"/>
      <c r="TGW1103" s="9"/>
      <c r="TGX1103" s="9"/>
      <c r="TGY1103" s="9"/>
      <c r="TGZ1103" s="9"/>
      <c r="THA1103" s="9"/>
      <c r="THB1103" s="9"/>
      <c r="THC1103" s="9"/>
      <c r="THD1103" s="9"/>
      <c r="THE1103" s="9"/>
      <c r="THF1103" s="9"/>
      <c r="THG1103" s="9"/>
      <c r="THH1103" s="9"/>
      <c r="THI1103" s="9"/>
      <c r="THJ1103" s="9"/>
      <c r="THK1103" s="9"/>
      <c r="THL1103" s="9"/>
      <c r="THM1103" s="9"/>
      <c r="THN1103" s="9"/>
      <c r="THO1103" s="9"/>
      <c r="THP1103" s="9"/>
      <c r="THQ1103" s="9"/>
      <c r="THR1103" s="9"/>
      <c r="THS1103" s="9"/>
      <c r="THT1103" s="9"/>
      <c r="THU1103" s="9"/>
      <c r="THV1103" s="9"/>
      <c r="THW1103" s="9"/>
      <c r="THX1103" s="9"/>
      <c r="THY1103" s="9"/>
      <c r="THZ1103" s="9"/>
      <c r="TIA1103" s="9"/>
      <c r="TIB1103" s="9"/>
      <c r="TIC1103" s="9"/>
      <c r="TID1103" s="9"/>
      <c r="TIE1103" s="9"/>
      <c r="TIF1103" s="9"/>
      <c r="TIG1103" s="9"/>
      <c r="TIH1103" s="9"/>
      <c r="TII1103" s="9"/>
      <c r="TIJ1103" s="9"/>
      <c r="TIK1103" s="9"/>
      <c r="TIL1103" s="9"/>
      <c r="TIM1103" s="9"/>
      <c r="TIN1103" s="9"/>
      <c r="TIO1103" s="9"/>
      <c r="TIP1103" s="9"/>
      <c r="TIQ1103" s="9"/>
      <c r="TIR1103" s="9"/>
      <c r="TIS1103" s="9"/>
      <c r="TIT1103" s="9"/>
      <c r="TIU1103" s="9"/>
      <c r="TIV1103" s="9"/>
      <c r="TIW1103" s="9"/>
      <c r="TIX1103" s="9"/>
      <c r="TIY1103" s="9"/>
      <c r="TIZ1103" s="9"/>
      <c r="TJA1103" s="9"/>
      <c r="TJB1103" s="9"/>
      <c r="TJC1103" s="9"/>
      <c r="TJD1103" s="9"/>
      <c r="TJE1103" s="9"/>
      <c r="TJF1103" s="9"/>
      <c r="TJG1103" s="9"/>
      <c r="TJH1103" s="9"/>
      <c r="TJI1103" s="9"/>
      <c r="TJJ1103" s="9"/>
      <c r="TJK1103" s="9"/>
      <c r="TJL1103" s="9"/>
      <c r="TJM1103" s="9"/>
      <c r="TJN1103" s="9"/>
      <c r="TJO1103" s="9"/>
      <c r="TJP1103" s="9"/>
      <c r="TJQ1103" s="9"/>
      <c r="TJR1103" s="9"/>
      <c r="TJS1103" s="9"/>
      <c r="TJT1103" s="9"/>
      <c r="TJU1103" s="9"/>
      <c r="TJV1103" s="9"/>
      <c r="TJW1103" s="9"/>
      <c r="TJX1103" s="9"/>
      <c r="TJY1103" s="9"/>
      <c r="TJZ1103" s="9"/>
      <c r="TKA1103" s="9"/>
      <c r="TKB1103" s="9"/>
      <c r="TKC1103" s="9"/>
      <c r="TKD1103" s="9"/>
      <c r="TKE1103" s="9"/>
      <c r="TKF1103" s="9"/>
      <c r="TKG1103" s="9"/>
      <c r="TKH1103" s="9"/>
      <c r="TKI1103" s="9"/>
      <c r="TKJ1103" s="9"/>
      <c r="TKK1103" s="9"/>
      <c r="TKL1103" s="9"/>
      <c r="TKM1103" s="9"/>
      <c r="TKN1103" s="9"/>
      <c r="TKO1103" s="9"/>
      <c r="TKP1103" s="9"/>
      <c r="TKQ1103" s="9"/>
      <c r="TKR1103" s="9"/>
      <c r="TKS1103" s="9"/>
      <c r="TKT1103" s="9"/>
      <c r="TKU1103" s="9"/>
      <c r="TKV1103" s="9"/>
      <c r="TKW1103" s="9"/>
      <c r="TKX1103" s="9"/>
      <c r="TKY1103" s="9"/>
      <c r="TKZ1103" s="9"/>
      <c r="TLA1103" s="9"/>
      <c r="TLB1103" s="9"/>
      <c r="TLC1103" s="9"/>
      <c r="TLD1103" s="9"/>
      <c r="TLE1103" s="9"/>
      <c r="TLF1103" s="9"/>
      <c r="TLG1103" s="9"/>
      <c r="TLH1103" s="9"/>
      <c r="TLI1103" s="9"/>
      <c r="TLJ1103" s="9"/>
      <c r="TLK1103" s="9"/>
      <c r="TLL1103" s="9"/>
      <c r="TLM1103" s="9"/>
      <c r="TLN1103" s="9"/>
      <c r="TLO1103" s="9"/>
      <c r="TLP1103" s="9"/>
      <c r="TLQ1103" s="9"/>
      <c r="TLR1103" s="9"/>
      <c r="TLS1103" s="9"/>
      <c r="TLT1103" s="9"/>
      <c r="TLU1103" s="9"/>
      <c r="TLV1103" s="9"/>
      <c r="TLW1103" s="9"/>
      <c r="TLX1103" s="9"/>
      <c r="TLY1103" s="9"/>
      <c r="TLZ1103" s="9"/>
      <c r="TMA1103" s="9"/>
      <c r="TMB1103" s="9"/>
      <c r="TMC1103" s="9"/>
      <c r="TMD1103" s="9"/>
      <c r="TME1103" s="9"/>
      <c r="TMF1103" s="9"/>
      <c r="TMG1103" s="9"/>
      <c r="TMH1103" s="9"/>
      <c r="TMI1103" s="9"/>
      <c r="TMJ1103" s="9"/>
      <c r="TMK1103" s="9"/>
      <c r="TML1103" s="9"/>
      <c r="TMM1103" s="9"/>
      <c r="TMN1103" s="9"/>
      <c r="TMO1103" s="9"/>
      <c r="TMP1103" s="9"/>
      <c r="TMQ1103" s="9"/>
      <c r="TMR1103" s="9"/>
      <c r="TMS1103" s="9"/>
      <c r="TMT1103" s="9"/>
      <c r="TMU1103" s="9"/>
      <c r="TMV1103" s="9"/>
      <c r="TMW1103" s="9"/>
      <c r="TMX1103" s="9"/>
      <c r="TMY1103" s="9"/>
      <c r="TMZ1103" s="9"/>
      <c r="TNA1103" s="9"/>
      <c r="TNB1103" s="9"/>
      <c r="TNC1103" s="9"/>
      <c r="TND1103" s="9"/>
      <c r="TNE1103" s="9"/>
      <c r="TNF1103" s="9"/>
      <c r="TNG1103" s="9"/>
      <c r="TNH1103" s="9"/>
      <c r="TNI1103" s="9"/>
      <c r="TNJ1103" s="9"/>
      <c r="TNK1103" s="9"/>
      <c r="TNL1103" s="9"/>
      <c r="TNM1103" s="9"/>
      <c r="TNN1103" s="9"/>
      <c r="TNO1103" s="9"/>
      <c r="TNP1103" s="9"/>
      <c r="TNQ1103" s="9"/>
      <c r="TNR1103" s="9"/>
      <c r="TNS1103" s="9"/>
      <c r="TNT1103" s="9"/>
      <c r="TNU1103" s="9"/>
      <c r="TNV1103" s="9"/>
      <c r="TNW1103" s="9"/>
      <c r="TNX1103" s="9"/>
      <c r="TNY1103" s="9"/>
      <c r="TNZ1103" s="9"/>
      <c r="TOA1103" s="9"/>
      <c r="TOB1103" s="9"/>
      <c r="TOC1103" s="9"/>
      <c r="TOD1103" s="9"/>
      <c r="TOE1103" s="9"/>
      <c r="TOF1103" s="9"/>
      <c r="TOG1103" s="9"/>
      <c r="TOH1103" s="9"/>
      <c r="TOI1103" s="9"/>
      <c r="TOJ1103" s="9"/>
      <c r="TOK1103" s="9"/>
      <c r="TOL1103" s="9"/>
      <c r="TOM1103" s="9"/>
      <c r="TON1103" s="9"/>
      <c r="TOO1103" s="9"/>
      <c r="TOP1103" s="9"/>
      <c r="TOQ1103" s="9"/>
      <c r="TOR1103" s="9"/>
      <c r="TOS1103" s="9"/>
      <c r="TOT1103" s="9"/>
      <c r="TOU1103" s="9"/>
      <c r="TOV1103" s="9"/>
      <c r="TOW1103" s="9"/>
      <c r="TOX1103" s="9"/>
      <c r="TOY1103" s="9"/>
      <c r="TOZ1103" s="9"/>
      <c r="TPA1103" s="9"/>
      <c r="TPB1103" s="9"/>
      <c r="TPC1103" s="9"/>
      <c r="TPD1103" s="9"/>
      <c r="TPE1103" s="9"/>
      <c r="TPF1103" s="9"/>
      <c r="TPG1103" s="9"/>
      <c r="TPH1103" s="9"/>
      <c r="TPI1103" s="9"/>
      <c r="TPJ1103" s="9"/>
      <c r="TPK1103" s="9"/>
      <c r="TPL1103" s="9"/>
      <c r="TPM1103" s="9"/>
      <c r="TPN1103" s="9"/>
      <c r="TPO1103" s="9"/>
      <c r="TPP1103" s="9"/>
      <c r="TPQ1103" s="9"/>
      <c r="TPR1103" s="9"/>
      <c r="TPS1103" s="9"/>
      <c r="TPT1103" s="9"/>
      <c r="TPU1103" s="9"/>
      <c r="TPV1103" s="9"/>
      <c r="TPW1103" s="9"/>
      <c r="TPX1103" s="9"/>
      <c r="TPY1103" s="9"/>
      <c r="TPZ1103" s="9"/>
      <c r="TQA1103" s="9"/>
      <c r="TQB1103" s="9"/>
      <c r="TQC1103" s="9"/>
      <c r="TQD1103" s="9"/>
      <c r="TQE1103" s="9"/>
      <c r="TQF1103" s="9"/>
      <c r="TQG1103" s="9"/>
      <c r="TQH1103" s="9"/>
      <c r="TQI1103" s="9"/>
      <c r="TQJ1103" s="9"/>
      <c r="TQK1103" s="9"/>
      <c r="TQL1103" s="9"/>
      <c r="TQM1103" s="9"/>
      <c r="TQN1103" s="9"/>
      <c r="TQO1103" s="9"/>
      <c r="TQP1103" s="9"/>
      <c r="TQQ1103" s="9"/>
      <c r="TQR1103" s="9"/>
      <c r="TQS1103" s="9"/>
      <c r="TQT1103" s="9"/>
      <c r="TQU1103" s="9"/>
      <c r="TQV1103" s="9"/>
      <c r="TQW1103" s="9"/>
      <c r="TQX1103" s="9"/>
      <c r="TQY1103" s="9"/>
      <c r="TQZ1103" s="9"/>
      <c r="TRA1103" s="9"/>
      <c r="TRB1103" s="9"/>
      <c r="TRC1103" s="9"/>
      <c r="TRD1103" s="9"/>
      <c r="TRE1103" s="9"/>
      <c r="TRF1103" s="9"/>
      <c r="TRG1103" s="9"/>
      <c r="TRH1103" s="9"/>
      <c r="TRI1103" s="9"/>
      <c r="TRJ1103" s="9"/>
      <c r="TRK1103" s="9"/>
      <c r="TRL1103" s="9"/>
      <c r="TRM1103" s="9"/>
      <c r="TRN1103" s="9"/>
      <c r="TRO1103" s="9"/>
      <c r="TRP1103" s="9"/>
      <c r="TRQ1103" s="9"/>
      <c r="TRR1103" s="9"/>
      <c r="TRS1103" s="9"/>
      <c r="TRT1103" s="9"/>
      <c r="TRU1103" s="9"/>
      <c r="TRV1103" s="9"/>
      <c r="TRW1103" s="9"/>
      <c r="TRX1103" s="9"/>
      <c r="TRY1103" s="9"/>
      <c r="TRZ1103" s="9"/>
      <c r="TSA1103" s="9"/>
      <c r="TSB1103" s="9"/>
      <c r="TSC1103" s="9"/>
      <c r="TSD1103" s="9"/>
      <c r="TSE1103" s="9"/>
      <c r="TSF1103" s="9"/>
      <c r="TSG1103" s="9"/>
      <c r="TSH1103" s="9"/>
      <c r="TSI1103" s="9"/>
      <c r="TSJ1103" s="9"/>
      <c r="TSK1103" s="9"/>
      <c r="TSL1103" s="9"/>
      <c r="TSM1103" s="9"/>
      <c r="TSN1103" s="9"/>
      <c r="TSO1103" s="9"/>
      <c r="TSP1103" s="9"/>
      <c r="TSQ1103" s="9"/>
      <c r="TSR1103" s="9"/>
      <c r="TSS1103" s="9"/>
      <c r="TST1103" s="9"/>
      <c r="TSU1103" s="9"/>
      <c r="TSV1103" s="9"/>
      <c r="TSW1103" s="9"/>
      <c r="TSX1103" s="9"/>
      <c r="TSY1103" s="9"/>
      <c r="TSZ1103" s="9"/>
      <c r="TTA1103" s="9"/>
      <c r="TTB1103" s="9"/>
      <c r="TTC1103" s="9"/>
      <c r="TTD1103" s="9"/>
      <c r="TTE1103" s="9"/>
      <c r="TTF1103" s="9"/>
      <c r="TTG1103" s="9"/>
      <c r="TTH1103" s="9"/>
      <c r="TTI1103" s="9"/>
      <c r="TTJ1103" s="9"/>
      <c r="TTK1103" s="9"/>
      <c r="TTL1103" s="9"/>
      <c r="TTM1103" s="9"/>
      <c r="TTN1103" s="9"/>
      <c r="TTO1103" s="9"/>
      <c r="TTP1103" s="9"/>
      <c r="TTQ1103" s="9"/>
      <c r="TTR1103" s="9"/>
      <c r="TTS1103" s="9"/>
      <c r="TTT1103" s="9"/>
      <c r="TTU1103" s="9"/>
      <c r="TTV1103" s="9"/>
      <c r="TTW1103" s="9"/>
      <c r="TTX1103" s="9"/>
      <c r="TTY1103" s="9"/>
      <c r="TTZ1103" s="9"/>
      <c r="TUA1103" s="9"/>
      <c r="TUB1103" s="9"/>
      <c r="TUC1103" s="9"/>
      <c r="TUD1103" s="9"/>
      <c r="TUE1103" s="9"/>
      <c r="TUF1103" s="9"/>
      <c r="TUG1103" s="9"/>
      <c r="TUH1103" s="9"/>
      <c r="TUI1103" s="9"/>
      <c r="TUJ1103" s="9"/>
      <c r="TUK1103" s="9"/>
      <c r="TUL1103" s="9"/>
      <c r="TUM1103" s="9"/>
      <c r="TUN1103" s="9"/>
      <c r="TUO1103" s="9"/>
      <c r="TUP1103" s="9"/>
      <c r="TUQ1103" s="9"/>
      <c r="TUR1103" s="9"/>
      <c r="TUS1103" s="9"/>
      <c r="TUT1103" s="9"/>
      <c r="TUU1103" s="9"/>
      <c r="TUV1103" s="9"/>
      <c r="TUW1103" s="9"/>
      <c r="TUX1103" s="9"/>
      <c r="TUY1103" s="9"/>
      <c r="TUZ1103" s="9"/>
      <c r="TVA1103" s="9"/>
      <c r="TVB1103" s="9"/>
      <c r="TVC1103" s="9"/>
      <c r="TVD1103" s="9"/>
      <c r="TVE1103" s="9"/>
      <c r="TVF1103" s="9"/>
      <c r="TVG1103" s="9"/>
      <c r="TVH1103" s="9"/>
      <c r="TVI1103" s="9"/>
      <c r="TVJ1103" s="9"/>
      <c r="TVK1103" s="9"/>
      <c r="TVL1103" s="9"/>
      <c r="TVM1103" s="9"/>
      <c r="TVN1103" s="9"/>
      <c r="TVO1103" s="9"/>
      <c r="TVP1103" s="9"/>
      <c r="TVQ1103" s="9"/>
      <c r="TVR1103" s="9"/>
      <c r="TVS1103" s="9"/>
      <c r="TVT1103" s="9"/>
      <c r="TVU1103" s="9"/>
      <c r="TVV1103" s="9"/>
      <c r="TVW1103" s="9"/>
      <c r="TVX1103" s="9"/>
      <c r="TVY1103" s="9"/>
      <c r="TVZ1103" s="9"/>
      <c r="TWA1103" s="9"/>
      <c r="TWB1103" s="9"/>
      <c r="TWC1103" s="9"/>
      <c r="TWD1103" s="9"/>
      <c r="TWE1103" s="9"/>
      <c r="TWF1103" s="9"/>
      <c r="TWG1103" s="9"/>
      <c r="TWH1103" s="9"/>
      <c r="TWI1103" s="9"/>
      <c r="TWJ1103" s="9"/>
      <c r="TWK1103" s="9"/>
      <c r="TWL1103" s="9"/>
      <c r="TWM1103" s="9"/>
      <c r="TWN1103" s="9"/>
      <c r="TWO1103" s="9"/>
      <c r="TWP1103" s="9"/>
      <c r="TWQ1103" s="9"/>
      <c r="TWR1103" s="9"/>
      <c r="TWS1103" s="9"/>
      <c r="TWT1103" s="9"/>
      <c r="TWU1103" s="9"/>
      <c r="TWV1103" s="9"/>
      <c r="TWW1103" s="9"/>
      <c r="TWX1103" s="9"/>
      <c r="TWY1103" s="9"/>
      <c r="TWZ1103" s="9"/>
      <c r="TXA1103" s="9"/>
      <c r="TXB1103" s="9"/>
      <c r="TXC1103" s="9"/>
      <c r="TXD1103" s="9"/>
      <c r="TXE1103" s="9"/>
      <c r="TXF1103" s="9"/>
      <c r="TXG1103" s="9"/>
      <c r="TXH1103" s="9"/>
      <c r="TXI1103" s="9"/>
      <c r="TXJ1103" s="9"/>
      <c r="TXK1103" s="9"/>
      <c r="TXL1103" s="9"/>
      <c r="TXM1103" s="9"/>
      <c r="TXN1103" s="9"/>
      <c r="TXO1103" s="9"/>
      <c r="TXP1103" s="9"/>
      <c r="TXQ1103" s="9"/>
      <c r="TXR1103" s="9"/>
      <c r="TXS1103" s="9"/>
      <c r="TXT1103" s="9"/>
      <c r="TXU1103" s="9"/>
      <c r="TXV1103" s="9"/>
      <c r="TXW1103" s="9"/>
      <c r="TXX1103" s="9"/>
      <c r="TXY1103" s="9"/>
      <c r="TXZ1103" s="9"/>
      <c r="TYA1103" s="9"/>
      <c r="TYB1103" s="9"/>
      <c r="TYC1103" s="9"/>
      <c r="TYD1103" s="9"/>
      <c r="TYE1103" s="9"/>
      <c r="TYF1103" s="9"/>
      <c r="TYG1103" s="9"/>
      <c r="TYH1103" s="9"/>
      <c r="TYI1103" s="9"/>
      <c r="TYJ1103" s="9"/>
      <c r="TYK1103" s="9"/>
      <c r="TYL1103" s="9"/>
      <c r="TYM1103" s="9"/>
      <c r="TYN1103" s="9"/>
      <c r="TYO1103" s="9"/>
      <c r="TYP1103" s="9"/>
      <c r="TYQ1103" s="9"/>
      <c r="TYR1103" s="9"/>
      <c r="TYS1103" s="9"/>
      <c r="TYT1103" s="9"/>
      <c r="TYU1103" s="9"/>
      <c r="TYV1103" s="9"/>
      <c r="TYW1103" s="9"/>
      <c r="TYX1103" s="9"/>
      <c r="TYY1103" s="9"/>
      <c r="TYZ1103" s="9"/>
      <c r="TZA1103" s="9"/>
      <c r="TZB1103" s="9"/>
      <c r="TZC1103" s="9"/>
      <c r="TZD1103" s="9"/>
      <c r="TZE1103" s="9"/>
      <c r="TZF1103" s="9"/>
      <c r="TZG1103" s="9"/>
      <c r="TZH1103" s="9"/>
      <c r="TZI1103" s="9"/>
      <c r="TZJ1103" s="9"/>
      <c r="TZK1103" s="9"/>
      <c r="TZL1103" s="9"/>
      <c r="TZM1103" s="9"/>
      <c r="TZN1103" s="9"/>
      <c r="TZO1103" s="9"/>
      <c r="TZP1103" s="9"/>
      <c r="TZQ1103" s="9"/>
      <c r="TZR1103" s="9"/>
      <c r="TZS1103" s="9"/>
      <c r="TZT1103" s="9"/>
      <c r="TZU1103" s="9"/>
      <c r="TZV1103" s="9"/>
      <c r="TZW1103" s="9"/>
      <c r="TZX1103" s="9"/>
      <c r="TZY1103" s="9"/>
      <c r="TZZ1103" s="9"/>
      <c r="UAA1103" s="9"/>
      <c r="UAB1103" s="9"/>
      <c r="UAC1103" s="9"/>
      <c r="UAD1103" s="9"/>
      <c r="UAE1103" s="9"/>
      <c r="UAF1103" s="9"/>
      <c r="UAG1103" s="9"/>
      <c r="UAH1103" s="9"/>
      <c r="UAI1103" s="9"/>
      <c r="UAJ1103" s="9"/>
      <c r="UAK1103" s="9"/>
      <c r="UAL1103" s="9"/>
      <c r="UAM1103" s="9"/>
      <c r="UAN1103" s="9"/>
      <c r="UAO1103" s="9"/>
      <c r="UAP1103" s="9"/>
      <c r="UAQ1103" s="9"/>
      <c r="UAR1103" s="9"/>
      <c r="UAS1103" s="9"/>
      <c r="UAT1103" s="9"/>
      <c r="UAU1103" s="9"/>
      <c r="UAV1103" s="9"/>
      <c r="UAW1103" s="9"/>
      <c r="UAX1103" s="9"/>
      <c r="UAY1103" s="9"/>
      <c r="UAZ1103" s="9"/>
      <c r="UBA1103" s="9"/>
      <c r="UBB1103" s="9"/>
      <c r="UBC1103" s="9"/>
      <c r="UBD1103" s="9"/>
      <c r="UBE1103" s="9"/>
      <c r="UBF1103" s="9"/>
      <c r="UBG1103" s="9"/>
      <c r="UBH1103" s="9"/>
      <c r="UBI1103" s="9"/>
      <c r="UBJ1103" s="9"/>
      <c r="UBK1103" s="9"/>
      <c r="UBL1103" s="9"/>
      <c r="UBM1103" s="9"/>
      <c r="UBN1103" s="9"/>
      <c r="UBO1103" s="9"/>
      <c r="UBP1103" s="9"/>
      <c r="UBQ1103" s="9"/>
      <c r="UBR1103" s="9"/>
      <c r="UBS1103" s="9"/>
      <c r="UBT1103" s="9"/>
      <c r="UBU1103" s="9"/>
      <c r="UBV1103" s="9"/>
      <c r="UBW1103" s="9"/>
      <c r="UBX1103" s="9"/>
      <c r="UBY1103" s="9"/>
      <c r="UBZ1103" s="9"/>
      <c r="UCA1103" s="9"/>
      <c r="UCB1103" s="9"/>
      <c r="UCC1103" s="9"/>
      <c r="UCD1103" s="9"/>
      <c r="UCE1103" s="9"/>
      <c r="UCF1103" s="9"/>
      <c r="UCG1103" s="9"/>
      <c r="UCH1103" s="9"/>
      <c r="UCI1103" s="9"/>
      <c r="UCJ1103" s="9"/>
      <c r="UCK1103" s="9"/>
      <c r="UCL1103" s="9"/>
      <c r="UCM1103" s="9"/>
      <c r="UCN1103" s="9"/>
      <c r="UCO1103" s="9"/>
      <c r="UCP1103" s="9"/>
      <c r="UCQ1103" s="9"/>
      <c r="UCR1103" s="9"/>
      <c r="UCS1103" s="9"/>
      <c r="UCT1103" s="9"/>
      <c r="UCU1103" s="9"/>
      <c r="UCV1103" s="9"/>
      <c r="UCW1103" s="9"/>
      <c r="UCX1103" s="9"/>
      <c r="UCY1103" s="9"/>
      <c r="UCZ1103" s="9"/>
      <c r="UDA1103" s="9"/>
      <c r="UDB1103" s="9"/>
      <c r="UDC1103" s="9"/>
      <c r="UDD1103" s="9"/>
      <c r="UDE1103" s="9"/>
      <c r="UDF1103" s="9"/>
      <c r="UDG1103" s="9"/>
      <c r="UDH1103" s="9"/>
      <c r="UDI1103" s="9"/>
      <c r="UDJ1103" s="9"/>
      <c r="UDK1103" s="9"/>
      <c r="UDL1103" s="9"/>
      <c r="UDM1103" s="9"/>
      <c r="UDN1103" s="9"/>
      <c r="UDO1103" s="9"/>
      <c r="UDP1103" s="9"/>
      <c r="UDQ1103" s="9"/>
      <c r="UDR1103" s="9"/>
      <c r="UDS1103" s="9"/>
      <c r="UDT1103" s="9"/>
      <c r="UDU1103" s="9"/>
      <c r="UDV1103" s="9"/>
      <c r="UDW1103" s="9"/>
      <c r="UDX1103" s="9"/>
      <c r="UDY1103" s="9"/>
      <c r="UDZ1103" s="9"/>
      <c r="UEA1103" s="9"/>
      <c r="UEB1103" s="9"/>
      <c r="UEC1103" s="9"/>
      <c r="UED1103" s="9"/>
      <c r="UEE1103" s="9"/>
      <c r="UEF1103" s="9"/>
      <c r="UEG1103" s="9"/>
      <c r="UEH1103" s="9"/>
      <c r="UEI1103" s="9"/>
      <c r="UEJ1103" s="9"/>
      <c r="UEK1103" s="9"/>
      <c r="UEL1103" s="9"/>
      <c r="UEM1103" s="9"/>
      <c r="UEN1103" s="9"/>
      <c r="UEO1103" s="9"/>
      <c r="UEP1103" s="9"/>
      <c r="UEQ1103" s="9"/>
      <c r="UER1103" s="9"/>
      <c r="UES1103" s="9"/>
      <c r="UET1103" s="9"/>
      <c r="UEU1103" s="9"/>
      <c r="UEV1103" s="9"/>
      <c r="UEW1103" s="9"/>
      <c r="UEX1103" s="9"/>
      <c r="UEY1103" s="9"/>
      <c r="UEZ1103" s="9"/>
      <c r="UFA1103" s="9"/>
      <c r="UFB1103" s="9"/>
      <c r="UFC1103" s="9"/>
      <c r="UFD1103" s="9"/>
      <c r="UFE1103" s="9"/>
      <c r="UFF1103" s="9"/>
      <c r="UFG1103" s="9"/>
      <c r="UFH1103" s="9"/>
      <c r="UFI1103" s="9"/>
      <c r="UFJ1103" s="9"/>
      <c r="UFK1103" s="9"/>
      <c r="UFL1103" s="9"/>
      <c r="UFM1103" s="9"/>
      <c r="UFN1103" s="9"/>
      <c r="UFO1103" s="9"/>
      <c r="UFP1103" s="9"/>
      <c r="UFQ1103" s="9"/>
      <c r="UFR1103" s="9"/>
      <c r="UFS1103" s="9"/>
      <c r="UFT1103" s="9"/>
      <c r="UFU1103" s="9"/>
      <c r="UFV1103" s="9"/>
      <c r="UFW1103" s="9"/>
      <c r="UFX1103" s="9"/>
      <c r="UFY1103" s="9"/>
      <c r="UFZ1103" s="9"/>
      <c r="UGA1103" s="9"/>
      <c r="UGB1103" s="9"/>
      <c r="UGC1103" s="9"/>
      <c r="UGD1103" s="9"/>
      <c r="UGE1103" s="9"/>
      <c r="UGF1103" s="9"/>
      <c r="UGG1103" s="9"/>
      <c r="UGH1103" s="9"/>
      <c r="UGI1103" s="9"/>
      <c r="UGJ1103" s="9"/>
      <c r="UGK1103" s="9"/>
      <c r="UGL1103" s="9"/>
      <c r="UGM1103" s="9"/>
      <c r="UGN1103" s="9"/>
      <c r="UGO1103" s="9"/>
      <c r="UGP1103" s="9"/>
      <c r="UGQ1103" s="9"/>
      <c r="UGR1103" s="9"/>
      <c r="UGS1103" s="9"/>
      <c r="UGT1103" s="9"/>
      <c r="UGU1103" s="9"/>
      <c r="UGV1103" s="9"/>
      <c r="UGW1103" s="9"/>
      <c r="UGX1103" s="9"/>
      <c r="UGY1103" s="9"/>
      <c r="UGZ1103" s="9"/>
      <c r="UHA1103" s="9"/>
      <c r="UHB1103" s="9"/>
      <c r="UHC1103" s="9"/>
      <c r="UHD1103" s="9"/>
      <c r="UHE1103" s="9"/>
      <c r="UHF1103" s="9"/>
      <c r="UHG1103" s="9"/>
      <c r="UHH1103" s="9"/>
      <c r="UHI1103" s="9"/>
      <c r="UHJ1103" s="9"/>
      <c r="UHK1103" s="9"/>
      <c r="UHL1103" s="9"/>
      <c r="UHM1103" s="9"/>
      <c r="UHN1103" s="9"/>
      <c r="UHO1103" s="9"/>
      <c r="UHP1103" s="9"/>
      <c r="UHQ1103" s="9"/>
      <c r="UHR1103" s="9"/>
      <c r="UHS1103" s="9"/>
      <c r="UHT1103" s="9"/>
      <c r="UHU1103" s="9"/>
      <c r="UHV1103" s="9"/>
      <c r="UHW1103" s="9"/>
      <c r="UHX1103" s="9"/>
      <c r="UHY1103" s="9"/>
      <c r="UHZ1103" s="9"/>
      <c r="UIA1103" s="9"/>
      <c r="UIB1103" s="9"/>
      <c r="UIC1103" s="9"/>
      <c r="UID1103" s="9"/>
      <c r="UIE1103" s="9"/>
      <c r="UIF1103" s="9"/>
      <c r="UIG1103" s="9"/>
      <c r="UIH1103" s="9"/>
      <c r="UII1103" s="9"/>
      <c r="UIJ1103" s="9"/>
      <c r="UIK1103" s="9"/>
      <c r="UIL1103" s="9"/>
      <c r="UIM1103" s="9"/>
      <c r="UIN1103" s="9"/>
      <c r="UIO1103" s="9"/>
      <c r="UIP1103" s="9"/>
      <c r="UIQ1103" s="9"/>
      <c r="UIR1103" s="9"/>
      <c r="UIS1103" s="9"/>
      <c r="UIT1103" s="9"/>
      <c r="UIU1103" s="9"/>
      <c r="UIV1103" s="9"/>
      <c r="UIW1103" s="9"/>
      <c r="UIX1103" s="9"/>
      <c r="UIY1103" s="9"/>
      <c r="UIZ1103" s="9"/>
      <c r="UJA1103" s="9"/>
      <c r="UJB1103" s="9"/>
      <c r="UJC1103" s="9"/>
      <c r="UJD1103" s="9"/>
      <c r="UJE1103" s="9"/>
      <c r="UJF1103" s="9"/>
      <c r="UJG1103" s="9"/>
      <c r="UJH1103" s="9"/>
      <c r="UJI1103" s="9"/>
      <c r="UJJ1103" s="9"/>
      <c r="UJK1103" s="9"/>
      <c r="UJL1103" s="9"/>
      <c r="UJM1103" s="9"/>
      <c r="UJN1103" s="9"/>
      <c r="UJO1103" s="9"/>
      <c r="UJP1103" s="9"/>
      <c r="UJQ1103" s="9"/>
      <c r="UJR1103" s="9"/>
      <c r="UJS1103" s="9"/>
      <c r="UJT1103" s="9"/>
      <c r="UJU1103" s="9"/>
      <c r="UJV1103" s="9"/>
      <c r="UJW1103" s="9"/>
      <c r="UJX1103" s="9"/>
      <c r="UJY1103" s="9"/>
      <c r="UJZ1103" s="9"/>
      <c r="UKA1103" s="9"/>
      <c r="UKB1103" s="9"/>
      <c r="UKC1103" s="9"/>
      <c r="UKD1103" s="9"/>
      <c r="UKE1103" s="9"/>
      <c r="UKF1103" s="9"/>
      <c r="UKG1103" s="9"/>
      <c r="UKH1103" s="9"/>
      <c r="UKI1103" s="9"/>
      <c r="UKJ1103" s="9"/>
      <c r="UKK1103" s="9"/>
      <c r="UKL1103" s="9"/>
      <c r="UKM1103" s="9"/>
      <c r="UKN1103" s="9"/>
      <c r="UKO1103" s="9"/>
      <c r="UKP1103" s="9"/>
      <c r="UKQ1103" s="9"/>
      <c r="UKR1103" s="9"/>
      <c r="UKS1103" s="9"/>
      <c r="UKT1103" s="9"/>
      <c r="UKU1103" s="9"/>
      <c r="UKV1103" s="9"/>
      <c r="UKW1103" s="9"/>
      <c r="UKX1103" s="9"/>
      <c r="UKY1103" s="9"/>
      <c r="UKZ1103" s="9"/>
      <c r="ULA1103" s="9"/>
      <c r="ULB1103" s="9"/>
      <c r="ULC1103" s="9"/>
      <c r="ULD1103" s="9"/>
      <c r="ULE1103" s="9"/>
      <c r="ULF1103" s="9"/>
      <c r="ULG1103" s="9"/>
      <c r="ULH1103" s="9"/>
      <c r="ULI1103" s="9"/>
      <c r="ULJ1103" s="9"/>
      <c r="ULK1103" s="9"/>
      <c r="ULL1103" s="9"/>
      <c r="ULM1103" s="9"/>
      <c r="ULN1103" s="9"/>
      <c r="ULO1103" s="9"/>
      <c r="ULP1103" s="9"/>
      <c r="ULQ1103" s="9"/>
      <c r="ULR1103" s="9"/>
      <c r="ULS1103" s="9"/>
      <c r="ULT1103" s="9"/>
      <c r="ULU1103" s="9"/>
      <c r="ULV1103" s="9"/>
      <c r="ULW1103" s="9"/>
      <c r="ULX1103" s="9"/>
      <c r="ULY1103" s="9"/>
      <c r="ULZ1103" s="9"/>
      <c r="UMA1103" s="9"/>
      <c r="UMB1103" s="9"/>
      <c r="UMC1103" s="9"/>
      <c r="UMD1103" s="9"/>
      <c r="UME1103" s="9"/>
      <c r="UMF1103" s="9"/>
      <c r="UMG1103" s="9"/>
      <c r="UMH1103" s="9"/>
      <c r="UMI1103" s="9"/>
      <c r="UMJ1103" s="9"/>
      <c r="UMK1103" s="9"/>
      <c r="UML1103" s="9"/>
      <c r="UMM1103" s="9"/>
      <c r="UMN1103" s="9"/>
      <c r="UMO1103" s="9"/>
      <c r="UMP1103" s="9"/>
      <c r="UMQ1103" s="9"/>
      <c r="UMR1103" s="9"/>
      <c r="UMS1103" s="9"/>
      <c r="UMT1103" s="9"/>
      <c r="UMU1103" s="9"/>
      <c r="UMV1103" s="9"/>
      <c r="UMW1103" s="9"/>
      <c r="UMX1103" s="9"/>
      <c r="UMY1103" s="9"/>
      <c r="UMZ1103" s="9"/>
      <c r="UNA1103" s="9"/>
      <c r="UNB1103" s="9"/>
      <c r="UNC1103" s="9"/>
      <c r="UND1103" s="9"/>
      <c r="UNE1103" s="9"/>
      <c r="UNF1103" s="9"/>
      <c r="UNG1103" s="9"/>
      <c r="UNH1103" s="9"/>
      <c r="UNI1103" s="9"/>
      <c r="UNJ1103" s="9"/>
      <c r="UNK1103" s="9"/>
      <c r="UNL1103" s="9"/>
      <c r="UNM1103" s="9"/>
      <c r="UNN1103" s="9"/>
      <c r="UNO1103" s="9"/>
      <c r="UNP1103" s="9"/>
      <c r="UNQ1103" s="9"/>
      <c r="UNR1103" s="9"/>
      <c r="UNS1103" s="9"/>
      <c r="UNT1103" s="9"/>
      <c r="UNU1103" s="9"/>
      <c r="UNV1103" s="9"/>
      <c r="UNW1103" s="9"/>
      <c r="UNX1103" s="9"/>
      <c r="UNY1103" s="9"/>
      <c r="UNZ1103" s="9"/>
      <c r="UOA1103" s="9"/>
      <c r="UOB1103" s="9"/>
      <c r="UOC1103" s="9"/>
      <c r="UOD1103" s="9"/>
      <c r="UOE1103" s="9"/>
      <c r="UOF1103" s="9"/>
      <c r="UOG1103" s="9"/>
      <c r="UOH1103" s="9"/>
      <c r="UOI1103" s="9"/>
      <c r="UOJ1103" s="9"/>
      <c r="UOK1103" s="9"/>
      <c r="UOL1103" s="9"/>
      <c r="UOM1103" s="9"/>
      <c r="UON1103" s="9"/>
      <c r="UOO1103" s="9"/>
      <c r="UOP1103" s="9"/>
      <c r="UOQ1103" s="9"/>
      <c r="UOR1103" s="9"/>
      <c r="UOS1103" s="9"/>
      <c r="UOT1103" s="9"/>
      <c r="UOU1103" s="9"/>
      <c r="UOV1103" s="9"/>
      <c r="UOW1103" s="9"/>
      <c r="UOX1103" s="9"/>
      <c r="UOY1103" s="9"/>
      <c r="UOZ1103" s="9"/>
      <c r="UPA1103" s="9"/>
      <c r="UPB1103" s="9"/>
      <c r="UPC1103" s="9"/>
      <c r="UPD1103" s="9"/>
      <c r="UPE1103" s="9"/>
      <c r="UPF1103" s="9"/>
      <c r="UPG1103" s="9"/>
      <c r="UPH1103" s="9"/>
      <c r="UPI1103" s="9"/>
      <c r="UPJ1103" s="9"/>
      <c r="UPK1103" s="9"/>
      <c r="UPL1103" s="9"/>
      <c r="UPM1103" s="9"/>
      <c r="UPN1103" s="9"/>
      <c r="UPO1103" s="9"/>
      <c r="UPP1103" s="9"/>
      <c r="UPQ1103" s="9"/>
      <c r="UPR1103" s="9"/>
      <c r="UPS1103" s="9"/>
      <c r="UPT1103" s="9"/>
      <c r="UPU1103" s="9"/>
      <c r="UPV1103" s="9"/>
      <c r="UPW1103" s="9"/>
      <c r="UPX1103" s="9"/>
      <c r="UPY1103" s="9"/>
      <c r="UPZ1103" s="9"/>
      <c r="UQA1103" s="9"/>
      <c r="UQB1103" s="9"/>
      <c r="UQC1103" s="9"/>
      <c r="UQD1103" s="9"/>
      <c r="UQE1103" s="9"/>
      <c r="UQF1103" s="9"/>
      <c r="UQG1103" s="9"/>
      <c r="UQH1103" s="9"/>
      <c r="UQI1103" s="9"/>
      <c r="UQJ1103" s="9"/>
      <c r="UQK1103" s="9"/>
      <c r="UQL1103" s="9"/>
      <c r="UQM1103" s="9"/>
      <c r="UQN1103" s="9"/>
      <c r="UQO1103" s="9"/>
      <c r="UQP1103" s="9"/>
      <c r="UQQ1103" s="9"/>
      <c r="UQR1103" s="9"/>
      <c r="UQS1103" s="9"/>
      <c r="UQT1103" s="9"/>
      <c r="UQU1103" s="9"/>
      <c r="UQV1103" s="9"/>
      <c r="UQW1103" s="9"/>
      <c r="UQX1103" s="9"/>
      <c r="UQY1103" s="9"/>
      <c r="UQZ1103" s="9"/>
      <c r="URA1103" s="9"/>
      <c r="URB1103" s="9"/>
      <c r="URC1103" s="9"/>
      <c r="URD1103" s="9"/>
      <c r="URE1103" s="9"/>
      <c r="URF1103" s="9"/>
      <c r="URG1103" s="9"/>
      <c r="URH1103" s="9"/>
      <c r="URI1103" s="9"/>
      <c r="URJ1103" s="9"/>
      <c r="URK1103" s="9"/>
      <c r="URL1103" s="9"/>
      <c r="URM1103" s="9"/>
      <c r="URN1103" s="9"/>
      <c r="URO1103" s="9"/>
      <c r="URP1103" s="9"/>
      <c r="URQ1103" s="9"/>
      <c r="URR1103" s="9"/>
      <c r="URS1103" s="9"/>
      <c r="URT1103" s="9"/>
      <c r="URU1103" s="9"/>
      <c r="URV1103" s="9"/>
      <c r="URW1103" s="9"/>
      <c r="URX1103" s="9"/>
      <c r="URY1103" s="9"/>
      <c r="URZ1103" s="9"/>
      <c r="USA1103" s="9"/>
      <c r="USB1103" s="9"/>
      <c r="USC1103" s="9"/>
      <c r="USD1103" s="9"/>
      <c r="USE1103" s="9"/>
      <c r="USF1103" s="9"/>
      <c r="USG1103" s="9"/>
      <c r="USH1103" s="9"/>
      <c r="USI1103" s="9"/>
      <c r="USJ1103" s="9"/>
      <c r="USK1103" s="9"/>
      <c r="USL1103" s="9"/>
      <c r="USM1103" s="9"/>
      <c r="USN1103" s="9"/>
      <c r="USO1103" s="9"/>
      <c r="USP1103" s="9"/>
      <c r="USQ1103" s="9"/>
      <c r="USR1103" s="9"/>
      <c r="USS1103" s="9"/>
      <c r="UST1103" s="9"/>
      <c r="USU1103" s="9"/>
      <c r="USV1103" s="9"/>
      <c r="USW1103" s="9"/>
      <c r="USX1103" s="9"/>
      <c r="USY1103" s="9"/>
      <c r="USZ1103" s="9"/>
      <c r="UTA1103" s="9"/>
      <c r="UTB1103" s="9"/>
      <c r="UTC1103" s="9"/>
      <c r="UTD1103" s="9"/>
      <c r="UTE1103" s="9"/>
      <c r="UTF1103" s="9"/>
      <c r="UTG1103" s="9"/>
      <c r="UTH1103" s="9"/>
      <c r="UTI1103" s="9"/>
      <c r="UTJ1103" s="9"/>
      <c r="UTK1103" s="9"/>
      <c r="UTL1103" s="9"/>
      <c r="UTM1103" s="9"/>
      <c r="UTN1103" s="9"/>
      <c r="UTO1103" s="9"/>
      <c r="UTP1103" s="9"/>
      <c r="UTQ1103" s="9"/>
      <c r="UTR1103" s="9"/>
      <c r="UTS1103" s="9"/>
      <c r="UTT1103" s="9"/>
      <c r="UTU1103" s="9"/>
      <c r="UTV1103" s="9"/>
      <c r="UTW1103" s="9"/>
      <c r="UTX1103" s="9"/>
      <c r="UTY1103" s="9"/>
      <c r="UTZ1103" s="9"/>
      <c r="UUA1103" s="9"/>
      <c r="UUB1103" s="9"/>
      <c r="UUC1103" s="9"/>
      <c r="UUD1103" s="9"/>
      <c r="UUE1103" s="9"/>
      <c r="UUF1103" s="9"/>
      <c r="UUG1103" s="9"/>
      <c r="UUH1103" s="9"/>
      <c r="UUI1103" s="9"/>
      <c r="UUJ1103" s="9"/>
      <c r="UUK1103" s="9"/>
      <c r="UUL1103" s="9"/>
      <c r="UUM1103" s="9"/>
      <c r="UUN1103" s="9"/>
      <c r="UUO1103" s="9"/>
      <c r="UUP1103" s="9"/>
      <c r="UUQ1103" s="9"/>
      <c r="UUR1103" s="9"/>
      <c r="UUS1103" s="9"/>
      <c r="UUT1103" s="9"/>
      <c r="UUU1103" s="9"/>
      <c r="UUV1103" s="9"/>
      <c r="UUW1103" s="9"/>
      <c r="UUX1103" s="9"/>
      <c r="UUY1103" s="9"/>
      <c r="UUZ1103" s="9"/>
      <c r="UVA1103" s="9"/>
      <c r="UVB1103" s="9"/>
      <c r="UVC1103" s="9"/>
      <c r="UVD1103" s="9"/>
      <c r="UVE1103" s="9"/>
      <c r="UVF1103" s="9"/>
      <c r="UVG1103" s="9"/>
      <c r="UVH1103" s="9"/>
      <c r="UVI1103" s="9"/>
      <c r="UVJ1103" s="9"/>
      <c r="UVK1103" s="9"/>
      <c r="UVL1103" s="9"/>
      <c r="UVM1103" s="9"/>
      <c r="UVN1103" s="9"/>
      <c r="UVO1103" s="9"/>
      <c r="UVP1103" s="9"/>
      <c r="UVQ1103" s="9"/>
      <c r="UVR1103" s="9"/>
      <c r="UVS1103" s="9"/>
      <c r="UVT1103" s="9"/>
      <c r="UVU1103" s="9"/>
      <c r="UVV1103" s="9"/>
      <c r="UVW1103" s="9"/>
      <c r="UVX1103" s="9"/>
      <c r="UVY1103" s="9"/>
      <c r="UVZ1103" s="9"/>
      <c r="UWA1103" s="9"/>
      <c r="UWB1103" s="9"/>
      <c r="UWC1103" s="9"/>
      <c r="UWD1103" s="9"/>
      <c r="UWE1103" s="9"/>
      <c r="UWF1103" s="9"/>
      <c r="UWG1103" s="9"/>
      <c r="UWH1103" s="9"/>
      <c r="UWI1103" s="9"/>
      <c r="UWJ1103" s="9"/>
      <c r="UWK1103" s="9"/>
      <c r="UWL1103" s="9"/>
      <c r="UWM1103" s="9"/>
      <c r="UWN1103" s="9"/>
      <c r="UWO1103" s="9"/>
      <c r="UWP1103" s="9"/>
      <c r="UWQ1103" s="9"/>
      <c r="UWR1103" s="9"/>
      <c r="UWS1103" s="9"/>
      <c r="UWT1103" s="9"/>
      <c r="UWU1103" s="9"/>
      <c r="UWV1103" s="9"/>
      <c r="UWW1103" s="9"/>
      <c r="UWX1103" s="9"/>
      <c r="UWY1103" s="9"/>
      <c r="UWZ1103" s="9"/>
      <c r="UXA1103" s="9"/>
      <c r="UXB1103" s="9"/>
      <c r="UXC1103" s="9"/>
      <c r="UXD1103" s="9"/>
      <c r="UXE1103" s="9"/>
      <c r="UXF1103" s="9"/>
      <c r="UXG1103" s="9"/>
      <c r="UXH1103" s="9"/>
      <c r="UXI1103" s="9"/>
      <c r="UXJ1103" s="9"/>
      <c r="UXK1103" s="9"/>
      <c r="UXL1103" s="9"/>
      <c r="UXM1103" s="9"/>
      <c r="UXN1103" s="9"/>
      <c r="UXO1103" s="9"/>
      <c r="UXP1103" s="9"/>
      <c r="UXQ1103" s="9"/>
      <c r="UXR1103" s="9"/>
      <c r="UXS1103" s="9"/>
      <c r="UXT1103" s="9"/>
      <c r="UXU1103" s="9"/>
      <c r="UXV1103" s="9"/>
      <c r="UXW1103" s="9"/>
      <c r="UXX1103" s="9"/>
      <c r="UXY1103" s="9"/>
      <c r="UXZ1103" s="9"/>
      <c r="UYA1103" s="9"/>
      <c r="UYB1103" s="9"/>
      <c r="UYC1103" s="9"/>
      <c r="UYD1103" s="9"/>
      <c r="UYE1103" s="9"/>
      <c r="UYF1103" s="9"/>
      <c r="UYG1103" s="9"/>
      <c r="UYH1103" s="9"/>
      <c r="UYI1103" s="9"/>
      <c r="UYJ1103" s="9"/>
      <c r="UYK1103" s="9"/>
      <c r="UYL1103" s="9"/>
      <c r="UYM1103" s="9"/>
      <c r="UYN1103" s="9"/>
      <c r="UYO1103" s="9"/>
      <c r="UYP1103" s="9"/>
      <c r="UYQ1103" s="9"/>
      <c r="UYR1103" s="9"/>
      <c r="UYS1103" s="9"/>
      <c r="UYT1103" s="9"/>
      <c r="UYU1103" s="9"/>
      <c r="UYV1103" s="9"/>
      <c r="UYW1103" s="9"/>
      <c r="UYX1103" s="9"/>
      <c r="UYY1103" s="9"/>
      <c r="UYZ1103" s="9"/>
      <c r="UZA1103" s="9"/>
      <c r="UZB1103" s="9"/>
      <c r="UZC1103" s="9"/>
      <c r="UZD1103" s="9"/>
      <c r="UZE1103" s="9"/>
      <c r="UZF1103" s="9"/>
      <c r="UZG1103" s="9"/>
      <c r="UZH1103" s="9"/>
      <c r="UZI1103" s="9"/>
      <c r="UZJ1103" s="9"/>
      <c r="UZK1103" s="9"/>
      <c r="UZL1103" s="9"/>
      <c r="UZM1103" s="9"/>
      <c r="UZN1103" s="9"/>
      <c r="UZO1103" s="9"/>
      <c r="UZP1103" s="9"/>
      <c r="UZQ1103" s="9"/>
      <c r="UZR1103" s="9"/>
      <c r="UZS1103" s="9"/>
      <c r="UZT1103" s="9"/>
      <c r="UZU1103" s="9"/>
      <c r="UZV1103" s="9"/>
      <c r="UZW1103" s="9"/>
      <c r="UZX1103" s="9"/>
      <c r="UZY1103" s="9"/>
      <c r="UZZ1103" s="9"/>
      <c r="VAA1103" s="9"/>
      <c r="VAB1103" s="9"/>
      <c r="VAC1103" s="9"/>
      <c r="VAD1103" s="9"/>
      <c r="VAE1103" s="9"/>
      <c r="VAF1103" s="9"/>
      <c r="VAG1103" s="9"/>
      <c r="VAH1103" s="9"/>
      <c r="VAI1103" s="9"/>
      <c r="VAJ1103" s="9"/>
      <c r="VAK1103" s="9"/>
      <c r="VAL1103" s="9"/>
      <c r="VAM1103" s="9"/>
      <c r="VAN1103" s="9"/>
      <c r="VAO1103" s="9"/>
      <c r="VAP1103" s="9"/>
      <c r="VAQ1103" s="9"/>
      <c r="VAR1103" s="9"/>
      <c r="VAS1103" s="9"/>
      <c r="VAT1103" s="9"/>
      <c r="VAU1103" s="9"/>
      <c r="VAV1103" s="9"/>
      <c r="VAW1103" s="9"/>
      <c r="VAX1103" s="9"/>
      <c r="VAY1103" s="9"/>
      <c r="VAZ1103" s="9"/>
      <c r="VBA1103" s="9"/>
      <c r="VBB1103" s="9"/>
      <c r="VBC1103" s="9"/>
      <c r="VBD1103" s="9"/>
      <c r="VBE1103" s="9"/>
      <c r="VBF1103" s="9"/>
      <c r="VBG1103" s="9"/>
      <c r="VBH1103" s="9"/>
      <c r="VBI1103" s="9"/>
      <c r="VBJ1103" s="9"/>
      <c r="VBK1103" s="9"/>
      <c r="VBL1103" s="9"/>
      <c r="VBM1103" s="9"/>
      <c r="VBN1103" s="9"/>
      <c r="VBO1103" s="9"/>
      <c r="VBP1103" s="9"/>
      <c r="VBQ1103" s="9"/>
      <c r="VBR1103" s="9"/>
      <c r="VBS1103" s="9"/>
      <c r="VBT1103" s="9"/>
      <c r="VBU1103" s="9"/>
      <c r="VBV1103" s="9"/>
      <c r="VBW1103" s="9"/>
      <c r="VBX1103" s="9"/>
      <c r="VBY1103" s="9"/>
      <c r="VBZ1103" s="9"/>
      <c r="VCA1103" s="9"/>
      <c r="VCB1103" s="9"/>
      <c r="VCC1103" s="9"/>
      <c r="VCD1103" s="9"/>
      <c r="VCE1103" s="9"/>
      <c r="VCF1103" s="9"/>
      <c r="VCG1103" s="9"/>
      <c r="VCH1103" s="9"/>
      <c r="VCI1103" s="9"/>
      <c r="VCJ1103" s="9"/>
      <c r="VCK1103" s="9"/>
      <c r="VCL1103" s="9"/>
      <c r="VCM1103" s="9"/>
      <c r="VCN1103" s="9"/>
      <c r="VCO1103" s="9"/>
      <c r="VCP1103" s="9"/>
      <c r="VCQ1103" s="9"/>
      <c r="VCR1103" s="9"/>
      <c r="VCS1103" s="9"/>
      <c r="VCT1103" s="9"/>
      <c r="VCU1103" s="9"/>
      <c r="VCV1103" s="9"/>
      <c r="VCW1103" s="9"/>
      <c r="VCX1103" s="9"/>
      <c r="VCY1103" s="9"/>
      <c r="VCZ1103" s="9"/>
      <c r="VDA1103" s="9"/>
      <c r="VDB1103" s="9"/>
      <c r="VDC1103" s="9"/>
      <c r="VDD1103" s="9"/>
      <c r="VDE1103" s="9"/>
      <c r="VDF1103" s="9"/>
      <c r="VDG1103" s="9"/>
      <c r="VDH1103" s="9"/>
      <c r="VDI1103" s="9"/>
      <c r="VDJ1103" s="9"/>
      <c r="VDK1103" s="9"/>
      <c r="VDL1103" s="9"/>
      <c r="VDM1103" s="9"/>
      <c r="VDN1103" s="9"/>
      <c r="VDO1103" s="9"/>
      <c r="VDP1103" s="9"/>
      <c r="VDQ1103" s="9"/>
      <c r="VDR1103" s="9"/>
      <c r="VDS1103" s="9"/>
      <c r="VDT1103" s="9"/>
      <c r="VDU1103" s="9"/>
      <c r="VDV1103" s="9"/>
      <c r="VDW1103" s="9"/>
      <c r="VDX1103" s="9"/>
      <c r="VDY1103" s="9"/>
      <c r="VDZ1103" s="9"/>
      <c r="VEA1103" s="9"/>
      <c r="VEB1103" s="9"/>
      <c r="VEC1103" s="9"/>
      <c r="VED1103" s="9"/>
      <c r="VEE1103" s="9"/>
      <c r="VEF1103" s="9"/>
      <c r="VEG1103" s="9"/>
      <c r="VEH1103" s="9"/>
      <c r="VEI1103" s="9"/>
      <c r="VEJ1103" s="9"/>
      <c r="VEK1103" s="9"/>
      <c r="VEL1103" s="9"/>
      <c r="VEM1103" s="9"/>
      <c r="VEN1103" s="9"/>
      <c r="VEO1103" s="9"/>
      <c r="VEP1103" s="9"/>
      <c r="VEQ1103" s="9"/>
      <c r="VER1103" s="9"/>
      <c r="VES1103" s="9"/>
      <c r="VET1103" s="9"/>
      <c r="VEU1103" s="9"/>
      <c r="VEV1103" s="9"/>
      <c r="VEW1103" s="9"/>
      <c r="VEX1103" s="9"/>
      <c r="VEY1103" s="9"/>
      <c r="VEZ1103" s="9"/>
      <c r="VFA1103" s="9"/>
      <c r="VFB1103" s="9"/>
      <c r="VFC1103" s="9"/>
      <c r="VFD1103" s="9"/>
      <c r="VFE1103" s="9"/>
      <c r="VFF1103" s="9"/>
      <c r="VFG1103" s="9"/>
      <c r="VFH1103" s="9"/>
      <c r="VFI1103" s="9"/>
      <c r="VFJ1103" s="9"/>
      <c r="VFK1103" s="9"/>
      <c r="VFL1103" s="9"/>
      <c r="VFM1103" s="9"/>
      <c r="VFN1103" s="9"/>
      <c r="VFO1103" s="9"/>
      <c r="VFP1103" s="9"/>
      <c r="VFQ1103" s="9"/>
      <c r="VFR1103" s="9"/>
      <c r="VFS1103" s="9"/>
      <c r="VFT1103" s="9"/>
      <c r="VFU1103" s="9"/>
      <c r="VFV1103" s="9"/>
      <c r="VFW1103" s="9"/>
      <c r="VFX1103" s="9"/>
      <c r="VFY1103" s="9"/>
      <c r="VFZ1103" s="9"/>
      <c r="VGA1103" s="9"/>
      <c r="VGB1103" s="9"/>
      <c r="VGC1103" s="9"/>
      <c r="VGD1103" s="9"/>
      <c r="VGE1103" s="9"/>
      <c r="VGF1103" s="9"/>
      <c r="VGG1103" s="9"/>
      <c r="VGH1103" s="9"/>
      <c r="VGI1103" s="9"/>
      <c r="VGJ1103" s="9"/>
      <c r="VGK1103" s="9"/>
      <c r="VGL1103" s="9"/>
      <c r="VGM1103" s="9"/>
      <c r="VGN1103" s="9"/>
      <c r="VGO1103" s="9"/>
      <c r="VGP1103" s="9"/>
      <c r="VGQ1103" s="9"/>
      <c r="VGR1103" s="9"/>
      <c r="VGS1103" s="9"/>
      <c r="VGT1103" s="9"/>
      <c r="VGU1103" s="9"/>
      <c r="VGV1103" s="9"/>
      <c r="VGW1103" s="9"/>
      <c r="VGX1103" s="9"/>
      <c r="VGY1103" s="9"/>
      <c r="VGZ1103" s="9"/>
      <c r="VHA1103" s="9"/>
      <c r="VHB1103" s="9"/>
      <c r="VHC1103" s="9"/>
      <c r="VHD1103" s="9"/>
      <c r="VHE1103" s="9"/>
      <c r="VHF1103" s="9"/>
      <c r="VHG1103" s="9"/>
      <c r="VHH1103" s="9"/>
      <c r="VHI1103" s="9"/>
      <c r="VHJ1103" s="9"/>
      <c r="VHK1103" s="9"/>
      <c r="VHL1103" s="9"/>
      <c r="VHM1103" s="9"/>
      <c r="VHN1103" s="9"/>
      <c r="VHO1103" s="9"/>
      <c r="VHP1103" s="9"/>
      <c r="VHQ1103" s="9"/>
      <c r="VHR1103" s="9"/>
      <c r="VHS1103" s="9"/>
      <c r="VHT1103" s="9"/>
      <c r="VHU1103" s="9"/>
      <c r="VHV1103" s="9"/>
      <c r="VHW1103" s="9"/>
      <c r="VHX1103" s="9"/>
      <c r="VHY1103" s="9"/>
      <c r="VHZ1103" s="9"/>
      <c r="VIA1103" s="9"/>
      <c r="VIB1103" s="9"/>
      <c r="VIC1103" s="9"/>
      <c r="VID1103" s="9"/>
      <c r="VIE1103" s="9"/>
      <c r="VIF1103" s="9"/>
      <c r="VIG1103" s="9"/>
      <c r="VIH1103" s="9"/>
      <c r="VII1103" s="9"/>
      <c r="VIJ1103" s="9"/>
      <c r="VIK1103" s="9"/>
      <c r="VIL1103" s="9"/>
      <c r="VIM1103" s="9"/>
      <c r="VIN1103" s="9"/>
      <c r="VIO1103" s="9"/>
      <c r="VIP1103" s="9"/>
      <c r="VIQ1103" s="9"/>
      <c r="VIR1103" s="9"/>
      <c r="VIS1103" s="9"/>
      <c r="VIT1103" s="9"/>
      <c r="VIU1103" s="9"/>
      <c r="VIV1103" s="9"/>
      <c r="VIW1103" s="9"/>
      <c r="VIX1103" s="9"/>
      <c r="VIY1103" s="9"/>
      <c r="VIZ1103" s="9"/>
      <c r="VJA1103" s="9"/>
      <c r="VJB1103" s="9"/>
      <c r="VJC1103" s="9"/>
      <c r="VJD1103" s="9"/>
      <c r="VJE1103" s="9"/>
      <c r="VJF1103" s="9"/>
      <c r="VJG1103" s="9"/>
      <c r="VJH1103" s="9"/>
      <c r="VJI1103" s="9"/>
      <c r="VJJ1103" s="9"/>
      <c r="VJK1103" s="9"/>
      <c r="VJL1103" s="9"/>
      <c r="VJM1103" s="9"/>
      <c r="VJN1103" s="9"/>
      <c r="VJO1103" s="9"/>
      <c r="VJP1103" s="9"/>
      <c r="VJQ1103" s="9"/>
      <c r="VJR1103" s="9"/>
      <c r="VJS1103" s="9"/>
      <c r="VJT1103" s="9"/>
      <c r="VJU1103" s="9"/>
      <c r="VJV1103" s="9"/>
      <c r="VJW1103" s="9"/>
      <c r="VJX1103" s="9"/>
      <c r="VJY1103" s="9"/>
      <c r="VJZ1103" s="9"/>
      <c r="VKA1103" s="9"/>
      <c r="VKB1103" s="9"/>
      <c r="VKC1103" s="9"/>
      <c r="VKD1103" s="9"/>
      <c r="VKE1103" s="9"/>
      <c r="VKF1103" s="9"/>
      <c r="VKG1103" s="9"/>
      <c r="VKH1103" s="9"/>
      <c r="VKI1103" s="9"/>
      <c r="VKJ1103" s="9"/>
      <c r="VKK1103" s="9"/>
      <c r="VKL1103" s="9"/>
      <c r="VKM1103" s="9"/>
      <c r="VKN1103" s="9"/>
      <c r="VKO1103" s="9"/>
      <c r="VKP1103" s="9"/>
      <c r="VKQ1103" s="9"/>
      <c r="VKR1103" s="9"/>
      <c r="VKS1103" s="9"/>
      <c r="VKT1103" s="9"/>
      <c r="VKU1103" s="9"/>
      <c r="VKV1103" s="9"/>
      <c r="VKW1103" s="9"/>
      <c r="VKX1103" s="9"/>
      <c r="VKY1103" s="9"/>
      <c r="VKZ1103" s="9"/>
      <c r="VLA1103" s="9"/>
      <c r="VLB1103" s="9"/>
      <c r="VLC1103" s="9"/>
      <c r="VLD1103" s="9"/>
      <c r="VLE1103" s="9"/>
      <c r="VLF1103" s="9"/>
      <c r="VLG1103" s="9"/>
      <c r="VLH1103" s="9"/>
      <c r="VLI1103" s="9"/>
      <c r="VLJ1103" s="9"/>
      <c r="VLK1103" s="9"/>
      <c r="VLL1103" s="9"/>
      <c r="VLM1103" s="9"/>
      <c r="VLN1103" s="9"/>
      <c r="VLO1103" s="9"/>
      <c r="VLP1103" s="9"/>
      <c r="VLQ1103" s="9"/>
      <c r="VLR1103" s="9"/>
      <c r="VLS1103" s="9"/>
      <c r="VLT1103" s="9"/>
      <c r="VLU1103" s="9"/>
      <c r="VLV1103" s="9"/>
      <c r="VLW1103" s="9"/>
      <c r="VLX1103" s="9"/>
      <c r="VLY1103" s="9"/>
      <c r="VLZ1103" s="9"/>
      <c r="VMA1103" s="9"/>
      <c r="VMB1103" s="9"/>
      <c r="VMC1103" s="9"/>
      <c r="VMD1103" s="9"/>
      <c r="VME1103" s="9"/>
      <c r="VMF1103" s="9"/>
      <c r="VMG1103" s="9"/>
      <c r="VMH1103" s="9"/>
      <c r="VMI1103" s="9"/>
      <c r="VMJ1103" s="9"/>
      <c r="VMK1103" s="9"/>
      <c r="VML1103" s="9"/>
      <c r="VMM1103" s="9"/>
      <c r="VMN1103" s="9"/>
      <c r="VMO1103" s="9"/>
      <c r="VMP1103" s="9"/>
      <c r="VMQ1103" s="9"/>
      <c r="VMR1103" s="9"/>
      <c r="VMS1103" s="9"/>
      <c r="VMT1103" s="9"/>
      <c r="VMU1103" s="9"/>
      <c r="VMV1103" s="9"/>
      <c r="VMW1103" s="9"/>
      <c r="VMX1103" s="9"/>
      <c r="VMY1103" s="9"/>
      <c r="VMZ1103" s="9"/>
      <c r="VNA1103" s="9"/>
      <c r="VNB1103" s="9"/>
      <c r="VNC1103" s="9"/>
      <c r="VND1103" s="9"/>
      <c r="VNE1103" s="9"/>
      <c r="VNF1103" s="9"/>
      <c r="VNG1103" s="9"/>
      <c r="VNH1103" s="9"/>
      <c r="VNI1103" s="9"/>
      <c r="VNJ1103" s="9"/>
      <c r="VNK1103" s="9"/>
      <c r="VNL1103" s="9"/>
      <c r="VNM1103" s="9"/>
      <c r="VNN1103" s="9"/>
      <c r="VNO1103" s="9"/>
      <c r="VNP1103" s="9"/>
      <c r="VNQ1103" s="9"/>
      <c r="VNR1103" s="9"/>
      <c r="VNS1103" s="9"/>
      <c r="VNT1103" s="9"/>
      <c r="VNU1103" s="9"/>
      <c r="VNV1103" s="9"/>
      <c r="VNW1103" s="9"/>
      <c r="VNX1103" s="9"/>
      <c r="VNY1103" s="9"/>
      <c r="VNZ1103" s="9"/>
      <c r="VOA1103" s="9"/>
      <c r="VOB1103" s="9"/>
      <c r="VOC1103" s="9"/>
      <c r="VOD1103" s="9"/>
      <c r="VOE1103" s="9"/>
      <c r="VOF1103" s="9"/>
      <c r="VOG1103" s="9"/>
      <c r="VOH1103" s="9"/>
      <c r="VOI1103" s="9"/>
      <c r="VOJ1103" s="9"/>
      <c r="VOK1103" s="9"/>
      <c r="VOL1103" s="9"/>
      <c r="VOM1103" s="9"/>
      <c r="VON1103" s="9"/>
      <c r="VOO1103" s="9"/>
      <c r="VOP1103" s="9"/>
      <c r="VOQ1103" s="9"/>
      <c r="VOR1103" s="9"/>
      <c r="VOS1103" s="9"/>
      <c r="VOT1103" s="9"/>
      <c r="VOU1103" s="9"/>
      <c r="VOV1103" s="9"/>
      <c r="VOW1103" s="9"/>
      <c r="VOX1103" s="9"/>
      <c r="VOY1103" s="9"/>
      <c r="VOZ1103" s="9"/>
      <c r="VPA1103" s="9"/>
      <c r="VPB1103" s="9"/>
      <c r="VPC1103" s="9"/>
      <c r="VPD1103" s="9"/>
      <c r="VPE1103" s="9"/>
      <c r="VPF1103" s="9"/>
      <c r="VPG1103" s="9"/>
      <c r="VPH1103" s="9"/>
      <c r="VPI1103" s="9"/>
      <c r="VPJ1103" s="9"/>
      <c r="VPK1103" s="9"/>
      <c r="VPL1103" s="9"/>
      <c r="VPM1103" s="9"/>
      <c r="VPN1103" s="9"/>
      <c r="VPO1103" s="9"/>
      <c r="VPP1103" s="9"/>
      <c r="VPQ1103" s="9"/>
      <c r="VPR1103" s="9"/>
      <c r="VPS1103" s="9"/>
      <c r="VPT1103" s="9"/>
      <c r="VPU1103" s="9"/>
      <c r="VPV1103" s="9"/>
      <c r="VPW1103" s="9"/>
      <c r="VPX1103" s="9"/>
      <c r="VPY1103" s="9"/>
      <c r="VPZ1103" s="9"/>
      <c r="VQA1103" s="9"/>
      <c r="VQB1103" s="9"/>
      <c r="VQC1103" s="9"/>
      <c r="VQD1103" s="9"/>
      <c r="VQE1103" s="9"/>
      <c r="VQF1103" s="9"/>
      <c r="VQG1103" s="9"/>
      <c r="VQH1103" s="9"/>
      <c r="VQI1103" s="9"/>
      <c r="VQJ1103" s="9"/>
      <c r="VQK1103" s="9"/>
      <c r="VQL1103" s="9"/>
      <c r="VQM1103" s="9"/>
      <c r="VQN1103" s="9"/>
      <c r="VQO1103" s="9"/>
      <c r="VQP1103" s="9"/>
      <c r="VQQ1103" s="9"/>
      <c r="VQR1103" s="9"/>
      <c r="VQS1103" s="9"/>
      <c r="VQT1103" s="9"/>
      <c r="VQU1103" s="9"/>
      <c r="VQV1103" s="9"/>
      <c r="VQW1103" s="9"/>
      <c r="VQX1103" s="9"/>
      <c r="VQY1103" s="9"/>
      <c r="VQZ1103" s="9"/>
      <c r="VRA1103" s="9"/>
      <c r="VRB1103" s="9"/>
      <c r="VRC1103" s="9"/>
      <c r="VRD1103" s="9"/>
      <c r="VRE1103" s="9"/>
      <c r="VRF1103" s="9"/>
      <c r="VRG1103" s="9"/>
      <c r="VRH1103" s="9"/>
      <c r="VRI1103" s="9"/>
      <c r="VRJ1103" s="9"/>
      <c r="VRK1103" s="9"/>
      <c r="VRL1103" s="9"/>
      <c r="VRM1103" s="9"/>
      <c r="VRN1103" s="9"/>
      <c r="VRO1103" s="9"/>
      <c r="VRP1103" s="9"/>
      <c r="VRQ1103" s="9"/>
      <c r="VRR1103" s="9"/>
      <c r="VRS1103" s="9"/>
      <c r="VRT1103" s="9"/>
      <c r="VRU1103" s="9"/>
      <c r="VRV1103" s="9"/>
      <c r="VRW1103" s="9"/>
      <c r="VRX1103" s="9"/>
      <c r="VRY1103" s="9"/>
      <c r="VRZ1103" s="9"/>
      <c r="VSA1103" s="9"/>
      <c r="VSB1103" s="9"/>
      <c r="VSC1103" s="9"/>
      <c r="VSD1103" s="9"/>
      <c r="VSE1103" s="9"/>
      <c r="VSF1103" s="9"/>
      <c r="VSG1103" s="9"/>
      <c r="VSH1103" s="9"/>
      <c r="VSI1103" s="9"/>
      <c r="VSJ1103" s="9"/>
      <c r="VSK1103" s="9"/>
      <c r="VSL1103" s="9"/>
      <c r="VSM1103" s="9"/>
      <c r="VSN1103" s="9"/>
      <c r="VSO1103" s="9"/>
      <c r="VSP1103" s="9"/>
      <c r="VSQ1103" s="9"/>
      <c r="VSR1103" s="9"/>
      <c r="VSS1103" s="9"/>
      <c r="VST1103" s="9"/>
      <c r="VSU1103" s="9"/>
      <c r="VSV1103" s="9"/>
      <c r="VSW1103" s="9"/>
      <c r="VSX1103" s="9"/>
      <c r="VSY1103" s="9"/>
      <c r="VSZ1103" s="9"/>
      <c r="VTA1103" s="9"/>
      <c r="VTB1103" s="9"/>
      <c r="VTC1103" s="9"/>
      <c r="VTD1103" s="9"/>
      <c r="VTE1103" s="9"/>
      <c r="VTF1103" s="9"/>
      <c r="VTG1103" s="9"/>
      <c r="VTH1103" s="9"/>
      <c r="VTI1103" s="9"/>
      <c r="VTJ1103" s="9"/>
      <c r="VTK1103" s="9"/>
      <c r="VTL1103" s="9"/>
      <c r="VTM1103" s="9"/>
      <c r="VTN1103" s="9"/>
      <c r="VTO1103" s="9"/>
      <c r="VTP1103" s="9"/>
      <c r="VTQ1103" s="9"/>
      <c r="VTR1103" s="9"/>
      <c r="VTS1103" s="9"/>
      <c r="VTT1103" s="9"/>
      <c r="VTU1103" s="9"/>
      <c r="VTV1103" s="9"/>
      <c r="VTW1103" s="9"/>
      <c r="VTX1103" s="9"/>
      <c r="VTY1103" s="9"/>
      <c r="VTZ1103" s="9"/>
      <c r="VUA1103" s="9"/>
      <c r="VUB1103" s="9"/>
      <c r="VUC1103" s="9"/>
      <c r="VUD1103" s="9"/>
      <c r="VUE1103" s="9"/>
      <c r="VUF1103" s="9"/>
      <c r="VUG1103" s="9"/>
      <c r="VUH1103" s="9"/>
      <c r="VUI1103" s="9"/>
      <c r="VUJ1103" s="9"/>
      <c r="VUK1103" s="9"/>
      <c r="VUL1103" s="9"/>
      <c r="VUM1103" s="9"/>
      <c r="VUN1103" s="9"/>
      <c r="VUO1103" s="9"/>
      <c r="VUP1103" s="9"/>
      <c r="VUQ1103" s="9"/>
      <c r="VUR1103" s="9"/>
      <c r="VUS1103" s="9"/>
      <c r="VUT1103" s="9"/>
      <c r="VUU1103" s="9"/>
      <c r="VUV1103" s="9"/>
      <c r="VUW1103" s="9"/>
      <c r="VUX1103" s="9"/>
      <c r="VUY1103" s="9"/>
      <c r="VUZ1103" s="9"/>
      <c r="VVA1103" s="9"/>
      <c r="VVB1103" s="9"/>
      <c r="VVC1103" s="9"/>
      <c r="VVD1103" s="9"/>
      <c r="VVE1103" s="9"/>
      <c r="VVF1103" s="9"/>
      <c r="VVG1103" s="9"/>
      <c r="VVH1103" s="9"/>
      <c r="VVI1103" s="9"/>
      <c r="VVJ1103" s="9"/>
      <c r="VVK1103" s="9"/>
      <c r="VVL1103" s="9"/>
      <c r="VVM1103" s="9"/>
      <c r="VVN1103" s="9"/>
      <c r="VVO1103" s="9"/>
      <c r="VVP1103" s="9"/>
      <c r="VVQ1103" s="9"/>
      <c r="VVR1103" s="9"/>
      <c r="VVS1103" s="9"/>
      <c r="VVT1103" s="9"/>
      <c r="VVU1103" s="9"/>
      <c r="VVV1103" s="9"/>
      <c r="VVW1103" s="9"/>
      <c r="VVX1103" s="9"/>
      <c r="VVY1103" s="9"/>
      <c r="VVZ1103" s="9"/>
      <c r="VWA1103" s="9"/>
      <c r="VWB1103" s="9"/>
      <c r="VWC1103" s="9"/>
      <c r="VWD1103" s="9"/>
      <c r="VWE1103" s="9"/>
      <c r="VWF1103" s="9"/>
      <c r="VWG1103" s="9"/>
      <c r="VWH1103" s="9"/>
      <c r="VWI1103" s="9"/>
      <c r="VWJ1103" s="9"/>
      <c r="VWK1103" s="9"/>
      <c r="VWL1103" s="9"/>
      <c r="VWM1103" s="9"/>
      <c r="VWN1103" s="9"/>
      <c r="VWO1103" s="9"/>
      <c r="VWP1103" s="9"/>
      <c r="VWQ1103" s="9"/>
      <c r="VWR1103" s="9"/>
      <c r="VWS1103" s="9"/>
      <c r="VWT1103" s="9"/>
      <c r="VWU1103" s="9"/>
      <c r="VWV1103" s="9"/>
      <c r="VWW1103" s="9"/>
      <c r="VWX1103" s="9"/>
      <c r="VWY1103" s="9"/>
      <c r="VWZ1103" s="9"/>
      <c r="VXA1103" s="9"/>
      <c r="VXB1103" s="9"/>
      <c r="VXC1103" s="9"/>
      <c r="VXD1103" s="9"/>
      <c r="VXE1103" s="9"/>
      <c r="VXF1103" s="9"/>
      <c r="VXG1103" s="9"/>
      <c r="VXH1103" s="9"/>
      <c r="VXI1103" s="9"/>
      <c r="VXJ1103" s="9"/>
      <c r="VXK1103" s="9"/>
      <c r="VXL1103" s="9"/>
      <c r="VXM1103" s="9"/>
      <c r="VXN1103" s="9"/>
      <c r="VXO1103" s="9"/>
      <c r="VXP1103" s="9"/>
      <c r="VXQ1103" s="9"/>
      <c r="VXR1103" s="9"/>
      <c r="VXS1103" s="9"/>
      <c r="VXT1103" s="9"/>
      <c r="VXU1103" s="9"/>
      <c r="VXV1103" s="9"/>
      <c r="VXW1103" s="9"/>
      <c r="VXX1103" s="9"/>
      <c r="VXY1103" s="9"/>
      <c r="VXZ1103" s="9"/>
      <c r="VYA1103" s="9"/>
      <c r="VYB1103" s="9"/>
      <c r="VYC1103" s="9"/>
      <c r="VYD1103" s="9"/>
      <c r="VYE1103" s="9"/>
      <c r="VYF1103" s="9"/>
      <c r="VYG1103" s="9"/>
      <c r="VYH1103" s="9"/>
      <c r="VYI1103" s="9"/>
      <c r="VYJ1103" s="9"/>
      <c r="VYK1103" s="9"/>
      <c r="VYL1103" s="9"/>
      <c r="VYM1103" s="9"/>
      <c r="VYN1103" s="9"/>
      <c r="VYO1103" s="9"/>
      <c r="VYP1103" s="9"/>
      <c r="VYQ1103" s="9"/>
      <c r="VYR1103" s="9"/>
      <c r="VYS1103" s="9"/>
      <c r="VYT1103" s="9"/>
      <c r="VYU1103" s="9"/>
      <c r="VYV1103" s="9"/>
      <c r="VYW1103" s="9"/>
      <c r="VYX1103" s="9"/>
      <c r="VYY1103" s="9"/>
      <c r="VYZ1103" s="9"/>
      <c r="VZA1103" s="9"/>
      <c r="VZB1103" s="9"/>
      <c r="VZC1103" s="9"/>
      <c r="VZD1103" s="9"/>
      <c r="VZE1103" s="9"/>
      <c r="VZF1103" s="9"/>
      <c r="VZG1103" s="9"/>
      <c r="VZH1103" s="9"/>
      <c r="VZI1103" s="9"/>
      <c r="VZJ1103" s="9"/>
      <c r="VZK1103" s="9"/>
      <c r="VZL1103" s="9"/>
      <c r="VZM1103" s="9"/>
      <c r="VZN1103" s="9"/>
      <c r="VZO1103" s="9"/>
      <c r="VZP1103" s="9"/>
      <c r="VZQ1103" s="9"/>
      <c r="VZR1103" s="9"/>
      <c r="VZS1103" s="9"/>
      <c r="VZT1103" s="9"/>
      <c r="VZU1103" s="9"/>
      <c r="VZV1103" s="9"/>
      <c r="VZW1103" s="9"/>
      <c r="VZX1103" s="9"/>
      <c r="VZY1103" s="9"/>
      <c r="VZZ1103" s="9"/>
      <c r="WAA1103" s="9"/>
      <c r="WAB1103" s="9"/>
      <c r="WAC1103" s="9"/>
      <c r="WAD1103" s="9"/>
      <c r="WAE1103" s="9"/>
      <c r="WAF1103" s="9"/>
      <c r="WAG1103" s="9"/>
      <c r="WAH1103" s="9"/>
      <c r="WAI1103" s="9"/>
      <c r="WAJ1103" s="9"/>
      <c r="WAK1103" s="9"/>
      <c r="WAL1103" s="9"/>
      <c r="WAM1103" s="9"/>
      <c r="WAN1103" s="9"/>
      <c r="WAO1103" s="9"/>
      <c r="WAP1103" s="9"/>
      <c r="WAQ1103" s="9"/>
      <c r="WAR1103" s="9"/>
      <c r="WAS1103" s="9"/>
      <c r="WAT1103" s="9"/>
      <c r="WAU1103" s="9"/>
      <c r="WAV1103" s="9"/>
      <c r="WAW1103" s="9"/>
      <c r="WAX1103" s="9"/>
      <c r="WAY1103" s="9"/>
      <c r="WAZ1103" s="9"/>
      <c r="WBA1103" s="9"/>
      <c r="WBB1103" s="9"/>
      <c r="WBC1103" s="9"/>
      <c r="WBD1103" s="9"/>
      <c r="WBE1103" s="9"/>
      <c r="WBF1103" s="9"/>
      <c r="WBG1103" s="9"/>
      <c r="WBH1103" s="9"/>
      <c r="WBI1103" s="9"/>
      <c r="WBJ1103" s="9"/>
      <c r="WBK1103" s="9"/>
      <c r="WBL1103" s="9"/>
      <c r="WBM1103" s="9"/>
      <c r="WBN1103" s="9"/>
      <c r="WBO1103" s="9"/>
      <c r="WBP1103" s="9"/>
      <c r="WBQ1103" s="9"/>
      <c r="WBR1103" s="9"/>
      <c r="WBS1103" s="9"/>
      <c r="WBT1103" s="9"/>
      <c r="WBU1103" s="9"/>
      <c r="WBV1103" s="9"/>
      <c r="WBW1103" s="9"/>
      <c r="WBX1103" s="9"/>
      <c r="WBY1103" s="9"/>
      <c r="WBZ1103" s="9"/>
      <c r="WCA1103" s="9"/>
      <c r="WCB1103" s="9"/>
      <c r="WCC1103" s="9"/>
      <c r="WCD1103" s="9"/>
      <c r="WCE1103" s="9"/>
      <c r="WCF1103" s="9"/>
      <c r="WCG1103" s="9"/>
      <c r="WCH1103" s="9"/>
      <c r="WCI1103" s="9"/>
      <c r="WCJ1103" s="9"/>
      <c r="WCK1103" s="9"/>
      <c r="WCL1103" s="9"/>
      <c r="WCM1103" s="9"/>
      <c r="WCN1103" s="9"/>
      <c r="WCO1103" s="9"/>
      <c r="WCP1103" s="9"/>
      <c r="WCQ1103" s="9"/>
      <c r="WCR1103" s="9"/>
      <c r="WCS1103" s="9"/>
      <c r="WCT1103" s="9"/>
      <c r="WCU1103" s="9"/>
      <c r="WCV1103" s="9"/>
      <c r="WCW1103" s="9"/>
      <c r="WCX1103" s="9"/>
      <c r="WCY1103" s="9"/>
      <c r="WCZ1103" s="9"/>
      <c r="WDA1103" s="9"/>
      <c r="WDB1103" s="9"/>
      <c r="WDC1103" s="9"/>
      <c r="WDD1103" s="9"/>
      <c r="WDE1103" s="9"/>
      <c r="WDF1103" s="9"/>
      <c r="WDG1103" s="9"/>
      <c r="WDH1103" s="9"/>
      <c r="WDI1103" s="9"/>
      <c r="WDJ1103" s="9"/>
      <c r="WDK1103" s="9"/>
      <c r="WDL1103" s="9"/>
      <c r="WDM1103" s="9"/>
      <c r="WDN1103" s="9"/>
      <c r="WDO1103" s="9"/>
      <c r="WDP1103" s="9"/>
      <c r="WDQ1103" s="9"/>
      <c r="WDR1103" s="9"/>
      <c r="WDS1103" s="9"/>
      <c r="WDT1103" s="9"/>
      <c r="WDU1103" s="9"/>
      <c r="WDV1103" s="9"/>
      <c r="WDW1103" s="9"/>
      <c r="WDX1103" s="9"/>
      <c r="WDY1103" s="9"/>
      <c r="WDZ1103" s="9"/>
      <c r="WEA1103" s="9"/>
      <c r="WEB1103" s="9"/>
      <c r="WEC1103" s="9"/>
      <c r="WED1103" s="9"/>
      <c r="WEE1103" s="9"/>
      <c r="WEF1103" s="9"/>
      <c r="WEG1103" s="9"/>
      <c r="WEH1103" s="9"/>
      <c r="WEI1103" s="9"/>
      <c r="WEJ1103" s="9"/>
      <c r="WEK1103" s="9"/>
      <c r="WEL1103" s="9"/>
      <c r="WEM1103" s="9"/>
      <c r="WEN1103" s="9"/>
      <c r="WEO1103" s="9"/>
      <c r="WEP1103" s="9"/>
      <c r="WEQ1103" s="9"/>
      <c r="WER1103" s="9"/>
      <c r="WES1103" s="9"/>
      <c r="WET1103" s="9"/>
      <c r="WEU1103" s="9"/>
      <c r="WEV1103" s="9"/>
      <c r="WEW1103" s="9"/>
      <c r="WEX1103" s="9"/>
      <c r="WEY1103" s="9"/>
      <c r="WEZ1103" s="9"/>
      <c r="WFA1103" s="9"/>
      <c r="WFB1103" s="9"/>
      <c r="WFC1103" s="9"/>
      <c r="WFD1103" s="9"/>
      <c r="WFE1103" s="9"/>
      <c r="WFF1103" s="9"/>
      <c r="WFG1103" s="9"/>
      <c r="WFH1103" s="9"/>
      <c r="WFI1103" s="9"/>
      <c r="WFJ1103" s="9"/>
      <c r="WFK1103" s="9"/>
      <c r="WFL1103" s="9"/>
      <c r="WFM1103" s="9"/>
      <c r="WFN1103" s="9"/>
      <c r="WFO1103" s="9"/>
      <c r="WFP1103" s="9"/>
      <c r="WFQ1103" s="9"/>
      <c r="WFR1103" s="9"/>
      <c r="WFS1103" s="9"/>
      <c r="WFT1103" s="9"/>
      <c r="WFU1103" s="9"/>
      <c r="WFV1103" s="9"/>
      <c r="WFW1103" s="9"/>
      <c r="WFX1103" s="9"/>
      <c r="WFY1103" s="9"/>
      <c r="WFZ1103" s="9"/>
      <c r="WGA1103" s="9"/>
      <c r="WGB1103" s="9"/>
      <c r="WGC1103" s="9"/>
      <c r="WGD1103" s="9"/>
      <c r="WGE1103" s="9"/>
      <c r="WGF1103" s="9"/>
      <c r="WGG1103" s="9"/>
      <c r="WGH1103" s="9"/>
      <c r="WGI1103" s="9"/>
      <c r="WGJ1103" s="9"/>
      <c r="WGK1103" s="9"/>
      <c r="WGL1103" s="9"/>
      <c r="WGM1103" s="9"/>
      <c r="WGN1103" s="9"/>
      <c r="WGO1103" s="9"/>
      <c r="WGP1103" s="9"/>
      <c r="WGQ1103" s="9"/>
      <c r="WGR1103" s="9"/>
      <c r="WGS1103" s="9"/>
      <c r="WGT1103" s="9"/>
      <c r="WGU1103" s="9"/>
      <c r="WGV1103" s="9"/>
      <c r="WGW1103" s="9"/>
      <c r="WGX1103" s="9"/>
      <c r="WGY1103" s="9"/>
      <c r="WGZ1103" s="9"/>
      <c r="WHA1103" s="9"/>
      <c r="WHB1103" s="9"/>
      <c r="WHC1103" s="9"/>
      <c r="WHD1103" s="9"/>
      <c r="WHE1103" s="9"/>
      <c r="WHF1103" s="9"/>
      <c r="WHG1103" s="9"/>
      <c r="WHH1103" s="9"/>
      <c r="WHI1103" s="9"/>
      <c r="WHJ1103" s="9"/>
      <c r="WHK1103" s="9"/>
      <c r="WHL1103" s="9"/>
      <c r="WHM1103" s="9"/>
      <c r="WHN1103" s="9"/>
      <c r="WHO1103" s="9"/>
      <c r="WHP1103" s="9"/>
      <c r="WHQ1103" s="9"/>
      <c r="WHR1103" s="9"/>
      <c r="WHS1103" s="9"/>
      <c r="WHT1103" s="9"/>
      <c r="WHU1103" s="9"/>
      <c r="WHV1103" s="9"/>
      <c r="WHW1103" s="9"/>
      <c r="WHX1103" s="9"/>
      <c r="WHY1103" s="9"/>
      <c r="WHZ1103" s="9"/>
      <c r="WIA1103" s="9"/>
      <c r="WIB1103" s="9"/>
      <c r="WIC1103" s="9"/>
      <c r="WID1103" s="9"/>
      <c r="WIE1103" s="9"/>
      <c r="WIF1103" s="9"/>
      <c r="WIG1103" s="9"/>
      <c r="WIH1103" s="9"/>
      <c r="WII1103" s="9"/>
      <c r="WIJ1103" s="9"/>
      <c r="WIK1103" s="9"/>
      <c r="WIL1103" s="9"/>
      <c r="WIM1103" s="9"/>
      <c r="WIN1103" s="9"/>
      <c r="WIO1103" s="9"/>
      <c r="WIP1103" s="9"/>
      <c r="WIQ1103" s="9"/>
      <c r="WIR1103" s="9"/>
      <c r="WIS1103" s="9"/>
      <c r="WIT1103" s="9"/>
      <c r="WIU1103" s="9"/>
      <c r="WIV1103" s="9"/>
      <c r="WIW1103" s="9"/>
      <c r="WIX1103" s="9"/>
      <c r="WIY1103" s="9"/>
      <c r="WIZ1103" s="9"/>
      <c r="WJA1103" s="9"/>
      <c r="WJB1103" s="9"/>
      <c r="WJC1103" s="9"/>
      <c r="WJD1103" s="9"/>
      <c r="WJE1103" s="9"/>
      <c r="WJF1103" s="9"/>
      <c r="WJG1103" s="9"/>
      <c r="WJH1103" s="9"/>
      <c r="WJI1103" s="9"/>
      <c r="WJJ1103" s="9"/>
      <c r="WJK1103" s="9"/>
      <c r="WJL1103" s="9"/>
      <c r="WJM1103" s="9"/>
      <c r="WJN1103" s="9"/>
      <c r="WJO1103" s="9"/>
      <c r="WJP1103" s="9"/>
      <c r="WJQ1103" s="9"/>
      <c r="WJR1103" s="9"/>
      <c r="WJS1103" s="9"/>
      <c r="WJT1103" s="9"/>
      <c r="WJU1103" s="9"/>
      <c r="WJV1103" s="9"/>
      <c r="WJW1103" s="9"/>
      <c r="WJX1103" s="9"/>
      <c r="WJY1103" s="9"/>
      <c r="WJZ1103" s="9"/>
      <c r="WKA1103" s="9"/>
      <c r="WKB1103" s="9"/>
      <c r="WKC1103" s="9"/>
      <c r="WKD1103" s="9"/>
      <c r="WKE1103" s="9"/>
      <c r="WKF1103" s="9"/>
      <c r="WKG1103" s="9"/>
      <c r="WKH1103" s="9"/>
      <c r="WKI1103" s="9"/>
      <c r="WKJ1103" s="9"/>
      <c r="WKK1103" s="9"/>
      <c r="WKL1103" s="9"/>
      <c r="WKM1103" s="9"/>
      <c r="WKN1103" s="9"/>
      <c r="WKO1103" s="9"/>
      <c r="WKP1103" s="9"/>
      <c r="WKQ1103" s="9"/>
      <c r="WKR1103" s="9"/>
      <c r="WKS1103" s="9"/>
      <c r="WKT1103" s="9"/>
      <c r="WKU1103" s="9"/>
      <c r="WKV1103" s="9"/>
      <c r="WKW1103" s="9"/>
      <c r="WKX1103" s="9"/>
      <c r="WKY1103" s="9"/>
      <c r="WKZ1103" s="9"/>
      <c r="WLA1103" s="9"/>
      <c r="WLB1103" s="9"/>
      <c r="WLC1103" s="9"/>
      <c r="WLD1103" s="9"/>
      <c r="WLE1103" s="9"/>
      <c r="WLF1103" s="9"/>
      <c r="WLG1103" s="9"/>
      <c r="WLH1103" s="9"/>
      <c r="WLI1103" s="9"/>
      <c r="WLJ1103" s="9"/>
      <c r="WLK1103" s="9"/>
      <c r="WLL1103" s="9"/>
      <c r="WLM1103" s="9"/>
      <c r="WLN1103" s="9"/>
      <c r="WLO1103" s="9"/>
      <c r="WLP1103" s="9"/>
      <c r="WLQ1103" s="9"/>
      <c r="WLR1103" s="9"/>
      <c r="WLS1103" s="9"/>
      <c r="WLT1103" s="9"/>
      <c r="WLU1103" s="9"/>
      <c r="WLV1103" s="9"/>
      <c r="WLW1103" s="9"/>
      <c r="WLX1103" s="9"/>
      <c r="WLY1103" s="9"/>
      <c r="WLZ1103" s="9"/>
      <c r="WMA1103" s="9"/>
      <c r="WMB1103" s="9"/>
      <c r="WMC1103" s="9"/>
      <c r="WMD1103" s="9"/>
      <c r="WME1103" s="9"/>
      <c r="WMF1103" s="9"/>
      <c r="WMG1103" s="9"/>
      <c r="WMH1103" s="9"/>
      <c r="WMI1103" s="9"/>
      <c r="WMJ1103" s="9"/>
      <c r="WMK1103" s="9"/>
      <c r="WML1103" s="9"/>
      <c r="WMM1103" s="9"/>
      <c r="WMN1103" s="9"/>
      <c r="WMO1103" s="9"/>
      <c r="WMP1103" s="9"/>
      <c r="WMQ1103" s="9"/>
      <c r="WMR1103" s="9"/>
      <c r="WMS1103" s="9"/>
      <c r="WMT1103" s="9"/>
      <c r="WMU1103" s="9"/>
      <c r="WMV1103" s="9"/>
      <c r="WMW1103" s="9"/>
      <c r="WMX1103" s="9"/>
      <c r="WMY1103" s="9"/>
      <c r="WMZ1103" s="9"/>
      <c r="WNA1103" s="9"/>
      <c r="WNB1103" s="9"/>
      <c r="WNC1103" s="9"/>
      <c r="WND1103" s="9"/>
      <c r="WNE1103" s="9"/>
      <c r="WNF1103" s="9"/>
      <c r="WNG1103" s="9"/>
      <c r="WNH1103" s="9"/>
      <c r="WNI1103" s="9"/>
      <c r="WNJ1103" s="9"/>
      <c r="WNK1103" s="9"/>
      <c r="WNL1103" s="9"/>
      <c r="WNM1103" s="9"/>
      <c r="WNN1103" s="9"/>
      <c r="WNO1103" s="9"/>
      <c r="WNP1103" s="9"/>
      <c r="WNQ1103" s="9"/>
      <c r="WNR1103" s="9"/>
      <c r="WNS1103" s="9"/>
      <c r="WNT1103" s="9"/>
      <c r="WNU1103" s="9"/>
      <c r="WNV1103" s="9"/>
      <c r="WNW1103" s="9"/>
      <c r="WNX1103" s="9"/>
      <c r="WNY1103" s="9"/>
      <c r="WNZ1103" s="9"/>
      <c r="WOA1103" s="9"/>
      <c r="WOB1103" s="9"/>
      <c r="WOC1103" s="9"/>
      <c r="WOD1103" s="9"/>
      <c r="WOE1103" s="9"/>
      <c r="WOF1103" s="9"/>
      <c r="WOG1103" s="9"/>
      <c r="WOH1103" s="9"/>
      <c r="WOI1103" s="9"/>
      <c r="WOJ1103" s="9"/>
      <c r="WOK1103" s="9"/>
      <c r="WOL1103" s="9"/>
      <c r="WOM1103" s="9"/>
      <c r="WON1103" s="9"/>
      <c r="WOO1103" s="9"/>
      <c r="WOP1103" s="9"/>
      <c r="WOQ1103" s="9"/>
      <c r="WOR1103" s="9"/>
      <c r="WOS1103" s="9"/>
      <c r="WOT1103" s="9"/>
      <c r="WOU1103" s="9"/>
      <c r="WOV1103" s="9"/>
      <c r="WOW1103" s="9"/>
      <c r="WOX1103" s="9"/>
      <c r="WOY1103" s="9"/>
      <c r="WOZ1103" s="9"/>
      <c r="WPA1103" s="9"/>
      <c r="WPB1103" s="9"/>
      <c r="WPC1103" s="9"/>
      <c r="WPD1103" s="9"/>
      <c r="WPE1103" s="9"/>
      <c r="WPF1103" s="9"/>
      <c r="WPG1103" s="9"/>
      <c r="WPH1103" s="9"/>
      <c r="WPI1103" s="9"/>
      <c r="WPJ1103" s="9"/>
      <c r="WPK1103" s="9"/>
      <c r="WPL1103" s="9"/>
      <c r="WPM1103" s="9"/>
      <c r="WPN1103" s="9"/>
      <c r="WPO1103" s="9"/>
      <c r="WPP1103" s="9"/>
      <c r="WPQ1103" s="9"/>
      <c r="WPR1103" s="9"/>
      <c r="WPS1103" s="9"/>
      <c r="WPT1103" s="9"/>
      <c r="WPU1103" s="9"/>
      <c r="WPV1103" s="9"/>
      <c r="WPW1103" s="9"/>
      <c r="WPX1103" s="9"/>
      <c r="WPY1103" s="9"/>
      <c r="WPZ1103" s="9"/>
      <c r="WQA1103" s="9"/>
      <c r="WQB1103" s="9"/>
      <c r="WQC1103" s="9"/>
      <c r="WQD1103" s="9"/>
      <c r="WQE1103" s="9"/>
      <c r="WQF1103" s="9"/>
      <c r="WQG1103" s="9"/>
      <c r="WQH1103" s="9"/>
      <c r="WQI1103" s="9"/>
      <c r="WQJ1103" s="9"/>
      <c r="WQK1103" s="9"/>
      <c r="WQL1103" s="9"/>
      <c r="WQM1103" s="9"/>
      <c r="WQN1103" s="9"/>
      <c r="WQO1103" s="9"/>
      <c r="WQP1103" s="9"/>
      <c r="WQQ1103" s="9"/>
      <c r="WQR1103" s="9"/>
      <c r="WQS1103" s="9"/>
      <c r="WQT1103" s="9"/>
      <c r="WQU1103" s="9"/>
      <c r="WQV1103" s="9"/>
      <c r="WQW1103" s="9"/>
      <c r="WQX1103" s="9"/>
      <c r="WQY1103" s="9"/>
      <c r="WQZ1103" s="9"/>
      <c r="WRA1103" s="9"/>
      <c r="WRB1103" s="9"/>
      <c r="WRC1103" s="9"/>
      <c r="WRD1103" s="9"/>
      <c r="WRE1103" s="9"/>
      <c r="WRF1103" s="9"/>
      <c r="WRG1103" s="9"/>
      <c r="WRH1103" s="9"/>
      <c r="WRI1103" s="9"/>
      <c r="WRJ1103" s="9"/>
      <c r="WRK1103" s="9"/>
      <c r="WRL1103" s="9"/>
      <c r="WRM1103" s="9"/>
      <c r="WRN1103" s="9"/>
      <c r="WRO1103" s="9"/>
      <c r="WRP1103" s="9"/>
      <c r="WRQ1103" s="9"/>
      <c r="WRR1103" s="9"/>
      <c r="WRS1103" s="9"/>
      <c r="WRT1103" s="9"/>
      <c r="WRU1103" s="9"/>
      <c r="WRV1103" s="9"/>
      <c r="WRW1103" s="9"/>
      <c r="WRX1103" s="9"/>
      <c r="WRY1103" s="9"/>
      <c r="WRZ1103" s="9"/>
      <c r="WSA1103" s="9"/>
      <c r="WSB1103" s="9"/>
      <c r="WSC1103" s="9"/>
      <c r="WSD1103" s="9"/>
      <c r="WSE1103" s="9"/>
      <c r="WSF1103" s="9"/>
      <c r="WSG1103" s="9"/>
      <c r="WSH1103" s="9"/>
      <c r="WSI1103" s="9"/>
      <c r="WSJ1103" s="9"/>
      <c r="WSK1103" s="9"/>
      <c r="WSL1103" s="9"/>
      <c r="WSM1103" s="9"/>
      <c r="WSN1103" s="9"/>
      <c r="WSO1103" s="9"/>
      <c r="WSP1103" s="9"/>
      <c r="WSQ1103" s="9"/>
      <c r="WSR1103" s="9"/>
      <c r="WSS1103" s="9"/>
      <c r="WST1103" s="9"/>
      <c r="WSU1103" s="9"/>
      <c r="WSV1103" s="9"/>
      <c r="WSW1103" s="9"/>
      <c r="WSX1103" s="9"/>
      <c r="WSY1103" s="9"/>
      <c r="WSZ1103" s="9"/>
      <c r="WTA1103" s="9"/>
      <c r="WTB1103" s="9"/>
      <c r="WTC1103" s="9"/>
      <c r="WTD1103" s="9"/>
      <c r="WTE1103" s="9"/>
      <c r="WTF1103" s="9"/>
      <c r="WTG1103" s="9"/>
      <c r="WTH1103" s="9"/>
      <c r="WTI1103" s="9"/>
      <c r="WTJ1103" s="9"/>
      <c r="WTK1103" s="9"/>
      <c r="WTL1103" s="9"/>
      <c r="WTM1103" s="9"/>
      <c r="WTN1103" s="9"/>
      <c r="WTO1103" s="9"/>
      <c r="WTP1103" s="9"/>
      <c r="WTQ1103" s="9"/>
      <c r="WTR1103" s="9"/>
      <c r="WTS1103" s="9"/>
      <c r="WTT1103" s="9"/>
      <c r="WTU1103" s="9"/>
      <c r="WTV1103" s="9"/>
      <c r="WTW1103" s="9"/>
      <c r="WTX1103" s="9"/>
      <c r="WTY1103" s="9"/>
      <c r="WTZ1103" s="9"/>
      <c r="WUA1103" s="9"/>
      <c r="WUB1103" s="9"/>
      <c r="WUC1103" s="9"/>
      <c r="WUD1103" s="9"/>
      <c r="WUE1103" s="9"/>
      <c r="WUF1103" s="9"/>
      <c r="WUG1103" s="9"/>
      <c r="WUH1103" s="9"/>
      <c r="WUI1103" s="9"/>
      <c r="WUJ1103" s="9"/>
      <c r="WUK1103" s="9"/>
      <c r="WUL1103" s="9"/>
      <c r="WUM1103" s="9"/>
      <c r="WUN1103" s="9"/>
      <c r="WUO1103" s="9"/>
      <c r="WUP1103" s="9"/>
      <c r="WUQ1103" s="9"/>
      <c r="WUR1103" s="9"/>
      <c r="WUS1103" s="9"/>
      <c r="WUT1103" s="9"/>
      <c r="WUU1103" s="9"/>
      <c r="WUV1103" s="9"/>
      <c r="WUW1103" s="9"/>
      <c r="WUX1103" s="9"/>
      <c r="WUY1103" s="9"/>
      <c r="WUZ1103" s="9"/>
      <c r="WVA1103" s="9"/>
      <c r="WVB1103" s="9"/>
      <c r="WVC1103" s="9"/>
      <c r="WVD1103" s="9"/>
      <c r="WVE1103" s="9"/>
      <c r="WVF1103" s="9"/>
      <c r="WVG1103" s="9"/>
      <c r="WVH1103" s="9"/>
      <c r="WVI1103" s="9"/>
      <c r="WVJ1103" s="9"/>
      <c r="WVK1103" s="9"/>
      <c r="WVL1103" s="9"/>
      <c r="WVM1103" s="9"/>
      <c r="WVN1103" s="9"/>
      <c r="WVO1103" s="9"/>
      <c r="WVP1103" s="9"/>
      <c r="WVQ1103" s="9"/>
      <c r="WVR1103" s="9"/>
      <c r="WVS1103" s="9"/>
      <c r="WVT1103" s="9"/>
      <c r="WVU1103" s="9"/>
      <c r="WVV1103" s="9"/>
      <c r="WVW1103" s="9"/>
      <c r="WVX1103" s="9"/>
      <c r="WVY1103" s="9"/>
      <c r="WVZ1103" s="9"/>
      <c r="WWA1103" s="9"/>
      <c r="WWB1103" s="9"/>
      <c r="WWC1103" s="9"/>
      <c r="WWD1103" s="9"/>
      <c r="WWE1103" s="9"/>
      <c r="WWF1103" s="9"/>
      <c r="WWG1103" s="9"/>
      <c r="WWH1103" s="9"/>
      <c r="WWI1103" s="9"/>
      <c r="WWJ1103" s="9"/>
      <c r="WWK1103" s="9"/>
      <c r="WWL1103" s="9"/>
    </row>
    <row r="1104" spans="1:16158" ht="20.100000000000001" customHeight="1">
      <c r="A1104" s="256">
        <v>561</v>
      </c>
      <c r="B1104" s="243" t="s">
        <v>656</v>
      </c>
      <c r="C1104" s="258">
        <v>749</v>
      </c>
      <c r="D1104" s="259" t="s">
        <v>32</v>
      </c>
      <c r="E1104" s="260">
        <v>10</v>
      </c>
      <c r="F1104" s="260">
        <v>3</v>
      </c>
      <c r="G1104" s="260">
        <v>94</v>
      </c>
      <c r="H1104" s="247">
        <v>1</v>
      </c>
      <c r="I1104" s="84">
        <f t="shared" si="408"/>
        <v>4394</v>
      </c>
      <c r="J1104" s="84">
        <v>250</v>
      </c>
      <c r="K1104" s="80">
        <f t="shared" si="409"/>
        <v>1098500</v>
      </c>
      <c r="L1104" s="245"/>
      <c r="M1104" s="248"/>
      <c r="N1104" s="245"/>
      <c r="O1104" s="48"/>
      <c r="P1104" s="58"/>
      <c r="Q1104" s="251"/>
      <c r="R1104" s="251"/>
      <c r="S1104" s="251"/>
      <c r="T1104" s="245"/>
      <c r="U1104" s="252"/>
      <c r="V1104" s="249"/>
      <c r="W1104" s="253"/>
      <c r="X1104" s="243"/>
      <c r="Y1104" s="243"/>
      <c r="Z1104" s="125">
        <f t="shared" si="414"/>
        <v>1098500</v>
      </c>
      <c r="AA1104" s="254">
        <v>0.01</v>
      </c>
      <c r="AB1104" s="82">
        <f t="shared" si="410"/>
        <v>109.85</v>
      </c>
      <c r="AC1104" s="83">
        <f t="shared" si="397"/>
        <v>93.372499999999988</v>
      </c>
      <c r="AD1104" s="501" t="s">
        <v>10</v>
      </c>
      <c r="AE1104" s="489" t="s">
        <v>677</v>
      </c>
      <c r="AF1104" s="489" t="s">
        <v>324</v>
      </c>
      <c r="AG1104" s="498" t="s">
        <v>982</v>
      </c>
      <c r="AH1104" s="498" t="s">
        <v>57</v>
      </c>
      <c r="AI1104" s="12" t="s">
        <v>24</v>
      </c>
      <c r="AJ1104" s="6" t="s">
        <v>321</v>
      </c>
      <c r="AK1104" s="11" t="s">
        <v>15</v>
      </c>
      <c r="AL1104" s="11" t="s">
        <v>16</v>
      </c>
      <c r="AM1104" s="11" t="s">
        <v>17</v>
      </c>
      <c r="AN1104" s="11" t="s">
        <v>55</v>
      </c>
      <c r="AO1104" s="11" t="s">
        <v>478</v>
      </c>
      <c r="AP1104" s="11">
        <v>5</v>
      </c>
      <c r="AQ1104" s="11">
        <v>1</v>
      </c>
      <c r="AR1104" s="11">
        <v>33</v>
      </c>
    </row>
    <row r="1105" spans="1:44" ht="20.100000000000001" customHeight="1">
      <c r="A1105" s="256"/>
      <c r="B1105" s="243" t="s">
        <v>656</v>
      </c>
      <c r="C1105" s="258">
        <v>1989</v>
      </c>
      <c r="D1105" s="259" t="s">
        <v>32</v>
      </c>
      <c r="E1105" s="260">
        <v>1</v>
      </c>
      <c r="F1105" s="260">
        <v>0</v>
      </c>
      <c r="G1105" s="260">
        <v>37</v>
      </c>
      <c r="H1105" s="247">
        <v>1</v>
      </c>
      <c r="I1105" s="65">
        <f t="shared" si="408"/>
        <v>437</v>
      </c>
      <c r="J1105" s="84">
        <v>250</v>
      </c>
      <c r="K1105" s="80">
        <f t="shared" si="409"/>
        <v>109250</v>
      </c>
      <c r="L1105" s="245"/>
      <c r="M1105" s="248"/>
      <c r="N1105" s="245"/>
      <c r="O1105" s="48"/>
      <c r="P1105" s="58"/>
      <c r="Q1105" s="251"/>
      <c r="R1105" s="251"/>
      <c r="S1105" s="251"/>
      <c r="T1105" s="245"/>
      <c r="U1105" s="252"/>
      <c r="V1105" s="249"/>
      <c r="W1105" s="253"/>
      <c r="X1105" s="243"/>
      <c r="Y1105" s="243"/>
      <c r="Z1105" s="125">
        <f t="shared" si="414"/>
        <v>109250</v>
      </c>
      <c r="AA1105" s="254">
        <v>0.01</v>
      </c>
      <c r="AB1105" s="82">
        <f t="shared" si="410"/>
        <v>10.925000000000001</v>
      </c>
      <c r="AC1105" s="83">
        <f t="shared" si="397"/>
        <v>9.2862500000000008</v>
      </c>
      <c r="AD1105" s="501" t="s">
        <v>10</v>
      </c>
      <c r="AE1105" s="489" t="s">
        <v>677</v>
      </c>
      <c r="AF1105" s="489" t="s">
        <v>324</v>
      </c>
      <c r="AG1105" s="498" t="s">
        <v>982</v>
      </c>
      <c r="AH1105" s="498" t="s">
        <v>57</v>
      </c>
      <c r="AI1105" s="12" t="s">
        <v>24</v>
      </c>
      <c r="AJ1105" s="6"/>
      <c r="AK1105" s="11" t="s">
        <v>15</v>
      </c>
      <c r="AL1105" s="11" t="s">
        <v>16</v>
      </c>
      <c r="AM1105" s="11" t="s">
        <v>17</v>
      </c>
      <c r="AN1105" s="11" t="s">
        <v>124</v>
      </c>
      <c r="AO1105" s="11" t="s">
        <v>561</v>
      </c>
      <c r="AP1105" s="11">
        <v>12</v>
      </c>
      <c r="AQ1105" s="11">
        <v>3</v>
      </c>
      <c r="AR1105" s="11">
        <v>3</v>
      </c>
    </row>
    <row r="1106" spans="1:44" ht="20.100000000000001" customHeight="1">
      <c r="A1106" s="256"/>
      <c r="B1106" s="243" t="s">
        <v>1723</v>
      </c>
      <c r="C1106" s="258"/>
      <c r="D1106" s="259" t="s">
        <v>24</v>
      </c>
      <c r="E1106" s="260">
        <v>0</v>
      </c>
      <c r="F1106" s="260">
        <v>1</v>
      </c>
      <c r="G1106" s="260">
        <v>0</v>
      </c>
      <c r="H1106" s="247">
        <v>2</v>
      </c>
      <c r="I1106" s="65">
        <f t="shared" si="408"/>
        <v>100</v>
      </c>
      <c r="J1106" s="84">
        <v>250</v>
      </c>
      <c r="K1106" s="80">
        <f t="shared" si="409"/>
        <v>25000</v>
      </c>
      <c r="L1106" s="245">
        <v>1</v>
      </c>
      <c r="M1106" s="248" t="s">
        <v>1592</v>
      </c>
      <c r="N1106" s="245" t="s">
        <v>1621</v>
      </c>
      <c r="O1106" s="48"/>
      <c r="P1106" s="58"/>
      <c r="Q1106" s="251"/>
      <c r="R1106" s="251"/>
      <c r="S1106" s="251"/>
      <c r="T1106" s="245"/>
      <c r="U1106" s="252"/>
      <c r="V1106" s="249"/>
      <c r="W1106" s="253"/>
      <c r="X1106" s="243"/>
      <c r="Y1106" s="243"/>
      <c r="Z1106" s="125">
        <f t="shared" si="414"/>
        <v>25000</v>
      </c>
      <c r="AA1106" s="254">
        <v>0.02</v>
      </c>
      <c r="AB1106" s="82">
        <f t="shared" si="410"/>
        <v>5</v>
      </c>
      <c r="AC1106" s="83">
        <f t="shared" si="397"/>
        <v>4.25</v>
      </c>
      <c r="AD1106" s="501" t="s">
        <v>10</v>
      </c>
      <c r="AE1106" s="489" t="s">
        <v>677</v>
      </c>
      <c r="AF1106" s="489" t="s">
        <v>324</v>
      </c>
      <c r="AG1106" s="498" t="s">
        <v>982</v>
      </c>
      <c r="AH1106" s="498" t="s">
        <v>57</v>
      </c>
      <c r="AI1106" s="12" t="s">
        <v>24</v>
      </c>
      <c r="AJ1106" s="6"/>
      <c r="AK1106" s="11"/>
      <c r="AL1106" s="11"/>
      <c r="AM1106" s="11"/>
      <c r="AN1106" s="11"/>
      <c r="AO1106" s="11"/>
      <c r="AP1106" s="11"/>
      <c r="AQ1106" s="11"/>
      <c r="AR1106" s="11"/>
    </row>
    <row r="1107" spans="1:44" ht="20.100000000000001" customHeight="1">
      <c r="A1107" s="256"/>
      <c r="B1107" s="243"/>
      <c r="C1107" s="258"/>
      <c r="D1107" s="259"/>
      <c r="E1107" s="260"/>
      <c r="F1107" s="260"/>
      <c r="G1107" s="260"/>
      <c r="H1107" s="247">
        <v>1</v>
      </c>
      <c r="I1107" s="65">
        <f t="shared" si="408"/>
        <v>0</v>
      </c>
      <c r="J1107" s="65"/>
      <c r="K1107" s="80">
        <f t="shared" si="409"/>
        <v>0</v>
      </c>
      <c r="L1107" s="245">
        <v>2</v>
      </c>
      <c r="M1107" s="248" t="s">
        <v>1586</v>
      </c>
      <c r="N1107" s="245" t="s">
        <v>1587</v>
      </c>
      <c r="O1107" s="48"/>
      <c r="P1107" s="58"/>
      <c r="Q1107" s="251"/>
      <c r="R1107" s="251"/>
      <c r="S1107" s="251"/>
      <c r="T1107" s="245"/>
      <c r="U1107" s="252"/>
      <c r="V1107" s="249"/>
      <c r="W1107" s="253"/>
      <c r="X1107" s="243"/>
      <c r="Y1107" s="243"/>
      <c r="Z1107" s="125"/>
      <c r="AA1107" s="254"/>
      <c r="AB1107" s="82"/>
      <c r="AC1107" s="83">
        <f t="shared" si="397"/>
        <v>0</v>
      </c>
      <c r="AD1107" s="501"/>
      <c r="AE1107" s="489"/>
      <c r="AF1107" s="489"/>
      <c r="AG1107" s="498"/>
      <c r="AH1107" s="498"/>
      <c r="AI1107" s="12"/>
      <c r="AJ1107" s="6"/>
      <c r="AK1107" s="11"/>
      <c r="AL1107" s="11"/>
      <c r="AM1107" s="11"/>
      <c r="AN1107" s="11"/>
      <c r="AO1107" s="11"/>
      <c r="AP1107" s="11"/>
      <c r="AQ1107" s="11"/>
      <c r="AR1107" s="11"/>
    </row>
    <row r="1108" spans="1:44" ht="20.100000000000001" customHeight="1">
      <c r="A1108" s="256"/>
      <c r="B1108" s="243"/>
      <c r="C1108" s="258"/>
      <c r="D1108" s="259"/>
      <c r="E1108" s="260"/>
      <c r="F1108" s="260"/>
      <c r="G1108" s="260"/>
      <c r="H1108" s="247">
        <v>1</v>
      </c>
      <c r="I1108" s="65">
        <f t="shared" si="408"/>
        <v>0</v>
      </c>
      <c r="J1108" s="65"/>
      <c r="K1108" s="80">
        <f t="shared" si="409"/>
        <v>0</v>
      </c>
      <c r="L1108" s="245">
        <v>3</v>
      </c>
      <c r="M1108" s="248" t="s">
        <v>1630</v>
      </c>
      <c r="N1108" s="245" t="s">
        <v>1595</v>
      </c>
      <c r="O1108" s="48"/>
      <c r="P1108" s="58"/>
      <c r="Q1108" s="251"/>
      <c r="R1108" s="251"/>
      <c r="S1108" s="251"/>
      <c r="T1108" s="245"/>
      <c r="U1108" s="252"/>
      <c r="V1108" s="249"/>
      <c r="W1108" s="253"/>
      <c r="X1108" s="243"/>
      <c r="Y1108" s="243"/>
      <c r="Z1108" s="125"/>
      <c r="AA1108" s="254"/>
      <c r="AB1108" s="82"/>
      <c r="AC1108" s="83">
        <f t="shared" si="397"/>
        <v>0</v>
      </c>
      <c r="AD1108" s="501"/>
      <c r="AE1108" s="489"/>
      <c r="AF1108" s="489"/>
      <c r="AG1108" s="498"/>
      <c r="AH1108" s="498"/>
      <c r="AI1108" s="12"/>
      <c r="AJ1108" s="6"/>
      <c r="AK1108" s="11"/>
      <c r="AL1108" s="11"/>
      <c r="AM1108" s="11"/>
      <c r="AN1108" s="11"/>
      <c r="AO1108" s="11"/>
      <c r="AP1108" s="11"/>
      <c r="AQ1108" s="11"/>
      <c r="AR1108" s="11"/>
    </row>
    <row r="1109" spans="1:44" ht="20.100000000000001" customHeight="1">
      <c r="A1109" s="256">
        <v>562</v>
      </c>
      <c r="B1109" s="243" t="s">
        <v>1322</v>
      </c>
      <c r="C1109" s="258"/>
      <c r="D1109" s="259"/>
      <c r="E1109" s="260">
        <v>3</v>
      </c>
      <c r="F1109" s="260">
        <v>0</v>
      </c>
      <c r="G1109" s="260">
        <v>0</v>
      </c>
      <c r="H1109" s="247">
        <v>1</v>
      </c>
      <c r="I1109" s="65">
        <v>1200</v>
      </c>
      <c r="J1109" s="65">
        <v>250</v>
      </c>
      <c r="K1109" s="80">
        <f>+J1109*I1109</f>
        <v>300000</v>
      </c>
      <c r="L1109" s="245"/>
      <c r="M1109" s="248"/>
      <c r="N1109" s="245"/>
      <c r="O1109" s="48"/>
      <c r="P1109" s="58"/>
      <c r="Q1109" s="251"/>
      <c r="R1109" s="251"/>
      <c r="S1109" s="251"/>
      <c r="T1109" s="245"/>
      <c r="U1109" s="252"/>
      <c r="V1109" s="249"/>
      <c r="W1109" s="253"/>
      <c r="X1109" s="243"/>
      <c r="Y1109" s="243"/>
      <c r="Z1109" s="80">
        <v>300000</v>
      </c>
      <c r="AA1109" s="254">
        <v>0.01</v>
      </c>
      <c r="AB1109" s="82">
        <f>+Z1109*AA1109/100</f>
        <v>30</v>
      </c>
      <c r="AC1109" s="83"/>
      <c r="AD1109" s="501" t="s">
        <v>10</v>
      </c>
      <c r="AE1109" s="489" t="s">
        <v>2341</v>
      </c>
      <c r="AF1109" s="489" t="s">
        <v>1308</v>
      </c>
      <c r="AG1109" s="498"/>
      <c r="AH1109" s="498"/>
      <c r="AI1109" s="12"/>
      <c r="AJ1109" s="6"/>
      <c r="AK1109" s="11"/>
      <c r="AL1109" s="11"/>
      <c r="AM1109" s="11"/>
      <c r="AN1109" s="11"/>
      <c r="AO1109" s="11"/>
      <c r="AP1109" s="11"/>
      <c r="AQ1109" s="11"/>
      <c r="AR1109" s="11"/>
    </row>
    <row r="1110" spans="1:44" ht="20.100000000000001" customHeight="1">
      <c r="A1110" s="256"/>
      <c r="B1110" s="243" t="s">
        <v>1322</v>
      </c>
      <c r="C1110" s="258"/>
      <c r="D1110" s="259"/>
      <c r="E1110" s="260">
        <v>3</v>
      </c>
      <c r="F1110" s="260">
        <v>0</v>
      </c>
      <c r="G1110" s="260">
        <v>0</v>
      </c>
      <c r="H1110" s="247">
        <v>1</v>
      </c>
      <c r="I1110" s="65">
        <v>1200</v>
      </c>
      <c r="J1110" s="65">
        <v>250</v>
      </c>
      <c r="K1110" s="80">
        <f t="shared" ref="K1110:K1111" si="415">+J1110*I1110</f>
        <v>300000</v>
      </c>
      <c r="L1110" s="245"/>
      <c r="M1110" s="248"/>
      <c r="N1110" s="245"/>
      <c r="O1110" s="48"/>
      <c r="P1110" s="58"/>
      <c r="Q1110" s="251"/>
      <c r="R1110" s="251"/>
      <c r="S1110" s="251"/>
      <c r="T1110" s="245"/>
      <c r="U1110" s="252"/>
      <c r="V1110" s="249"/>
      <c r="W1110" s="253"/>
      <c r="X1110" s="243"/>
      <c r="Y1110" s="243"/>
      <c r="Z1110" s="80">
        <v>300000</v>
      </c>
      <c r="AA1110" s="254">
        <v>0.01</v>
      </c>
      <c r="AB1110" s="82">
        <f t="shared" ref="AB1110:AB1111" si="416">+Z1110*AA1110/100</f>
        <v>30</v>
      </c>
      <c r="AC1110" s="83"/>
      <c r="AD1110" s="501" t="s">
        <v>10</v>
      </c>
      <c r="AE1110" s="489" t="s">
        <v>2341</v>
      </c>
      <c r="AF1110" s="489" t="s">
        <v>1308</v>
      </c>
      <c r="AG1110" s="498"/>
      <c r="AH1110" s="498"/>
      <c r="AI1110" s="12"/>
      <c r="AJ1110" s="6"/>
      <c r="AK1110" s="11"/>
      <c r="AL1110" s="11"/>
      <c r="AM1110" s="11"/>
      <c r="AN1110" s="11"/>
      <c r="AO1110" s="11"/>
      <c r="AP1110" s="11"/>
      <c r="AQ1110" s="11"/>
      <c r="AR1110" s="11"/>
    </row>
    <row r="1111" spans="1:44" ht="20.100000000000001" customHeight="1">
      <c r="A1111" s="256"/>
      <c r="B1111" s="243" t="s">
        <v>1322</v>
      </c>
      <c r="C1111" s="258"/>
      <c r="D1111" s="259"/>
      <c r="E1111" s="260">
        <v>5</v>
      </c>
      <c r="F1111" s="260">
        <v>0</v>
      </c>
      <c r="G1111" s="260">
        <v>0</v>
      </c>
      <c r="H1111" s="247">
        <v>1</v>
      </c>
      <c r="I1111" s="65">
        <v>2000</v>
      </c>
      <c r="J1111" s="65">
        <v>250</v>
      </c>
      <c r="K1111" s="80">
        <f t="shared" si="415"/>
        <v>500000</v>
      </c>
      <c r="L1111" s="245"/>
      <c r="M1111" s="248"/>
      <c r="N1111" s="245"/>
      <c r="O1111" s="48"/>
      <c r="P1111" s="58"/>
      <c r="Q1111" s="251"/>
      <c r="R1111" s="251"/>
      <c r="S1111" s="251"/>
      <c r="T1111" s="245"/>
      <c r="U1111" s="252"/>
      <c r="V1111" s="249"/>
      <c r="W1111" s="253"/>
      <c r="X1111" s="243"/>
      <c r="Y1111" s="243"/>
      <c r="Z1111" s="80">
        <v>500000</v>
      </c>
      <c r="AA1111" s="254">
        <v>0.01</v>
      </c>
      <c r="AB1111" s="82">
        <f t="shared" si="416"/>
        <v>50</v>
      </c>
      <c r="AC1111" s="83"/>
      <c r="AD1111" s="501" t="s">
        <v>10</v>
      </c>
      <c r="AE1111" s="489" t="s">
        <v>2341</v>
      </c>
      <c r="AF1111" s="489" t="s">
        <v>1308</v>
      </c>
      <c r="AG1111" s="498"/>
      <c r="AH1111" s="498"/>
      <c r="AI1111" s="12"/>
      <c r="AJ1111" s="6"/>
      <c r="AK1111" s="11"/>
      <c r="AL1111" s="11"/>
      <c r="AM1111" s="11"/>
      <c r="AN1111" s="11"/>
      <c r="AO1111" s="11"/>
      <c r="AP1111" s="11"/>
      <c r="AQ1111" s="11"/>
      <c r="AR1111" s="11"/>
    </row>
    <row r="1112" spans="1:44" ht="20.100000000000001" customHeight="1">
      <c r="A1112" s="256">
        <v>563</v>
      </c>
      <c r="B1112" s="243" t="s">
        <v>656</v>
      </c>
      <c r="C1112" s="258">
        <v>673</v>
      </c>
      <c r="D1112" s="259" t="s">
        <v>32</v>
      </c>
      <c r="E1112" s="260">
        <v>7</v>
      </c>
      <c r="F1112" s="260">
        <v>0</v>
      </c>
      <c r="G1112" s="260">
        <v>91</v>
      </c>
      <c r="H1112" s="264">
        <v>1</v>
      </c>
      <c r="I1112" s="84">
        <f t="shared" si="408"/>
        <v>2891</v>
      </c>
      <c r="J1112" s="84">
        <v>250</v>
      </c>
      <c r="K1112" s="80">
        <f t="shared" si="409"/>
        <v>722750</v>
      </c>
      <c r="L1112" s="245"/>
      <c r="M1112" s="248"/>
      <c r="N1112" s="245"/>
      <c r="O1112" s="48"/>
      <c r="P1112" s="58"/>
      <c r="Q1112" s="251"/>
      <c r="R1112" s="251"/>
      <c r="S1112" s="251"/>
      <c r="T1112" s="245"/>
      <c r="U1112" s="252"/>
      <c r="V1112" s="249"/>
      <c r="W1112" s="253"/>
      <c r="X1112" s="243"/>
      <c r="Y1112" s="243"/>
      <c r="Z1112" s="125">
        <f>K1112</f>
        <v>722750</v>
      </c>
      <c r="AA1112" s="254">
        <v>0.01</v>
      </c>
      <c r="AB1112" s="82">
        <f>+Z1112*AA1112/100</f>
        <v>72.275000000000006</v>
      </c>
      <c r="AC1112" s="83">
        <f t="shared" si="397"/>
        <v>61.433750000000003</v>
      </c>
      <c r="AD1112" s="497" t="s">
        <v>10</v>
      </c>
      <c r="AE1112" s="515" t="s">
        <v>263</v>
      </c>
      <c r="AF1112" s="515" t="s">
        <v>264</v>
      </c>
      <c r="AG1112" s="498" t="s">
        <v>852</v>
      </c>
      <c r="AH1112" s="498" t="s">
        <v>184</v>
      </c>
      <c r="AI1112" s="12" t="s">
        <v>32</v>
      </c>
      <c r="AJ1112" s="6" t="s">
        <v>36</v>
      </c>
      <c r="AK1112" s="11" t="s">
        <v>15</v>
      </c>
      <c r="AL1112" s="11" t="s">
        <v>16</v>
      </c>
      <c r="AM1112" s="11" t="s">
        <v>17</v>
      </c>
      <c r="AN1112" s="11" t="s">
        <v>28</v>
      </c>
      <c r="AO1112" s="11" t="s">
        <v>316</v>
      </c>
      <c r="AP1112" s="11">
        <v>7</v>
      </c>
      <c r="AQ1112" s="11">
        <v>3</v>
      </c>
      <c r="AR1112" s="11">
        <v>77</v>
      </c>
    </row>
    <row r="1113" spans="1:44" ht="20.100000000000001" customHeight="1">
      <c r="A1113" s="256"/>
      <c r="B1113" s="243" t="s">
        <v>1723</v>
      </c>
      <c r="C1113" s="258"/>
      <c r="D1113" s="259" t="s">
        <v>32</v>
      </c>
      <c r="E1113" s="260">
        <v>0</v>
      </c>
      <c r="F1113" s="260">
        <v>1</v>
      </c>
      <c r="G1113" s="260">
        <v>57</v>
      </c>
      <c r="H1113" s="264">
        <v>2</v>
      </c>
      <c r="I1113" s="65">
        <f t="shared" si="408"/>
        <v>157</v>
      </c>
      <c r="J1113" s="84">
        <v>250</v>
      </c>
      <c r="K1113" s="80">
        <f t="shared" si="409"/>
        <v>39250</v>
      </c>
      <c r="L1113" s="245">
        <v>1</v>
      </c>
      <c r="M1113" s="248" t="s">
        <v>1592</v>
      </c>
      <c r="N1113" s="245" t="s">
        <v>1621</v>
      </c>
      <c r="O1113" s="48"/>
      <c r="P1113" s="142">
        <v>233</v>
      </c>
      <c r="Q1113" s="251"/>
      <c r="R1113" s="251"/>
      <c r="S1113" s="251"/>
      <c r="T1113" s="245">
        <v>23</v>
      </c>
      <c r="U1113" s="252"/>
      <c r="V1113" s="249"/>
      <c r="W1113" s="253"/>
      <c r="X1113" s="243"/>
      <c r="Y1113" s="243"/>
      <c r="Z1113" s="125">
        <f>K1113</f>
        <v>39250</v>
      </c>
      <c r="AA1113" s="254">
        <v>0.02</v>
      </c>
      <c r="AB1113" s="82">
        <f>+Z1113*AA1113/100</f>
        <v>7.85</v>
      </c>
      <c r="AC1113" s="83">
        <f t="shared" si="397"/>
        <v>6.6724999999999994</v>
      </c>
      <c r="AD1113" s="497" t="s">
        <v>10</v>
      </c>
      <c r="AE1113" s="515" t="s">
        <v>263</v>
      </c>
      <c r="AF1113" s="515" t="s">
        <v>264</v>
      </c>
      <c r="AG1113" s="498" t="s">
        <v>852</v>
      </c>
      <c r="AH1113" s="498" t="s">
        <v>184</v>
      </c>
      <c r="AI1113" s="12" t="s">
        <v>32</v>
      </c>
      <c r="AJ1113" s="6" t="s">
        <v>36</v>
      </c>
      <c r="AK1113" s="11"/>
      <c r="AL1113" s="11"/>
      <c r="AM1113" s="11"/>
      <c r="AN1113" s="11"/>
      <c r="AO1113" s="11"/>
      <c r="AP1113" s="11"/>
      <c r="AQ1113" s="11"/>
      <c r="AR1113" s="11"/>
    </row>
    <row r="1114" spans="1:44" ht="20.100000000000001" customHeight="1">
      <c r="A1114" s="256"/>
      <c r="B1114" s="243"/>
      <c r="C1114" s="258"/>
      <c r="D1114" s="259"/>
      <c r="E1114" s="260"/>
      <c r="F1114" s="260"/>
      <c r="G1114" s="260"/>
      <c r="H1114" s="264"/>
      <c r="I1114" s="65">
        <f t="shared" si="408"/>
        <v>0</v>
      </c>
      <c r="J1114" s="65"/>
      <c r="K1114" s="80">
        <f t="shared" si="409"/>
        <v>0</v>
      </c>
      <c r="L1114" s="245">
        <v>2</v>
      </c>
      <c r="M1114" s="248" t="s">
        <v>1893</v>
      </c>
      <c r="N1114" s="245" t="s">
        <v>1595</v>
      </c>
      <c r="O1114" s="48"/>
      <c r="P1114" s="58">
        <v>67</v>
      </c>
      <c r="Q1114" s="251"/>
      <c r="R1114" s="251"/>
      <c r="S1114" s="251"/>
      <c r="T1114" s="245">
        <v>33</v>
      </c>
      <c r="U1114" s="252"/>
      <c r="V1114" s="249"/>
      <c r="W1114" s="253"/>
      <c r="X1114" s="243"/>
      <c r="Y1114" s="243"/>
      <c r="Z1114" s="125"/>
      <c r="AA1114" s="254"/>
      <c r="AB1114" s="82"/>
      <c r="AC1114" s="83">
        <f t="shared" ref="AC1114:AC1167" si="417">+AB1114*0.85</f>
        <v>0</v>
      </c>
      <c r="AD1114" s="501"/>
      <c r="AE1114" s="489"/>
      <c r="AF1114" s="489"/>
      <c r="AG1114" s="498"/>
      <c r="AH1114" s="498"/>
      <c r="AI1114" s="12"/>
      <c r="AJ1114" s="6"/>
      <c r="AK1114" s="11"/>
      <c r="AL1114" s="11"/>
      <c r="AM1114" s="11"/>
      <c r="AN1114" s="11"/>
      <c r="AO1114" s="11"/>
      <c r="AP1114" s="11"/>
      <c r="AQ1114" s="11"/>
      <c r="AR1114" s="11"/>
    </row>
    <row r="1115" spans="1:44">
      <c r="A1115" s="256">
        <v>564</v>
      </c>
      <c r="B1115" s="429" t="s">
        <v>657</v>
      </c>
      <c r="C1115" s="245"/>
      <c r="D1115" s="245">
        <v>6</v>
      </c>
      <c r="E1115" s="248">
        <v>0</v>
      </c>
      <c r="F1115" s="248">
        <v>3</v>
      </c>
      <c r="G1115" s="248">
        <v>38</v>
      </c>
      <c r="H1115" s="247">
        <v>1</v>
      </c>
      <c r="I1115" s="65">
        <f t="shared" si="408"/>
        <v>338</v>
      </c>
      <c r="J1115" s="84">
        <v>250</v>
      </c>
      <c r="K1115" s="80">
        <f t="shared" si="409"/>
        <v>84500</v>
      </c>
      <c r="L1115" s="245"/>
      <c r="M1115" s="266"/>
      <c r="N1115" s="245"/>
      <c r="O1115" s="45"/>
      <c r="P1115" s="139"/>
      <c r="Q1115" s="249"/>
      <c r="R1115" s="250"/>
      <c r="S1115" s="245"/>
      <c r="T1115" s="249"/>
      <c r="U1115" s="252"/>
      <c r="V1115" s="249"/>
      <c r="W1115" s="253"/>
      <c r="X1115" s="243"/>
      <c r="Y1115" s="243"/>
      <c r="Z1115" s="125">
        <f>K1115</f>
        <v>84500</v>
      </c>
      <c r="AA1115" s="254">
        <v>0.01</v>
      </c>
      <c r="AB1115" s="82">
        <f t="shared" si="410"/>
        <v>8.4499999999999993</v>
      </c>
      <c r="AC1115" s="83">
        <f t="shared" si="417"/>
        <v>7.1824999999999992</v>
      </c>
      <c r="AD1115" s="4" t="s">
        <v>10</v>
      </c>
      <c r="AE1115" s="4" t="s">
        <v>1775</v>
      </c>
      <c r="AF1115" s="4" t="s">
        <v>309</v>
      </c>
      <c r="AG1115" s="121" t="s">
        <v>1776</v>
      </c>
      <c r="AH1115" s="8" t="s">
        <v>1774</v>
      </c>
    </row>
    <row r="1116" spans="1:44">
      <c r="A1116" s="256"/>
      <c r="B1116" s="430" t="s">
        <v>657</v>
      </c>
      <c r="C1116" s="245"/>
      <c r="D1116" s="245">
        <v>6</v>
      </c>
      <c r="E1116" s="248">
        <v>0</v>
      </c>
      <c r="F1116" s="248">
        <v>1</v>
      </c>
      <c r="G1116" s="248">
        <v>42</v>
      </c>
      <c r="H1116" s="247">
        <v>2</v>
      </c>
      <c r="I1116" s="65">
        <f t="shared" si="408"/>
        <v>142</v>
      </c>
      <c r="J1116" s="84">
        <v>250</v>
      </c>
      <c r="K1116" s="80">
        <f t="shared" si="409"/>
        <v>35500</v>
      </c>
      <c r="L1116" s="245">
        <v>1</v>
      </c>
      <c r="M1116" s="266" t="s">
        <v>1592</v>
      </c>
      <c r="N1116" s="245" t="s">
        <v>1595</v>
      </c>
      <c r="O1116" s="48"/>
      <c r="P1116" s="142">
        <v>256</v>
      </c>
      <c r="Q1116" s="245"/>
      <c r="R1116" s="251"/>
      <c r="S1116" s="245"/>
      <c r="T1116" s="245">
        <v>18</v>
      </c>
      <c r="U1116" s="248"/>
      <c r="V1116" s="245"/>
      <c r="W1116" s="278"/>
      <c r="X1116" s="257"/>
      <c r="Y1116" s="257"/>
      <c r="Z1116" s="125">
        <f>K1116</f>
        <v>35500</v>
      </c>
      <c r="AA1116" s="340">
        <v>0.02</v>
      </c>
      <c r="AB1116" s="82">
        <f t="shared" si="410"/>
        <v>7.1</v>
      </c>
      <c r="AC1116" s="83">
        <f t="shared" si="417"/>
        <v>6.0349999999999993</v>
      </c>
      <c r="AD1116" s="36" t="s">
        <v>10</v>
      </c>
      <c r="AE1116" s="36" t="s">
        <v>1775</v>
      </c>
      <c r="AF1116" s="36" t="s">
        <v>309</v>
      </c>
      <c r="AG1116" s="121" t="s">
        <v>1776</v>
      </c>
      <c r="AH1116" s="8" t="s">
        <v>1774</v>
      </c>
    </row>
    <row r="1117" spans="1:44">
      <c r="A1117" s="256"/>
      <c r="B1117" s="430"/>
      <c r="C1117" s="245"/>
      <c r="D1117" s="245"/>
      <c r="E1117" s="248"/>
      <c r="F1117" s="248"/>
      <c r="G1117" s="248"/>
      <c r="H1117" s="247"/>
      <c r="I1117" s="65"/>
      <c r="J1117" s="65"/>
      <c r="K1117" s="80"/>
      <c r="L1117" s="245">
        <v>2</v>
      </c>
      <c r="M1117" s="266" t="s">
        <v>1592</v>
      </c>
      <c r="N1117" s="245" t="s">
        <v>1621</v>
      </c>
      <c r="O1117" s="48"/>
      <c r="P1117" s="58">
        <v>260</v>
      </c>
      <c r="Q1117" s="245"/>
      <c r="R1117" s="251"/>
      <c r="S1117" s="245"/>
      <c r="T1117" s="245">
        <v>23</v>
      </c>
      <c r="U1117" s="248"/>
      <c r="V1117" s="245"/>
      <c r="W1117" s="278"/>
      <c r="X1117" s="257"/>
      <c r="Y1117" s="257"/>
      <c r="Z1117" s="125"/>
      <c r="AA1117" s="340"/>
      <c r="AB1117" s="82"/>
      <c r="AC1117" s="83">
        <f t="shared" si="417"/>
        <v>0</v>
      </c>
      <c r="AD1117" s="36"/>
      <c r="AE1117" s="36"/>
      <c r="AF1117" s="36"/>
    </row>
    <row r="1118" spans="1:44">
      <c r="A1118" s="256"/>
      <c r="B1118" s="430"/>
      <c r="C1118" s="245"/>
      <c r="D1118" s="245"/>
      <c r="E1118" s="248"/>
      <c r="F1118" s="248"/>
      <c r="G1118" s="248"/>
      <c r="H1118" s="247"/>
      <c r="I1118" s="65"/>
      <c r="J1118" s="65"/>
      <c r="K1118" s="80"/>
      <c r="L1118" s="245">
        <v>3</v>
      </c>
      <c r="M1118" s="266" t="s">
        <v>1630</v>
      </c>
      <c r="N1118" s="245" t="s">
        <v>1595</v>
      </c>
      <c r="O1118" s="48"/>
      <c r="P1118" s="58">
        <v>65</v>
      </c>
      <c r="Q1118" s="245"/>
      <c r="R1118" s="251"/>
      <c r="S1118" s="245"/>
      <c r="T1118" s="245">
        <v>18</v>
      </c>
      <c r="U1118" s="248"/>
      <c r="V1118" s="245"/>
      <c r="W1118" s="278"/>
      <c r="X1118" s="257"/>
      <c r="Y1118" s="257"/>
      <c r="Z1118" s="125"/>
      <c r="AA1118" s="340"/>
      <c r="AB1118" s="76"/>
      <c r="AC1118" s="83">
        <f t="shared" si="417"/>
        <v>0</v>
      </c>
      <c r="AD1118" s="36"/>
      <c r="AE1118" s="36"/>
      <c r="AF1118" s="36"/>
    </row>
    <row r="1119" spans="1:44">
      <c r="A1119" s="256"/>
      <c r="B1119" s="245"/>
      <c r="C1119" s="245"/>
      <c r="D1119" s="245"/>
      <c r="E1119" s="248"/>
      <c r="F1119" s="248"/>
      <c r="G1119" s="248"/>
      <c r="H1119" s="247"/>
      <c r="I1119" s="65"/>
      <c r="J1119" s="65"/>
      <c r="K1119" s="80"/>
      <c r="L1119" s="245">
        <v>4</v>
      </c>
      <c r="M1119" s="266" t="s">
        <v>1639</v>
      </c>
      <c r="N1119" s="245" t="s">
        <v>1595</v>
      </c>
      <c r="O1119" s="48"/>
      <c r="P1119" s="58">
        <v>68</v>
      </c>
      <c r="Q1119" s="245"/>
      <c r="R1119" s="251"/>
      <c r="S1119" s="245"/>
      <c r="T1119" s="245">
        <v>18</v>
      </c>
      <c r="U1119" s="248"/>
      <c r="V1119" s="245"/>
      <c r="W1119" s="278"/>
      <c r="X1119" s="257"/>
      <c r="Y1119" s="257"/>
      <c r="Z1119" s="125"/>
      <c r="AA1119" s="340"/>
      <c r="AB1119" s="76"/>
      <c r="AC1119" s="83">
        <f t="shared" si="417"/>
        <v>0</v>
      </c>
      <c r="AD1119" s="36"/>
      <c r="AE1119" s="36"/>
      <c r="AF1119" s="36"/>
    </row>
    <row r="1120" spans="1:44">
      <c r="A1120" s="256"/>
      <c r="B1120" s="245"/>
      <c r="C1120" s="263"/>
      <c r="D1120" s="245"/>
      <c r="E1120" s="248"/>
      <c r="F1120" s="248"/>
      <c r="G1120" s="248"/>
      <c r="H1120" s="265"/>
      <c r="I1120" s="60"/>
      <c r="J1120" s="60"/>
      <c r="K1120" s="97"/>
      <c r="L1120" s="58"/>
      <c r="M1120" s="60"/>
      <c r="N1120" s="58"/>
      <c r="O1120" s="58"/>
      <c r="P1120" s="58"/>
      <c r="Q1120" s="58"/>
      <c r="R1120" s="210"/>
      <c r="S1120" s="58"/>
      <c r="T1120" s="60"/>
      <c r="U1120" s="60"/>
      <c r="V1120" s="58"/>
      <c r="W1120" s="160"/>
      <c r="X1120" s="160"/>
      <c r="Y1120" s="59"/>
      <c r="Z1120" s="125"/>
      <c r="AA1120" s="59"/>
      <c r="AB1120" s="136"/>
      <c r="AC1120" s="83">
        <f t="shared" si="417"/>
        <v>0</v>
      </c>
      <c r="AD1120" s="36"/>
      <c r="AE1120" s="36"/>
      <c r="AF1120" s="36"/>
    </row>
    <row r="1121" spans="1:44" s="176" customFormat="1">
      <c r="A1121" s="276">
        <v>565</v>
      </c>
      <c r="B1121" s="245" t="s">
        <v>1139</v>
      </c>
      <c r="C1121" s="426">
        <v>1586</v>
      </c>
      <c r="D1121" s="245"/>
      <c r="E1121" s="427">
        <v>2</v>
      </c>
      <c r="F1121" s="427">
        <v>2</v>
      </c>
      <c r="G1121" s="427">
        <v>37</v>
      </c>
      <c r="H1121" s="268">
        <v>1</v>
      </c>
      <c r="I1121" s="84">
        <f>E1121*400+F1121*100+G1121</f>
        <v>1037</v>
      </c>
      <c r="J1121" s="84">
        <v>380</v>
      </c>
      <c r="K1121" s="255">
        <f>I1121*J1121</f>
        <v>394060</v>
      </c>
      <c r="L1121" s="315"/>
      <c r="M1121" s="385"/>
      <c r="N1121" s="315"/>
      <c r="O1121" s="94"/>
      <c r="P1121" s="73"/>
      <c r="Q1121" s="398"/>
      <c r="R1121" s="398"/>
      <c r="S1121" s="398"/>
      <c r="T1121" s="315"/>
      <c r="U1121" s="385"/>
      <c r="V1121" s="315"/>
      <c r="W1121" s="318"/>
      <c r="X1121" s="318"/>
      <c r="Y1121" s="318"/>
      <c r="Z1121" s="125">
        <f>K1121</f>
        <v>394060</v>
      </c>
      <c r="AA1121" s="254">
        <v>0.01</v>
      </c>
      <c r="AB1121" s="83">
        <f>+Z1121*AA1121/100</f>
        <v>39.405999999999999</v>
      </c>
      <c r="AC1121" s="83">
        <f t="shared" si="417"/>
        <v>33.495100000000001</v>
      </c>
      <c r="AD1121" s="508" t="s">
        <v>10</v>
      </c>
      <c r="AE1121" s="509" t="s">
        <v>1256</v>
      </c>
      <c r="AF1121" s="509" t="s">
        <v>427</v>
      </c>
      <c r="AG1121" s="511" t="s">
        <v>1274</v>
      </c>
      <c r="AH1121" s="511">
        <v>37</v>
      </c>
      <c r="AI1121" s="104">
        <v>8</v>
      </c>
      <c r="AJ1121" s="104" t="s">
        <v>1160</v>
      </c>
      <c r="AK1121" s="104" t="s">
        <v>1161</v>
      </c>
      <c r="AL1121" s="104" t="s">
        <v>17</v>
      </c>
    </row>
    <row r="1122" spans="1:44" ht="17.25">
      <c r="A1122" s="276">
        <v>566</v>
      </c>
      <c r="B1122" s="245" t="s">
        <v>1139</v>
      </c>
      <c r="C1122" s="275">
        <v>2394</v>
      </c>
      <c r="D1122" s="245"/>
      <c r="E1122" s="246">
        <v>13</v>
      </c>
      <c r="F1122" s="246">
        <v>2</v>
      </c>
      <c r="G1122" s="246">
        <v>25</v>
      </c>
      <c r="H1122" s="247">
        <v>1</v>
      </c>
      <c r="I1122" s="84">
        <f t="shared" ref="I1122:I1128" si="418">E1122*400+F1122*100+G1122</f>
        <v>5425</v>
      </c>
      <c r="J1122" s="84">
        <v>160</v>
      </c>
      <c r="K1122" s="80">
        <f t="shared" ref="K1122:K1128" si="419">I1122*J1122</f>
        <v>868000</v>
      </c>
      <c r="L1122" s="245"/>
      <c r="M1122" s="248"/>
      <c r="N1122" s="245"/>
      <c r="O1122" s="48"/>
      <c r="P1122" s="58"/>
      <c r="Q1122" s="251"/>
      <c r="R1122" s="251"/>
      <c r="S1122" s="251"/>
      <c r="T1122" s="245"/>
      <c r="U1122" s="248"/>
      <c r="V1122" s="245"/>
      <c r="W1122" s="278"/>
      <c r="X1122" s="257"/>
      <c r="Y1122" s="257"/>
      <c r="Z1122" s="125">
        <f t="shared" ref="Z1122:Z1128" si="420">K1122</f>
        <v>868000</v>
      </c>
      <c r="AA1122" s="340">
        <v>0.01</v>
      </c>
      <c r="AB1122" s="136">
        <f t="shared" ref="AB1122:AB1135" si="421">+Z1122*AA1122/100</f>
        <v>86.8</v>
      </c>
      <c r="AC1122" s="83">
        <f t="shared" si="417"/>
        <v>73.78</v>
      </c>
      <c r="AD1122" s="574" t="s">
        <v>644</v>
      </c>
      <c r="AE1122" s="575" t="s">
        <v>1234</v>
      </c>
      <c r="AF1122" s="575" t="s">
        <v>324</v>
      </c>
      <c r="AG1122" s="518" t="s">
        <v>1242</v>
      </c>
      <c r="AH1122" s="518">
        <v>15</v>
      </c>
      <c r="AI1122" s="17">
        <v>5</v>
      </c>
      <c r="AJ1122" s="17" t="s">
        <v>1160</v>
      </c>
      <c r="AK1122" s="17" t="s">
        <v>16</v>
      </c>
      <c r="AL1122" s="17" t="s">
        <v>17</v>
      </c>
      <c r="AM1122" s="16"/>
    </row>
    <row r="1123" spans="1:44" ht="17.25">
      <c r="A1123" s="276">
        <v>567</v>
      </c>
      <c r="B1123" s="245" t="s">
        <v>1322</v>
      </c>
      <c r="C1123" s="275"/>
      <c r="D1123" s="245"/>
      <c r="E1123" s="246">
        <v>5</v>
      </c>
      <c r="F1123" s="246">
        <v>0</v>
      </c>
      <c r="G1123" s="246">
        <v>0</v>
      </c>
      <c r="H1123" s="247">
        <v>1</v>
      </c>
      <c r="I1123" s="84">
        <v>2000</v>
      </c>
      <c r="J1123" s="84">
        <v>250</v>
      </c>
      <c r="K1123" s="80">
        <v>500000</v>
      </c>
      <c r="L1123" s="245"/>
      <c r="M1123" s="248"/>
      <c r="N1123" s="245"/>
      <c r="O1123" s="48"/>
      <c r="P1123" s="58"/>
      <c r="Q1123" s="251"/>
      <c r="R1123" s="251"/>
      <c r="S1123" s="251"/>
      <c r="T1123" s="245"/>
      <c r="U1123" s="248"/>
      <c r="V1123" s="245"/>
      <c r="W1123" s="278"/>
      <c r="X1123" s="257"/>
      <c r="Y1123" s="257"/>
      <c r="Z1123" s="125">
        <v>500000</v>
      </c>
      <c r="AA1123" s="340">
        <v>0.01</v>
      </c>
      <c r="AB1123" s="136">
        <v>50</v>
      </c>
      <c r="AC1123" s="83"/>
      <c r="AD1123" s="576" t="s">
        <v>10</v>
      </c>
      <c r="AE1123" s="576" t="s">
        <v>1234</v>
      </c>
      <c r="AF1123" s="576" t="s">
        <v>714</v>
      </c>
      <c r="AG1123" s="493"/>
      <c r="AH1123" s="493"/>
      <c r="AI1123" s="26"/>
      <c r="AJ1123" s="26"/>
      <c r="AK1123" s="26"/>
      <c r="AL1123" s="26"/>
      <c r="AM1123" s="16"/>
    </row>
    <row r="1124" spans="1:44" ht="17.25">
      <c r="A1124" s="276">
        <v>568</v>
      </c>
      <c r="B1124" s="343" t="s">
        <v>427</v>
      </c>
      <c r="C1124" s="275"/>
      <c r="D1124" s="245"/>
      <c r="E1124" s="246">
        <v>0</v>
      </c>
      <c r="F1124" s="246">
        <v>2</v>
      </c>
      <c r="G1124" s="246">
        <v>48</v>
      </c>
      <c r="H1124" s="247">
        <v>1</v>
      </c>
      <c r="I1124" s="84">
        <v>248</v>
      </c>
      <c r="J1124" s="84">
        <v>250</v>
      </c>
      <c r="K1124" s="80">
        <v>62000</v>
      </c>
      <c r="L1124" s="245"/>
      <c r="M1124" s="248"/>
      <c r="N1124" s="245"/>
      <c r="O1124" s="48"/>
      <c r="P1124" s="58"/>
      <c r="Q1124" s="251"/>
      <c r="R1124" s="251"/>
      <c r="S1124" s="251"/>
      <c r="T1124" s="245"/>
      <c r="U1124" s="248"/>
      <c r="V1124" s="245"/>
      <c r="W1124" s="278"/>
      <c r="X1124" s="257"/>
      <c r="Y1124" s="257"/>
      <c r="Z1124" s="125">
        <v>62000</v>
      </c>
      <c r="AA1124" s="340">
        <v>0.01</v>
      </c>
      <c r="AB1124" s="136">
        <v>6.2</v>
      </c>
      <c r="AC1124" s="83"/>
      <c r="AD1124" s="576" t="s">
        <v>10</v>
      </c>
      <c r="AE1124" s="576" t="s">
        <v>2342</v>
      </c>
      <c r="AF1124" s="576" t="s">
        <v>367</v>
      </c>
      <c r="AG1124" s="493"/>
      <c r="AH1124" s="493"/>
      <c r="AI1124" s="26"/>
      <c r="AJ1124" s="26"/>
      <c r="AK1124" s="26"/>
      <c r="AL1124" s="26"/>
      <c r="AM1124" s="16"/>
    </row>
    <row r="1125" spans="1:44" ht="17.25">
      <c r="A1125" s="276">
        <v>569</v>
      </c>
      <c r="B1125" s="245" t="s">
        <v>1286</v>
      </c>
      <c r="C1125" s="263">
        <v>23933</v>
      </c>
      <c r="D1125" s="245">
        <v>4</v>
      </c>
      <c r="E1125" s="248">
        <v>7</v>
      </c>
      <c r="F1125" s="248">
        <v>0</v>
      </c>
      <c r="G1125" s="248">
        <v>71</v>
      </c>
      <c r="H1125" s="247">
        <v>1</v>
      </c>
      <c r="I1125" s="84">
        <f t="shared" si="418"/>
        <v>2871</v>
      </c>
      <c r="J1125" s="84">
        <v>250</v>
      </c>
      <c r="K1125" s="80">
        <f t="shared" si="419"/>
        <v>717750</v>
      </c>
      <c r="L1125" s="245"/>
      <c r="M1125" s="248"/>
      <c r="N1125" s="245"/>
      <c r="O1125" s="48"/>
      <c r="P1125" s="58"/>
      <c r="Q1125" s="251"/>
      <c r="R1125" s="251"/>
      <c r="S1125" s="251"/>
      <c r="T1125" s="245"/>
      <c r="U1125" s="248"/>
      <c r="V1125" s="245"/>
      <c r="W1125" s="278"/>
      <c r="X1125" s="257"/>
      <c r="Y1125" s="257"/>
      <c r="Z1125" s="125">
        <f t="shared" si="420"/>
        <v>717750</v>
      </c>
      <c r="AA1125" s="340">
        <v>0.01</v>
      </c>
      <c r="AB1125" s="136">
        <f t="shared" si="421"/>
        <v>71.775000000000006</v>
      </c>
      <c r="AC1125" s="83">
        <f t="shared" si="417"/>
        <v>61.008750000000006</v>
      </c>
      <c r="AD1125" s="577" t="s">
        <v>10</v>
      </c>
      <c r="AE1125" s="577" t="s">
        <v>1295</v>
      </c>
      <c r="AF1125" s="577" t="s">
        <v>59</v>
      </c>
      <c r="AG1125" s="524">
        <v>3350400177961</v>
      </c>
      <c r="AH1125" s="578">
        <v>43858</v>
      </c>
      <c r="AI1125" s="14">
        <v>4</v>
      </c>
      <c r="AJ1125" s="14" t="s">
        <v>15</v>
      </c>
      <c r="AK1125" s="14" t="s">
        <v>16</v>
      </c>
      <c r="AL1125" s="14" t="s">
        <v>17</v>
      </c>
    </row>
    <row r="1126" spans="1:44" ht="17.25">
      <c r="A1126" s="276"/>
      <c r="B1126" s="245" t="s">
        <v>1759</v>
      </c>
      <c r="C1126" s="263"/>
      <c r="D1126" s="245"/>
      <c r="E1126" s="248">
        <v>10</v>
      </c>
      <c r="F1126" s="248">
        <v>0</v>
      </c>
      <c r="G1126" s="248">
        <v>0</v>
      </c>
      <c r="H1126" s="247">
        <v>1</v>
      </c>
      <c r="I1126" s="84">
        <v>4000</v>
      </c>
      <c r="J1126" s="84">
        <v>250</v>
      </c>
      <c r="K1126" s="80">
        <v>1000000</v>
      </c>
      <c r="L1126" s="245"/>
      <c r="M1126" s="248"/>
      <c r="N1126" s="245"/>
      <c r="O1126" s="48"/>
      <c r="P1126" s="58"/>
      <c r="Q1126" s="251"/>
      <c r="R1126" s="251"/>
      <c r="S1126" s="251"/>
      <c r="T1126" s="245"/>
      <c r="U1126" s="248"/>
      <c r="V1126" s="245"/>
      <c r="W1126" s="278"/>
      <c r="X1126" s="257"/>
      <c r="Y1126" s="257"/>
      <c r="Z1126" s="125">
        <v>1000000</v>
      </c>
      <c r="AA1126" s="340">
        <v>0.01</v>
      </c>
      <c r="AB1126" s="136">
        <v>100</v>
      </c>
      <c r="AC1126" s="83"/>
      <c r="AD1126" s="577" t="s">
        <v>10</v>
      </c>
      <c r="AE1126" s="577" t="s">
        <v>1295</v>
      </c>
      <c r="AF1126" s="577" t="s">
        <v>59</v>
      </c>
      <c r="AG1126" s="524"/>
      <c r="AH1126" s="578"/>
      <c r="AI1126" s="14"/>
      <c r="AJ1126" s="14"/>
      <c r="AK1126" s="14"/>
      <c r="AL1126" s="14"/>
    </row>
    <row r="1127" spans="1:44" ht="17.25">
      <c r="A1127" s="276">
        <v>570</v>
      </c>
      <c r="B1127" s="245" t="s">
        <v>1320</v>
      </c>
      <c r="C1127" s="263">
        <v>333</v>
      </c>
      <c r="D1127" s="245"/>
      <c r="E1127" s="248">
        <v>5</v>
      </c>
      <c r="F1127" s="248">
        <v>0</v>
      </c>
      <c r="G1127" s="65">
        <v>36</v>
      </c>
      <c r="H1127" s="247"/>
      <c r="I1127" s="84">
        <f>+E1127*400+F1127+G1127</f>
        <v>2036</v>
      </c>
      <c r="J1127" s="84">
        <v>250</v>
      </c>
      <c r="K1127" s="80">
        <f>+I1127*J1127</f>
        <v>509000</v>
      </c>
      <c r="L1127" s="245"/>
      <c r="M1127" s="248"/>
      <c r="N1127" s="245"/>
      <c r="O1127" s="48"/>
      <c r="P1127" s="58"/>
      <c r="Q1127" s="251"/>
      <c r="R1127" s="251"/>
      <c r="S1127" s="251"/>
      <c r="T1127" s="245"/>
      <c r="U1127" s="248"/>
      <c r="V1127" s="245"/>
      <c r="W1127" s="278"/>
      <c r="X1127" s="257"/>
      <c r="Y1127" s="257"/>
      <c r="Z1127" s="125">
        <f>+K1127</f>
        <v>509000</v>
      </c>
      <c r="AA1127" s="340">
        <v>0.01</v>
      </c>
      <c r="AB1127" s="136">
        <f>+Z1127*AA1127/100</f>
        <v>50.9</v>
      </c>
      <c r="AC1127" s="83"/>
      <c r="AD1127" s="577" t="s">
        <v>2272</v>
      </c>
      <c r="AE1127" s="577" t="s">
        <v>2274</v>
      </c>
      <c r="AF1127" s="577" t="s">
        <v>367</v>
      </c>
      <c r="AG1127" s="524"/>
      <c r="AH1127" s="578"/>
      <c r="AI1127" s="14"/>
      <c r="AJ1127" s="14"/>
      <c r="AK1127" s="14"/>
      <c r="AL1127" s="14"/>
    </row>
    <row r="1128" spans="1:44">
      <c r="A1128" s="276">
        <v>571</v>
      </c>
      <c r="B1128" s="245" t="s">
        <v>1319</v>
      </c>
      <c r="C1128" s="263">
        <v>46179</v>
      </c>
      <c r="D1128" s="245">
        <v>5</v>
      </c>
      <c r="E1128" s="248">
        <v>0</v>
      </c>
      <c r="F1128" s="248">
        <v>2</v>
      </c>
      <c r="G1128" s="248">
        <v>38</v>
      </c>
      <c r="H1128" s="247">
        <v>2</v>
      </c>
      <c r="I1128" s="65">
        <f t="shared" si="418"/>
        <v>238</v>
      </c>
      <c r="J1128" s="84">
        <v>500</v>
      </c>
      <c r="K1128" s="80">
        <f t="shared" si="419"/>
        <v>119000</v>
      </c>
      <c r="L1128" s="245">
        <v>1</v>
      </c>
      <c r="M1128" s="266" t="s">
        <v>1592</v>
      </c>
      <c r="N1128" s="245" t="s">
        <v>1613</v>
      </c>
      <c r="O1128" s="48"/>
      <c r="P1128" s="142">
        <v>308</v>
      </c>
      <c r="Q1128" s="245"/>
      <c r="R1128" s="251"/>
      <c r="S1128" s="245"/>
      <c r="T1128" s="245">
        <v>33</v>
      </c>
      <c r="U1128" s="248"/>
      <c r="V1128" s="245"/>
      <c r="W1128" s="278"/>
      <c r="X1128" s="257"/>
      <c r="Y1128" s="257"/>
      <c r="Z1128" s="125">
        <f t="shared" si="420"/>
        <v>119000</v>
      </c>
      <c r="AA1128" s="340">
        <v>0.02</v>
      </c>
      <c r="AB1128" s="136">
        <f t="shared" si="421"/>
        <v>23.8</v>
      </c>
      <c r="AC1128" s="83">
        <f t="shared" si="417"/>
        <v>20.23</v>
      </c>
      <c r="AD1128" s="36" t="s">
        <v>644</v>
      </c>
      <c r="AE1128" s="36" t="s">
        <v>1869</v>
      </c>
      <c r="AF1128" s="36" t="s">
        <v>171</v>
      </c>
      <c r="AG1128" s="121">
        <v>3350400258384</v>
      </c>
      <c r="AH1128" s="8" t="s">
        <v>1868</v>
      </c>
    </row>
    <row r="1129" spans="1:44">
      <c r="A1129" s="256"/>
      <c r="B1129" s="245"/>
      <c r="C1129" s="245"/>
      <c r="D1129" s="245"/>
      <c r="E1129" s="248"/>
      <c r="F1129" s="248"/>
      <c r="G1129" s="248"/>
      <c r="H1129" s="247"/>
      <c r="I1129" s="65"/>
      <c r="J1129" s="65"/>
      <c r="K1129" s="80"/>
      <c r="L1129" s="245">
        <v>2</v>
      </c>
      <c r="M1129" s="266" t="s">
        <v>1639</v>
      </c>
      <c r="N1129" s="245" t="s">
        <v>1595</v>
      </c>
      <c r="O1129" s="48"/>
      <c r="P1129" s="58"/>
      <c r="Q1129" s="245"/>
      <c r="R1129" s="251"/>
      <c r="S1129" s="245"/>
      <c r="T1129" s="245">
        <v>33</v>
      </c>
      <c r="U1129" s="248"/>
      <c r="V1129" s="245"/>
      <c r="W1129" s="278"/>
      <c r="X1129" s="257"/>
      <c r="Y1129" s="257"/>
      <c r="Z1129" s="125"/>
      <c r="AA1129" s="340"/>
      <c r="AB1129" s="136"/>
      <c r="AC1129" s="83">
        <f t="shared" si="417"/>
        <v>0</v>
      </c>
      <c r="AD1129" s="36"/>
      <c r="AE1129" s="36"/>
      <c r="AF1129" s="36"/>
    </row>
    <row r="1130" spans="1:44">
      <c r="A1130" s="256"/>
      <c r="B1130" s="245"/>
      <c r="C1130" s="245"/>
      <c r="D1130" s="245"/>
      <c r="E1130" s="248"/>
      <c r="F1130" s="248"/>
      <c r="G1130" s="248"/>
      <c r="H1130" s="247"/>
      <c r="I1130" s="65"/>
      <c r="J1130" s="65"/>
      <c r="K1130" s="80"/>
      <c r="L1130" s="245">
        <v>3</v>
      </c>
      <c r="M1130" s="266" t="s">
        <v>1870</v>
      </c>
      <c r="N1130" s="245" t="s">
        <v>1595</v>
      </c>
      <c r="O1130" s="48"/>
      <c r="P1130" s="58"/>
      <c r="Q1130" s="245"/>
      <c r="R1130" s="251"/>
      <c r="S1130" s="245"/>
      <c r="T1130" s="245">
        <v>33</v>
      </c>
      <c r="U1130" s="248"/>
      <c r="V1130" s="245"/>
      <c r="W1130" s="278"/>
      <c r="X1130" s="257"/>
      <c r="Y1130" s="257"/>
      <c r="Z1130" s="125"/>
      <c r="AA1130" s="340"/>
      <c r="AB1130" s="136"/>
      <c r="AC1130" s="83">
        <f t="shared" si="417"/>
        <v>0</v>
      </c>
      <c r="AD1130" s="36"/>
      <c r="AE1130" s="36"/>
      <c r="AF1130" s="36"/>
    </row>
    <row r="1131" spans="1:44">
      <c r="A1131" s="256">
        <v>572</v>
      </c>
      <c r="B1131" s="257" t="s">
        <v>1322</v>
      </c>
      <c r="C1131" s="262">
        <v>23933</v>
      </c>
      <c r="D1131" s="245">
        <v>4</v>
      </c>
      <c r="E1131" s="248">
        <v>6</v>
      </c>
      <c r="F1131" s="248">
        <v>2</v>
      </c>
      <c r="G1131" s="248">
        <v>0</v>
      </c>
      <c r="H1131" s="247">
        <v>1</v>
      </c>
      <c r="I1131" s="84">
        <f t="shared" ref="I1131:I1146" si="422">E1131*400+F1131*100+G1131</f>
        <v>2600</v>
      </c>
      <c r="J1131" s="84">
        <v>250</v>
      </c>
      <c r="K1131" s="80">
        <f t="shared" ref="K1131:K1141" si="423">I1131*J1131</f>
        <v>650000</v>
      </c>
      <c r="L1131" s="245"/>
      <c r="M1131" s="248"/>
      <c r="N1131" s="245"/>
      <c r="O1131" s="48"/>
      <c r="P1131" s="58"/>
      <c r="Q1131" s="251"/>
      <c r="R1131" s="251"/>
      <c r="S1131" s="251"/>
      <c r="T1131" s="245"/>
      <c r="U1131" s="248"/>
      <c r="V1131" s="245"/>
      <c r="W1131" s="278"/>
      <c r="X1131" s="257"/>
      <c r="Y1131" s="257"/>
      <c r="Z1131" s="125">
        <f>K1131</f>
        <v>650000</v>
      </c>
      <c r="AA1131" s="340">
        <v>0.01</v>
      </c>
      <c r="AB1131" s="136">
        <f t="shared" si="421"/>
        <v>65</v>
      </c>
      <c r="AC1131" s="83">
        <f t="shared" si="417"/>
        <v>55.25</v>
      </c>
      <c r="AD1131" s="36" t="s">
        <v>10</v>
      </c>
      <c r="AE1131" s="36" t="s">
        <v>1468</v>
      </c>
      <c r="AF1131" s="36" t="s">
        <v>714</v>
      </c>
      <c r="AG1131" s="121">
        <v>3350400235490</v>
      </c>
      <c r="AH1131" s="8" t="s">
        <v>1454</v>
      </c>
      <c r="AI1131" s="35" t="s">
        <v>15</v>
      </c>
    </row>
    <row r="1132" spans="1:44">
      <c r="A1132" s="256">
        <v>573</v>
      </c>
      <c r="B1132" s="257" t="s">
        <v>1759</v>
      </c>
      <c r="C1132" s="262"/>
      <c r="D1132" s="245"/>
      <c r="E1132" s="248">
        <v>2</v>
      </c>
      <c r="F1132" s="248">
        <v>0</v>
      </c>
      <c r="G1132" s="248">
        <v>0</v>
      </c>
      <c r="H1132" s="247">
        <v>1</v>
      </c>
      <c r="I1132" s="84">
        <f t="shared" ref="I1132" si="424">E1132*400+F1132*100+G1132</f>
        <v>800</v>
      </c>
      <c r="J1132" s="84">
        <v>250</v>
      </c>
      <c r="K1132" s="80">
        <f t="shared" ref="K1132" si="425">I1132*J1132</f>
        <v>200000</v>
      </c>
      <c r="L1132" s="245"/>
      <c r="M1132" s="248"/>
      <c r="N1132" s="245"/>
      <c r="O1132" s="48"/>
      <c r="P1132" s="58"/>
      <c r="Q1132" s="251"/>
      <c r="R1132" s="251"/>
      <c r="S1132" s="251"/>
      <c r="T1132" s="245"/>
      <c r="U1132" s="248"/>
      <c r="V1132" s="245"/>
      <c r="W1132" s="278"/>
      <c r="X1132" s="257"/>
      <c r="Y1132" s="257"/>
      <c r="Z1132" s="125">
        <f>K1132</f>
        <v>200000</v>
      </c>
      <c r="AA1132" s="340">
        <v>0.01</v>
      </c>
      <c r="AB1132" s="136">
        <f t="shared" ref="AB1132" si="426">+Z1132*AA1132/100</f>
        <v>20</v>
      </c>
      <c r="AC1132" s="83">
        <f t="shared" si="417"/>
        <v>17</v>
      </c>
      <c r="AD1132" s="36"/>
      <c r="AE1132" s="21" t="s">
        <v>2253</v>
      </c>
      <c r="AF1132" s="36"/>
    </row>
    <row r="1133" spans="1:44">
      <c r="A1133" s="256">
        <v>574</v>
      </c>
      <c r="B1133" s="257" t="s">
        <v>1322</v>
      </c>
      <c r="C1133" s="262">
        <v>23933</v>
      </c>
      <c r="D1133" s="245">
        <v>4</v>
      </c>
      <c r="E1133" s="248">
        <v>5</v>
      </c>
      <c r="F1133" s="248">
        <v>0</v>
      </c>
      <c r="G1133" s="248">
        <v>0</v>
      </c>
      <c r="H1133" s="247">
        <v>1</v>
      </c>
      <c r="I1133" s="84">
        <f t="shared" si="422"/>
        <v>2000</v>
      </c>
      <c r="J1133" s="84">
        <v>250</v>
      </c>
      <c r="K1133" s="80">
        <f t="shared" si="423"/>
        <v>500000</v>
      </c>
      <c r="L1133" s="245"/>
      <c r="M1133" s="248"/>
      <c r="N1133" s="245"/>
      <c r="O1133" s="48"/>
      <c r="P1133" s="58"/>
      <c r="Q1133" s="251"/>
      <c r="R1133" s="251"/>
      <c r="S1133" s="251"/>
      <c r="T1133" s="245"/>
      <c r="U1133" s="248"/>
      <c r="V1133" s="245"/>
      <c r="W1133" s="278"/>
      <c r="X1133" s="257"/>
      <c r="Y1133" s="257"/>
      <c r="Z1133" s="125">
        <f t="shared" ref="Z1133:Z1135" si="427">K1133</f>
        <v>500000</v>
      </c>
      <c r="AA1133" s="340">
        <v>0.01</v>
      </c>
      <c r="AB1133" s="136">
        <f t="shared" si="421"/>
        <v>50</v>
      </c>
      <c r="AC1133" s="83">
        <f t="shared" si="417"/>
        <v>42.5</v>
      </c>
      <c r="AD1133" s="36" t="s">
        <v>10</v>
      </c>
      <c r="AE1133" s="36" t="s">
        <v>2264</v>
      </c>
      <c r="AF1133" s="36" t="s">
        <v>1472</v>
      </c>
      <c r="AG1133" s="121">
        <v>3350400236356</v>
      </c>
      <c r="AH1133" s="8" t="s">
        <v>1462</v>
      </c>
      <c r="AI1133" s="35" t="s">
        <v>15</v>
      </c>
    </row>
    <row r="1134" spans="1:44" ht="20.100000000000001" customHeight="1">
      <c r="A1134" s="256">
        <v>575</v>
      </c>
      <c r="B1134" s="257" t="s">
        <v>656</v>
      </c>
      <c r="C1134" s="258">
        <v>674</v>
      </c>
      <c r="D1134" s="259" t="s">
        <v>32</v>
      </c>
      <c r="E1134" s="260">
        <v>3</v>
      </c>
      <c r="F1134" s="260">
        <v>0</v>
      </c>
      <c r="G1134" s="260">
        <v>12</v>
      </c>
      <c r="H1134" s="247">
        <v>1</v>
      </c>
      <c r="I1134" s="84">
        <f t="shared" si="422"/>
        <v>1212</v>
      </c>
      <c r="J1134" s="84">
        <v>250</v>
      </c>
      <c r="K1134" s="80">
        <f t="shared" si="423"/>
        <v>303000</v>
      </c>
      <c r="L1134" s="245"/>
      <c r="M1134" s="248"/>
      <c r="N1134" s="245"/>
      <c r="O1134" s="48"/>
      <c r="P1134" s="58"/>
      <c r="Q1134" s="251"/>
      <c r="R1134" s="251"/>
      <c r="S1134" s="251"/>
      <c r="T1134" s="245"/>
      <c r="U1134" s="248"/>
      <c r="V1134" s="245"/>
      <c r="W1134" s="278"/>
      <c r="X1134" s="257"/>
      <c r="Y1134" s="257"/>
      <c r="Z1134" s="125">
        <f t="shared" si="427"/>
        <v>303000</v>
      </c>
      <c r="AA1134" s="340">
        <v>0.01</v>
      </c>
      <c r="AB1134" s="136">
        <f t="shared" si="421"/>
        <v>30.3</v>
      </c>
      <c r="AC1134" s="83">
        <f t="shared" si="417"/>
        <v>25.754999999999999</v>
      </c>
      <c r="AD1134" s="640" t="s">
        <v>20</v>
      </c>
      <c r="AE1134" s="641" t="s">
        <v>98</v>
      </c>
      <c r="AF1134" s="641" t="s">
        <v>255</v>
      </c>
      <c r="AG1134" s="498" t="s">
        <v>946</v>
      </c>
      <c r="AH1134" s="498" t="s">
        <v>578</v>
      </c>
      <c r="AI1134" s="12" t="s">
        <v>32</v>
      </c>
      <c r="AJ1134" s="6" t="s">
        <v>36</v>
      </c>
      <c r="AK1134" s="11" t="s">
        <v>15</v>
      </c>
      <c r="AL1134" s="11" t="s">
        <v>16</v>
      </c>
      <c r="AM1134" s="11" t="s">
        <v>17</v>
      </c>
      <c r="AN1134" s="11" t="s">
        <v>72</v>
      </c>
      <c r="AO1134" s="11" t="s">
        <v>431</v>
      </c>
      <c r="AP1134" s="11">
        <v>2</v>
      </c>
      <c r="AQ1134" s="11">
        <v>2</v>
      </c>
      <c r="AR1134" s="11">
        <v>16</v>
      </c>
    </row>
    <row r="1135" spans="1:44" ht="20.100000000000001" customHeight="1">
      <c r="A1135" s="256"/>
      <c r="B1135" s="257" t="s">
        <v>656</v>
      </c>
      <c r="C1135" s="258">
        <v>750</v>
      </c>
      <c r="D1135" s="259" t="s">
        <v>32</v>
      </c>
      <c r="E1135" s="260">
        <v>0</v>
      </c>
      <c r="F1135" s="260">
        <v>3</v>
      </c>
      <c r="G1135" s="260">
        <v>47</v>
      </c>
      <c r="H1135" s="247">
        <v>1</v>
      </c>
      <c r="I1135" s="65">
        <f t="shared" si="422"/>
        <v>347</v>
      </c>
      <c r="J1135" s="84">
        <v>250</v>
      </c>
      <c r="K1135" s="80">
        <f t="shared" si="423"/>
        <v>86750</v>
      </c>
      <c r="L1135" s="245"/>
      <c r="M1135" s="248"/>
      <c r="N1135" s="245"/>
      <c r="O1135" s="48"/>
      <c r="P1135" s="58"/>
      <c r="Q1135" s="251"/>
      <c r="R1135" s="251"/>
      <c r="S1135" s="251"/>
      <c r="T1135" s="245"/>
      <c r="U1135" s="248"/>
      <c r="V1135" s="245"/>
      <c r="W1135" s="278"/>
      <c r="X1135" s="257"/>
      <c r="Y1135" s="257"/>
      <c r="Z1135" s="125">
        <f t="shared" si="427"/>
        <v>86750</v>
      </c>
      <c r="AA1135" s="340">
        <v>0.01</v>
      </c>
      <c r="AB1135" s="136">
        <f t="shared" si="421"/>
        <v>8.6750000000000007</v>
      </c>
      <c r="AC1135" s="83">
        <f t="shared" si="417"/>
        <v>7.3737500000000002</v>
      </c>
      <c r="AD1135" s="640" t="s">
        <v>20</v>
      </c>
      <c r="AE1135" s="641" t="s">
        <v>98</v>
      </c>
      <c r="AF1135" s="641" t="s">
        <v>99</v>
      </c>
      <c r="AG1135" s="498" t="s">
        <v>946</v>
      </c>
      <c r="AH1135" s="498" t="s">
        <v>578</v>
      </c>
      <c r="AI1135" s="12" t="s">
        <v>32</v>
      </c>
      <c r="AJ1135" s="6" t="s">
        <v>36</v>
      </c>
      <c r="AK1135" s="11" t="s">
        <v>15</v>
      </c>
      <c r="AL1135" s="11" t="s">
        <v>16</v>
      </c>
      <c r="AM1135" s="11" t="s">
        <v>17</v>
      </c>
      <c r="AN1135" s="11" t="s">
        <v>108</v>
      </c>
      <c r="AO1135" s="11" t="s">
        <v>485</v>
      </c>
      <c r="AP1135" s="11">
        <v>10</v>
      </c>
      <c r="AQ1135" s="11">
        <v>2</v>
      </c>
      <c r="AR1135" s="11">
        <v>81</v>
      </c>
    </row>
    <row r="1136" spans="1:44">
      <c r="A1136" s="256">
        <v>576</v>
      </c>
      <c r="B1136" s="245" t="s">
        <v>1319</v>
      </c>
      <c r="C1136" s="263">
        <v>36960</v>
      </c>
      <c r="D1136" s="245">
        <v>4</v>
      </c>
      <c r="E1136" s="248">
        <v>8</v>
      </c>
      <c r="F1136" s="248">
        <v>1</v>
      </c>
      <c r="G1136" s="60">
        <v>87.7</v>
      </c>
      <c r="H1136" s="268">
        <v>1</v>
      </c>
      <c r="I1136" s="60">
        <v>3387.7</v>
      </c>
      <c r="J1136" s="65">
        <v>98</v>
      </c>
      <c r="K1136" s="255"/>
      <c r="L1136" s="245"/>
      <c r="M1136" s="266"/>
      <c r="N1136" s="245"/>
      <c r="O1136" s="48"/>
      <c r="P1136" s="58"/>
      <c r="Q1136" s="245"/>
      <c r="R1136" s="251"/>
      <c r="S1136" s="245"/>
      <c r="T1136" s="245"/>
      <c r="U1136" s="248"/>
      <c r="V1136" s="245"/>
      <c r="W1136" s="257">
        <f>+K1136</f>
        <v>0</v>
      </c>
      <c r="X1136" s="257">
        <f>+K1136</f>
        <v>0</v>
      </c>
      <c r="Y1136" s="257">
        <v>50</v>
      </c>
      <c r="Z1136" s="125"/>
      <c r="AA1136" s="340"/>
      <c r="AB1136" s="136"/>
      <c r="AC1136" s="83">
        <f t="shared" si="417"/>
        <v>0</v>
      </c>
      <c r="AD1136" s="36" t="s">
        <v>20</v>
      </c>
      <c r="AE1136" s="36" t="s">
        <v>2126</v>
      </c>
      <c r="AF1136" s="36" t="s">
        <v>2127</v>
      </c>
      <c r="AG1136" s="121">
        <v>3350400180393</v>
      </c>
      <c r="AH1136" s="8" t="s">
        <v>1679</v>
      </c>
    </row>
    <row r="1137" spans="1:44">
      <c r="A1137" s="256"/>
      <c r="B1137" s="245"/>
      <c r="C1137" s="263"/>
      <c r="D1137" s="245"/>
      <c r="E1137" s="248"/>
      <c r="F1137" s="248">
        <v>1</v>
      </c>
      <c r="G1137" s="60">
        <v>0</v>
      </c>
      <c r="H1137" s="268">
        <v>2</v>
      </c>
      <c r="I1137" s="60">
        <v>100</v>
      </c>
      <c r="J1137" s="65">
        <v>98</v>
      </c>
      <c r="K1137" s="255">
        <f>+I1137*J1137</f>
        <v>9800</v>
      </c>
      <c r="L1137" s="245"/>
      <c r="M1137" s="266"/>
      <c r="N1137" s="245"/>
      <c r="O1137" s="48"/>
      <c r="P1137" s="58"/>
      <c r="Q1137" s="245"/>
      <c r="R1137" s="251"/>
      <c r="S1137" s="245"/>
      <c r="T1137" s="245"/>
      <c r="U1137" s="248"/>
      <c r="V1137" s="245"/>
      <c r="W1137" s="257"/>
      <c r="X1137" s="257"/>
      <c r="Y1137" s="257"/>
      <c r="Z1137" s="125">
        <f>+K1137</f>
        <v>9800</v>
      </c>
      <c r="AA1137" s="340">
        <v>0.02</v>
      </c>
      <c r="AB1137" s="136">
        <f>+Z1137*AA1137/100</f>
        <v>1.96</v>
      </c>
      <c r="AC1137" s="83"/>
      <c r="AD1137" s="36" t="s">
        <v>20</v>
      </c>
      <c r="AE1137" s="36" t="s">
        <v>2126</v>
      </c>
      <c r="AF1137" s="36" t="s">
        <v>2127</v>
      </c>
    </row>
    <row r="1138" spans="1:44">
      <c r="A1138" s="256">
        <v>577</v>
      </c>
      <c r="B1138" s="249" t="s">
        <v>1319</v>
      </c>
      <c r="C1138" s="263">
        <v>46173</v>
      </c>
      <c r="D1138" s="245">
        <v>5</v>
      </c>
      <c r="E1138" s="248">
        <v>0</v>
      </c>
      <c r="F1138" s="248">
        <v>1</v>
      </c>
      <c r="G1138" s="248">
        <v>57</v>
      </c>
      <c r="H1138" s="247">
        <v>2</v>
      </c>
      <c r="I1138" s="65">
        <f t="shared" si="422"/>
        <v>157</v>
      </c>
      <c r="J1138" s="84">
        <v>440</v>
      </c>
      <c r="K1138" s="80">
        <f t="shared" si="423"/>
        <v>69080</v>
      </c>
      <c r="L1138" s="245"/>
      <c r="M1138" s="266"/>
      <c r="N1138" s="245"/>
      <c r="O1138" s="45"/>
      <c r="P1138" s="139"/>
      <c r="Q1138" s="249"/>
      <c r="R1138" s="250"/>
      <c r="S1138" s="245"/>
      <c r="T1138" s="249"/>
      <c r="U1138" s="252"/>
      <c r="V1138" s="249"/>
      <c r="W1138" s="253"/>
      <c r="X1138" s="243"/>
      <c r="Y1138" s="243"/>
      <c r="Z1138" s="125">
        <f>K1138</f>
        <v>69080</v>
      </c>
      <c r="AA1138" s="254">
        <v>0.02</v>
      </c>
      <c r="AB1138" s="136">
        <f>+Z1138*AA1138/100</f>
        <v>13.816000000000001</v>
      </c>
      <c r="AC1138" s="83">
        <f t="shared" si="417"/>
        <v>11.743600000000001</v>
      </c>
      <c r="AD1138" s="4" t="s">
        <v>20</v>
      </c>
      <c r="AE1138" s="4" t="s">
        <v>1857</v>
      </c>
      <c r="AF1138" s="4" t="s">
        <v>34</v>
      </c>
      <c r="AG1138" s="121">
        <v>3350400257078</v>
      </c>
      <c r="AH1138" s="8" t="s">
        <v>1858</v>
      </c>
    </row>
    <row r="1139" spans="1:44" ht="20.100000000000001" customHeight="1">
      <c r="A1139" s="256">
        <v>578</v>
      </c>
      <c r="B1139" s="243" t="s">
        <v>1723</v>
      </c>
      <c r="C1139" s="258"/>
      <c r="D1139" s="259" t="s">
        <v>24</v>
      </c>
      <c r="E1139" s="260">
        <v>2</v>
      </c>
      <c r="F1139" s="260">
        <v>2</v>
      </c>
      <c r="G1139" s="260">
        <v>62</v>
      </c>
      <c r="H1139" s="247">
        <v>1</v>
      </c>
      <c r="I1139" s="84">
        <f>E1139*400+F1139*100+G1139</f>
        <v>1062</v>
      </c>
      <c r="J1139" s="84">
        <v>250</v>
      </c>
      <c r="K1139" s="80">
        <f>I1139*J1139</f>
        <v>265500</v>
      </c>
      <c r="L1139" s="245"/>
      <c r="M1139" s="248"/>
      <c r="N1139" s="249"/>
      <c r="O1139" s="49"/>
      <c r="P1139" s="154"/>
      <c r="Q1139" s="412"/>
      <c r="R1139" s="431"/>
      <c r="S1139" s="417"/>
      <c r="T1139" s="249"/>
      <c r="U1139" s="252"/>
      <c r="V1139" s="249"/>
      <c r="W1139" s="253"/>
      <c r="X1139" s="243"/>
      <c r="Y1139" s="243"/>
      <c r="Z1139" s="125">
        <f>K1139</f>
        <v>265500</v>
      </c>
      <c r="AA1139" s="254">
        <v>0.01</v>
      </c>
      <c r="AB1139" s="136">
        <f>+Z1139*AA1139/100</f>
        <v>26.55</v>
      </c>
      <c r="AC1139" s="83">
        <f t="shared" si="417"/>
        <v>22.567499999999999</v>
      </c>
      <c r="AD1139" s="501" t="s">
        <v>20</v>
      </c>
      <c r="AE1139" s="489" t="s">
        <v>729</v>
      </c>
      <c r="AF1139" s="489" t="s">
        <v>34</v>
      </c>
      <c r="AG1139" s="498" t="s">
        <v>1112</v>
      </c>
      <c r="AH1139" s="498" t="s">
        <v>172</v>
      </c>
      <c r="AI1139" s="12" t="s">
        <v>24</v>
      </c>
      <c r="AJ1139" s="6"/>
      <c r="AK1139" s="11"/>
      <c r="AL1139" s="11"/>
      <c r="AM1139" s="11"/>
      <c r="AN1139" s="11"/>
      <c r="AO1139" s="11"/>
      <c r="AP1139" s="11"/>
      <c r="AQ1139" s="11"/>
      <c r="AR1139" s="11"/>
    </row>
    <row r="1140" spans="1:44" ht="20.100000000000001" customHeight="1">
      <c r="A1140" s="256"/>
      <c r="B1140" s="243" t="s">
        <v>656</v>
      </c>
      <c r="C1140" s="258" t="s">
        <v>1135</v>
      </c>
      <c r="D1140" s="259" t="s">
        <v>24</v>
      </c>
      <c r="E1140" s="260">
        <v>0</v>
      </c>
      <c r="F1140" s="260">
        <v>3</v>
      </c>
      <c r="G1140" s="260">
        <v>45</v>
      </c>
      <c r="H1140" s="247">
        <v>1</v>
      </c>
      <c r="I1140" s="65">
        <f t="shared" si="422"/>
        <v>345</v>
      </c>
      <c r="J1140" s="84">
        <v>250</v>
      </c>
      <c r="K1140" s="80">
        <f t="shared" si="423"/>
        <v>86250</v>
      </c>
      <c r="L1140" s="245"/>
      <c r="M1140" s="248"/>
      <c r="N1140" s="249"/>
      <c r="O1140" s="45"/>
      <c r="P1140" s="139"/>
      <c r="Q1140" s="250"/>
      <c r="R1140" s="250"/>
      <c r="S1140" s="251"/>
      <c r="T1140" s="249"/>
      <c r="U1140" s="252"/>
      <c r="V1140" s="249"/>
      <c r="W1140" s="253"/>
      <c r="X1140" s="243"/>
      <c r="Y1140" s="243"/>
      <c r="Z1140" s="125">
        <f t="shared" ref="Z1140" si="428">K1140</f>
        <v>86250</v>
      </c>
      <c r="AA1140" s="254">
        <v>0.01</v>
      </c>
      <c r="AB1140" s="136">
        <f>+Z1140*AA1140/100</f>
        <v>8.625</v>
      </c>
      <c r="AC1140" s="83">
        <f t="shared" si="417"/>
        <v>7.3312499999999998</v>
      </c>
      <c r="AD1140" s="501" t="s">
        <v>20</v>
      </c>
      <c r="AE1140" s="489" t="s">
        <v>729</v>
      </c>
      <c r="AF1140" s="489" t="s">
        <v>34</v>
      </c>
      <c r="AG1140" s="498" t="s">
        <v>1112</v>
      </c>
      <c r="AH1140" s="498" t="s">
        <v>172</v>
      </c>
      <c r="AI1140" s="12" t="s">
        <v>24</v>
      </c>
      <c r="AJ1140" s="6" t="s">
        <v>321</v>
      </c>
      <c r="AK1140" s="11" t="s">
        <v>15</v>
      </c>
      <c r="AL1140" s="11" t="s">
        <v>16</v>
      </c>
      <c r="AM1140" s="11" t="s">
        <v>17</v>
      </c>
      <c r="AN1140" s="11" t="s">
        <v>65</v>
      </c>
      <c r="AO1140" s="11" t="s">
        <v>626</v>
      </c>
      <c r="AP1140" s="11">
        <v>2</v>
      </c>
      <c r="AQ1140" s="11">
        <v>3</v>
      </c>
      <c r="AR1140" s="11">
        <v>21</v>
      </c>
    </row>
    <row r="1141" spans="1:44" ht="20.100000000000001" customHeight="1">
      <c r="A1141" s="256"/>
      <c r="B1141" s="243" t="s">
        <v>1723</v>
      </c>
      <c r="C1141" s="258"/>
      <c r="D1141" s="259" t="s">
        <v>24</v>
      </c>
      <c r="E1141" s="260">
        <v>0</v>
      </c>
      <c r="F1141" s="260">
        <v>3</v>
      </c>
      <c r="G1141" s="260">
        <v>32</v>
      </c>
      <c r="H1141" s="247">
        <v>2</v>
      </c>
      <c r="I1141" s="65">
        <f t="shared" si="422"/>
        <v>332</v>
      </c>
      <c r="J1141" s="84">
        <v>250</v>
      </c>
      <c r="K1141" s="80">
        <f t="shared" si="423"/>
        <v>83000</v>
      </c>
      <c r="L1141" s="245">
        <v>1</v>
      </c>
      <c r="M1141" s="248" t="s">
        <v>1592</v>
      </c>
      <c r="N1141" s="245" t="s">
        <v>1621</v>
      </c>
      <c r="O1141" s="45"/>
      <c r="P1141" s="139">
        <v>72</v>
      </c>
      <c r="Q1141" s="250"/>
      <c r="R1141" s="250"/>
      <c r="S1141" s="251"/>
      <c r="T1141" s="249">
        <v>53</v>
      </c>
      <c r="U1141" s="252"/>
      <c r="V1141" s="249"/>
      <c r="W1141" s="253"/>
      <c r="X1141" s="243"/>
      <c r="Y1141" s="243"/>
      <c r="Z1141" s="125">
        <f>K1141</f>
        <v>83000</v>
      </c>
      <c r="AA1141" s="254">
        <v>0.02</v>
      </c>
      <c r="AB1141" s="136">
        <f>+Z1141*AA1141/100</f>
        <v>16.600000000000001</v>
      </c>
      <c r="AC1141" s="83">
        <f t="shared" si="417"/>
        <v>14.110000000000001</v>
      </c>
      <c r="AD1141" s="501" t="s">
        <v>20</v>
      </c>
      <c r="AE1141" s="489" t="s">
        <v>729</v>
      </c>
      <c r="AF1141" s="489" t="s">
        <v>34</v>
      </c>
      <c r="AG1141" s="498" t="s">
        <v>1112</v>
      </c>
      <c r="AH1141" s="498" t="s">
        <v>172</v>
      </c>
      <c r="AI1141" s="12" t="s">
        <v>24</v>
      </c>
      <c r="AJ1141" s="6"/>
      <c r="AK1141" s="11"/>
      <c r="AL1141" s="11"/>
      <c r="AM1141" s="11"/>
      <c r="AN1141" s="11"/>
      <c r="AO1141" s="11"/>
      <c r="AP1141" s="11"/>
      <c r="AQ1141" s="11"/>
      <c r="AR1141" s="11"/>
    </row>
    <row r="1142" spans="1:44" ht="20.100000000000001" customHeight="1">
      <c r="A1142" s="256"/>
      <c r="B1142" s="243"/>
      <c r="C1142" s="258"/>
      <c r="D1142" s="259"/>
      <c r="E1142" s="260"/>
      <c r="F1142" s="260"/>
      <c r="G1142" s="260"/>
      <c r="H1142" s="247"/>
      <c r="I1142" s="65">
        <f t="shared" si="422"/>
        <v>0</v>
      </c>
      <c r="J1142" s="65"/>
      <c r="K1142" s="80"/>
      <c r="L1142" s="245">
        <v>2</v>
      </c>
      <c r="M1142" s="248" t="s">
        <v>1639</v>
      </c>
      <c r="N1142" s="249" t="s">
        <v>1595</v>
      </c>
      <c r="O1142" s="49"/>
      <c r="P1142" s="154"/>
      <c r="Q1142" s="412"/>
      <c r="R1142" s="431"/>
      <c r="S1142" s="417"/>
      <c r="T1142" s="249">
        <v>23</v>
      </c>
      <c r="U1142" s="252"/>
      <c r="V1142" s="249"/>
      <c r="W1142" s="253"/>
      <c r="X1142" s="243"/>
      <c r="Y1142" s="243"/>
      <c r="Z1142" s="125"/>
      <c r="AA1142" s="254"/>
      <c r="AB1142" s="136"/>
      <c r="AC1142" s="83">
        <f t="shared" si="417"/>
        <v>0</v>
      </c>
      <c r="AD1142" s="501"/>
      <c r="AE1142" s="489"/>
      <c r="AF1142" s="489"/>
      <c r="AG1142" s="498"/>
      <c r="AH1142" s="498"/>
      <c r="AI1142" s="12"/>
      <c r="AJ1142" s="6"/>
      <c r="AK1142" s="11"/>
      <c r="AL1142" s="11"/>
      <c r="AM1142" s="11"/>
      <c r="AN1142" s="11"/>
      <c r="AO1142" s="11"/>
      <c r="AP1142" s="11"/>
      <c r="AQ1142" s="11"/>
      <c r="AR1142" s="11"/>
    </row>
    <row r="1143" spans="1:44" ht="20.100000000000001" customHeight="1">
      <c r="A1143" s="256"/>
      <c r="B1143" s="243"/>
      <c r="C1143" s="258"/>
      <c r="D1143" s="259"/>
      <c r="E1143" s="260"/>
      <c r="F1143" s="260"/>
      <c r="G1143" s="260"/>
      <c r="H1143" s="247"/>
      <c r="I1143" s="65">
        <f t="shared" si="422"/>
        <v>0</v>
      </c>
      <c r="J1143" s="65"/>
      <c r="K1143" s="80"/>
      <c r="L1143" s="245">
        <v>3</v>
      </c>
      <c r="M1143" s="248" t="s">
        <v>1592</v>
      </c>
      <c r="N1143" s="249" t="s">
        <v>1595</v>
      </c>
      <c r="O1143" s="45"/>
      <c r="P1143" s="139"/>
      <c r="Q1143" s="250"/>
      <c r="R1143" s="250"/>
      <c r="S1143" s="251"/>
      <c r="T1143" s="249">
        <v>153</v>
      </c>
      <c r="U1143" s="252"/>
      <c r="V1143" s="249"/>
      <c r="W1143" s="253"/>
      <c r="X1143" s="243"/>
      <c r="Y1143" s="243"/>
      <c r="Z1143" s="125"/>
      <c r="AA1143" s="254"/>
      <c r="AB1143" s="136"/>
      <c r="AC1143" s="83">
        <f t="shared" si="417"/>
        <v>0</v>
      </c>
      <c r="AD1143" s="501"/>
      <c r="AE1143" s="489"/>
      <c r="AF1143" s="489"/>
      <c r="AG1143" s="498"/>
      <c r="AH1143" s="498"/>
      <c r="AI1143" s="12"/>
      <c r="AJ1143" s="6"/>
      <c r="AK1143" s="11"/>
      <c r="AL1143" s="11"/>
      <c r="AM1143" s="11"/>
      <c r="AN1143" s="11"/>
      <c r="AO1143" s="11"/>
      <c r="AP1143" s="11"/>
      <c r="AQ1143" s="11"/>
      <c r="AR1143" s="11"/>
    </row>
    <row r="1144" spans="1:44" ht="20.100000000000001" customHeight="1">
      <c r="A1144" s="256"/>
      <c r="B1144" s="243"/>
      <c r="C1144" s="258"/>
      <c r="D1144" s="259"/>
      <c r="E1144" s="260"/>
      <c r="F1144" s="260"/>
      <c r="G1144" s="260"/>
      <c r="H1144" s="247"/>
      <c r="I1144" s="65">
        <f t="shared" si="422"/>
        <v>0</v>
      </c>
      <c r="J1144" s="65"/>
      <c r="K1144" s="80"/>
      <c r="L1144" s="245">
        <v>4</v>
      </c>
      <c r="M1144" s="248" t="s">
        <v>1630</v>
      </c>
      <c r="N1144" s="249" t="s">
        <v>1595</v>
      </c>
      <c r="O1144" s="49"/>
      <c r="P1144" s="154"/>
      <c r="Q1144" s="412"/>
      <c r="R1144" s="431"/>
      <c r="S1144" s="417"/>
      <c r="T1144" s="249">
        <v>33</v>
      </c>
      <c r="U1144" s="252"/>
      <c r="V1144" s="249"/>
      <c r="W1144" s="253"/>
      <c r="X1144" s="243"/>
      <c r="Y1144" s="243"/>
      <c r="Z1144" s="125"/>
      <c r="AA1144" s="254"/>
      <c r="AB1144" s="136"/>
      <c r="AC1144" s="83">
        <f t="shared" si="417"/>
        <v>0</v>
      </c>
      <c r="AD1144" s="501"/>
      <c r="AE1144" s="489"/>
      <c r="AF1144" s="489"/>
      <c r="AG1144" s="498"/>
      <c r="AH1144" s="498"/>
      <c r="AI1144" s="12"/>
      <c r="AJ1144" s="6"/>
      <c r="AK1144" s="11"/>
      <c r="AL1144" s="11"/>
      <c r="AM1144" s="11"/>
      <c r="AN1144" s="11"/>
      <c r="AO1144" s="11"/>
      <c r="AP1144" s="11"/>
      <c r="AQ1144" s="11"/>
      <c r="AR1144" s="11"/>
    </row>
    <row r="1145" spans="1:44" ht="20.100000000000001" customHeight="1">
      <c r="A1145" s="242">
        <v>579</v>
      </c>
      <c r="B1145" s="243" t="s">
        <v>1322</v>
      </c>
      <c r="C1145" s="258"/>
      <c r="D1145" s="259"/>
      <c r="E1145" s="260">
        <v>1</v>
      </c>
      <c r="F1145" s="260">
        <v>1</v>
      </c>
      <c r="G1145" s="260">
        <v>16</v>
      </c>
      <c r="H1145" s="247">
        <v>1</v>
      </c>
      <c r="I1145" s="65">
        <f t="shared" si="422"/>
        <v>516</v>
      </c>
      <c r="J1145" s="65">
        <v>250</v>
      </c>
      <c r="K1145" s="80">
        <f t="shared" ref="K1145:K1157" si="429">I1145*J1145</f>
        <v>129000</v>
      </c>
      <c r="L1145" s="245"/>
      <c r="M1145" s="248"/>
      <c r="N1145" s="249"/>
      <c r="O1145" s="49"/>
      <c r="P1145" s="154"/>
      <c r="Q1145" s="412"/>
      <c r="R1145" s="431"/>
      <c r="S1145" s="417"/>
      <c r="T1145" s="249"/>
      <c r="U1145" s="252"/>
      <c r="V1145" s="249"/>
      <c r="W1145" s="253"/>
      <c r="X1145" s="243"/>
      <c r="Y1145" s="243"/>
      <c r="Z1145" s="125">
        <f t="shared" ref="Z1145" si="430">K1145</f>
        <v>129000</v>
      </c>
      <c r="AA1145" s="254">
        <v>0.01</v>
      </c>
      <c r="AB1145" s="136">
        <f t="shared" ref="AB1145" si="431">+Z1145*AA1145/100</f>
        <v>12.9</v>
      </c>
      <c r="AC1145" s="83">
        <f t="shared" si="417"/>
        <v>10.965</v>
      </c>
      <c r="AD1145" s="501"/>
      <c r="AE1145" s="489" t="s">
        <v>2232</v>
      </c>
      <c r="AF1145" s="489" t="s">
        <v>2233</v>
      </c>
      <c r="AG1145" s="498"/>
      <c r="AH1145" s="498" t="s">
        <v>1514</v>
      </c>
      <c r="AI1145" s="12"/>
      <c r="AJ1145" s="6"/>
      <c r="AK1145" s="11"/>
      <c r="AL1145" s="11"/>
      <c r="AM1145" s="11"/>
      <c r="AN1145" s="11"/>
      <c r="AO1145" s="11"/>
      <c r="AP1145" s="11"/>
      <c r="AQ1145" s="11"/>
      <c r="AR1145" s="11"/>
    </row>
    <row r="1146" spans="1:44" ht="20.100000000000001" customHeight="1">
      <c r="A1146" s="242">
        <v>580</v>
      </c>
      <c r="B1146" s="243" t="s">
        <v>656</v>
      </c>
      <c r="C1146" s="258">
        <v>334</v>
      </c>
      <c r="D1146" s="259" t="s">
        <v>57</v>
      </c>
      <c r="E1146" s="260">
        <v>4</v>
      </c>
      <c r="F1146" s="260">
        <v>2</v>
      </c>
      <c r="G1146" s="260">
        <v>24</v>
      </c>
      <c r="H1146" s="247">
        <v>1</v>
      </c>
      <c r="I1146" s="65">
        <f t="shared" si="422"/>
        <v>1824</v>
      </c>
      <c r="J1146" s="65">
        <v>250</v>
      </c>
      <c r="K1146" s="80">
        <f t="shared" si="429"/>
        <v>456000</v>
      </c>
      <c r="L1146" s="245"/>
      <c r="M1146" s="248"/>
      <c r="N1146" s="249"/>
      <c r="O1146" s="49"/>
      <c r="P1146" s="154"/>
      <c r="Q1146" s="412"/>
      <c r="R1146" s="431"/>
      <c r="S1146" s="417"/>
      <c r="T1146" s="249"/>
      <c r="U1146" s="252"/>
      <c r="V1146" s="249"/>
      <c r="W1146" s="253"/>
      <c r="X1146" s="243"/>
      <c r="Y1146" s="243"/>
      <c r="Z1146" s="125">
        <f t="shared" ref="Z1146:Z1160" si="432">K1146</f>
        <v>456000</v>
      </c>
      <c r="AA1146" s="254">
        <v>0.01</v>
      </c>
      <c r="AB1146" s="136">
        <f t="shared" ref="AB1146:AB1155" si="433">+Z1146*AA1146/100</f>
        <v>45.6</v>
      </c>
      <c r="AC1146" s="83">
        <f t="shared" si="417"/>
        <v>38.76</v>
      </c>
      <c r="AD1146" s="501"/>
      <c r="AE1146" s="489" t="s">
        <v>2210</v>
      </c>
      <c r="AF1146" s="489" t="s">
        <v>1683</v>
      </c>
      <c r="AG1146" s="498"/>
      <c r="AH1146" s="498"/>
      <c r="AI1146" s="12"/>
      <c r="AJ1146" s="6"/>
      <c r="AK1146" s="11"/>
      <c r="AL1146" s="11"/>
      <c r="AM1146" s="11"/>
      <c r="AN1146" s="11"/>
      <c r="AO1146" s="11"/>
      <c r="AP1146" s="11"/>
      <c r="AQ1146" s="11"/>
      <c r="AR1146" s="11"/>
    </row>
    <row r="1147" spans="1:44" ht="20.100000000000001" customHeight="1">
      <c r="A1147" s="242">
        <v>581</v>
      </c>
      <c r="B1147" s="243" t="s">
        <v>656</v>
      </c>
      <c r="C1147" s="258">
        <v>747</v>
      </c>
      <c r="D1147" s="259" t="s">
        <v>32</v>
      </c>
      <c r="E1147" s="260">
        <v>2</v>
      </c>
      <c r="F1147" s="260">
        <v>2</v>
      </c>
      <c r="G1147" s="260">
        <v>96</v>
      </c>
      <c r="H1147" s="247">
        <v>1</v>
      </c>
      <c r="I1147" s="84">
        <f t="shared" ref="I1147:I1158" si="434">E1147*400+F1147*100+G1147</f>
        <v>1096</v>
      </c>
      <c r="J1147" s="84">
        <v>250</v>
      </c>
      <c r="K1147" s="80">
        <f t="shared" si="429"/>
        <v>274000</v>
      </c>
      <c r="L1147" s="245"/>
      <c r="M1147" s="248"/>
      <c r="N1147" s="249"/>
      <c r="O1147" s="45"/>
      <c r="P1147" s="139"/>
      <c r="Q1147" s="250"/>
      <c r="R1147" s="250"/>
      <c r="S1147" s="251"/>
      <c r="T1147" s="249"/>
      <c r="U1147" s="252"/>
      <c r="V1147" s="249"/>
      <c r="W1147" s="253"/>
      <c r="X1147" s="243"/>
      <c r="Y1147" s="243"/>
      <c r="Z1147" s="125">
        <f t="shared" si="432"/>
        <v>274000</v>
      </c>
      <c r="AA1147" s="254">
        <v>0.01</v>
      </c>
      <c r="AB1147" s="136">
        <f t="shared" si="433"/>
        <v>27.4</v>
      </c>
      <c r="AC1147" s="83">
        <f t="shared" si="417"/>
        <v>23.29</v>
      </c>
      <c r="AD1147" s="501" t="s">
        <v>20</v>
      </c>
      <c r="AE1147" s="489" t="s">
        <v>314</v>
      </c>
      <c r="AF1147" s="489" t="s">
        <v>81</v>
      </c>
      <c r="AG1147" s="498" t="s">
        <v>912</v>
      </c>
      <c r="AH1147" s="498" t="s">
        <v>105</v>
      </c>
      <c r="AI1147" s="12" t="s">
        <v>24</v>
      </c>
      <c r="AJ1147" s="6"/>
      <c r="AK1147" s="11" t="s">
        <v>15</v>
      </c>
      <c r="AL1147" s="11" t="s">
        <v>16</v>
      </c>
      <c r="AM1147" s="11" t="s">
        <v>17</v>
      </c>
      <c r="AN1147" s="11" t="s">
        <v>57</v>
      </c>
      <c r="AO1147" s="11" t="s">
        <v>396</v>
      </c>
      <c r="AP1147" s="11">
        <v>6</v>
      </c>
      <c r="AQ1147" s="11">
        <v>2</v>
      </c>
      <c r="AR1147" s="11">
        <v>32</v>
      </c>
    </row>
    <row r="1148" spans="1:44" ht="20.100000000000001" customHeight="1">
      <c r="A1148" s="256"/>
      <c r="B1148" s="243" t="s">
        <v>1723</v>
      </c>
      <c r="C1148" s="258"/>
      <c r="D1148" s="259" t="s">
        <v>24</v>
      </c>
      <c r="E1148" s="260">
        <v>0</v>
      </c>
      <c r="F1148" s="260">
        <v>0</v>
      </c>
      <c r="G1148" s="260">
        <v>46</v>
      </c>
      <c r="H1148" s="247">
        <v>2</v>
      </c>
      <c r="I1148" s="65">
        <f t="shared" si="434"/>
        <v>46</v>
      </c>
      <c r="J1148" s="84">
        <v>250</v>
      </c>
      <c r="K1148" s="80">
        <f t="shared" si="429"/>
        <v>11500</v>
      </c>
      <c r="L1148" s="245">
        <v>1</v>
      </c>
      <c r="M1148" s="248" t="s">
        <v>1630</v>
      </c>
      <c r="N1148" s="249" t="s">
        <v>1595</v>
      </c>
      <c r="O1148" s="45"/>
      <c r="P1148" s="139">
        <v>45</v>
      </c>
      <c r="Q1148" s="250"/>
      <c r="R1148" s="250"/>
      <c r="S1148" s="251"/>
      <c r="T1148" s="249">
        <v>23</v>
      </c>
      <c r="U1148" s="252"/>
      <c r="V1148" s="249"/>
      <c r="W1148" s="253"/>
      <c r="X1148" s="243"/>
      <c r="Y1148" s="243"/>
      <c r="Z1148" s="125">
        <f t="shared" si="432"/>
        <v>11500</v>
      </c>
      <c r="AA1148" s="254">
        <v>0.02</v>
      </c>
      <c r="AB1148" s="136">
        <f t="shared" si="433"/>
        <v>2.2999999999999998</v>
      </c>
      <c r="AC1148" s="83">
        <f t="shared" si="417"/>
        <v>1.9549999999999998</v>
      </c>
      <c r="AD1148" s="501" t="s">
        <v>20</v>
      </c>
      <c r="AE1148" s="489" t="s">
        <v>314</v>
      </c>
      <c r="AF1148" s="489" t="s">
        <v>81</v>
      </c>
      <c r="AG1148" s="498" t="s">
        <v>912</v>
      </c>
      <c r="AH1148" s="498" t="s">
        <v>105</v>
      </c>
      <c r="AI1148" s="12" t="s">
        <v>24</v>
      </c>
      <c r="AJ1148" s="6"/>
      <c r="AK1148" s="11"/>
      <c r="AL1148" s="11"/>
      <c r="AM1148" s="11"/>
      <c r="AN1148" s="11"/>
      <c r="AO1148" s="11"/>
      <c r="AP1148" s="11"/>
      <c r="AQ1148" s="11"/>
      <c r="AR1148" s="11"/>
    </row>
    <row r="1149" spans="1:44" ht="20.100000000000001" customHeight="1">
      <c r="A1149" s="256"/>
      <c r="B1149" s="243" t="s">
        <v>1723</v>
      </c>
      <c r="C1149" s="258"/>
      <c r="D1149" s="259" t="s">
        <v>24</v>
      </c>
      <c r="E1149" s="260">
        <v>0</v>
      </c>
      <c r="F1149" s="260">
        <v>0</v>
      </c>
      <c r="G1149" s="260">
        <v>9</v>
      </c>
      <c r="H1149" s="247">
        <v>4</v>
      </c>
      <c r="I1149" s="65">
        <f t="shared" si="434"/>
        <v>9</v>
      </c>
      <c r="J1149" s="84">
        <v>250</v>
      </c>
      <c r="K1149" s="80">
        <f t="shared" si="429"/>
        <v>2250</v>
      </c>
      <c r="L1149" s="245"/>
      <c r="M1149" s="248"/>
      <c r="N1149" s="249"/>
      <c r="O1149" s="45"/>
      <c r="P1149" s="139"/>
      <c r="Q1149" s="250"/>
      <c r="R1149" s="250"/>
      <c r="S1149" s="251"/>
      <c r="T1149" s="249"/>
      <c r="U1149" s="252"/>
      <c r="V1149" s="249"/>
      <c r="W1149" s="253"/>
      <c r="X1149" s="243"/>
      <c r="Y1149" s="243"/>
      <c r="Z1149" s="125">
        <f t="shared" si="432"/>
        <v>2250</v>
      </c>
      <c r="AA1149" s="254">
        <v>0.3</v>
      </c>
      <c r="AB1149" s="136">
        <f t="shared" si="433"/>
        <v>6.75</v>
      </c>
      <c r="AC1149" s="83">
        <f t="shared" si="417"/>
        <v>5.7374999999999998</v>
      </c>
      <c r="AD1149" s="501" t="s">
        <v>20</v>
      </c>
      <c r="AE1149" s="489" t="s">
        <v>314</v>
      </c>
      <c r="AF1149" s="489" t="s">
        <v>81</v>
      </c>
      <c r="AG1149" s="498" t="s">
        <v>912</v>
      </c>
      <c r="AH1149" s="498" t="s">
        <v>105</v>
      </c>
      <c r="AI1149" s="12" t="s">
        <v>24</v>
      </c>
      <c r="AJ1149" s="6"/>
      <c r="AK1149" s="11"/>
      <c r="AL1149" s="11"/>
      <c r="AM1149" s="11"/>
      <c r="AN1149" s="11"/>
      <c r="AO1149" s="11"/>
      <c r="AP1149" s="11"/>
      <c r="AQ1149" s="11"/>
      <c r="AR1149" s="11"/>
    </row>
    <row r="1150" spans="1:44" ht="20.100000000000001" customHeight="1">
      <c r="A1150" s="256">
        <v>582</v>
      </c>
      <c r="B1150" s="243" t="s">
        <v>656</v>
      </c>
      <c r="C1150" s="258">
        <v>333</v>
      </c>
      <c r="D1150" s="259" t="s">
        <v>194</v>
      </c>
      <c r="E1150" s="260">
        <v>7</v>
      </c>
      <c r="F1150" s="260">
        <v>2</v>
      </c>
      <c r="G1150" s="260">
        <v>47</v>
      </c>
      <c r="H1150" s="264">
        <v>1</v>
      </c>
      <c r="I1150" s="84">
        <f t="shared" si="434"/>
        <v>3047</v>
      </c>
      <c r="J1150" s="84">
        <v>250</v>
      </c>
      <c r="K1150" s="80">
        <f t="shared" si="429"/>
        <v>761750</v>
      </c>
      <c r="L1150" s="245"/>
      <c r="M1150" s="248"/>
      <c r="N1150" s="249"/>
      <c r="O1150" s="45"/>
      <c r="P1150" s="139"/>
      <c r="Q1150" s="250"/>
      <c r="R1150" s="250"/>
      <c r="S1150" s="251"/>
      <c r="T1150" s="249"/>
      <c r="U1150" s="252"/>
      <c r="V1150" s="249"/>
      <c r="W1150" s="253"/>
      <c r="X1150" s="243"/>
      <c r="Y1150" s="243"/>
      <c r="Z1150" s="125">
        <f t="shared" si="432"/>
        <v>761750</v>
      </c>
      <c r="AA1150" s="254">
        <v>0.01</v>
      </c>
      <c r="AB1150" s="136">
        <f t="shared" si="433"/>
        <v>76.174999999999997</v>
      </c>
      <c r="AC1150" s="83">
        <f t="shared" si="417"/>
        <v>64.748750000000001</v>
      </c>
      <c r="AD1150" s="501" t="s">
        <v>10</v>
      </c>
      <c r="AE1150" s="489" t="s">
        <v>662</v>
      </c>
      <c r="AF1150" s="489" t="s">
        <v>493</v>
      </c>
      <c r="AG1150" s="498" t="s">
        <v>882</v>
      </c>
      <c r="AH1150" s="498" t="s">
        <v>156</v>
      </c>
      <c r="AI1150" s="12" t="s">
        <v>200</v>
      </c>
      <c r="AJ1150" s="200" t="s">
        <v>195</v>
      </c>
      <c r="AK1150" s="11" t="s">
        <v>195</v>
      </c>
      <c r="AL1150" s="11" t="s">
        <v>196</v>
      </c>
      <c r="AM1150" s="11" t="s">
        <v>17</v>
      </c>
      <c r="AN1150" s="11" t="s">
        <v>43</v>
      </c>
      <c r="AO1150" s="11" t="s">
        <v>362</v>
      </c>
      <c r="AP1150" s="11">
        <v>6</v>
      </c>
      <c r="AQ1150" s="11">
        <v>2</v>
      </c>
      <c r="AR1150" s="11">
        <v>86</v>
      </c>
    </row>
    <row r="1151" spans="1:44">
      <c r="A1151" s="256">
        <v>583</v>
      </c>
      <c r="B1151" s="243" t="s">
        <v>1322</v>
      </c>
      <c r="C1151" s="262">
        <v>23933</v>
      </c>
      <c r="D1151" s="245">
        <v>4</v>
      </c>
      <c r="E1151" s="248">
        <v>4</v>
      </c>
      <c r="F1151" s="248">
        <v>0</v>
      </c>
      <c r="G1151" s="248">
        <v>84</v>
      </c>
      <c r="H1151" s="247">
        <v>1</v>
      </c>
      <c r="I1151" s="84">
        <f t="shared" si="434"/>
        <v>1684</v>
      </c>
      <c r="J1151" s="84">
        <v>250</v>
      </c>
      <c r="K1151" s="80">
        <f t="shared" si="429"/>
        <v>421000</v>
      </c>
      <c r="L1151" s="245"/>
      <c r="M1151" s="248"/>
      <c r="N1151" s="249"/>
      <c r="O1151" s="45"/>
      <c r="P1151" s="139"/>
      <c r="Q1151" s="250"/>
      <c r="R1151" s="250"/>
      <c r="S1151" s="251"/>
      <c r="T1151" s="249"/>
      <c r="U1151" s="252"/>
      <c r="V1151" s="249"/>
      <c r="W1151" s="253"/>
      <c r="X1151" s="243"/>
      <c r="Y1151" s="243"/>
      <c r="Z1151" s="125">
        <f t="shared" si="432"/>
        <v>421000</v>
      </c>
      <c r="AA1151" s="254">
        <v>0.01</v>
      </c>
      <c r="AB1151" s="76">
        <f t="shared" si="433"/>
        <v>42.1</v>
      </c>
      <c r="AC1151" s="83">
        <f t="shared" si="417"/>
        <v>35.785000000000004</v>
      </c>
      <c r="AD1151" s="4" t="s">
        <v>20</v>
      </c>
      <c r="AE1151" s="4" t="s">
        <v>1373</v>
      </c>
      <c r="AF1151" s="4" t="s">
        <v>1374</v>
      </c>
      <c r="AG1151" s="121">
        <v>3341600947419</v>
      </c>
      <c r="AH1151" s="8" t="s">
        <v>1550</v>
      </c>
      <c r="AI1151" s="204" t="s">
        <v>1399</v>
      </c>
    </row>
    <row r="1152" spans="1:44">
      <c r="A1152" s="256"/>
      <c r="B1152" s="243" t="s">
        <v>1322</v>
      </c>
      <c r="C1152" s="257">
        <v>23933</v>
      </c>
      <c r="D1152" s="245">
        <v>4</v>
      </c>
      <c r="E1152" s="248">
        <v>1</v>
      </c>
      <c r="F1152" s="248">
        <v>1</v>
      </c>
      <c r="G1152" s="248">
        <v>39</v>
      </c>
      <c r="H1152" s="247">
        <v>1</v>
      </c>
      <c r="I1152" s="84">
        <f t="shared" si="434"/>
        <v>539</v>
      </c>
      <c r="J1152" s="65">
        <v>250</v>
      </c>
      <c r="K1152" s="80">
        <f t="shared" si="429"/>
        <v>134750</v>
      </c>
      <c r="L1152" s="245"/>
      <c r="M1152" s="248"/>
      <c r="N1152" s="249"/>
      <c r="O1152" s="45"/>
      <c r="P1152" s="139"/>
      <c r="Q1152" s="250"/>
      <c r="R1152" s="250"/>
      <c r="S1152" s="251"/>
      <c r="T1152" s="249"/>
      <c r="U1152" s="252"/>
      <c r="V1152" s="249"/>
      <c r="W1152" s="253"/>
      <c r="X1152" s="243"/>
      <c r="Y1152" s="243"/>
      <c r="Z1152" s="125">
        <f t="shared" si="432"/>
        <v>134750</v>
      </c>
      <c r="AA1152" s="254">
        <v>0.01</v>
      </c>
      <c r="AB1152" s="76">
        <f t="shared" si="433"/>
        <v>13.475</v>
      </c>
      <c r="AC1152" s="83">
        <f t="shared" si="417"/>
        <v>11.453749999999999</v>
      </c>
      <c r="AD1152" s="4" t="s">
        <v>20</v>
      </c>
      <c r="AE1152" s="4" t="s">
        <v>1555</v>
      </c>
      <c r="AF1152" s="4" t="s">
        <v>1374</v>
      </c>
      <c r="AG1152" s="121">
        <v>3341600947419</v>
      </c>
      <c r="AH1152" s="8" t="s">
        <v>1550</v>
      </c>
      <c r="AI1152" s="204" t="s">
        <v>1399</v>
      </c>
    </row>
    <row r="1153" spans="1:44">
      <c r="A1153" s="256"/>
      <c r="B1153" s="243" t="s">
        <v>1322</v>
      </c>
      <c r="C1153" s="257">
        <v>23933</v>
      </c>
      <c r="D1153" s="245">
        <v>4</v>
      </c>
      <c r="E1153" s="248">
        <v>1</v>
      </c>
      <c r="F1153" s="248">
        <v>2</v>
      </c>
      <c r="G1153" s="248">
        <v>99</v>
      </c>
      <c r="H1153" s="247">
        <v>1</v>
      </c>
      <c r="I1153" s="84">
        <f t="shared" si="434"/>
        <v>699</v>
      </c>
      <c r="J1153" s="65">
        <v>250</v>
      </c>
      <c r="K1153" s="80">
        <f t="shared" si="429"/>
        <v>174750</v>
      </c>
      <c r="L1153" s="245"/>
      <c r="M1153" s="248"/>
      <c r="N1153" s="249"/>
      <c r="O1153" s="45"/>
      <c r="P1153" s="139"/>
      <c r="Q1153" s="250"/>
      <c r="R1153" s="250"/>
      <c r="S1153" s="251"/>
      <c r="T1153" s="249"/>
      <c r="U1153" s="252"/>
      <c r="V1153" s="249"/>
      <c r="W1153" s="253"/>
      <c r="X1153" s="243"/>
      <c r="Y1153" s="243"/>
      <c r="Z1153" s="125">
        <f t="shared" si="432"/>
        <v>174750</v>
      </c>
      <c r="AA1153" s="254">
        <v>0.01</v>
      </c>
      <c r="AB1153" s="76">
        <f t="shared" si="433"/>
        <v>17.475000000000001</v>
      </c>
      <c r="AC1153" s="83">
        <f t="shared" si="417"/>
        <v>14.853750000000002</v>
      </c>
      <c r="AD1153" s="482" t="s">
        <v>20</v>
      </c>
      <c r="AE1153" s="482" t="s">
        <v>1555</v>
      </c>
      <c r="AF1153" s="482" t="s">
        <v>1374</v>
      </c>
      <c r="AG1153" s="121">
        <v>3341600947419</v>
      </c>
      <c r="AH1153" s="8" t="s">
        <v>1550</v>
      </c>
      <c r="AI1153" s="204" t="s">
        <v>1399</v>
      </c>
    </row>
    <row r="1154" spans="1:44" ht="20.100000000000001" customHeight="1">
      <c r="A1154" s="256">
        <v>584</v>
      </c>
      <c r="B1154" s="243" t="s">
        <v>656</v>
      </c>
      <c r="C1154" s="258">
        <v>481</v>
      </c>
      <c r="D1154" s="259" t="s">
        <v>95</v>
      </c>
      <c r="E1154" s="260">
        <v>4</v>
      </c>
      <c r="F1154" s="260">
        <v>3</v>
      </c>
      <c r="G1154" s="260">
        <v>45</v>
      </c>
      <c r="H1154" s="264">
        <v>1</v>
      </c>
      <c r="I1154" s="84">
        <f t="shared" si="434"/>
        <v>1945</v>
      </c>
      <c r="J1154" s="84">
        <v>250</v>
      </c>
      <c r="K1154" s="80">
        <f t="shared" si="429"/>
        <v>486250</v>
      </c>
      <c r="L1154" s="245"/>
      <c r="M1154" s="248"/>
      <c r="N1154" s="249"/>
      <c r="O1154" s="45"/>
      <c r="P1154" s="139"/>
      <c r="Q1154" s="250"/>
      <c r="R1154" s="250"/>
      <c r="S1154" s="251"/>
      <c r="T1154" s="249"/>
      <c r="U1154" s="252"/>
      <c r="V1154" s="249"/>
      <c r="W1154" s="253"/>
      <c r="X1154" s="243"/>
      <c r="Y1154" s="243"/>
      <c r="Z1154" s="125">
        <f t="shared" si="432"/>
        <v>486250</v>
      </c>
      <c r="AA1154" s="254">
        <v>0.01</v>
      </c>
      <c r="AB1154" s="76">
        <f t="shared" si="433"/>
        <v>48.625</v>
      </c>
      <c r="AC1154" s="83">
        <f t="shared" si="417"/>
        <v>41.331249999999997</v>
      </c>
      <c r="AD1154" s="501" t="s">
        <v>10</v>
      </c>
      <c r="AE1154" s="489" t="s">
        <v>256</v>
      </c>
      <c r="AF1154" s="489" t="s">
        <v>123</v>
      </c>
      <c r="AG1154" s="498" t="s">
        <v>881</v>
      </c>
      <c r="AH1154" s="498" t="s">
        <v>384</v>
      </c>
      <c r="AI1154" s="12" t="s">
        <v>95</v>
      </c>
      <c r="AJ1154" s="6" t="s">
        <v>123</v>
      </c>
      <c r="AK1154" s="11" t="s">
        <v>15</v>
      </c>
      <c r="AL1154" s="11" t="s">
        <v>16</v>
      </c>
      <c r="AM1154" s="11" t="s">
        <v>17</v>
      </c>
      <c r="AN1154" s="11" t="s">
        <v>40</v>
      </c>
      <c r="AO1154" s="11" t="s">
        <v>362</v>
      </c>
      <c r="AP1154" s="11">
        <v>12</v>
      </c>
      <c r="AQ1154" s="11">
        <v>3</v>
      </c>
      <c r="AR1154" s="11">
        <v>51</v>
      </c>
    </row>
    <row r="1155" spans="1:44" ht="20.100000000000001" customHeight="1">
      <c r="A1155" s="256">
        <v>585</v>
      </c>
      <c r="B1155" s="243" t="s">
        <v>656</v>
      </c>
      <c r="C1155" s="258">
        <v>673</v>
      </c>
      <c r="D1155" s="259" t="s">
        <v>32</v>
      </c>
      <c r="E1155" s="260">
        <v>10</v>
      </c>
      <c r="F1155" s="260">
        <v>2</v>
      </c>
      <c r="G1155" s="260">
        <v>95</v>
      </c>
      <c r="H1155" s="264">
        <v>1</v>
      </c>
      <c r="I1155" s="84">
        <f t="shared" si="434"/>
        <v>4295</v>
      </c>
      <c r="J1155" s="84">
        <v>250</v>
      </c>
      <c r="K1155" s="80">
        <f t="shared" si="429"/>
        <v>1073750</v>
      </c>
      <c r="L1155" s="245"/>
      <c r="M1155" s="248"/>
      <c r="N1155" s="249"/>
      <c r="O1155" s="45"/>
      <c r="P1155" s="139"/>
      <c r="Q1155" s="250"/>
      <c r="R1155" s="250"/>
      <c r="S1155" s="251"/>
      <c r="T1155" s="249"/>
      <c r="U1155" s="252"/>
      <c r="V1155" s="249"/>
      <c r="W1155" s="253"/>
      <c r="X1155" s="243"/>
      <c r="Y1155" s="243"/>
      <c r="Z1155" s="125">
        <f t="shared" si="432"/>
        <v>1073750</v>
      </c>
      <c r="AA1155" s="254">
        <v>0.01</v>
      </c>
      <c r="AB1155" s="136">
        <f t="shared" si="433"/>
        <v>107.375</v>
      </c>
      <c r="AC1155" s="83">
        <f t="shared" si="417"/>
        <v>91.268749999999997</v>
      </c>
      <c r="AD1155" s="501" t="s">
        <v>10</v>
      </c>
      <c r="AE1155" s="489" t="s">
        <v>256</v>
      </c>
      <c r="AF1155" s="489" t="s">
        <v>202</v>
      </c>
      <c r="AG1155" s="498" t="s">
        <v>848</v>
      </c>
      <c r="AH1155" s="498" t="s">
        <v>248</v>
      </c>
      <c r="AI1155" s="12" t="s">
        <v>32</v>
      </c>
      <c r="AJ1155" s="6" t="s">
        <v>36</v>
      </c>
      <c r="AK1155" s="11" t="s">
        <v>15</v>
      </c>
      <c r="AL1155" s="11" t="s">
        <v>16</v>
      </c>
      <c r="AM1155" s="11" t="s">
        <v>17</v>
      </c>
      <c r="AN1155" s="11" t="s">
        <v>114</v>
      </c>
      <c r="AO1155" s="11" t="s">
        <v>362</v>
      </c>
      <c r="AP1155" s="11">
        <v>7</v>
      </c>
      <c r="AQ1155" s="11">
        <v>3</v>
      </c>
      <c r="AR1155" s="11">
        <v>23</v>
      </c>
    </row>
    <row r="1156" spans="1:44" ht="20.100000000000001" customHeight="1">
      <c r="A1156" s="256">
        <v>586</v>
      </c>
      <c r="B1156" s="243" t="s">
        <v>656</v>
      </c>
      <c r="C1156" s="258" t="s">
        <v>1132</v>
      </c>
      <c r="D1156" s="259" t="s">
        <v>14</v>
      </c>
      <c r="E1156" s="260">
        <v>0</v>
      </c>
      <c r="F1156" s="260">
        <v>2</v>
      </c>
      <c r="G1156" s="260">
        <v>95</v>
      </c>
      <c r="H1156" s="247">
        <v>1</v>
      </c>
      <c r="I1156" s="65">
        <f t="shared" si="434"/>
        <v>295</v>
      </c>
      <c r="J1156" s="84">
        <v>250</v>
      </c>
      <c r="K1156" s="80">
        <f t="shared" si="429"/>
        <v>73750</v>
      </c>
      <c r="L1156" s="245"/>
      <c r="M1156" s="248"/>
      <c r="N1156" s="249"/>
      <c r="O1156" s="45"/>
      <c r="P1156" s="139"/>
      <c r="Q1156" s="250"/>
      <c r="R1156" s="250"/>
      <c r="S1156" s="251"/>
      <c r="T1156" s="249"/>
      <c r="U1156" s="252"/>
      <c r="V1156" s="249"/>
      <c r="W1156" s="253"/>
      <c r="X1156" s="243"/>
      <c r="Y1156" s="243"/>
      <c r="Z1156" s="125">
        <f t="shared" si="432"/>
        <v>73750</v>
      </c>
      <c r="AA1156" s="254">
        <v>0.01</v>
      </c>
      <c r="AB1156" s="136">
        <f>+Z1156*AA1156/100</f>
        <v>7.375</v>
      </c>
      <c r="AC1156" s="83">
        <f t="shared" si="417"/>
        <v>6.2687499999999998</v>
      </c>
      <c r="AD1156" s="501" t="s">
        <v>44</v>
      </c>
      <c r="AE1156" s="489" t="s">
        <v>709</v>
      </c>
      <c r="AF1156" s="489" t="s">
        <v>171</v>
      </c>
      <c r="AG1156" s="498" t="s">
        <v>1073</v>
      </c>
      <c r="AH1156" s="498" t="s">
        <v>633</v>
      </c>
      <c r="AI1156" s="12" t="s">
        <v>72</v>
      </c>
      <c r="AJ1156" s="6" t="s">
        <v>36</v>
      </c>
      <c r="AK1156" s="11" t="s">
        <v>15</v>
      </c>
      <c r="AL1156" s="11" t="s">
        <v>16</v>
      </c>
      <c r="AM1156" s="11" t="s">
        <v>17</v>
      </c>
      <c r="AN1156" s="11" t="s">
        <v>114</v>
      </c>
      <c r="AO1156" s="11" t="s">
        <v>595</v>
      </c>
      <c r="AP1156" s="11">
        <v>2</v>
      </c>
      <c r="AQ1156" s="11">
        <v>0</v>
      </c>
      <c r="AR1156" s="11">
        <v>75</v>
      </c>
    </row>
    <row r="1157" spans="1:44" ht="20.100000000000001" customHeight="1">
      <c r="A1157" s="256">
        <v>587</v>
      </c>
      <c r="B1157" s="243" t="s">
        <v>656</v>
      </c>
      <c r="C1157" s="258">
        <v>488</v>
      </c>
      <c r="D1157" s="259" t="s">
        <v>32</v>
      </c>
      <c r="E1157" s="260">
        <v>7</v>
      </c>
      <c r="F1157" s="260">
        <v>1</v>
      </c>
      <c r="G1157" s="260">
        <v>88</v>
      </c>
      <c r="H1157" s="247">
        <v>1</v>
      </c>
      <c r="I1157" s="84">
        <f t="shared" si="434"/>
        <v>2988</v>
      </c>
      <c r="J1157" s="84">
        <v>250</v>
      </c>
      <c r="K1157" s="80">
        <f t="shared" si="429"/>
        <v>747000</v>
      </c>
      <c r="L1157" s="245"/>
      <c r="M1157" s="248"/>
      <c r="N1157" s="249"/>
      <c r="O1157" s="45"/>
      <c r="P1157" s="139"/>
      <c r="Q1157" s="250"/>
      <c r="R1157" s="250"/>
      <c r="S1157" s="251"/>
      <c r="T1157" s="249"/>
      <c r="U1157" s="252"/>
      <c r="V1157" s="249"/>
      <c r="W1157" s="253"/>
      <c r="X1157" s="243"/>
      <c r="Y1157" s="243"/>
      <c r="Z1157" s="125">
        <f t="shared" si="432"/>
        <v>747000</v>
      </c>
      <c r="AA1157" s="254">
        <v>0.01</v>
      </c>
      <c r="AB1157" s="136">
        <f t="shared" ref="AB1157:AB1167" si="435">+Z1157*AA1157/100</f>
        <v>74.7</v>
      </c>
      <c r="AC1157" s="83">
        <f t="shared" si="417"/>
        <v>63.494999999999997</v>
      </c>
      <c r="AD1157" s="501" t="s">
        <v>10</v>
      </c>
      <c r="AE1157" s="489" t="s">
        <v>432</v>
      </c>
      <c r="AF1157" s="489" t="s">
        <v>34</v>
      </c>
      <c r="AG1157" s="498" t="s">
        <v>915</v>
      </c>
      <c r="AH1157" s="498" t="s">
        <v>83</v>
      </c>
      <c r="AI1157" s="12" t="s">
        <v>95</v>
      </c>
      <c r="AJ1157" s="6" t="s">
        <v>123</v>
      </c>
      <c r="AK1157" s="11" t="s">
        <v>15</v>
      </c>
      <c r="AL1157" s="11" t="s">
        <v>16</v>
      </c>
      <c r="AM1157" s="11" t="s">
        <v>17</v>
      </c>
      <c r="AN1157" s="11" t="s">
        <v>68</v>
      </c>
      <c r="AO1157" s="11" t="s">
        <v>396</v>
      </c>
      <c r="AP1157" s="11">
        <v>9</v>
      </c>
      <c r="AQ1157" s="11">
        <v>2</v>
      </c>
      <c r="AR1157" s="11">
        <v>23</v>
      </c>
    </row>
    <row r="1158" spans="1:44" ht="20.100000000000001" customHeight="1">
      <c r="A1158" s="283"/>
      <c r="B1158" s="243" t="s">
        <v>1319</v>
      </c>
      <c r="C1158" s="390">
        <v>17383</v>
      </c>
      <c r="D1158" s="432"/>
      <c r="E1158" s="433">
        <v>0</v>
      </c>
      <c r="F1158" s="433">
        <v>3</v>
      </c>
      <c r="G1158" s="433">
        <v>12</v>
      </c>
      <c r="H1158" s="285">
        <v>2</v>
      </c>
      <c r="I1158" s="84">
        <f t="shared" si="434"/>
        <v>312</v>
      </c>
      <c r="J1158" s="96">
        <v>500</v>
      </c>
      <c r="K1158" s="80">
        <v>109000</v>
      </c>
      <c r="L1158" s="257"/>
      <c r="M1158" s="284"/>
      <c r="N1158" s="243"/>
      <c r="O1158" s="68"/>
      <c r="P1158" s="71"/>
      <c r="Q1158" s="254"/>
      <c r="R1158" s="254"/>
      <c r="S1158" s="340"/>
      <c r="T1158" s="243"/>
      <c r="U1158" s="341"/>
      <c r="V1158" s="243"/>
      <c r="W1158" s="253"/>
      <c r="X1158" s="243"/>
      <c r="Y1158" s="243"/>
      <c r="Z1158" s="125">
        <f t="shared" si="432"/>
        <v>109000</v>
      </c>
      <c r="AA1158" s="254">
        <v>0.02</v>
      </c>
      <c r="AB1158" s="136">
        <f>+Z1158*AA1158/100</f>
        <v>21.8</v>
      </c>
      <c r="AC1158" s="83">
        <f t="shared" si="417"/>
        <v>18.53</v>
      </c>
      <c r="AD1158" s="501" t="s">
        <v>10</v>
      </c>
      <c r="AE1158" s="489" t="s">
        <v>432</v>
      </c>
      <c r="AF1158" s="489" t="s">
        <v>34</v>
      </c>
      <c r="AG1158" s="498" t="s">
        <v>915</v>
      </c>
      <c r="AH1158" s="498" t="s">
        <v>83</v>
      </c>
      <c r="AI1158" s="12" t="s">
        <v>95</v>
      </c>
      <c r="AJ1158" s="6" t="s">
        <v>123</v>
      </c>
      <c r="AK1158" s="11"/>
      <c r="AL1158" s="11"/>
      <c r="AM1158" s="11"/>
      <c r="AN1158" s="11"/>
      <c r="AO1158" s="11"/>
      <c r="AP1158" s="11"/>
      <c r="AQ1158" s="11"/>
      <c r="AR1158" s="11"/>
    </row>
    <row r="1159" spans="1:44" ht="20.100000000000001" customHeight="1">
      <c r="A1159" s="256">
        <v>588</v>
      </c>
      <c r="B1159" s="243" t="s">
        <v>656</v>
      </c>
      <c r="C1159" s="258">
        <v>338</v>
      </c>
      <c r="D1159" s="259" t="s">
        <v>95</v>
      </c>
      <c r="E1159" s="260">
        <v>2</v>
      </c>
      <c r="F1159" s="260">
        <v>3</v>
      </c>
      <c r="G1159" s="260">
        <v>88</v>
      </c>
      <c r="H1159" s="264">
        <v>1</v>
      </c>
      <c r="I1159" s="84">
        <f>E1159*400+F1159*100+G1159</f>
        <v>1188</v>
      </c>
      <c r="J1159" s="84">
        <v>400</v>
      </c>
      <c r="K1159" s="80">
        <f>I1159*J1159</f>
        <v>475200</v>
      </c>
      <c r="L1159" s="245"/>
      <c r="M1159" s="248"/>
      <c r="N1159" s="249"/>
      <c r="O1159" s="45"/>
      <c r="P1159" s="139"/>
      <c r="Q1159" s="250"/>
      <c r="R1159" s="250"/>
      <c r="S1159" s="251"/>
      <c r="T1159" s="249"/>
      <c r="U1159" s="252"/>
      <c r="V1159" s="249"/>
      <c r="W1159" s="253"/>
      <c r="X1159" s="243"/>
      <c r="Y1159" s="243"/>
      <c r="Z1159" s="125">
        <f t="shared" si="432"/>
        <v>475200</v>
      </c>
      <c r="AA1159" s="254">
        <v>0.01</v>
      </c>
      <c r="AB1159" s="136">
        <f t="shared" si="435"/>
        <v>47.52</v>
      </c>
      <c r="AC1159" s="83">
        <f t="shared" si="417"/>
        <v>40.392000000000003</v>
      </c>
      <c r="AD1159" s="501" t="s">
        <v>10</v>
      </c>
      <c r="AE1159" s="489" t="s">
        <v>426</v>
      </c>
      <c r="AF1159" s="489" t="s">
        <v>327</v>
      </c>
      <c r="AG1159" s="498" t="s">
        <v>883</v>
      </c>
      <c r="AH1159" s="498" t="s">
        <v>303</v>
      </c>
      <c r="AI1159" s="12" t="s">
        <v>95</v>
      </c>
      <c r="AJ1159" s="6" t="s">
        <v>123</v>
      </c>
      <c r="AK1159" s="11" t="s">
        <v>15</v>
      </c>
      <c r="AL1159" s="11" t="s">
        <v>196</v>
      </c>
      <c r="AM1159" s="11" t="s">
        <v>17</v>
      </c>
      <c r="AN1159" s="11" t="s">
        <v>47</v>
      </c>
      <c r="AO1159" s="11" t="s">
        <v>362</v>
      </c>
      <c r="AP1159" s="11">
        <v>6</v>
      </c>
      <c r="AQ1159" s="11">
        <v>3</v>
      </c>
      <c r="AR1159" s="11">
        <v>75</v>
      </c>
    </row>
    <row r="1160" spans="1:44">
      <c r="A1160" s="256">
        <v>589</v>
      </c>
      <c r="B1160" s="249" t="s">
        <v>1319</v>
      </c>
      <c r="C1160" s="263">
        <v>45681</v>
      </c>
      <c r="D1160" s="245">
        <v>4</v>
      </c>
      <c r="E1160" s="248">
        <v>0</v>
      </c>
      <c r="F1160" s="248">
        <v>1</v>
      </c>
      <c r="G1160" s="248">
        <v>73</v>
      </c>
      <c r="H1160" s="247">
        <v>4</v>
      </c>
      <c r="I1160" s="65">
        <f>E1160*400+F1160*100+G1160</f>
        <v>173</v>
      </c>
      <c r="J1160" s="84">
        <v>130</v>
      </c>
      <c r="K1160" s="80">
        <f>I1160*J1160</f>
        <v>22490</v>
      </c>
      <c r="L1160" s="245"/>
      <c r="M1160" s="266"/>
      <c r="N1160" s="245"/>
      <c r="O1160" s="45"/>
      <c r="P1160" s="139"/>
      <c r="Q1160" s="249"/>
      <c r="R1160" s="250"/>
      <c r="S1160" s="245"/>
      <c r="T1160" s="249"/>
      <c r="U1160" s="252"/>
      <c r="V1160" s="249"/>
      <c r="W1160" s="253"/>
      <c r="X1160" s="243"/>
      <c r="Y1160" s="243"/>
      <c r="Z1160" s="125">
        <f t="shared" si="432"/>
        <v>22490</v>
      </c>
      <c r="AA1160" s="254">
        <v>0.02</v>
      </c>
      <c r="AB1160" s="136">
        <f t="shared" si="435"/>
        <v>4.4980000000000002</v>
      </c>
      <c r="AC1160" s="83">
        <f t="shared" si="417"/>
        <v>3.8233000000000001</v>
      </c>
      <c r="AD1160" s="4" t="s">
        <v>10</v>
      </c>
      <c r="AE1160" s="4" t="s">
        <v>426</v>
      </c>
      <c r="AF1160" s="4" t="s">
        <v>540</v>
      </c>
      <c r="AG1160" s="121">
        <v>3350400179450</v>
      </c>
      <c r="AH1160" s="8" t="s">
        <v>1524</v>
      </c>
    </row>
    <row r="1161" spans="1:44">
      <c r="A1161" s="256"/>
      <c r="B1161" s="249"/>
      <c r="C1161" s="245"/>
      <c r="D1161" s="245"/>
      <c r="E1161" s="248"/>
      <c r="F1161" s="248"/>
      <c r="G1161" s="248"/>
      <c r="H1161" s="247"/>
      <c r="I1161" s="65"/>
      <c r="J1161" s="65"/>
      <c r="K1161" s="80"/>
      <c r="L1161" s="245">
        <v>2</v>
      </c>
      <c r="M1161" s="266" t="s">
        <v>1630</v>
      </c>
      <c r="N1161" s="245" t="s">
        <v>1595</v>
      </c>
      <c r="O1161" s="45"/>
      <c r="P1161" s="139">
        <v>28</v>
      </c>
      <c r="Q1161" s="249"/>
      <c r="R1161" s="250"/>
      <c r="S1161" s="245"/>
      <c r="T1161" s="249">
        <v>18</v>
      </c>
      <c r="U1161" s="252"/>
      <c r="V1161" s="249"/>
      <c r="W1161" s="253"/>
      <c r="X1161" s="243"/>
      <c r="Y1161" s="243"/>
      <c r="Z1161" s="125"/>
      <c r="AA1161" s="254"/>
      <c r="AB1161" s="136"/>
      <c r="AC1161" s="83">
        <f t="shared" si="417"/>
        <v>0</v>
      </c>
    </row>
    <row r="1162" spans="1:44" ht="20.100000000000001" customHeight="1">
      <c r="A1162" s="256">
        <v>590</v>
      </c>
      <c r="B1162" s="243" t="s">
        <v>656</v>
      </c>
      <c r="C1162" s="258">
        <v>568</v>
      </c>
      <c r="D1162" s="259" t="s">
        <v>95</v>
      </c>
      <c r="E1162" s="260">
        <v>5</v>
      </c>
      <c r="F1162" s="260">
        <v>1</v>
      </c>
      <c r="G1162" s="260">
        <v>58</v>
      </c>
      <c r="H1162" s="247">
        <v>1</v>
      </c>
      <c r="I1162" s="84">
        <f t="shared" ref="I1162:I1167" si="436">E1162*400+F1162*100+G1162</f>
        <v>2158</v>
      </c>
      <c r="J1162" s="84">
        <v>250</v>
      </c>
      <c r="K1162" s="80">
        <f t="shared" ref="K1162:K1167" si="437">I1162*J1162</f>
        <v>539500</v>
      </c>
      <c r="L1162" s="245"/>
      <c r="M1162" s="248"/>
      <c r="N1162" s="249"/>
      <c r="O1162" s="45"/>
      <c r="P1162" s="139"/>
      <c r="Q1162" s="250"/>
      <c r="R1162" s="250"/>
      <c r="S1162" s="251"/>
      <c r="T1162" s="249"/>
      <c r="U1162" s="252"/>
      <c r="V1162" s="249"/>
      <c r="W1162" s="253"/>
      <c r="X1162" s="243"/>
      <c r="Y1162" s="243"/>
      <c r="Z1162" s="125">
        <f t="shared" ref="Z1162:Z1167" si="438">K1162</f>
        <v>539500</v>
      </c>
      <c r="AA1162" s="254">
        <v>0.01</v>
      </c>
      <c r="AB1162" s="136">
        <f t="shared" si="435"/>
        <v>53.95</v>
      </c>
      <c r="AC1162" s="83">
        <f t="shared" si="417"/>
        <v>45.857500000000002</v>
      </c>
      <c r="AD1162" s="501" t="s">
        <v>10</v>
      </c>
      <c r="AE1162" s="489" t="s">
        <v>356</v>
      </c>
      <c r="AF1162" s="489" t="s">
        <v>355</v>
      </c>
      <c r="AG1162" s="498" t="s">
        <v>954</v>
      </c>
      <c r="AH1162" s="498" t="s">
        <v>117</v>
      </c>
      <c r="AI1162" s="12" t="s">
        <v>95</v>
      </c>
      <c r="AJ1162" s="6" t="s">
        <v>123</v>
      </c>
      <c r="AK1162" s="11" t="s">
        <v>15</v>
      </c>
      <c r="AL1162" s="11" t="s">
        <v>16</v>
      </c>
      <c r="AM1162" s="11" t="s">
        <v>17</v>
      </c>
      <c r="AN1162" s="11" t="s">
        <v>43</v>
      </c>
      <c r="AO1162" s="11" t="s">
        <v>445</v>
      </c>
      <c r="AP1162" s="11">
        <v>6</v>
      </c>
      <c r="AQ1162" s="11">
        <v>2</v>
      </c>
      <c r="AR1162" s="11">
        <v>59</v>
      </c>
    </row>
    <row r="1163" spans="1:44">
      <c r="A1163" s="256">
        <v>591</v>
      </c>
      <c r="B1163" s="245" t="s">
        <v>1723</v>
      </c>
      <c r="C1163" s="245"/>
      <c r="D1163" s="245">
        <v>9</v>
      </c>
      <c r="E1163" s="248">
        <v>0</v>
      </c>
      <c r="F1163" s="248">
        <v>1</v>
      </c>
      <c r="G1163" s="248">
        <v>35</v>
      </c>
      <c r="H1163" s="247">
        <v>2</v>
      </c>
      <c r="I1163" s="65">
        <f t="shared" si="436"/>
        <v>135</v>
      </c>
      <c r="J1163" s="84">
        <v>250</v>
      </c>
      <c r="K1163" s="80">
        <f t="shared" si="437"/>
        <v>33750</v>
      </c>
      <c r="L1163" s="245"/>
      <c r="M1163" s="266"/>
      <c r="N1163" s="245"/>
      <c r="O1163" s="48"/>
      <c r="P1163" s="58"/>
      <c r="Q1163" s="245"/>
      <c r="R1163" s="251"/>
      <c r="S1163" s="245"/>
      <c r="T1163" s="245"/>
      <c r="U1163" s="248"/>
      <c r="V1163" s="245"/>
      <c r="W1163" s="278"/>
      <c r="X1163" s="257"/>
      <c r="Y1163" s="257"/>
      <c r="Z1163" s="125">
        <f t="shared" si="438"/>
        <v>33750</v>
      </c>
      <c r="AA1163" s="254">
        <v>0.02</v>
      </c>
      <c r="AB1163" s="136">
        <f t="shared" si="435"/>
        <v>6.75</v>
      </c>
      <c r="AC1163" s="83">
        <f t="shared" si="417"/>
        <v>5.7374999999999998</v>
      </c>
      <c r="AD1163" s="4" t="s">
        <v>10</v>
      </c>
      <c r="AE1163" s="4" t="s">
        <v>1978</v>
      </c>
      <c r="AF1163" s="4" t="s">
        <v>74</v>
      </c>
      <c r="AG1163" s="121">
        <v>3350400254397</v>
      </c>
      <c r="AH1163" s="8" t="s">
        <v>1974</v>
      </c>
    </row>
    <row r="1164" spans="1:44">
      <c r="A1164" s="277"/>
      <c r="B1164" s="245" t="s">
        <v>1723</v>
      </c>
      <c r="C1164" s="245"/>
      <c r="D1164" s="245">
        <v>9</v>
      </c>
      <c r="E1164" s="248">
        <v>0</v>
      </c>
      <c r="F1164" s="248">
        <v>0</v>
      </c>
      <c r="G1164" s="248">
        <v>77</v>
      </c>
      <c r="H1164" s="247">
        <v>2</v>
      </c>
      <c r="I1164" s="65">
        <f t="shared" si="436"/>
        <v>77</v>
      </c>
      <c r="J1164" s="84">
        <v>250</v>
      </c>
      <c r="K1164" s="80">
        <f t="shared" si="437"/>
        <v>19250</v>
      </c>
      <c r="L1164" s="245"/>
      <c r="M1164" s="266"/>
      <c r="N1164" s="245"/>
      <c r="O1164" s="48"/>
      <c r="P1164" s="58"/>
      <c r="Q1164" s="245"/>
      <c r="R1164" s="251"/>
      <c r="S1164" s="245"/>
      <c r="T1164" s="245"/>
      <c r="U1164" s="248"/>
      <c r="V1164" s="245"/>
      <c r="W1164" s="278"/>
      <c r="X1164" s="257"/>
      <c r="Y1164" s="257"/>
      <c r="Z1164" s="125">
        <f t="shared" si="438"/>
        <v>19250</v>
      </c>
      <c r="AA1164" s="254">
        <v>0.02</v>
      </c>
      <c r="AB1164" s="136">
        <f t="shared" si="435"/>
        <v>3.85</v>
      </c>
      <c r="AC1164" s="83">
        <f t="shared" si="417"/>
        <v>3.2725</v>
      </c>
      <c r="AD1164" s="4" t="s">
        <v>10</v>
      </c>
      <c r="AE1164" s="4" t="s">
        <v>1978</v>
      </c>
      <c r="AF1164" s="4" t="s">
        <v>74</v>
      </c>
      <c r="AG1164" s="121">
        <v>3350400254398</v>
      </c>
      <c r="AH1164" s="8" t="s">
        <v>1974</v>
      </c>
    </row>
    <row r="1165" spans="1:44" ht="20.100000000000001" customHeight="1">
      <c r="A1165" s="256">
        <v>592</v>
      </c>
      <c r="B1165" s="243" t="s">
        <v>656</v>
      </c>
      <c r="C1165" s="258">
        <v>568</v>
      </c>
      <c r="D1165" s="259" t="s">
        <v>95</v>
      </c>
      <c r="E1165" s="260">
        <v>11</v>
      </c>
      <c r="F1165" s="260">
        <v>1</v>
      </c>
      <c r="G1165" s="260">
        <v>26</v>
      </c>
      <c r="H1165" s="383">
        <v>1</v>
      </c>
      <c r="I1165" s="84">
        <f t="shared" si="436"/>
        <v>4526</v>
      </c>
      <c r="J1165" s="84">
        <v>250</v>
      </c>
      <c r="K1165" s="80">
        <f t="shared" si="437"/>
        <v>1131500</v>
      </c>
      <c r="L1165" s="245"/>
      <c r="M1165" s="248"/>
      <c r="N1165" s="249"/>
      <c r="O1165" s="45"/>
      <c r="P1165" s="139"/>
      <c r="Q1165" s="250"/>
      <c r="R1165" s="250"/>
      <c r="S1165" s="251"/>
      <c r="T1165" s="249"/>
      <c r="U1165" s="252"/>
      <c r="V1165" s="249"/>
      <c r="W1165" s="253"/>
      <c r="X1165" s="257"/>
      <c r="Y1165" s="257"/>
      <c r="Z1165" s="125">
        <f t="shared" si="438"/>
        <v>1131500</v>
      </c>
      <c r="AA1165" s="254">
        <v>0.01</v>
      </c>
      <c r="AB1165" s="136">
        <f t="shared" si="435"/>
        <v>113.15</v>
      </c>
      <c r="AC1165" s="83">
        <f t="shared" si="417"/>
        <v>96.177500000000009</v>
      </c>
      <c r="AD1165" s="497" t="s">
        <v>10</v>
      </c>
      <c r="AE1165" s="515" t="s">
        <v>730</v>
      </c>
      <c r="AF1165" s="489" t="s">
        <v>460</v>
      </c>
      <c r="AG1165" s="498" t="s">
        <v>737</v>
      </c>
      <c r="AH1165" s="498" t="s">
        <v>114</v>
      </c>
      <c r="AI1165" s="12" t="s">
        <v>95</v>
      </c>
      <c r="AJ1165" s="6" t="s">
        <v>123</v>
      </c>
      <c r="AK1165" s="11" t="s">
        <v>15</v>
      </c>
      <c r="AL1165" s="11" t="s">
        <v>16</v>
      </c>
      <c r="AM1165" s="11" t="s">
        <v>17</v>
      </c>
      <c r="AN1165" s="11" t="s">
        <v>40</v>
      </c>
      <c r="AO1165" s="11" t="s">
        <v>19</v>
      </c>
      <c r="AP1165" s="11">
        <v>4</v>
      </c>
      <c r="AQ1165" s="11">
        <v>3</v>
      </c>
      <c r="AR1165" s="11">
        <v>21</v>
      </c>
    </row>
    <row r="1166" spans="1:44" ht="20.100000000000001" customHeight="1">
      <c r="A1166" s="256"/>
      <c r="B1166" s="243" t="s">
        <v>656</v>
      </c>
      <c r="C1166" s="258"/>
      <c r="D1166" s="259"/>
      <c r="E1166" s="260">
        <v>5</v>
      </c>
      <c r="F1166" s="260">
        <v>3</v>
      </c>
      <c r="G1166" s="260">
        <v>0</v>
      </c>
      <c r="H1166" s="383">
        <v>1</v>
      </c>
      <c r="I1166" s="84">
        <f t="shared" si="436"/>
        <v>2300</v>
      </c>
      <c r="J1166" s="84">
        <v>250</v>
      </c>
      <c r="K1166" s="80">
        <f t="shared" si="437"/>
        <v>575000</v>
      </c>
      <c r="L1166" s="245"/>
      <c r="M1166" s="248"/>
      <c r="N1166" s="249"/>
      <c r="O1166" s="45"/>
      <c r="P1166" s="139"/>
      <c r="Q1166" s="250"/>
      <c r="R1166" s="250"/>
      <c r="S1166" s="251"/>
      <c r="T1166" s="249"/>
      <c r="U1166" s="252"/>
      <c r="V1166" s="249"/>
      <c r="W1166" s="253"/>
      <c r="X1166" s="257"/>
      <c r="Y1166" s="257"/>
      <c r="Z1166" s="125">
        <f t="shared" si="438"/>
        <v>575000</v>
      </c>
      <c r="AA1166" s="254">
        <v>0.01</v>
      </c>
      <c r="AB1166" s="136">
        <f t="shared" si="435"/>
        <v>57.5</v>
      </c>
      <c r="AC1166" s="83">
        <f t="shared" si="417"/>
        <v>48.875</v>
      </c>
      <c r="AD1166" s="497"/>
      <c r="AE1166" s="515" t="s">
        <v>730</v>
      </c>
      <c r="AF1166" s="489" t="s">
        <v>460</v>
      </c>
      <c r="AG1166" s="498"/>
      <c r="AH1166" s="498"/>
      <c r="AI1166" s="12"/>
      <c r="AJ1166" s="6"/>
      <c r="AK1166" s="11"/>
      <c r="AL1166" s="11"/>
      <c r="AM1166" s="11"/>
      <c r="AN1166" s="11"/>
      <c r="AO1166" s="11"/>
      <c r="AP1166" s="11"/>
      <c r="AQ1166" s="11"/>
      <c r="AR1166" s="11"/>
    </row>
    <row r="1167" spans="1:44">
      <c r="A1167" s="256"/>
      <c r="B1167" s="249" t="s">
        <v>1319</v>
      </c>
      <c r="C1167" s="263">
        <v>56705</v>
      </c>
      <c r="D1167" s="245">
        <v>4</v>
      </c>
      <c r="E1167" s="248">
        <v>0</v>
      </c>
      <c r="F1167" s="248">
        <v>2</v>
      </c>
      <c r="G1167" s="248">
        <v>16</v>
      </c>
      <c r="H1167" s="265">
        <v>5</v>
      </c>
      <c r="I1167" s="65">
        <f t="shared" si="436"/>
        <v>216</v>
      </c>
      <c r="J1167" s="84">
        <v>500</v>
      </c>
      <c r="K1167" s="80">
        <f t="shared" si="437"/>
        <v>108000</v>
      </c>
      <c r="L1167" s="245">
        <v>1</v>
      </c>
      <c r="M1167" s="266" t="s">
        <v>1592</v>
      </c>
      <c r="N1167" s="245" t="s">
        <v>1621</v>
      </c>
      <c r="O1167" s="45"/>
      <c r="P1167" s="141">
        <v>194</v>
      </c>
      <c r="Q1167" s="249"/>
      <c r="R1167" s="250"/>
      <c r="S1167" s="245"/>
      <c r="T1167" s="249">
        <v>9</v>
      </c>
      <c r="U1167" s="252"/>
      <c r="V1167" s="249"/>
      <c r="W1167" s="253"/>
      <c r="X1167" s="257"/>
      <c r="Y1167" s="257"/>
      <c r="Z1167" s="125">
        <f t="shared" si="438"/>
        <v>108000</v>
      </c>
      <c r="AA1167" s="254">
        <v>0.02</v>
      </c>
      <c r="AB1167" s="136">
        <f t="shared" si="435"/>
        <v>21.6</v>
      </c>
      <c r="AC1167" s="83">
        <f t="shared" si="417"/>
        <v>18.36</v>
      </c>
      <c r="AD1167" s="497" t="s">
        <v>10</v>
      </c>
      <c r="AE1167" s="515" t="s">
        <v>730</v>
      </c>
      <c r="AF1167" s="489" t="s">
        <v>460</v>
      </c>
      <c r="AG1167" s="498" t="s">
        <v>737</v>
      </c>
      <c r="AH1167" s="498"/>
      <c r="AI1167" s="12"/>
      <c r="AJ1167" s="6"/>
      <c r="AK1167" s="11"/>
      <c r="AL1167" s="11"/>
    </row>
    <row r="1168" spans="1:44">
      <c r="A1168" s="256"/>
      <c r="B1168" s="249"/>
      <c r="C1168" s="245"/>
      <c r="D1168" s="245"/>
      <c r="E1168" s="248"/>
      <c r="F1168" s="248"/>
      <c r="G1168" s="248"/>
      <c r="H1168" s="265"/>
      <c r="I1168" s="65"/>
      <c r="J1168" s="65"/>
      <c r="K1168" s="80"/>
      <c r="L1168" s="245">
        <v>2</v>
      </c>
      <c r="M1168" s="266" t="s">
        <v>1650</v>
      </c>
      <c r="N1168" s="245" t="s">
        <v>1595</v>
      </c>
      <c r="O1168" s="45"/>
      <c r="P1168" s="139">
        <v>45</v>
      </c>
      <c r="Q1168" s="249"/>
      <c r="R1168" s="250"/>
      <c r="S1168" s="245"/>
      <c r="T1168" s="249">
        <v>9</v>
      </c>
      <c r="U1168" s="252"/>
      <c r="V1168" s="249"/>
      <c r="W1168" s="253"/>
      <c r="X1168" s="243"/>
      <c r="Y1168" s="243"/>
      <c r="Z1168" s="125"/>
      <c r="AA1168" s="254"/>
      <c r="AB1168" s="136"/>
      <c r="AC1168" s="83">
        <f t="shared" ref="AC1168:AC1225" si="439">+AB1168*0.85</f>
        <v>0</v>
      </c>
      <c r="AD1168" s="482"/>
      <c r="AE1168" s="482"/>
      <c r="AH1168" s="498"/>
      <c r="AI1168" s="12"/>
      <c r="AJ1168" s="6"/>
      <c r="AK1168" s="11"/>
      <c r="AL1168" s="11"/>
    </row>
    <row r="1169" spans="1:44">
      <c r="A1169" s="256"/>
      <c r="B1169" s="249"/>
      <c r="C1169" s="245"/>
      <c r="D1169" s="245"/>
      <c r="E1169" s="248"/>
      <c r="F1169" s="248"/>
      <c r="G1169" s="248"/>
      <c r="H1169" s="265"/>
      <c r="I1169" s="65"/>
      <c r="J1169" s="65"/>
      <c r="K1169" s="80"/>
      <c r="L1169" s="245">
        <v>3</v>
      </c>
      <c r="M1169" s="266" t="s">
        <v>1620</v>
      </c>
      <c r="N1169" s="245" t="s">
        <v>1613</v>
      </c>
      <c r="O1169" s="45"/>
      <c r="P1169" s="139">
        <v>17</v>
      </c>
      <c r="Q1169" s="249"/>
      <c r="R1169" s="250"/>
      <c r="S1169" s="245"/>
      <c r="T1169" s="249">
        <v>9</v>
      </c>
      <c r="U1169" s="252"/>
      <c r="V1169" s="249"/>
      <c r="W1169" s="253"/>
      <c r="X1169" s="243"/>
      <c r="Y1169" s="243"/>
      <c r="Z1169" s="125"/>
      <c r="AA1169" s="254"/>
      <c r="AB1169" s="136"/>
      <c r="AC1169" s="83">
        <f t="shared" si="439"/>
        <v>0</v>
      </c>
      <c r="AD1169" s="482"/>
      <c r="AE1169" s="482"/>
      <c r="AH1169" s="498"/>
      <c r="AI1169" s="12"/>
      <c r="AJ1169" s="6"/>
      <c r="AK1169" s="11"/>
      <c r="AL1169" s="11"/>
    </row>
    <row r="1170" spans="1:44">
      <c r="A1170" s="256"/>
      <c r="B1170" s="249"/>
      <c r="C1170" s="245"/>
      <c r="D1170" s="245"/>
      <c r="E1170" s="248"/>
      <c r="F1170" s="248"/>
      <c r="G1170" s="248"/>
      <c r="H1170" s="265"/>
      <c r="I1170" s="65"/>
      <c r="J1170" s="65"/>
      <c r="K1170" s="80"/>
      <c r="L1170" s="245">
        <v>4</v>
      </c>
      <c r="M1170" s="266" t="s">
        <v>1676</v>
      </c>
      <c r="N1170" s="245" t="s">
        <v>1595</v>
      </c>
      <c r="O1170" s="45"/>
      <c r="P1170" s="139">
        <v>67</v>
      </c>
      <c r="Q1170" s="249"/>
      <c r="R1170" s="250"/>
      <c r="S1170" s="245"/>
      <c r="T1170" s="249">
        <v>9</v>
      </c>
      <c r="U1170" s="252"/>
      <c r="V1170" s="249"/>
      <c r="W1170" s="253"/>
      <c r="X1170" s="243"/>
      <c r="Y1170" s="243"/>
      <c r="Z1170" s="125"/>
      <c r="AA1170" s="254"/>
      <c r="AB1170" s="136"/>
      <c r="AC1170" s="83">
        <f t="shared" si="439"/>
        <v>0</v>
      </c>
      <c r="AD1170" s="482"/>
      <c r="AE1170" s="482"/>
      <c r="AH1170" s="498"/>
      <c r="AI1170" s="12"/>
      <c r="AJ1170" s="6"/>
      <c r="AK1170" s="11"/>
      <c r="AL1170" s="11"/>
    </row>
    <row r="1171" spans="1:44" ht="18" customHeight="1">
      <c r="A1171" s="256">
        <v>593</v>
      </c>
      <c r="B1171" s="249" t="s">
        <v>656</v>
      </c>
      <c r="C1171" s="281" t="s">
        <v>1128</v>
      </c>
      <c r="D1171" s="259" t="s">
        <v>95</v>
      </c>
      <c r="E1171" s="260">
        <v>3</v>
      </c>
      <c r="F1171" s="260">
        <v>2</v>
      </c>
      <c r="G1171" s="260">
        <v>79</v>
      </c>
      <c r="H1171" s="247">
        <v>1</v>
      </c>
      <c r="I1171" s="84">
        <f>E1171*400+F1171*100+G1171</f>
        <v>1479</v>
      </c>
      <c r="J1171" s="84">
        <v>250</v>
      </c>
      <c r="K1171" s="80">
        <f>I1171*J1171</f>
        <v>369750</v>
      </c>
      <c r="L1171" s="245"/>
      <c r="M1171" s="248"/>
      <c r="N1171" s="249"/>
      <c r="O1171" s="45"/>
      <c r="P1171" s="139"/>
      <c r="Q1171" s="250"/>
      <c r="R1171" s="250"/>
      <c r="S1171" s="251"/>
      <c r="T1171" s="249"/>
      <c r="U1171" s="252"/>
      <c r="V1171" s="249"/>
      <c r="W1171" s="253"/>
      <c r="X1171" s="257"/>
      <c r="Y1171" s="257"/>
      <c r="Z1171" s="125">
        <f>K1171</f>
        <v>369750</v>
      </c>
      <c r="AA1171" s="254">
        <v>0.01</v>
      </c>
      <c r="AB1171" s="136">
        <f>+Z1171*AA1171/100</f>
        <v>36.975000000000001</v>
      </c>
      <c r="AC1171" s="83">
        <f t="shared" si="439"/>
        <v>31.428750000000001</v>
      </c>
      <c r="AD1171" s="579" t="s">
        <v>10</v>
      </c>
      <c r="AE1171" s="580" t="s">
        <v>730</v>
      </c>
      <c r="AF1171" s="580" t="s">
        <v>731</v>
      </c>
      <c r="AG1171" s="581" t="s">
        <v>1114</v>
      </c>
      <c r="AH1171" s="581" t="s">
        <v>235</v>
      </c>
      <c r="AI1171" s="19" t="s">
        <v>95</v>
      </c>
      <c r="AJ1171" s="20" t="s">
        <v>123</v>
      </c>
      <c r="AK1171" s="13" t="s">
        <v>15</v>
      </c>
      <c r="AL1171" s="13" t="s">
        <v>16</v>
      </c>
      <c r="AM1171" s="13" t="s">
        <v>17</v>
      </c>
      <c r="AN1171" s="4"/>
      <c r="AO1171" s="4"/>
      <c r="AP1171" s="4"/>
      <c r="AQ1171" s="4"/>
    </row>
    <row r="1172" spans="1:44">
      <c r="A1172" s="256"/>
      <c r="B1172" s="249" t="s">
        <v>1319</v>
      </c>
      <c r="C1172" s="263">
        <v>45698</v>
      </c>
      <c r="D1172" s="245">
        <v>4</v>
      </c>
      <c r="E1172" s="248">
        <v>0</v>
      </c>
      <c r="F1172" s="248">
        <v>0</v>
      </c>
      <c r="G1172" s="248">
        <v>73</v>
      </c>
      <c r="H1172" s="247">
        <v>2</v>
      </c>
      <c r="I1172" s="65">
        <f>E1172*400+F1172*100+G1172</f>
        <v>73</v>
      </c>
      <c r="J1172" s="84">
        <v>500</v>
      </c>
      <c r="K1172" s="80">
        <f>I1172*J1172</f>
        <v>36500</v>
      </c>
      <c r="L1172" s="245">
        <v>1</v>
      </c>
      <c r="M1172" s="266" t="s">
        <v>1592</v>
      </c>
      <c r="N1172" s="245" t="s">
        <v>1621</v>
      </c>
      <c r="O1172" s="45"/>
      <c r="P1172" s="141">
        <v>306</v>
      </c>
      <c r="Q1172" s="249"/>
      <c r="R1172" s="250"/>
      <c r="S1172" s="245"/>
      <c r="T1172" s="249">
        <v>43</v>
      </c>
      <c r="U1172" s="252"/>
      <c r="V1172" s="249"/>
      <c r="W1172" s="253"/>
      <c r="X1172" s="257"/>
      <c r="Y1172" s="257"/>
      <c r="Z1172" s="125">
        <f>K1172</f>
        <v>36500</v>
      </c>
      <c r="AA1172" s="254">
        <v>0.02</v>
      </c>
      <c r="AB1172" s="136">
        <f>+Z1172*AA1172/100</f>
        <v>7.3</v>
      </c>
      <c r="AC1172" s="83">
        <f t="shared" si="439"/>
        <v>6.2050000000000001</v>
      </c>
      <c r="AD1172" s="4" t="s">
        <v>10</v>
      </c>
      <c r="AE1172" s="4" t="s">
        <v>730</v>
      </c>
      <c r="AF1172" s="4" t="s">
        <v>731</v>
      </c>
      <c r="AG1172" s="121">
        <v>3350400176965</v>
      </c>
      <c r="AH1172" s="8" t="s">
        <v>1671</v>
      </c>
    </row>
    <row r="1173" spans="1:44">
      <c r="A1173" s="256"/>
      <c r="B1173" s="249"/>
      <c r="C1173" s="245"/>
      <c r="D1173" s="245"/>
      <c r="E1173" s="248"/>
      <c r="F1173" s="248"/>
      <c r="G1173" s="248"/>
      <c r="H1173" s="247"/>
      <c r="I1173" s="65"/>
      <c r="J1173" s="65"/>
      <c r="K1173" s="80"/>
      <c r="L1173" s="245">
        <v>2</v>
      </c>
      <c r="M1173" s="266" t="s">
        <v>1670</v>
      </c>
      <c r="N1173" s="245" t="s">
        <v>1595</v>
      </c>
      <c r="O1173" s="45"/>
      <c r="P1173" s="139">
        <v>46.7</v>
      </c>
      <c r="Q1173" s="249"/>
      <c r="R1173" s="250"/>
      <c r="S1173" s="245"/>
      <c r="T1173" s="249">
        <v>5</v>
      </c>
      <c r="U1173" s="252"/>
      <c r="V1173" s="249"/>
      <c r="W1173" s="253"/>
      <c r="X1173" s="243"/>
      <c r="Y1173" s="243"/>
      <c r="Z1173" s="125"/>
      <c r="AA1173" s="254"/>
      <c r="AB1173" s="136"/>
      <c r="AC1173" s="83">
        <f t="shared" si="439"/>
        <v>0</v>
      </c>
    </row>
    <row r="1174" spans="1:44">
      <c r="A1174" s="256"/>
      <c r="B1174" s="249"/>
      <c r="C1174" s="245"/>
      <c r="D1174" s="245"/>
      <c r="E1174" s="248"/>
      <c r="F1174" s="248"/>
      <c r="G1174" s="248"/>
      <c r="H1174" s="247"/>
      <c r="I1174" s="65"/>
      <c r="J1174" s="65"/>
      <c r="K1174" s="80"/>
      <c r="L1174" s="245">
        <v>3</v>
      </c>
      <c r="M1174" s="266" t="s">
        <v>1639</v>
      </c>
      <c r="N1174" s="245" t="s">
        <v>1595</v>
      </c>
      <c r="O1174" s="45"/>
      <c r="P1174" s="139">
        <v>42</v>
      </c>
      <c r="Q1174" s="249"/>
      <c r="R1174" s="250"/>
      <c r="S1174" s="245"/>
      <c r="T1174" s="249">
        <v>43</v>
      </c>
      <c r="U1174" s="252"/>
      <c r="V1174" s="249"/>
      <c r="W1174" s="253"/>
      <c r="X1174" s="243"/>
      <c r="Y1174" s="243"/>
      <c r="Z1174" s="125"/>
      <c r="AA1174" s="254"/>
      <c r="AB1174" s="136"/>
      <c r="AC1174" s="83">
        <f t="shared" si="439"/>
        <v>0</v>
      </c>
    </row>
    <row r="1175" spans="1:44">
      <c r="A1175" s="256"/>
      <c r="B1175" s="249"/>
      <c r="C1175" s="245"/>
      <c r="D1175" s="245"/>
      <c r="E1175" s="248"/>
      <c r="F1175" s="248"/>
      <c r="G1175" s="248"/>
      <c r="H1175" s="247"/>
      <c r="I1175" s="65"/>
      <c r="J1175" s="65"/>
      <c r="K1175" s="80"/>
      <c r="L1175" s="245">
        <v>4</v>
      </c>
      <c r="M1175" s="266" t="s">
        <v>1630</v>
      </c>
      <c r="N1175" s="245" t="s">
        <v>1595</v>
      </c>
      <c r="O1175" s="45"/>
      <c r="P1175" s="139">
        <v>14</v>
      </c>
      <c r="Q1175" s="249"/>
      <c r="R1175" s="250"/>
      <c r="S1175" s="245"/>
      <c r="T1175" s="249">
        <v>43</v>
      </c>
      <c r="U1175" s="252"/>
      <c r="V1175" s="249"/>
      <c r="W1175" s="253"/>
      <c r="X1175" s="243"/>
      <c r="Y1175" s="243"/>
      <c r="Z1175" s="125"/>
      <c r="AA1175" s="254"/>
      <c r="AB1175" s="136"/>
      <c r="AC1175" s="83">
        <f t="shared" si="439"/>
        <v>0</v>
      </c>
    </row>
    <row r="1176" spans="1:44" ht="20.100000000000001" customHeight="1">
      <c r="A1176" s="256">
        <v>594</v>
      </c>
      <c r="B1176" s="243" t="s">
        <v>656</v>
      </c>
      <c r="C1176" s="258">
        <v>482</v>
      </c>
      <c r="D1176" s="259" t="s">
        <v>32</v>
      </c>
      <c r="E1176" s="260">
        <v>6</v>
      </c>
      <c r="F1176" s="260">
        <v>0</v>
      </c>
      <c r="G1176" s="260">
        <v>37</v>
      </c>
      <c r="H1176" s="264">
        <v>1</v>
      </c>
      <c r="I1176" s="84">
        <f t="shared" ref="I1176:I1190" si="440">E1176*400+F1176*100+G1176</f>
        <v>2437</v>
      </c>
      <c r="J1176" s="84">
        <v>250</v>
      </c>
      <c r="K1176" s="80">
        <f>I1176*J1176</f>
        <v>609250</v>
      </c>
      <c r="L1176" s="245"/>
      <c r="M1176" s="248"/>
      <c r="N1176" s="249"/>
      <c r="O1176" s="45"/>
      <c r="P1176" s="139"/>
      <c r="Q1176" s="250"/>
      <c r="R1176" s="250"/>
      <c r="S1176" s="251"/>
      <c r="T1176" s="249"/>
      <c r="U1176" s="252"/>
      <c r="V1176" s="249"/>
      <c r="W1176" s="253"/>
      <c r="X1176" s="243"/>
      <c r="Y1176" s="243"/>
      <c r="Z1176" s="125">
        <f>K1176</f>
        <v>609250</v>
      </c>
      <c r="AA1176" s="254">
        <v>0.01</v>
      </c>
      <c r="AB1176" s="136">
        <f t="shared" ref="AB1176:AB1188" si="441">+Z1176*AA1176/100</f>
        <v>60.924999999999997</v>
      </c>
      <c r="AC1176" s="83">
        <f t="shared" si="439"/>
        <v>51.786249999999995</v>
      </c>
      <c r="AD1176" s="501" t="s">
        <v>10</v>
      </c>
      <c r="AE1176" s="489" t="s">
        <v>322</v>
      </c>
      <c r="AF1176" s="489" t="s">
        <v>81</v>
      </c>
      <c r="AG1176" s="498" t="s">
        <v>860</v>
      </c>
      <c r="AH1176" s="498" t="s">
        <v>235</v>
      </c>
      <c r="AI1176" s="12" t="s">
        <v>72</v>
      </c>
      <c r="AJ1176" s="6" t="s">
        <v>36</v>
      </c>
      <c r="AK1176" s="11" t="s">
        <v>15</v>
      </c>
      <c r="AL1176" s="11" t="s">
        <v>16</v>
      </c>
      <c r="AM1176" s="11" t="s">
        <v>17</v>
      </c>
      <c r="AN1176" s="11" t="s">
        <v>106</v>
      </c>
      <c r="AO1176" s="11" t="s">
        <v>316</v>
      </c>
      <c r="AP1176" s="11">
        <v>7</v>
      </c>
      <c r="AQ1176" s="11">
        <v>0</v>
      </c>
      <c r="AR1176" s="11">
        <v>19</v>
      </c>
    </row>
    <row r="1177" spans="1:44" ht="20.100000000000001" customHeight="1">
      <c r="A1177" s="256">
        <v>595</v>
      </c>
      <c r="B1177" s="243" t="s">
        <v>656</v>
      </c>
      <c r="C1177" s="258">
        <v>673</v>
      </c>
      <c r="D1177" s="259" t="s">
        <v>32</v>
      </c>
      <c r="E1177" s="260">
        <v>2</v>
      </c>
      <c r="F1177" s="260">
        <v>2</v>
      </c>
      <c r="G1177" s="260">
        <v>52</v>
      </c>
      <c r="H1177" s="264">
        <v>1</v>
      </c>
      <c r="I1177" s="84">
        <f t="shared" si="440"/>
        <v>1052</v>
      </c>
      <c r="J1177" s="84">
        <v>250</v>
      </c>
      <c r="K1177" s="80">
        <f t="shared" ref="K1177:K1189" si="442">I1177*J1177</f>
        <v>263000</v>
      </c>
      <c r="L1177" s="245"/>
      <c r="M1177" s="248"/>
      <c r="N1177" s="249"/>
      <c r="O1177" s="45"/>
      <c r="P1177" s="139"/>
      <c r="Q1177" s="250"/>
      <c r="R1177" s="250"/>
      <c r="S1177" s="251"/>
      <c r="T1177" s="249"/>
      <c r="U1177" s="252"/>
      <c r="V1177" s="249"/>
      <c r="W1177" s="253"/>
      <c r="X1177" s="243"/>
      <c r="Y1177" s="243"/>
      <c r="Z1177" s="125">
        <f t="shared" ref="Z1177:Z1190" si="443">K1177</f>
        <v>263000</v>
      </c>
      <c r="AA1177" s="254">
        <v>0.01</v>
      </c>
      <c r="AB1177" s="136">
        <f t="shared" si="441"/>
        <v>26.3</v>
      </c>
      <c r="AC1177" s="83">
        <f t="shared" si="439"/>
        <v>22.355</v>
      </c>
      <c r="AD1177" s="501" t="s">
        <v>10</v>
      </c>
      <c r="AE1177" s="489" t="s">
        <v>178</v>
      </c>
      <c r="AF1177" s="489" t="s">
        <v>81</v>
      </c>
      <c r="AG1177" s="498" t="s">
        <v>824</v>
      </c>
      <c r="AH1177" s="498" t="s">
        <v>550</v>
      </c>
      <c r="AI1177" s="12" t="s">
        <v>14</v>
      </c>
      <c r="AJ1177" s="6" t="s">
        <v>36</v>
      </c>
      <c r="AK1177" s="11" t="s">
        <v>15</v>
      </c>
      <c r="AL1177" s="11" t="s">
        <v>16</v>
      </c>
      <c r="AM1177" s="11" t="s">
        <v>17</v>
      </c>
      <c r="AN1177" s="11" t="s">
        <v>72</v>
      </c>
      <c r="AO1177" s="11" t="s">
        <v>243</v>
      </c>
      <c r="AP1177" s="11">
        <v>4</v>
      </c>
      <c r="AQ1177" s="11">
        <v>2</v>
      </c>
      <c r="AR1177" s="11">
        <v>24</v>
      </c>
    </row>
    <row r="1178" spans="1:44" ht="20.100000000000001" customHeight="1">
      <c r="A1178" s="256">
        <v>596</v>
      </c>
      <c r="B1178" s="243" t="s">
        <v>656</v>
      </c>
      <c r="C1178" s="258">
        <v>750</v>
      </c>
      <c r="D1178" s="259" t="s">
        <v>32</v>
      </c>
      <c r="E1178" s="260">
        <v>5</v>
      </c>
      <c r="F1178" s="260">
        <v>1</v>
      </c>
      <c r="G1178" s="260">
        <v>99</v>
      </c>
      <c r="H1178" s="264">
        <v>1</v>
      </c>
      <c r="I1178" s="84">
        <f t="shared" si="440"/>
        <v>2199</v>
      </c>
      <c r="J1178" s="84">
        <v>250</v>
      </c>
      <c r="K1178" s="80">
        <f t="shared" si="442"/>
        <v>549750</v>
      </c>
      <c r="L1178" s="245"/>
      <c r="M1178" s="248"/>
      <c r="N1178" s="249"/>
      <c r="O1178" s="45"/>
      <c r="P1178" s="139"/>
      <c r="Q1178" s="250"/>
      <c r="R1178" s="250"/>
      <c r="S1178" s="251"/>
      <c r="T1178" s="249"/>
      <c r="U1178" s="252"/>
      <c r="V1178" s="249"/>
      <c r="W1178" s="253"/>
      <c r="X1178" s="243"/>
      <c r="Y1178" s="243"/>
      <c r="Z1178" s="125">
        <f t="shared" si="443"/>
        <v>549750</v>
      </c>
      <c r="AA1178" s="254">
        <v>0.01</v>
      </c>
      <c r="AB1178" s="136">
        <f t="shared" si="441"/>
        <v>54.975000000000001</v>
      </c>
      <c r="AC1178" s="83">
        <f t="shared" si="439"/>
        <v>46.728749999999998</v>
      </c>
      <c r="AD1178" s="501" t="s">
        <v>10</v>
      </c>
      <c r="AE1178" s="489" t="s">
        <v>178</v>
      </c>
      <c r="AF1178" s="489" t="s">
        <v>81</v>
      </c>
      <c r="AG1178" s="498" t="s">
        <v>824</v>
      </c>
      <c r="AH1178" s="498" t="s">
        <v>550</v>
      </c>
      <c r="AI1178" s="12" t="s">
        <v>14</v>
      </c>
      <c r="AJ1178" s="6" t="s">
        <v>36</v>
      </c>
      <c r="AK1178" s="11" t="s">
        <v>15</v>
      </c>
      <c r="AL1178" s="11" t="s">
        <v>16</v>
      </c>
      <c r="AM1178" s="11" t="s">
        <v>17</v>
      </c>
      <c r="AN1178" s="11" t="s">
        <v>33</v>
      </c>
      <c r="AO1178" s="11" t="s">
        <v>362</v>
      </c>
      <c r="AP1178" s="11">
        <v>11</v>
      </c>
      <c r="AQ1178" s="11">
        <v>3</v>
      </c>
      <c r="AR1178" s="11">
        <v>20</v>
      </c>
    </row>
    <row r="1179" spans="1:44" ht="20.100000000000001" customHeight="1">
      <c r="A1179" s="256"/>
      <c r="B1179" s="243" t="s">
        <v>656</v>
      </c>
      <c r="C1179" s="258" t="s">
        <v>1132</v>
      </c>
      <c r="D1179" s="259" t="s">
        <v>14</v>
      </c>
      <c r="E1179" s="260">
        <v>0</v>
      </c>
      <c r="F1179" s="260">
        <v>1</v>
      </c>
      <c r="G1179" s="260">
        <v>70</v>
      </c>
      <c r="H1179" s="264">
        <v>1</v>
      </c>
      <c r="I1179" s="65">
        <f t="shared" si="440"/>
        <v>170</v>
      </c>
      <c r="J1179" s="84">
        <v>250</v>
      </c>
      <c r="K1179" s="80">
        <f t="shared" si="442"/>
        <v>42500</v>
      </c>
      <c r="L1179" s="245"/>
      <c r="M1179" s="248"/>
      <c r="N1179" s="249"/>
      <c r="O1179" s="45"/>
      <c r="P1179" s="139"/>
      <c r="Q1179" s="250"/>
      <c r="R1179" s="250"/>
      <c r="S1179" s="251"/>
      <c r="T1179" s="249"/>
      <c r="U1179" s="252"/>
      <c r="V1179" s="249"/>
      <c r="W1179" s="253"/>
      <c r="X1179" s="243"/>
      <c r="Y1179" s="243"/>
      <c r="Z1179" s="125">
        <f t="shared" si="443"/>
        <v>42500</v>
      </c>
      <c r="AA1179" s="254">
        <v>0.01</v>
      </c>
      <c r="AB1179" s="136">
        <f t="shared" si="441"/>
        <v>4.25</v>
      </c>
      <c r="AC1179" s="83">
        <f t="shared" si="439"/>
        <v>3.6124999999999998</v>
      </c>
      <c r="AD1179" s="501" t="s">
        <v>10</v>
      </c>
      <c r="AE1179" s="489" t="s">
        <v>178</v>
      </c>
      <c r="AF1179" s="489" t="s">
        <v>81</v>
      </c>
      <c r="AG1179" s="498" t="s">
        <v>824</v>
      </c>
      <c r="AH1179" s="498" t="s">
        <v>550</v>
      </c>
      <c r="AI1179" s="12" t="s">
        <v>14</v>
      </c>
      <c r="AJ1179" s="6" t="s">
        <v>36</v>
      </c>
      <c r="AK1179" s="11" t="s">
        <v>15</v>
      </c>
      <c r="AL1179" s="11" t="s">
        <v>16</v>
      </c>
      <c r="AM1179" s="11" t="s">
        <v>17</v>
      </c>
      <c r="AN1179" s="11" t="s">
        <v>69</v>
      </c>
      <c r="AO1179" s="11" t="s">
        <v>485</v>
      </c>
      <c r="AP1179" s="11">
        <v>16</v>
      </c>
      <c r="AQ1179" s="11">
        <v>0</v>
      </c>
      <c r="AR1179" s="11">
        <v>25</v>
      </c>
    </row>
    <row r="1180" spans="1:44" ht="20.100000000000001" customHeight="1">
      <c r="A1180" s="256">
        <v>597</v>
      </c>
      <c r="B1180" s="243" t="s">
        <v>1320</v>
      </c>
      <c r="C1180" s="258"/>
      <c r="D1180" s="259" t="s">
        <v>2343</v>
      </c>
      <c r="E1180" s="260">
        <v>5</v>
      </c>
      <c r="F1180" s="260">
        <v>3</v>
      </c>
      <c r="G1180" s="260">
        <v>69</v>
      </c>
      <c r="H1180" s="264">
        <v>1</v>
      </c>
      <c r="I1180" s="84">
        <f>E1180*400+F1180*100+G1180</f>
        <v>2369</v>
      </c>
      <c r="J1180" s="84">
        <v>250</v>
      </c>
      <c r="K1180" s="80">
        <f>I1180*J1180</f>
        <v>592250</v>
      </c>
      <c r="L1180" s="245"/>
      <c r="M1180" s="248"/>
      <c r="N1180" s="249"/>
      <c r="O1180" s="45"/>
      <c r="P1180" s="139"/>
      <c r="Q1180" s="250"/>
      <c r="R1180" s="250"/>
      <c r="S1180" s="251"/>
      <c r="T1180" s="249"/>
      <c r="U1180" s="252"/>
      <c r="V1180" s="249"/>
      <c r="W1180" s="253"/>
      <c r="X1180" s="243"/>
      <c r="Y1180" s="243"/>
      <c r="Z1180" s="125">
        <f>+K1180</f>
        <v>592250</v>
      </c>
      <c r="AA1180" s="254">
        <v>0.01</v>
      </c>
      <c r="AB1180" s="136">
        <f>+Z1180*AA1180/100</f>
        <v>59.225000000000001</v>
      </c>
      <c r="AC1180" s="83"/>
      <c r="AD1180" s="488" t="s">
        <v>10</v>
      </c>
      <c r="AE1180" s="488" t="s">
        <v>308</v>
      </c>
      <c r="AF1180" s="488" t="s">
        <v>59</v>
      </c>
      <c r="AG1180" s="504"/>
      <c r="AH1180" s="504"/>
      <c r="AI1180" s="67"/>
      <c r="AJ1180" s="64"/>
      <c r="AK1180" s="11"/>
      <c r="AL1180" s="11"/>
      <c r="AM1180" s="11"/>
      <c r="AN1180" s="11"/>
      <c r="AO1180" s="11"/>
      <c r="AP1180" s="11"/>
      <c r="AQ1180" s="11"/>
      <c r="AR1180" s="11"/>
    </row>
    <row r="1181" spans="1:44" ht="17.25">
      <c r="A1181" s="286">
        <v>598</v>
      </c>
      <c r="B1181" s="287" t="s">
        <v>1289</v>
      </c>
      <c r="C1181" s="406">
        <v>23933</v>
      </c>
      <c r="D1181" s="282"/>
      <c r="E1181" s="288">
        <v>4</v>
      </c>
      <c r="F1181" s="288">
        <v>0</v>
      </c>
      <c r="G1181" s="288">
        <v>43</v>
      </c>
      <c r="H1181" s="247">
        <v>1</v>
      </c>
      <c r="I1181" s="84">
        <f>E1181*400+F1181*100+G1181</f>
        <v>1643</v>
      </c>
      <c r="J1181" s="84">
        <v>400</v>
      </c>
      <c r="K1181" s="80">
        <f>I1181*J1181</f>
        <v>657200</v>
      </c>
      <c r="L1181" s="282"/>
      <c r="M1181" s="288"/>
      <c r="N1181" s="287"/>
      <c r="O1181" s="47"/>
      <c r="P1181" s="143"/>
      <c r="Q1181" s="289"/>
      <c r="R1181" s="289"/>
      <c r="S1181" s="290"/>
      <c r="T1181" s="287"/>
      <c r="U1181" s="291"/>
      <c r="V1181" s="287"/>
      <c r="W1181" s="292"/>
      <c r="X1181" s="293"/>
      <c r="Y1181" s="293"/>
      <c r="Z1181" s="125">
        <f>K1181</f>
        <v>657200</v>
      </c>
      <c r="AA1181" s="254">
        <v>0.01</v>
      </c>
      <c r="AB1181" s="136">
        <f>+Z1181*AA1181/100</f>
        <v>65.72</v>
      </c>
      <c r="AC1181" s="83">
        <f t="shared" si="439"/>
        <v>55.861999999999995</v>
      </c>
      <c r="AD1181" s="493" t="s">
        <v>10</v>
      </c>
      <c r="AE1181" s="493" t="s">
        <v>1304</v>
      </c>
      <c r="AF1181" s="493" t="s">
        <v>720</v>
      </c>
      <c r="AG1181" s="564">
        <v>3350400195684</v>
      </c>
      <c r="AH1181" s="493">
        <v>50</v>
      </c>
      <c r="AI1181" s="26">
        <v>6</v>
      </c>
      <c r="AJ1181" s="14" t="s">
        <v>1160</v>
      </c>
      <c r="AK1181" s="26" t="s">
        <v>1158</v>
      </c>
      <c r="AL1181" s="14"/>
    </row>
    <row r="1182" spans="1:44">
      <c r="A1182" s="256"/>
      <c r="B1182" s="249" t="s">
        <v>1322</v>
      </c>
      <c r="C1182" s="263"/>
      <c r="D1182" s="245"/>
      <c r="E1182" s="248">
        <v>5</v>
      </c>
      <c r="F1182" s="248">
        <v>2</v>
      </c>
      <c r="G1182" s="248">
        <v>0</v>
      </c>
      <c r="H1182" s="247">
        <v>1</v>
      </c>
      <c r="I1182" s="65">
        <f>E1182*400+F1182*100+G1182</f>
        <v>2200</v>
      </c>
      <c r="J1182" s="84">
        <v>250</v>
      </c>
      <c r="K1182" s="80">
        <f>I1182*J1182</f>
        <v>550000</v>
      </c>
      <c r="L1182" s="245"/>
      <c r="M1182" s="266"/>
      <c r="N1182" s="245"/>
      <c r="O1182" s="45"/>
      <c r="P1182" s="139"/>
      <c r="Q1182" s="249"/>
      <c r="R1182" s="250"/>
      <c r="S1182" s="245"/>
      <c r="T1182" s="249"/>
      <c r="U1182" s="252"/>
      <c r="V1182" s="249"/>
      <c r="W1182" s="253"/>
      <c r="X1182" s="243"/>
      <c r="Y1182" s="243"/>
      <c r="Z1182" s="125">
        <f>K1182</f>
        <v>550000</v>
      </c>
      <c r="AA1182" s="254">
        <v>0.01</v>
      </c>
      <c r="AB1182" s="136">
        <f>+Z1182*AA1182/100</f>
        <v>55</v>
      </c>
      <c r="AC1182" s="83">
        <f t="shared" si="439"/>
        <v>46.75</v>
      </c>
      <c r="AE1182" s="493" t="s">
        <v>1304</v>
      </c>
    </row>
    <row r="1183" spans="1:44">
      <c r="A1183" s="256"/>
      <c r="B1183" s="249" t="s">
        <v>1723</v>
      </c>
      <c r="C1183" s="245"/>
      <c r="D1183" s="245">
        <v>6</v>
      </c>
      <c r="E1183" s="248">
        <v>1</v>
      </c>
      <c r="F1183" s="248">
        <v>3</v>
      </c>
      <c r="G1183" s="248">
        <v>3</v>
      </c>
      <c r="H1183" s="247">
        <v>2</v>
      </c>
      <c r="I1183" s="65">
        <f>E1183*400+F1183*100+G1183</f>
        <v>703</v>
      </c>
      <c r="J1183" s="65">
        <v>250</v>
      </c>
      <c r="K1183" s="80">
        <f>I1183*J1183</f>
        <v>175750</v>
      </c>
      <c r="L1183" s="245">
        <v>1</v>
      </c>
      <c r="M1183" s="266" t="s">
        <v>1592</v>
      </c>
      <c r="N1183" s="245" t="s">
        <v>1621</v>
      </c>
      <c r="O1183" s="45"/>
      <c r="P1183" s="139">
        <v>103</v>
      </c>
      <c r="Q1183" s="249"/>
      <c r="R1183" s="250"/>
      <c r="S1183" s="245"/>
      <c r="T1183" s="249">
        <v>18</v>
      </c>
      <c r="U1183" s="252"/>
      <c r="V1183" s="249"/>
      <c r="W1183" s="253"/>
      <c r="X1183" s="243"/>
      <c r="Y1183" s="243"/>
      <c r="Z1183" s="125">
        <f>K1183</f>
        <v>175750</v>
      </c>
      <c r="AA1183" s="254">
        <v>0.02</v>
      </c>
      <c r="AB1183" s="136">
        <f>+Z1183*AA1183/100</f>
        <v>35.15</v>
      </c>
      <c r="AC1183" s="83">
        <f t="shared" si="439"/>
        <v>29.877499999999998</v>
      </c>
      <c r="AD1183" s="4" t="s">
        <v>10</v>
      </c>
      <c r="AE1183" s="493" t="s">
        <v>1304</v>
      </c>
      <c r="AF1183" s="4" t="s">
        <v>720</v>
      </c>
      <c r="AG1183" s="121">
        <v>3350400195684</v>
      </c>
      <c r="AH1183" s="8" t="s">
        <v>1791</v>
      </c>
    </row>
    <row r="1184" spans="1:44" ht="17.25">
      <c r="A1184" s="286">
        <v>599</v>
      </c>
      <c r="B1184" s="249" t="s">
        <v>1286</v>
      </c>
      <c r="C1184" s="334">
        <v>23933</v>
      </c>
      <c r="D1184" s="245">
        <v>4</v>
      </c>
      <c r="E1184" s="248">
        <v>4</v>
      </c>
      <c r="F1184" s="248">
        <v>1</v>
      </c>
      <c r="G1184" s="248">
        <v>56</v>
      </c>
      <c r="H1184" s="247">
        <v>1</v>
      </c>
      <c r="I1184" s="84">
        <f t="shared" si="440"/>
        <v>1756</v>
      </c>
      <c r="J1184" s="84">
        <v>250</v>
      </c>
      <c r="K1184" s="80">
        <f t="shared" si="442"/>
        <v>439000</v>
      </c>
      <c r="L1184" s="245"/>
      <c r="M1184" s="248"/>
      <c r="N1184" s="249"/>
      <c r="O1184" s="45"/>
      <c r="P1184" s="139"/>
      <c r="Q1184" s="250"/>
      <c r="R1184" s="250"/>
      <c r="S1184" s="251"/>
      <c r="T1184" s="249"/>
      <c r="U1184" s="252"/>
      <c r="V1184" s="249"/>
      <c r="W1184" s="253"/>
      <c r="X1184" s="243"/>
      <c r="Y1184" s="243"/>
      <c r="Z1184" s="125">
        <f t="shared" si="443"/>
        <v>439000</v>
      </c>
      <c r="AA1184" s="254">
        <v>0.01</v>
      </c>
      <c r="AB1184" s="136">
        <f t="shared" si="441"/>
        <v>43.9</v>
      </c>
      <c r="AC1184" s="83">
        <f t="shared" si="439"/>
        <v>37.314999999999998</v>
      </c>
      <c r="AD1184" s="484" t="s">
        <v>10</v>
      </c>
      <c r="AE1184" s="484" t="s">
        <v>308</v>
      </c>
      <c r="AF1184" s="484" t="s">
        <v>160</v>
      </c>
      <c r="AG1184" s="524">
        <v>3350400272336</v>
      </c>
      <c r="AH1184" s="484">
        <v>102</v>
      </c>
      <c r="AI1184" s="14">
        <v>4</v>
      </c>
      <c r="AJ1184" s="14" t="s">
        <v>1160</v>
      </c>
      <c r="AK1184" s="14" t="s">
        <v>1161</v>
      </c>
      <c r="AL1184" s="14" t="s">
        <v>17</v>
      </c>
    </row>
    <row r="1185" spans="1:44" ht="20.100000000000001" customHeight="1">
      <c r="A1185" s="286">
        <v>600</v>
      </c>
      <c r="B1185" s="243" t="s">
        <v>656</v>
      </c>
      <c r="C1185" s="258">
        <v>340</v>
      </c>
      <c r="D1185" s="259" t="s">
        <v>32</v>
      </c>
      <c r="E1185" s="260">
        <v>3</v>
      </c>
      <c r="F1185" s="260">
        <v>1</v>
      </c>
      <c r="G1185" s="260">
        <v>0</v>
      </c>
      <c r="H1185" s="264">
        <v>1</v>
      </c>
      <c r="I1185" s="84">
        <f t="shared" si="440"/>
        <v>1300</v>
      </c>
      <c r="J1185" s="84">
        <v>250</v>
      </c>
      <c r="K1185" s="80">
        <f t="shared" si="442"/>
        <v>325000</v>
      </c>
      <c r="L1185" s="245"/>
      <c r="M1185" s="248"/>
      <c r="N1185" s="249"/>
      <c r="O1185" s="45"/>
      <c r="P1185" s="139"/>
      <c r="Q1185" s="250"/>
      <c r="R1185" s="250"/>
      <c r="S1185" s="251"/>
      <c r="T1185" s="249"/>
      <c r="U1185" s="252"/>
      <c r="V1185" s="249"/>
      <c r="W1185" s="253"/>
      <c r="X1185" s="243"/>
      <c r="Y1185" s="243"/>
      <c r="Z1185" s="125">
        <f t="shared" si="443"/>
        <v>325000</v>
      </c>
      <c r="AA1185" s="254">
        <v>0.01</v>
      </c>
      <c r="AB1185" s="136">
        <f t="shared" si="441"/>
        <v>32.5</v>
      </c>
      <c r="AC1185" s="83">
        <f t="shared" si="439"/>
        <v>27.625</v>
      </c>
      <c r="AD1185" s="497" t="s">
        <v>44</v>
      </c>
      <c r="AE1185" s="515" t="s">
        <v>308</v>
      </c>
      <c r="AF1185" s="515" t="s">
        <v>309</v>
      </c>
      <c r="AG1185" s="498" t="s">
        <v>844</v>
      </c>
      <c r="AH1185" s="498" t="s">
        <v>315</v>
      </c>
      <c r="AI1185" s="12" t="s">
        <v>32</v>
      </c>
      <c r="AJ1185" s="6" t="s">
        <v>36</v>
      </c>
      <c r="AK1185" s="11" t="s">
        <v>15</v>
      </c>
      <c r="AL1185" s="11" t="s">
        <v>16</v>
      </c>
      <c r="AM1185" s="11" t="s">
        <v>17</v>
      </c>
      <c r="AN1185" s="11" t="s">
        <v>57</v>
      </c>
      <c r="AO1185" s="11" t="s">
        <v>269</v>
      </c>
      <c r="AP1185" s="11">
        <v>3</v>
      </c>
      <c r="AQ1185" s="11">
        <v>0</v>
      </c>
      <c r="AR1185" s="11">
        <v>46</v>
      </c>
    </row>
    <row r="1186" spans="1:44" ht="19.899999999999999" customHeight="1">
      <c r="A1186" s="286">
        <v>601</v>
      </c>
      <c r="B1186" s="243" t="s">
        <v>656</v>
      </c>
      <c r="C1186" s="258">
        <v>565</v>
      </c>
      <c r="D1186" s="259" t="s">
        <v>419</v>
      </c>
      <c r="E1186" s="260">
        <v>10</v>
      </c>
      <c r="F1186" s="260">
        <v>0</v>
      </c>
      <c r="G1186" s="260">
        <v>0</v>
      </c>
      <c r="H1186" s="264">
        <v>1</v>
      </c>
      <c r="I1186" s="84">
        <f t="shared" si="440"/>
        <v>4000</v>
      </c>
      <c r="J1186" s="84">
        <v>250</v>
      </c>
      <c r="K1186" s="80">
        <f t="shared" si="442"/>
        <v>1000000</v>
      </c>
      <c r="L1186" s="245"/>
      <c r="M1186" s="248"/>
      <c r="N1186" s="249"/>
      <c r="O1186" s="45"/>
      <c r="P1186" s="139"/>
      <c r="Q1186" s="250"/>
      <c r="R1186" s="250"/>
      <c r="S1186" s="251"/>
      <c r="T1186" s="249"/>
      <c r="U1186" s="252"/>
      <c r="V1186" s="249"/>
      <c r="W1186" s="253"/>
      <c r="X1186" s="243"/>
      <c r="Y1186" s="243"/>
      <c r="Z1186" s="125">
        <f t="shared" si="443"/>
        <v>1000000</v>
      </c>
      <c r="AA1186" s="254">
        <v>0.01</v>
      </c>
      <c r="AB1186" s="136">
        <f t="shared" si="441"/>
        <v>100</v>
      </c>
      <c r="AC1186" s="83">
        <f t="shared" si="439"/>
        <v>85</v>
      </c>
      <c r="AD1186" s="501" t="s">
        <v>10</v>
      </c>
      <c r="AE1186" s="489" t="s">
        <v>308</v>
      </c>
      <c r="AF1186" s="489" t="s">
        <v>84</v>
      </c>
      <c r="AG1186" s="498" t="s">
        <v>763</v>
      </c>
      <c r="AH1186" s="498" t="s">
        <v>105</v>
      </c>
      <c r="AI1186" s="12" t="s">
        <v>194</v>
      </c>
      <c r="AJ1186" s="200" t="s">
        <v>347</v>
      </c>
      <c r="AK1186" s="6" t="s">
        <v>347</v>
      </c>
      <c r="AL1186" s="11" t="s">
        <v>16</v>
      </c>
      <c r="AM1186" s="11" t="s">
        <v>17</v>
      </c>
      <c r="AN1186" s="11" t="s">
        <v>117</v>
      </c>
      <c r="AO1186" s="11" t="s">
        <v>76</v>
      </c>
      <c r="AP1186" s="11">
        <v>0</v>
      </c>
      <c r="AQ1186" s="11">
        <v>2</v>
      </c>
      <c r="AR1186" s="11">
        <v>72</v>
      </c>
    </row>
    <row r="1187" spans="1:44" ht="20.100000000000001" customHeight="1">
      <c r="A1187" s="286">
        <v>602</v>
      </c>
      <c r="B1187" s="243" t="s">
        <v>656</v>
      </c>
      <c r="C1187" s="258" t="s">
        <v>1128</v>
      </c>
      <c r="D1187" s="259" t="s">
        <v>95</v>
      </c>
      <c r="E1187" s="260">
        <v>3</v>
      </c>
      <c r="F1187" s="260">
        <v>1</v>
      </c>
      <c r="G1187" s="260">
        <v>1</v>
      </c>
      <c r="H1187" s="247">
        <v>1</v>
      </c>
      <c r="I1187" s="84">
        <f t="shared" si="440"/>
        <v>1301</v>
      </c>
      <c r="J1187" s="84">
        <v>250</v>
      </c>
      <c r="K1187" s="80">
        <f t="shared" si="442"/>
        <v>325250</v>
      </c>
      <c r="L1187" s="245"/>
      <c r="M1187" s="248"/>
      <c r="N1187" s="249"/>
      <c r="O1187" s="45"/>
      <c r="P1187" s="139"/>
      <c r="Q1187" s="250"/>
      <c r="R1187" s="250"/>
      <c r="S1187" s="251"/>
      <c r="T1187" s="249"/>
      <c r="U1187" s="252"/>
      <c r="V1187" s="249"/>
      <c r="W1187" s="253"/>
      <c r="X1187" s="243"/>
      <c r="Y1187" s="243"/>
      <c r="Z1187" s="125">
        <f t="shared" si="443"/>
        <v>325250</v>
      </c>
      <c r="AA1187" s="254">
        <v>0.01</v>
      </c>
      <c r="AB1187" s="136">
        <f t="shared" si="441"/>
        <v>32.524999999999999</v>
      </c>
      <c r="AC1187" s="83">
        <f t="shared" si="439"/>
        <v>27.646249999999998</v>
      </c>
      <c r="AD1187" s="501" t="s">
        <v>10</v>
      </c>
      <c r="AE1187" s="489" t="s">
        <v>670</v>
      </c>
      <c r="AF1187" s="489" t="s">
        <v>671</v>
      </c>
      <c r="AG1187" s="498" t="s">
        <v>939</v>
      </c>
      <c r="AH1187" s="498" t="s">
        <v>502</v>
      </c>
      <c r="AI1187" s="12" t="s">
        <v>95</v>
      </c>
      <c r="AJ1187" s="6" t="s">
        <v>123</v>
      </c>
      <c r="AK1187" s="11" t="s">
        <v>15</v>
      </c>
      <c r="AL1187" s="11" t="s">
        <v>16</v>
      </c>
      <c r="AM1187" s="11" t="s">
        <v>17</v>
      </c>
      <c r="AN1187" s="11" t="s">
        <v>38</v>
      </c>
      <c r="AO1187" s="11" t="s">
        <v>431</v>
      </c>
      <c r="AP1187" s="11">
        <v>3</v>
      </c>
      <c r="AQ1187" s="11">
        <v>3</v>
      </c>
      <c r="AR1187" s="11">
        <v>19</v>
      </c>
    </row>
    <row r="1188" spans="1:44" ht="20.100000000000001" customHeight="1">
      <c r="A1188" s="256"/>
      <c r="B1188" s="243" t="s">
        <v>1319</v>
      </c>
      <c r="C1188" s="281">
        <v>17397</v>
      </c>
      <c r="D1188" s="259" t="s">
        <v>95</v>
      </c>
      <c r="E1188" s="260">
        <v>0</v>
      </c>
      <c r="F1188" s="260">
        <v>1</v>
      </c>
      <c r="G1188" s="260">
        <v>68</v>
      </c>
      <c r="H1188" s="247">
        <v>1</v>
      </c>
      <c r="I1188" s="65">
        <f t="shared" si="440"/>
        <v>168</v>
      </c>
      <c r="J1188" s="84">
        <v>500</v>
      </c>
      <c r="K1188" s="80">
        <f t="shared" si="442"/>
        <v>84000</v>
      </c>
      <c r="L1188" s="245"/>
      <c r="M1188" s="248"/>
      <c r="N1188" s="249"/>
      <c r="O1188" s="45"/>
      <c r="P1188" s="139"/>
      <c r="Q1188" s="250"/>
      <c r="R1188" s="250"/>
      <c r="S1188" s="251"/>
      <c r="T1188" s="249"/>
      <c r="U1188" s="252"/>
      <c r="V1188" s="249"/>
      <c r="W1188" s="253"/>
      <c r="X1188" s="243"/>
      <c r="Y1188" s="243"/>
      <c r="Z1188" s="125">
        <f t="shared" si="443"/>
        <v>84000</v>
      </c>
      <c r="AA1188" s="254">
        <v>0.01</v>
      </c>
      <c r="AB1188" s="136">
        <f t="shared" si="441"/>
        <v>8.4</v>
      </c>
      <c r="AC1188" s="83">
        <f t="shared" si="439"/>
        <v>7.14</v>
      </c>
      <c r="AD1188" s="501" t="s">
        <v>10</v>
      </c>
      <c r="AE1188" s="489" t="s">
        <v>670</v>
      </c>
      <c r="AF1188" s="489" t="s">
        <v>671</v>
      </c>
      <c r="AG1188" s="498" t="s">
        <v>939</v>
      </c>
      <c r="AH1188" s="498" t="s">
        <v>502</v>
      </c>
      <c r="AI1188" s="12" t="s">
        <v>95</v>
      </c>
      <c r="AJ1188" s="6" t="s">
        <v>123</v>
      </c>
      <c r="AK1188" s="11"/>
      <c r="AL1188" s="11"/>
      <c r="AM1188" s="11"/>
      <c r="AN1188" s="11"/>
      <c r="AO1188" s="11"/>
      <c r="AP1188" s="11"/>
      <c r="AQ1188" s="11"/>
      <c r="AR1188" s="11"/>
    </row>
    <row r="1189" spans="1:44" ht="20.100000000000001" customHeight="1">
      <c r="A1189" s="256">
        <v>603</v>
      </c>
      <c r="B1189" s="249" t="s">
        <v>1723</v>
      </c>
      <c r="C1189" s="281"/>
      <c r="D1189" s="259"/>
      <c r="E1189" s="260">
        <v>0</v>
      </c>
      <c r="F1189" s="260">
        <v>0</v>
      </c>
      <c r="G1189" s="260">
        <v>50</v>
      </c>
      <c r="H1189" s="247">
        <v>2</v>
      </c>
      <c r="I1189" s="65">
        <f t="shared" si="440"/>
        <v>50</v>
      </c>
      <c r="J1189" s="84">
        <v>250</v>
      </c>
      <c r="K1189" s="80">
        <f t="shared" si="442"/>
        <v>12500</v>
      </c>
      <c r="L1189" s="245"/>
      <c r="M1189" s="248"/>
      <c r="N1189" s="249"/>
      <c r="O1189" s="45"/>
      <c r="P1189" s="139"/>
      <c r="Q1189" s="250"/>
      <c r="R1189" s="250"/>
      <c r="S1189" s="251"/>
      <c r="T1189" s="249"/>
      <c r="U1189" s="252"/>
      <c r="V1189" s="249"/>
      <c r="W1189" s="253"/>
      <c r="X1189" s="243"/>
      <c r="Y1189" s="243"/>
      <c r="Z1189" s="125">
        <f t="shared" si="443"/>
        <v>12500</v>
      </c>
      <c r="AA1189" s="254">
        <v>0.02</v>
      </c>
      <c r="AB1189" s="136">
        <f>+Z1189*AA1189/100</f>
        <v>2.5</v>
      </c>
      <c r="AC1189" s="83">
        <f t="shared" si="439"/>
        <v>2.125</v>
      </c>
      <c r="AD1189" s="488"/>
      <c r="AE1189" s="488" t="s">
        <v>2211</v>
      </c>
      <c r="AF1189" s="488" t="s">
        <v>34</v>
      </c>
      <c r="AG1189" s="504"/>
      <c r="AH1189" s="504"/>
      <c r="AI1189" s="67"/>
      <c r="AJ1189" s="64"/>
      <c r="AK1189" s="11"/>
      <c r="AL1189" s="11"/>
      <c r="AM1189" s="11"/>
      <c r="AN1189" s="11"/>
      <c r="AO1189" s="11"/>
      <c r="AP1189" s="11"/>
      <c r="AQ1189" s="11"/>
      <c r="AR1189" s="11"/>
    </row>
    <row r="1190" spans="1:44">
      <c r="A1190" s="256">
        <v>604</v>
      </c>
      <c r="B1190" s="249" t="s">
        <v>1723</v>
      </c>
      <c r="C1190" s="245"/>
      <c r="D1190" s="245">
        <v>6</v>
      </c>
      <c r="E1190" s="248">
        <v>0</v>
      </c>
      <c r="F1190" s="248">
        <v>0</v>
      </c>
      <c r="G1190" s="248">
        <v>45</v>
      </c>
      <c r="H1190" s="247">
        <v>2</v>
      </c>
      <c r="I1190" s="65">
        <f t="shared" si="440"/>
        <v>45</v>
      </c>
      <c r="J1190" s="84">
        <v>250</v>
      </c>
      <c r="K1190" s="80">
        <f>I1190*J1190</f>
        <v>11250</v>
      </c>
      <c r="L1190" s="245">
        <v>1</v>
      </c>
      <c r="M1190" s="266" t="s">
        <v>1592</v>
      </c>
      <c r="N1190" s="245" t="s">
        <v>1621</v>
      </c>
      <c r="O1190" s="45"/>
      <c r="P1190" s="139">
        <v>80</v>
      </c>
      <c r="Q1190" s="249"/>
      <c r="R1190" s="250"/>
      <c r="S1190" s="245"/>
      <c r="T1190" s="249">
        <v>73</v>
      </c>
      <c r="U1190" s="252"/>
      <c r="V1190" s="249"/>
      <c r="W1190" s="253"/>
      <c r="X1190" s="243"/>
      <c r="Y1190" s="243"/>
      <c r="Z1190" s="125">
        <f t="shared" si="443"/>
        <v>11250</v>
      </c>
      <c r="AA1190" s="254">
        <v>0.02</v>
      </c>
      <c r="AB1190" s="136">
        <f>+Z1190*AA1190/100</f>
        <v>2.25</v>
      </c>
      <c r="AC1190" s="83">
        <f t="shared" si="439"/>
        <v>1.9124999999999999</v>
      </c>
      <c r="AD1190" s="4" t="s">
        <v>10</v>
      </c>
      <c r="AE1190" s="4" t="s">
        <v>1817</v>
      </c>
      <c r="AF1190" s="4" t="s">
        <v>552</v>
      </c>
      <c r="AG1190" s="121">
        <v>3350400214786</v>
      </c>
      <c r="AH1190" s="8" t="s">
        <v>1774</v>
      </c>
    </row>
    <row r="1191" spans="1:44">
      <c r="A1191" s="256"/>
      <c r="B1191" s="249"/>
      <c r="C1191" s="245"/>
      <c r="D1191" s="245"/>
      <c r="E1191" s="248"/>
      <c r="F1191" s="248"/>
      <c r="G1191" s="248"/>
      <c r="H1191" s="247"/>
      <c r="I1191" s="65"/>
      <c r="J1191" s="65"/>
      <c r="K1191" s="80"/>
      <c r="L1191" s="245">
        <v>2</v>
      </c>
      <c r="M1191" s="266" t="s">
        <v>1630</v>
      </c>
      <c r="N1191" s="245" t="s">
        <v>1595</v>
      </c>
      <c r="O1191" s="45"/>
      <c r="P1191" s="139">
        <v>81</v>
      </c>
      <c r="Q1191" s="249"/>
      <c r="R1191" s="250"/>
      <c r="S1191" s="245"/>
      <c r="T1191" s="249">
        <v>73</v>
      </c>
      <c r="U1191" s="252"/>
      <c r="V1191" s="249"/>
      <c r="W1191" s="253"/>
      <c r="X1191" s="243"/>
      <c r="Y1191" s="243"/>
      <c r="Z1191" s="125"/>
      <c r="AA1191" s="254"/>
      <c r="AB1191" s="136"/>
      <c r="AC1191" s="83">
        <f t="shared" si="439"/>
        <v>0</v>
      </c>
    </row>
    <row r="1192" spans="1:44" ht="20.100000000000001" customHeight="1">
      <c r="A1192" s="256">
        <v>605</v>
      </c>
      <c r="B1192" s="243" t="s">
        <v>656</v>
      </c>
      <c r="C1192" s="258">
        <v>673</v>
      </c>
      <c r="D1192" s="259" t="s">
        <v>32</v>
      </c>
      <c r="E1192" s="260">
        <v>8</v>
      </c>
      <c r="F1192" s="260">
        <v>2</v>
      </c>
      <c r="G1192" s="260">
        <v>46</v>
      </c>
      <c r="H1192" s="247">
        <v>1</v>
      </c>
      <c r="I1192" s="84">
        <f t="shared" ref="I1192:I1203" si="444">E1192*400+F1192*100+G1192</f>
        <v>3446</v>
      </c>
      <c r="J1192" s="84">
        <v>250</v>
      </c>
      <c r="K1192" s="80">
        <f t="shared" ref="K1192:K1204" si="445">I1192*J1192</f>
        <v>861500</v>
      </c>
      <c r="L1192" s="245"/>
      <c r="M1192" s="248"/>
      <c r="N1192" s="249"/>
      <c r="O1192" s="45"/>
      <c r="P1192" s="139"/>
      <c r="Q1192" s="250"/>
      <c r="R1192" s="250"/>
      <c r="S1192" s="251"/>
      <c r="T1192" s="249"/>
      <c r="U1192" s="252"/>
      <c r="V1192" s="249"/>
      <c r="W1192" s="253"/>
      <c r="X1192" s="243"/>
      <c r="Y1192" s="243"/>
      <c r="Z1192" s="125">
        <f t="shared" ref="Z1192:Z1193" si="446">K1192</f>
        <v>861500</v>
      </c>
      <c r="AA1192" s="254">
        <v>0.01</v>
      </c>
      <c r="AB1192" s="136">
        <f>+Z1192*AA1192/100</f>
        <v>86.15</v>
      </c>
      <c r="AC1192" s="83">
        <f t="shared" si="439"/>
        <v>73.227500000000006</v>
      </c>
      <c r="AD1192" s="501" t="s">
        <v>10</v>
      </c>
      <c r="AE1192" s="489" t="s">
        <v>501</v>
      </c>
      <c r="AF1192" s="489" t="s">
        <v>34</v>
      </c>
      <c r="AG1192" s="498" t="s">
        <v>1086</v>
      </c>
      <c r="AH1192" s="498" t="s">
        <v>559</v>
      </c>
      <c r="AI1192" s="12" t="s">
        <v>32</v>
      </c>
      <c r="AJ1192" s="6" t="s">
        <v>36</v>
      </c>
      <c r="AK1192" s="11" t="s">
        <v>15</v>
      </c>
      <c r="AL1192" s="11" t="s">
        <v>16</v>
      </c>
      <c r="AM1192" s="11" t="s">
        <v>17</v>
      </c>
      <c r="AN1192" s="11" t="s">
        <v>69</v>
      </c>
      <c r="AO1192" s="11" t="s">
        <v>595</v>
      </c>
      <c r="AP1192" s="11">
        <v>9</v>
      </c>
      <c r="AQ1192" s="11">
        <v>3</v>
      </c>
      <c r="AR1192" s="11">
        <v>81</v>
      </c>
    </row>
    <row r="1193" spans="1:44">
      <c r="A1193" s="256">
        <v>606</v>
      </c>
      <c r="B1193" s="243" t="s">
        <v>1322</v>
      </c>
      <c r="C1193" s="262">
        <v>23933</v>
      </c>
      <c r="D1193" s="245">
        <v>4</v>
      </c>
      <c r="E1193" s="248">
        <v>4</v>
      </c>
      <c r="F1193" s="248">
        <v>0</v>
      </c>
      <c r="G1193" s="248">
        <v>72</v>
      </c>
      <c r="H1193" s="247">
        <v>1</v>
      </c>
      <c r="I1193" s="84">
        <f t="shared" si="444"/>
        <v>1672</v>
      </c>
      <c r="J1193" s="84">
        <v>250</v>
      </c>
      <c r="K1193" s="80">
        <f t="shared" si="445"/>
        <v>418000</v>
      </c>
      <c r="L1193" s="245"/>
      <c r="M1193" s="248"/>
      <c r="N1193" s="249"/>
      <c r="O1193" s="45"/>
      <c r="P1193" s="139"/>
      <c r="Q1193" s="250"/>
      <c r="R1193" s="250"/>
      <c r="S1193" s="251"/>
      <c r="T1193" s="249"/>
      <c r="U1193" s="252"/>
      <c r="V1193" s="249"/>
      <c r="W1193" s="253"/>
      <c r="X1193" s="243"/>
      <c r="Y1193" s="243"/>
      <c r="Z1193" s="125">
        <f t="shared" si="446"/>
        <v>418000</v>
      </c>
      <c r="AA1193" s="254">
        <v>0.01</v>
      </c>
      <c r="AB1193" s="136">
        <f>+Z1193*AA1193/100</f>
        <v>41.8</v>
      </c>
      <c r="AC1193" s="83">
        <f t="shared" si="439"/>
        <v>35.529999999999994</v>
      </c>
      <c r="AD1193" s="4" t="s">
        <v>10</v>
      </c>
      <c r="AE1193" s="4" t="s">
        <v>1350</v>
      </c>
      <c r="AF1193" s="4" t="s">
        <v>1351</v>
      </c>
      <c r="AG1193" s="121">
        <v>3350400222959</v>
      </c>
      <c r="AH1193" s="8" t="s">
        <v>1482</v>
      </c>
    </row>
    <row r="1194" spans="1:44">
      <c r="A1194" s="256"/>
      <c r="B1194" s="243" t="s">
        <v>1322</v>
      </c>
      <c r="C1194" s="262"/>
      <c r="D1194" s="245">
        <v>4</v>
      </c>
      <c r="E1194" s="248">
        <v>3</v>
      </c>
      <c r="F1194" s="248">
        <v>0</v>
      </c>
      <c r="G1194" s="248">
        <v>0</v>
      </c>
      <c r="H1194" s="247">
        <v>1</v>
      </c>
      <c r="I1194" s="84">
        <v>1200</v>
      </c>
      <c r="J1194" s="84">
        <v>250</v>
      </c>
      <c r="K1194" s="80">
        <v>300000</v>
      </c>
      <c r="L1194" s="245"/>
      <c r="M1194" s="248"/>
      <c r="N1194" s="249"/>
      <c r="O1194" s="45"/>
      <c r="P1194" s="139"/>
      <c r="Q1194" s="250"/>
      <c r="R1194" s="250"/>
      <c r="S1194" s="251"/>
      <c r="T1194" s="249"/>
      <c r="U1194" s="252"/>
      <c r="V1194" s="249"/>
      <c r="W1194" s="253"/>
      <c r="X1194" s="243"/>
      <c r="Y1194" s="243"/>
      <c r="Z1194" s="125">
        <v>300000</v>
      </c>
      <c r="AA1194" s="254">
        <v>0.01</v>
      </c>
      <c r="AB1194" s="136">
        <v>30</v>
      </c>
      <c r="AC1194" s="83"/>
      <c r="AD1194" s="4" t="s">
        <v>10</v>
      </c>
      <c r="AE1194" s="4" t="s">
        <v>1350</v>
      </c>
      <c r="AF1194" s="4" t="s">
        <v>1351</v>
      </c>
    </row>
    <row r="1195" spans="1:44">
      <c r="A1195" s="256"/>
      <c r="B1195" s="243" t="s">
        <v>1322</v>
      </c>
      <c r="C1195" s="262"/>
      <c r="D1195" s="245">
        <v>4</v>
      </c>
      <c r="E1195" s="248">
        <v>4</v>
      </c>
      <c r="F1195" s="248">
        <v>0</v>
      </c>
      <c r="G1195" s="248">
        <v>0</v>
      </c>
      <c r="H1195" s="247">
        <v>1</v>
      </c>
      <c r="I1195" s="84">
        <v>1600</v>
      </c>
      <c r="J1195" s="84">
        <v>250</v>
      </c>
      <c r="K1195" s="80">
        <v>400000</v>
      </c>
      <c r="L1195" s="245"/>
      <c r="M1195" s="248"/>
      <c r="N1195" s="249"/>
      <c r="O1195" s="45"/>
      <c r="P1195" s="139"/>
      <c r="Q1195" s="250"/>
      <c r="R1195" s="250"/>
      <c r="S1195" s="251"/>
      <c r="T1195" s="249"/>
      <c r="U1195" s="252"/>
      <c r="V1195" s="249"/>
      <c r="W1195" s="253"/>
      <c r="X1195" s="243"/>
      <c r="Y1195" s="243"/>
      <c r="Z1195" s="125">
        <v>400000</v>
      </c>
      <c r="AA1195" s="254">
        <v>0.01</v>
      </c>
      <c r="AB1195" s="136">
        <v>40</v>
      </c>
      <c r="AC1195" s="83"/>
      <c r="AD1195" s="4" t="s">
        <v>10</v>
      </c>
      <c r="AE1195" s="4" t="s">
        <v>1350</v>
      </c>
      <c r="AF1195" s="4" t="s">
        <v>1351</v>
      </c>
    </row>
    <row r="1196" spans="1:44">
      <c r="A1196" s="256">
        <v>607</v>
      </c>
      <c r="B1196" s="243" t="s">
        <v>1322</v>
      </c>
      <c r="C1196" s="262"/>
      <c r="D1196" s="245">
        <v>4</v>
      </c>
      <c r="E1196" s="248">
        <v>7</v>
      </c>
      <c r="F1196" s="248">
        <v>0</v>
      </c>
      <c r="G1196" s="248">
        <v>0</v>
      </c>
      <c r="H1196" s="247">
        <v>1</v>
      </c>
      <c r="I1196" s="84">
        <v>2800</v>
      </c>
      <c r="J1196" s="84">
        <v>250</v>
      </c>
      <c r="K1196" s="80">
        <f>+I1196*J1196</f>
        <v>700000</v>
      </c>
      <c r="L1196" s="245"/>
      <c r="M1196" s="248"/>
      <c r="N1196" s="249"/>
      <c r="O1196" s="45"/>
      <c r="P1196" s="139"/>
      <c r="Q1196" s="250"/>
      <c r="R1196" s="250"/>
      <c r="S1196" s="251"/>
      <c r="T1196" s="249"/>
      <c r="U1196" s="252"/>
      <c r="V1196" s="249"/>
      <c r="W1196" s="253"/>
      <c r="X1196" s="243"/>
      <c r="Y1196" s="243"/>
      <c r="Z1196" s="125">
        <f>+K1196</f>
        <v>700000</v>
      </c>
      <c r="AA1196" s="254">
        <v>0.01</v>
      </c>
      <c r="AB1196" s="136">
        <f>+Z1196*AA1196/100</f>
        <v>70</v>
      </c>
      <c r="AC1196" s="83"/>
      <c r="AD1196" s="4" t="s">
        <v>10</v>
      </c>
      <c r="AE1196" s="4" t="s">
        <v>2366</v>
      </c>
      <c r="AF1196" s="4" t="s">
        <v>2367</v>
      </c>
    </row>
    <row r="1197" spans="1:44">
      <c r="A1197" s="256">
        <v>608</v>
      </c>
      <c r="B1197" s="243" t="s">
        <v>1322</v>
      </c>
      <c r="C1197" s="262">
        <v>23933</v>
      </c>
      <c r="D1197" s="245">
        <v>4</v>
      </c>
      <c r="E1197" s="248">
        <v>8</v>
      </c>
      <c r="F1197" s="248">
        <v>0</v>
      </c>
      <c r="G1197" s="248">
        <v>0</v>
      </c>
      <c r="H1197" s="247">
        <v>1</v>
      </c>
      <c r="I1197" s="84">
        <f t="shared" si="444"/>
        <v>3200</v>
      </c>
      <c r="J1197" s="84">
        <v>250</v>
      </c>
      <c r="K1197" s="80">
        <f>I1197*J1197</f>
        <v>800000</v>
      </c>
      <c r="L1197" s="245"/>
      <c r="M1197" s="248"/>
      <c r="N1197" s="249"/>
      <c r="O1197" s="45"/>
      <c r="P1197" s="139"/>
      <c r="Q1197" s="250"/>
      <c r="R1197" s="250"/>
      <c r="S1197" s="251"/>
      <c r="T1197" s="249"/>
      <c r="U1197" s="252"/>
      <c r="V1197" s="249"/>
      <c r="W1197" s="253"/>
      <c r="X1197" s="243"/>
      <c r="Y1197" s="243"/>
      <c r="Z1197" s="125">
        <f>K1197</f>
        <v>800000</v>
      </c>
      <c r="AA1197" s="254">
        <v>0.01</v>
      </c>
      <c r="AB1197" s="136">
        <f>+Z1197*AA1197/100</f>
        <v>80</v>
      </c>
      <c r="AC1197" s="83">
        <f t="shared" si="439"/>
        <v>68</v>
      </c>
      <c r="AD1197" s="4" t="s">
        <v>10</v>
      </c>
      <c r="AE1197" s="4" t="s">
        <v>1466</v>
      </c>
      <c r="AF1197" s="4" t="s">
        <v>1467</v>
      </c>
      <c r="AG1197" s="121">
        <v>5350400044950</v>
      </c>
      <c r="AH1197" s="8" t="s">
        <v>1453</v>
      </c>
      <c r="AI1197" s="35" t="s">
        <v>15</v>
      </c>
    </row>
    <row r="1198" spans="1:44">
      <c r="A1198" s="256">
        <v>609</v>
      </c>
      <c r="B1198" s="249" t="s">
        <v>1723</v>
      </c>
      <c r="C1198" s="245"/>
      <c r="D1198" s="245">
        <v>5</v>
      </c>
      <c r="E1198" s="248">
        <v>0</v>
      </c>
      <c r="F1198" s="248">
        <v>0</v>
      </c>
      <c r="G1198" s="248">
        <v>39</v>
      </c>
      <c r="H1198" s="247">
        <v>2</v>
      </c>
      <c r="I1198" s="65">
        <f t="shared" si="444"/>
        <v>39</v>
      </c>
      <c r="J1198" s="84">
        <v>250</v>
      </c>
      <c r="K1198" s="80">
        <f>I1198*J1198</f>
        <v>9750</v>
      </c>
      <c r="L1198" s="245"/>
      <c r="M1198" s="266" t="s">
        <v>1592</v>
      </c>
      <c r="N1198" s="245" t="s">
        <v>1621</v>
      </c>
      <c r="O1198" s="45"/>
      <c r="P1198" s="141">
        <v>128</v>
      </c>
      <c r="Q1198" s="249"/>
      <c r="R1198" s="250"/>
      <c r="S1198" s="245"/>
      <c r="T1198" s="249">
        <v>5</v>
      </c>
      <c r="U1198" s="252"/>
      <c r="V1198" s="249"/>
      <c r="W1198" s="253"/>
      <c r="X1198" s="243"/>
      <c r="Y1198" s="243"/>
      <c r="Z1198" s="125">
        <f t="shared" ref="Z1198:Z1203" si="447">K1198</f>
        <v>9750</v>
      </c>
      <c r="AA1198" s="254">
        <v>0.02</v>
      </c>
      <c r="AB1198" s="136">
        <f>+Z1198*AA1198/100</f>
        <v>1.95</v>
      </c>
      <c r="AC1198" s="83">
        <f t="shared" si="439"/>
        <v>1.6575</v>
      </c>
      <c r="AD1198" s="4" t="s">
        <v>10</v>
      </c>
      <c r="AE1198" s="4" t="s">
        <v>1918</v>
      </c>
      <c r="AF1198" s="4" t="s">
        <v>711</v>
      </c>
      <c r="AG1198" s="121">
        <v>3350400195609</v>
      </c>
      <c r="AH1198" s="8" t="s">
        <v>1919</v>
      </c>
    </row>
    <row r="1199" spans="1:44" ht="20.100000000000001" customHeight="1">
      <c r="A1199" s="256">
        <v>610</v>
      </c>
      <c r="B1199" s="243" t="s">
        <v>656</v>
      </c>
      <c r="C1199" s="258">
        <v>334</v>
      </c>
      <c r="D1199" s="259" t="s">
        <v>95</v>
      </c>
      <c r="E1199" s="260">
        <v>5</v>
      </c>
      <c r="F1199" s="260">
        <v>0</v>
      </c>
      <c r="G1199" s="260">
        <v>36</v>
      </c>
      <c r="H1199" s="247">
        <v>1</v>
      </c>
      <c r="I1199" s="84">
        <f t="shared" si="444"/>
        <v>2036</v>
      </c>
      <c r="J1199" s="95">
        <v>400</v>
      </c>
      <c r="K1199" s="80">
        <f t="shared" si="445"/>
        <v>814400</v>
      </c>
      <c r="L1199" s="245"/>
      <c r="M1199" s="248"/>
      <c r="N1199" s="249"/>
      <c r="O1199" s="45"/>
      <c r="P1199" s="139"/>
      <c r="Q1199" s="250"/>
      <c r="R1199" s="250"/>
      <c r="S1199" s="251"/>
      <c r="T1199" s="249"/>
      <c r="U1199" s="252"/>
      <c r="V1199" s="249"/>
      <c r="W1199" s="253"/>
      <c r="X1199" s="243"/>
      <c r="Y1199" s="243"/>
      <c r="Z1199" s="125">
        <f t="shared" si="447"/>
        <v>814400</v>
      </c>
      <c r="AA1199" s="254">
        <v>0.01</v>
      </c>
      <c r="AB1199" s="136">
        <f t="shared" ref="AB1199:AB1214" si="448">+Z1199*AA1199/100</f>
        <v>81.44</v>
      </c>
      <c r="AC1199" s="83">
        <f t="shared" si="439"/>
        <v>69.22399999999999</v>
      </c>
      <c r="AD1199" s="501" t="s">
        <v>20</v>
      </c>
      <c r="AE1199" s="489" t="s">
        <v>528</v>
      </c>
      <c r="AF1199" s="489" t="s">
        <v>367</v>
      </c>
      <c r="AG1199" s="498" t="s">
        <v>966</v>
      </c>
      <c r="AH1199" s="498" t="s">
        <v>114</v>
      </c>
      <c r="AI1199" s="12" t="s">
        <v>200</v>
      </c>
      <c r="AJ1199" s="200" t="s">
        <v>195</v>
      </c>
      <c r="AK1199" s="11"/>
      <c r="AL1199" s="11" t="s">
        <v>16</v>
      </c>
      <c r="AM1199" s="11" t="s">
        <v>17</v>
      </c>
      <c r="AN1199" s="11" t="s">
        <v>28</v>
      </c>
      <c r="AO1199" s="11" t="s">
        <v>462</v>
      </c>
      <c r="AP1199" s="11">
        <v>16</v>
      </c>
      <c r="AQ1199" s="11">
        <v>1</v>
      </c>
      <c r="AR1199" s="11">
        <v>92</v>
      </c>
    </row>
    <row r="1200" spans="1:44" ht="20.100000000000001" customHeight="1">
      <c r="A1200" s="256">
        <v>611</v>
      </c>
      <c r="B1200" s="243" t="s">
        <v>656</v>
      </c>
      <c r="C1200" s="390">
        <v>568</v>
      </c>
      <c r="D1200" s="432" t="s">
        <v>95</v>
      </c>
      <c r="E1200" s="433">
        <v>3</v>
      </c>
      <c r="F1200" s="433">
        <v>2</v>
      </c>
      <c r="G1200" s="433">
        <v>53</v>
      </c>
      <c r="H1200" s="383">
        <v>1</v>
      </c>
      <c r="I1200" s="96">
        <f t="shared" si="444"/>
        <v>1453</v>
      </c>
      <c r="J1200" s="96">
        <v>250</v>
      </c>
      <c r="K1200" s="80">
        <f t="shared" si="445"/>
        <v>363250</v>
      </c>
      <c r="L1200" s="245"/>
      <c r="M1200" s="248"/>
      <c r="N1200" s="249"/>
      <c r="O1200" s="45"/>
      <c r="P1200" s="139"/>
      <c r="Q1200" s="250"/>
      <c r="R1200" s="250"/>
      <c r="S1200" s="251"/>
      <c r="T1200" s="249"/>
      <c r="U1200" s="252"/>
      <c r="V1200" s="249"/>
      <c r="W1200" s="253"/>
      <c r="X1200" s="243"/>
      <c r="Y1200" s="243"/>
      <c r="Z1200" s="125">
        <f t="shared" si="447"/>
        <v>363250</v>
      </c>
      <c r="AA1200" s="254">
        <v>0.01</v>
      </c>
      <c r="AB1200" s="136">
        <f t="shared" si="448"/>
        <v>36.325000000000003</v>
      </c>
      <c r="AC1200" s="83">
        <f t="shared" si="439"/>
        <v>30.876250000000002</v>
      </c>
      <c r="AD1200" s="565" t="s">
        <v>20</v>
      </c>
      <c r="AE1200" s="566" t="s">
        <v>631</v>
      </c>
      <c r="AF1200" s="566" t="s">
        <v>34</v>
      </c>
      <c r="AG1200" s="567" t="s">
        <v>732</v>
      </c>
      <c r="AH1200" s="567" t="s">
        <v>114</v>
      </c>
      <c r="AI1200" s="10" t="s">
        <v>95</v>
      </c>
      <c r="AJ1200" s="5" t="s">
        <v>123</v>
      </c>
      <c r="AK1200" s="11" t="s">
        <v>15</v>
      </c>
      <c r="AL1200" s="11" t="s">
        <v>16</v>
      </c>
      <c r="AM1200" s="11" t="s">
        <v>17</v>
      </c>
      <c r="AN1200" s="11" t="s">
        <v>18</v>
      </c>
      <c r="AO1200" s="11" t="s">
        <v>19</v>
      </c>
      <c r="AP1200" s="11">
        <v>2</v>
      </c>
      <c r="AQ1200" s="11">
        <v>1</v>
      </c>
      <c r="AR1200" s="11">
        <v>52</v>
      </c>
    </row>
    <row r="1201" spans="1:44">
      <c r="A1201" s="256">
        <v>612</v>
      </c>
      <c r="B1201" s="430" t="s">
        <v>657</v>
      </c>
      <c r="C1201" s="245">
        <v>244</v>
      </c>
      <c r="D1201" s="245">
        <v>5</v>
      </c>
      <c r="E1201" s="248">
        <v>6</v>
      </c>
      <c r="F1201" s="248">
        <v>3</v>
      </c>
      <c r="G1201" s="248">
        <v>0</v>
      </c>
      <c r="H1201" s="247">
        <v>1</v>
      </c>
      <c r="I1201" s="84">
        <f>E1201*400+F1201*100+G1201</f>
        <v>2700</v>
      </c>
      <c r="J1201" s="84">
        <v>250</v>
      </c>
      <c r="K1201" s="80">
        <f>I1201*J1201</f>
        <v>675000</v>
      </c>
      <c r="L1201" s="245"/>
      <c r="M1201" s="248"/>
      <c r="N1201" s="245"/>
      <c r="O1201" s="48"/>
      <c r="P1201" s="58"/>
      <c r="Q1201" s="251"/>
      <c r="R1201" s="251"/>
      <c r="S1201" s="251"/>
      <c r="T1201" s="245"/>
      <c r="U1201" s="248"/>
      <c r="V1201" s="245"/>
      <c r="W1201" s="278"/>
      <c r="X1201" s="257"/>
      <c r="Y1201" s="257"/>
      <c r="Z1201" s="125">
        <f>K1201</f>
        <v>675000</v>
      </c>
      <c r="AA1201" s="254">
        <v>0.01</v>
      </c>
      <c r="AB1201" s="136">
        <f t="shared" si="448"/>
        <v>67.5</v>
      </c>
      <c r="AC1201" s="83">
        <f t="shared" si="439"/>
        <v>57.375</v>
      </c>
      <c r="AD1201" s="4" t="s">
        <v>10</v>
      </c>
      <c r="AE1201" s="582" t="s">
        <v>631</v>
      </c>
      <c r="AF1201" s="582" t="s">
        <v>160</v>
      </c>
      <c r="AG1201" s="583"/>
      <c r="AH1201" s="583">
        <v>140</v>
      </c>
      <c r="AI1201" s="35">
        <v>5</v>
      </c>
      <c r="AJ1201" s="11" t="s">
        <v>36</v>
      </c>
      <c r="AK1201" s="11" t="s">
        <v>15</v>
      </c>
    </row>
    <row r="1202" spans="1:44">
      <c r="A1202" s="256">
        <v>613</v>
      </c>
      <c r="B1202" s="243" t="s">
        <v>1286</v>
      </c>
      <c r="C1202" s="262">
        <v>23933</v>
      </c>
      <c r="D1202" s="315"/>
      <c r="E1202" s="248">
        <v>4</v>
      </c>
      <c r="F1202" s="248">
        <v>2</v>
      </c>
      <c r="G1202" s="248">
        <v>10</v>
      </c>
      <c r="H1202" s="247">
        <v>1</v>
      </c>
      <c r="I1202" s="84">
        <f t="shared" si="444"/>
        <v>1810</v>
      </c>
      <c r="J1202" s="84">
        <v>250</v>
      </c>
      <c r="K1202" s="80">
        <f t="shared" si="445"/>
        <v>452500</v>
      </c>
      <c r="L1202" s="245"/>
      <c r="M1202" s="248"/>
      <c r="N1202" s="249"/>
      <c r="O1202" s="45"/>
      <c r="P1202" s="139"/>
      <c r="Q1202" s="250"/>
      <c r="R1202" s="250"/>
      <c r="S1202" s="251"/>
      <c r="T1202" s="249"/>
      <c r="U1202" s="252"/>
      <c r="V1202" s="249"/>
      <c r="W1202" s="253"/>
      <c r="X1202" s="243"/>
      <c r="Y1202" s="243"/>
      <c r="Z1202" s="125">
        <f t="shared" si="447"/>
        <v>452500</v>
      </c>
      <c r="AA1202" s="254">
        <v>0.01</v>
      </c>
      <c r="AB1202" s="136">
        <f t="shared" si="448"/>
        <v>45.25</v>
      </c>
      <c r="AC1202" s="83">
        <f t="shared" si="439"/>
        <v>38.462499999999999</v>
      </c>
      <c r="AD1202" s="4" t="s">
        <v>20</v>
      </c>
      <c r="AE1202" s="4" t="s">
        <v>1312</v>
      </c>
      <c r="AF1202" s="4" t="s">
        <v>472</v>
      </c>
      <c r="AG1202" s="121">
        <v>3350400233632</v>
      </c>
      <c r="AH1202" s="121" t="s">
        <v>1512</v>
      </c>
    </row>
    <row r="1203" spans="1:44">
      <c r="A1203" s="283"/>
      <c r="B1203" s="243" t="s">
        <v>1286</v>
      </c>
      <c r="C1203" s="262">
        <v>23933</v>
      </c>
      <c r="D1203" s="315"/>
      <c r="E1203" s="248">
        <v>1</v>
      </c>
      <c r="F1203" s="248">
        <v>1</v>
      </c>
      <c r="G1203" s="248">
        <v>24</v>
      </c>
      <c r="H1203" s="247">
        <v>1</v>
      </c>
      <c r="I1203" s="65">
        <f t="shared" si="444"/>
        <v>524</v>
      </c>
      <c r="J1203" s="84">
        <v>250</v>
      </c>
      <c r="K1203" s="80">
        <f t="shared" si="445"/>
        <v>131000</v>
      </c>
      <c r="L1203" s="245"/>
      <c r="M1203" s="248"/>
      <c r="N1203" s="249"/>
      <c r="O1203" s="45"/>
      <c r="P1203" s="139"/>
      <c r="Q1203" s="250"/>
      <c r="R1203" s="250"/>
      <c r="S1203" s="251"/>
      <c r="T1203" s="249"/>
      <c r="U1203" s="252"/>
      <c r="V1203" s="249"/>
      <c r="W1203" s="253"/>
      <c r="X1203" s="243"/>
      <c r="Y1203" s="243"/>
      <c r="Z1203" s="125">
        <f t="shared" si="447"/>
        <v>131000</v>
      </c>
      <c r="AA1203" s="254">
        <v>0.01</v>
      </c>
      <c r="AB1203" s="136">
        <f t="shared" si="448"/>
        <v>13.1</v>
      </c>
      <c r="AC1203" s="83">
        <f t="shared" si="439"/>
        <v>11.135</v>
      </c>
      <c r="AD1203" s="4" t="s">
        <v>20</v>
      </c>
      <c r="AE1203" s="4" t="s">
        <v>1312</v>
      </c>
      <c r="AF1203" s="4" t="s">
        <v>606</v>
      </c>
      <c r="AG1203" s="121">
        <v>3350400233632</v>
      </c>
      <c r="AH1203" s="121" t="s">
        <v>1512</v>
      </c>
    </row>
    <row r="1204" spans="1:44">
      <c r="A1204" s="256">
        <v>614</v>
      </c>
      <c r="B1204" s="249" t="s">
        <v>1282</v>
      </c>
      <c r="C1204" s="263">
        <v>44081</v>
      </c>
      <c r="D1204" s="245">
        <v>3</v>
      </c>
      <c r="E1204" s="248">
        <v>0</v>
      </c>
      <c r="F1204" s="248">
        <v>1</v>
      </c>
      <c r="G1204" s="248">
        <v>23</v>
      </c>
      <c r="H1204" s="265">
        <v>1</v>
      </c>
      <c r="I1204" s="248">
        <f>123-20</f>
        <v>103</v>
      </c>
      <c r="J1204" s="267">
        <v>500</v>
      </c>
      <c r="K1204" s="80">
        <f t="shared" si="445"/>
        <v>51500</v>
      </c>
      <c r="L1204" s="245"/>
      <c r="M1204" s="248"/>
      <c r="N1204" s="58"/>
      <c r="O1204" s="58"/>
      <c r="P1204" s="140"/>
      <c r="Q1204" s="58"/>
      <c r="R1204" s="210"/>
      <c r="S1204" s="58"/>
      <c r="T1204" s="60"/>
      <c r="U1204" s="60"/>
      <c r="V1204" s="58"/>
      <c r="W1204" s="169"/>
      <c r="X1204" s="169">
        <f>+K1204</f>
        <v>51500</v>
      </c>
      <c r="Y1204" s="58">
        <v>50</v>
      </c>
      <c r="Z1204" s="358"/>
      <c r="AA1204" s="250"/>
      <c r="AB1204" s="136"/>
      <c r="AC1204" s="83">
        <f t="shared" si="439"/>
        <v>0</v>
      </c>
      <c r="AD1204" s="4" t="s">
        <v>10</v>
      </c>
      <c r="AE1204" s="179" t="s">
        <v>1312</v>
      </c>
      <c r="AF1204" s="179" t="s">
        <v>2121</v>
      </c>
    </row>
    <row r="1205" spans="1:44">
      <c r="A1205" s="256"/>
      <c r="B1205" s="249"/>
      <c r="C1205" s="263"/>
      <c r="D1205" s="245"/>
      <c r="E1205" s="248"/>
      <c r="F1205" s="248"/>
      <c r="G1205" s="248"/>
      <c r="H1205" s="265">
        <v>3</v>
      </c>
      <c r="I1205" s="248">
        <v>20</v>
      </c>
      <c r="J1205" s="267">
        <v>500</v>
      </c>
      <c r="K1205" s="80">
        <f>I1205*J1205</f>
        <v>10000</v>
      </c>
      <c r="L1205" s="245">
        <v>1</v>
      </c>
      <c r="M1205" s="248" t="s">
        <v>1586</v>
      </c>
      <c r="N1205" s="58" t="s">
        <v>1595</v>
      </c>
      <c r="O1205" s="58">
        <v>3</v>
      </c>
      <c r="P1205" s="140">
        <v>80</v>
      </c>
      <c r="Q1205" s="58">
        <v>100</v>
      </c>
      <c r="R1205" s="210">
        <v>2600</v>
      </c>
      <c r="S1205" s="58">
        <f>R1205*P1205</f>
        <v>208000</v>
      </c>
      <c r="T1205" s="60">
        <v>18</v>
      </c>
      <c r="U1205" s="60">
        <v>86</v>
      </c>
      <c r="V1205" s="58">
        <f>+S1205*0.14</f>
        <v>29120.000000000004</v>
      </c>
      <c r="W1205" s="169">
        <f>+V1205+K1205</f>
        <v>39120</v>
      </c>
      <c r="X1205" s="169">
        <f>+W1205</f>
        <v>39120</v>
      </c>
      <c r="Y1205" s="58"/>
      <c r="Z1205" s="358">
        <f>+X1205</f>
        <v>39120</v>
      </c>
      <c r="AA1205" s="250">
        <v>0.3</v>
      </c>
      <c r="AB1205" s="136">
        <f>+Z1205*AA1205/100</f>
        <v>117.36</v>
      </c>
      <c r="AC1205" s="83">
        <f t="shared" si="439"/>
        <v>99.756</v>
      </c>
      <c r="AE1205" s="179" t="s">
        <v>1312</v>
      </c>
      <c r="AF1205" s="179" t="s">
        <v>2121</v>
      </c>
    </row>
    <row r="1206" spans="1:44">
      <c r="A1206" s="256"/>
      <c r="B1206" s="249"/>
      <c r="C1206" s="263"/>
      <c r="D1206" s="245"/>
      <c r="E1206" s="248"/>
      <c r="F1206" s="248"/>
      <c r="G1206" s="248"/>
      <c r="H1206" s="265"/>
      <c r="I1206" s="248"/>
      <c r="J1206" s="267"/>
      <c r="K1206" s="80"/>
      <c r="L1206" s="245"/>
      <c r="M1206" s="248"/>
      <c r="N1206" s="58"/>
      <c r="O1206" s="58"/>
      <c r="P1206" s="140"/>
      <c r="Q1206" s="58"/>
      <c r="R1206" s="210"/>
      <c r="S1206" s="58"/>
      <c r="T1206" s="60"/>
      <c r="U1206" s="60"/>
      <c r="V1206" s="58"/>
      <c r="W1206" s="99"/>
      <c r="X1206" s="99"/>
      <c r="Y1206" s="59"/>
      <c r="Z1206" s="127"/>
      <c r="AA1206" s="254"/>
      <c r="AB1206" s="136"/>
      <c r="AC1206" s="83">
        <f t="shared" si="439"/>
        <v>0</v>
      </c>
    </row>
    <row r="1207" spans="1:44">
      <c r="A1207" s="283">
        <v>615</v>
      </c>
      <c r="B1207" s="243" t="s">
        <v>1322</v>
      </c>
      <c r="C1207" s="262">
        <v>23933</v>
      </c>
      <c r="D1207" s="245">
        <v>4</v>
      </c>
      <c r="E1207" s="248">
        <v>4</v>
      </c>
      <c r="F1207" s="248">
        <v>3</v>
      </c>
      <c r="G1207" s="248">
        <v>63</v>
      </c>
      <c r="H1207" s="247">
        <v>1</v>
      </c>
      <c r="I1207" s="84">
        <f>E1207*400+F1207*100+G1207</f>
        <v>1963</v>
      </c>
      <c r="J1207" s="84">
        <v>250</v>
      </c>
      <c r="K1207" s="80">
        <f>I1207*J1207</f>
        <v>490750</v>
      </c>
      <c r="L1207" s="245"/>
      <c r="M1207" s="248"/>
      <c r="N1207" s="249"/>
      <c r="O1207" s="45"/>
      <c r="P1207" s="139"/>
      <c r="Q1207" s="250"/>
      <c r="R1207" s="250"/>
      <c r="S1207" s="251"/>
      <c r="T1207" s="249"/>
      <c r="U1207" s="252"/>
      <c r="V1207" s="249"/>
      <c r="W1207" s="253"/>
      <c r="X1207" s="243"/>
      <c r="Y1207" s="243"/>
      <c r="Z1207" s="125">
        <f t="shared" ref="Z1207:Z1209" si="449">K1207</f>
        <v>490750</v>
      </c>
      <c r="AA1207" s="254">
        <v>0.01</v>
      </c>
      <c r="AB1207" s="136">
        <f t="shared" si="448"/>
        <v>49.075000000000003</v>
      </c>
      <c r="AC1207" s="83">
        <f t="shared" si="439"/>
        <v>41.713750000000005</v>
      </c>
      <c r="AD1207" s="4" t="s">
        <v>20</v>
      </c>
      <c r="AE1207" s="4" t="s">
        <v>1333</v>
      </c>
      <c r="AF1207" s="4" t="s">
        <v>527</v>
      </c>
      <c r="AG1207" s="121">
        <v>3350500179265</v>
      </c>
      <c r="AH1207" s="8" t="s">
        <v>1527</v>
      </c>
      <c r="AI1207" s="204" t="s">
        <v>195</v>
      </c>
    </row>
    <row r="1208" spans="1:44" ht="20.100000000000001" customHeight="1">
      <c r="A1208" s="283">
        <v>616</v>
      </c>
      <c r="B1208" s="243" t="s">
        <v>656</v>
      </c>
      <c r="C1208" s="258">
        <v>674</v>
      </c>
      <c r="D1208" s="259" t="s">
        <v>32</v>
      </c>
      <c r="E1208" s="260">
        <v>12</v>
      </c>
      <c r="F1208" s="260">
        <v>3</v>
      </c>
      <c r="G1208" s="260">
        <v>3</v>
      </c>
      <c r="H1208" s="264">
        <v>1</v>
      </c>
      <c r="I1208" s="84">
        <f>E1208*400+F1208*100+G1208</f>
        <v>5103</v>
      </c>
      <c r="J1208" s="84">
        <v>250</v>
      </c>
      <c r="K1208" s="80">
        <f>I1208*J1208</f>
        <v>1275750</v>
      </c>
      <c r="L1208" s="245"/>
      <c r="M1208" s="248"/>
      <c r="N1208" s="249"/>
      <c r="O1208" s="45"/>
      <c r="P1208" s="139"/>
      <c r="Q1208" s="250"/>
      <c r="R1208" s="250"/>
      <c r="S1208" s="251"/>
      <c r="T1208" s="249"/>
      <c r="U1208" s="252"/>
      <c r="V1208" s="249"/>
      <c r="W1208" s="253"/>
      <c r="X1208" s="243"/>
      <c r="Y1208" s="243"/>
      <c r="Z1208" s="125">
        <f t="shared" si="449"/>
        <v>1275750</v>
      </c>
      <c r="AA1208" s="254">
        <v>0.01</v>
      </c>
      <c r="AB1208" s="136">
        <f t="shared" si="448"/>
        <v>127.575</v>
      </c>
      <c r="AC1208" s="83">
        <f t="shared" si="439"/>
        <v>108.43875</v>
      </c>
      <c r="AD1208" s="501" t="s">
        <v>10</v>
      </c>
      <c r="AE1208" s="489" t="s">
        <v>374</v>
      </c>
      <c r="AF1208" s="489" t="s">
        <v>34</v>
      </c>
      <c r="AG1208" s="498" t="s">
        <v>871</v>
      </c>
      <c r="AH1208" s="498" t="s">
        <v>172</v>
      </c>
      <c r="AI1208" s="12" t="s">
        <v>24</v>
      </c>
      <c r="AJ1208" s="6" t="s">
        <v>321</v>
      </c>
      <c r="AK1208" s="11" t="s">
        <v>15</v>
      </c>
      <c r="AL1208" s="11" t="s">
        <v>16</v>
      </c>
      <c r="AM1208" s="11" t="s">
        <v>17</v>
      </c>
      <c r="AN1208" s="11" t="s">
        <v>97</v>
      </c>
      <c r="AO1208" s="11" t="s">
        <v>316</v>
      </c>
      <c r="AP1208" s="11">
        <v>4</v>
      </c>
      <c r="AQ1208" s="11">
        <v>3</v>
      </c>
      <c r="AR1208" s="11">
        <v>67</v>
      </c>
    </row>
    <row r="1209" spans="1:44">
      <c r="A1209" s="283">
        <v>617</v>
      </c>
      <c r="B1209" s="249" t="s">
        <v>1319</v>
      </c>
      <c r="C1209" s="263">
        <v>56701</v>
      </c>
      <c r="D1209" s="245">
        <v>4</v>
      </c>
      <c r="E1209" s="248">
        <v>0</v>
      </c>
      <c r="F1209" s="248">
        <v>2</v>
      </c>
      <c r="G1209" s="248">
        <v>4</v>
      </c>
      <c r="H1209" s="247">
        <v>2</v>
      </c>
      <c r="I1209" s="65">
        <f>E1209*400+F1209*100+G1209</f>
        <v>204</v>
      </c>
      <c r="J1209" s="84">
        <v>500</v>
      </c>
      <c r="K1209" s="80">
        <f>I1209*J1209</f>
        <v>102000</v>
      </c>
      <c r="L1209" s="245">
        <v>1</v>
      </c>
      <c r="M1209" s="266" t="s">
        <v>1592</v>
      </c>
      <c r="N1209" s="245" t="s">
        <v>1621</v>
      </c>
      <c r="O1209" s="45"/>
      <c r="P1209" s="141">
        <v>207</v>
      </c>
      <c r="Q1209" s="249"/>
      <c r="R1209" s="250"/>
      <c r="S1209" s="245"/>
      <c r="T1209" s="249">
        <v>23</v>
      </c>
      <c r="U1209" s="252"/>
      <c r="V1209" s="249"/>
      <c r="W1209" s="253"/>
      <c r="X1209" s="243"/>
      <c r="Y1209" s="243"/>
      <c r="Z1209" s="125">
        <f t="shared" si="449"/>
        <v>102000</v>
      </c>
      <c r="AA1209" s="254">
        <v>0.02</v>
      </c>
      <c r="AB1209" s="136">
        <f>+Z1209*AA1209/100</f>
        <v>20.399999999999999</v>
      </c>
      <c r="AC1209" s="83">
        <f t="shared" si="439"/>
        <v>17.34</v>
      </c>
      <c r="AD1209" s="4" t="s">
        <v>10</v>
      </c>
      <c r="AE1209" s="4" t="s">
        <v>1682</v>
      </c>
      <c r="AF1209" s="4" t="s">
        <v>171</v>
      </c>
      <c r="AG1209" s="121">
        <v>5350400048319</v>
      </c>
      <c r="AH1209" s="8" t="s">
        <v>1681</v>
      </c>
    </row>
    <row r="1210" spans="1:44">
      <c r="A1210" s="256"/>
      <c r="B1210" s="249"/>
      <c r="C1210" s="245"/>
      <c r="D1210" s="245"/>
      <c r="E1210" s="248"/>
      <c r="F1210" s="248"/>
      <c r="G1210" s="248"/>
      <c r="H1210" s="247"/>
      <c r="I1210" s="65"/>
      <c r="J1210" s="65"/>
      <c r="K1210" s="80"/>
      <c r="L1210" s="245">
        <v>2</v>
      </c>
      <c r="M1210" s="266" t="s">
        <v>1630</v>
      </c>
      <c r="N1210" s="245" t="s">
        <v>1595</v>
      </c>
      <c r="O1210" s="45"/>
      <c r="P1210" s="139">
        <v>96</v>
      </c>
      <c r="Q1210" s="249"/>
      <c r="R1210" s="250"/>
      <c r="S1210" s="245"/>
      <c r="T1210" s="249">
        <v>33</v>
      </c>
      <c r="U1210" s="252"/>
      <c r="V1210" s="249"/>
      <c r="W1210" s="253"/>
      <c r="X1210" s="243"/>
      <c r="Y1210" s="243"/>
      <c r="Z1210" s="125"/>
      <c r="AA1210" s="254"/>
      <c r="AB1210" s="136"/>
      <c r="AC1210" s="83">
        <f t="shared" si="439"/>
        <v>0</v>
      </c>
    </row>
    <row r="1211" spans="1:44">
      <c r="A1211" s="256"/>
      <c r="B1211" s="249"/>
      <c r="C1211" s="245"/>
      <c r="D1211" s="245"/>
      <c r="E1211" s="248"/>
      <c r="F1211" s="248"/>
      <c r="G1211" s="248"/>
      <c r="H1211" s="247"/>
      <c r="I1211" s="65"/>
      <c r="J1211" s="65"/>
      <c r="K1211" s="80"/>
      <c r="L1211" s="245">
        <v>3</v>
      </c>
      <c r="M1211" s="266" t="s">
        <v>1620</v>
      </c>
      <c r="N1211" s="245" t="s">
        <v>1613</v>
      </c>
      <c r="O1211" s="45"/>
      <c r="P1211" s="139">
        <v>6</v>
      </c>
      <c r="Q1211" s="249"/>
      <c r="R1211" s="250"/>
      <c r="S1211" s="245"/>
      <c r="T1211" s="249">
        <v>23</v>
      </c>
      <c r="U1211" s="252"/>
      <c r="V1211" s="249"/>
      <c r="W1211" s="253"/>
      <c r="X1211" s="243"/>
      <c r="Y1211" s="243"/>
      <c r="Z1211" s="125"/>
      <c r="AA1211" s="254"/>
      <c r="AB1211" s="136"/>
      <c r="AC1211" s="83">
        <f t="shared" si="439"/>
        <v>0</v>
      </c>
    </row>
    <row r="1212" spans="1:44">
      <c r="A1212" s="256"/>
      <c r="B1212" s="249"/>
      <c r="C1212" s="245"/>
      <c r="D1212" s="245"/>
      <c r="E1212" s="248"/>
      <c r="F1212" s="248"/>
      <c r="G1212" s="248"/>
      <c r="H1212" s="247"/>
      <c r="I1212" s="65"/>
      <c r="J1212" s="65"/>
      <c r="K1212" s="80"/>
      <c r="L1212" s="245">
        <v>4</v>
      </c>
      <c r="M1212" s="266" t="s">
        <v>1639</v>
      </c>
      <c r="N1212" s="245" t="s">
        <v>1595</v>
      </c>
      <c r="O1212" s="45"/>
      <c r="P1212" s="139">
        <v>94</v>
      </c>
      <c r="Q1212" s="249"/>
      <c r="R1212" s="250"/>
      <c r="S1212" s="245"/>
      <c r="T1212" s="249">
        <v>23</v>
      </c>
      <c r="U1212" s="252"/>
      <c r="V1212" s="249"/>
      <c r="W1212" s="253"/>
      <c r="X1212" s="243"/>
      <c r="Y1212" s="243"/>
      <c r="Z1212" s="125"/>
      <c r="AA1212" s="254"/>
      <c r="AB1212" s="136"/>
      <c r="AC1212" s="83">
        <f t="shared" si="439"/>
        <v>0</v>
      </c>
    </row>
    <row r="1213" spans="1:44" ht="20.100000000000001" customHeight="1">
      <c r="A1213" s="256">
        <v>618</v>
      </c>
      <c r="B1213" s="243" t="s">
        <v>656</v>
      </c>
      <c r="C1213" s="258">
        <v>340</v>
      </c>
      <c r="D1213" s="259" t="s">
        <v>32</v>
      </c>
      <c r="E1213" s="260">
        <v>3</v>
      </c>
      <c r="F1213" s="260">
        <v>1</v>
      </c>
      <c r="G1213" s="260">
        <v>67</v>
      </c>
      <c r="H1213" s="247">
        <v>1</v>
      </c>
      <c r="I1213" s="95">
        <f t="shared" ref="I1213:I1215" si="450">E1213*400+F1213*100+G1213</f>
        <v>1367</v>
      </c>
      <c r="J1213" s="84">
        <v>250</v>
      </c>
      <c r="K1213" s="80">
        <f>I1213*J1213</f>
        <v>341750</v>
      </c>
      <c r="L1213" s="245"/>
      <c r="M1213" s="248"/>
      <c r="N1213" s="249"/>
      <c r="O1213" s="45"/>
      <c r="P1213" s="139"/>
      <c r="Q1213" s="250"/>
      <c r="R1213" s="250"/>
      <c r="S1213" s="251"/>
      <c r="T1213" s="249"/>
      <c r="U1213" s="252"/>
      <c r="V1213" s="249"/>
      <c r="W1213" s="253"/>
      <c r="X1213" s="243"/>
      <c r="Y1213" s="243"/>
      <c r="Z1213" s="125">
        <f>K1213</f>
        <v>341750</v>
      </c>
      <c r="AA1213" s="254">
        <v>0.01</v>
      </c>
      <c r="AB1213" s="136">
        <f t="shared" si="448"/>
        <v>34.174999999999997</v>
      </c>
      <c r="AC1213" s="83">
        <f t="shared" si="439"/>
        <v>29.048749999999998</v>
      </c>
      <c r="AD1213" s="501" t="s">
        <v>10</v>
      </c>
      <c r="AE1213" s="489" t="s">
        <v>210</v>
      </c>
      <c r="AF1213" s="489" t="s">
        <v>309</v>
      </c>
      <c r="AG1213" s="498" t="s">
        <v>902</v>
      </c>
      <c r="AH1213" s="498" t="s">
        <v>158</v>
      </c>
      <c r="AI1213" s="12" t="s">
        <v>32</v>
      </c>
      <c r="AJ1213" s="6" t="s">
        <v>36</v>
      </c>
      <c r="AK1213" s="11" t="s">
        <v>15</v>
      </c>
      <c r="AL1213" s="11" t="s">
        <v>16</v>
      </c>
      <c r="AM1213" s="11" t="s">
        <v>17</v>
      </c>
      <c r="AN1213" s="11" t="s">
        <v>39</v>
      </c>
      <c r="AO1213" s="11" t="s">
        <v>396</v>
      </c>
      <c r="AP1213" s="11">
        <v>6</v>
      </c>
      <c r="AQ1213" s="11">
        <v>0</v>
      </c>
      <c r="AR1213" s="11">
        <v>54</v>
      </c>
    </row>
    <row r="1214" spans="1:44" ht="20.100000000000001" customHeight="1">
      <c r="A1214" s="256">
        <v>619</v>
      </c>
      <c r="B1214" s="243" t="s">
        <v>656</v>
      </c>
      <c r="C1214" s="258" t="s">
        <v>1128</v>
      </c>
      <c r="D1214" s="259" t="s">
        <v>95</v>
      </c>
      <c r="E1214" s="260">
        <v>5</v>
      </c>
      <c r="F1214" s="260">
        <v>2</v>
      </c>
      <c r="G1214" s="260">
        <v>54</v>
      </c>
      <c r="H1214" s="247">
        <v>1</v>
      </c>
      <c r="I1214" s="84">
        <f t="shared" si="450"/>
        <v>2254</v>
      </c>
      <c r="J1214" s="84">
        <v>400</v>
      </c>
      <c r="K1214" s="80">
        <f>I1214*J1214</f>
        <v>901600</v>
      </c>
      <c r="L1214" s="245"/>
      <c r="M1214" s="248"/>
      <c r="N1214" s="249"/>
      <c r="O1214" s="45"/>
      <c r="P1214" s="139"/>
      <c r="Q1214" s="250"/>
      <c r="R1214" s="250"/>
      <c r="S1214" s="251"/>
      <c r="T1214" s="249"/>
      <c r="U1214" s="252"/>
      <c r="V1214" s="249"/>
      <c r="W1214" s="253"/>
      <c r="X1214" s="243"/>
      <c r="Y1214" s="243"/>
      <c r="Z1214" s="125">
        <f t="shared" ref="Z1214:Z1215" si="451">K1214</f>
        <v>901600</v>
      </c>
      <c r="AA1214" s="254">
        <v>0.01</v>
      </c>
      <c r="AB1214" s="136">
        <f t="shared" si="448"/>
        <v>90.16</v>
      </c>
      <c r="AC1214" s="83">
        <f t="shared" si="439"/>
        <v>76.635999999999996</v>
      </c>
      <c r="AD1214" s="501" t="s">
        <v>20</v>
      </c>
      <c r="AE1214" s="489" t="s">
        <v>210</v>
      </c>
      <c r="AF1214" s="489" t="s">
        <v>171</v>
      </c>
      <c r="AG1214" s="498" t="s">
        <v>956</v>
      </c>
      <c r="AH1214" s="498" t="s">
        <v>261</v>
      </c>
      <c r="AI1214" s="12" t="s">
        <v>95</v>
      </c>
      <c r="AJ1214" s="6"/>
      <c r="AK1214" s="11" t="s">
        <v>15</v>
      </c>
      <c r="AL1214" s="11" t="s">
        <v>16</v>
      </c>
      <c r="AM1214" s="11" t="s">
        <v>17</v>
      </c>
      <c r="AN1214" s="11" t="s">
        <v>96</v>
      </c>
      <c r="AO1214" s="11" t="s">
        <v>445</v>
      </c>
      <c r="AP1214" s="11">
        <v>25</v>
      </c>
      <c r="AQ1214" s="11">
        <v>1</v>
      </c>
      <c r="AR1214" s="11">
        <v>44</v>
      </c>
    </row>
    <row r="1215" spans="1:44" ht="20.100000000000001" customHeight="1">
      <c r="A1215" s="256"/>
      <c r="B1215" s="243" t="s">
        <v>656</v>
      </c>
      <c r="C1215" s="258">
        <v>336</v>
      </c>
      <c r="D1215" s="259" t="s">
        <v>419</v>
      </c>
      <c r="E1215" s="260">
        <v>6</v>
      </c>
      <c r="F1215" s="260">
        <v>2</v>
      </c>
      <c r="G1215" s="260">
        <v>92</v>
      </c>
      <c r="H1215" s="247">
        <v>1</v>
      </c>
      <c r="I1215" s="84">
        <f t="shared" si="450"/>
        <v>2692</v>
      </c>
      <c r="J1215" s="84">
        <v>250</v>
      </c>
      <c r="K1215" s="80">
        <f>I1215*J1215</f>
        <v>673000</v>
      </c>
      <c r="L1215" s="245"/>
      <c r="M1215" s="248"/>
      <c r="N1215" s="249"/>
      <c r="O1215" s="45"/>
      <c r="P1215" s="139"/>
      <c r="Q1215" s="250"/>
      <c r="R1215" s="250"/>
      <c r="S1215" s="251"/>
      <c r="T1215" s="249"/>
      <c r="U1215" s="252"/>
      <c r="V1215" s="249"/>
      <c r="W1215" s="253"/>
      <c r="X1215" s="243"/>
      <c r="Y1215" s="243"/>
      <c r="Z1215" s="125">
        <f t="shared" si="451"/>
        <v>673000</v>
      </c>
      <c r="AA1215" s="254">
        <v>0.01</v>
      </c>
      <c r="AB1215" s="136">
        <f>+Z1215*AA1215/100</f>
        <v>67.3</v>
      </c>
      <c r="AC1215" s="83">
        <f t="shared" si="439"/>
        <v>57.204999999999998</v>
      </c>
      <c r="AD1215" s="501" t="s">
        <v>20</v>
      </c>
      <c r="AE1215" s="489" t="s">
        <v>210</v>
      </c>
      <c r="AF1215" s="489" t="s">
        <v>171</v>
      </c>
      <c r="AG1215" s="498" t="s">
        <v>956</v>
      </c>
      <c r="AH1215" s="498" t="s">
        <v>261</v>
      </c>
      <c r="AI1215" s="12" t="s">
        <v>95</v>
      </c>
      <c r="AJ1215" s="6" t="s">
        <v>123</v>
      </c>
      <c r="AK1215" s="11" t="s">
        <v>15</v>
      </c>
      <c r="AL1215" s="11" t="s">
        <v>16</v>
      </c>
      <c r="AM1215" s="11" t="s">
        <v>17</v>
      </c>
      <c r="AN1215" s="11" t="s">
        <v>97</v>
      </c>
      <c r="AO1215" s="11" t="s">
        <v>561</v>
      </c>
      <c r="AP1215" s="11">
        <v>8</v>
      </c>
      <c r="AQ1215" s="11">
        <v>0</v>
      </c>
      <c r="AR1215" s="11">
        <v>90</v>
      </c>
    </row>
    <row r="1216" spans="1:44">
      <c r="A1216" s="283">
        <v>620</v>
      </c>
      <c r="B1216" s="243" t="s">
        <v>1322</v>
      </c>
      <c r="C1216" s="262">
        <v>23933</v>
      </c>
      <c r="D1216" s="245">
        <v>4</v>
      </c>
      <c r="E1216" s="267">
        <v>2</v>
      </c>
      <c r="F1216" s="267">
        <v>3</v>
      </c>
      <c r="G1216" s="267">
        <v>6</v>
      </c>
      <c r="H1216" s="247">
        <v>1</v>
      </c>
      <c r="I1216" s="84">
        <f t="shared" ref="I1216:I1230" si="452">E1216*400+F1216*100+G1216</f>
        <v>1106</v>
      </c>
      <c r="J1216" s="84">
        <v>250</v>
      </c>
      <c r="K1216" s="87">
        <f t="shared" ref="K1216:K1229" si="453">I1216*J1216</f>
        <v>276500</v>
      </c>
      <c r="L1216" s="245"/>
      <c r="M1216" s="248"/>
      <c r="N1216" s="249"/>
      <c r="O1216" s="45"/>
      <c r="P1216" s="139"/>
      <c r="Q1216" s="250"/>
      <c r="R1216" s="250"/>
      <c r="S1216" s="251"/>
      <c r="T1216" s="249"/>
      <c r="U1216" s="252"/>
      <c r="V1216" s="249"/>
      <c r="W1216" s="253"/>
      <c r="X1216" s="243"/>
      <c r="Y1216" s="243"/>
      <c r="Z1216" s="125">
        <f>K1216</f>
        <v>276500</v>
      </c>
      <c r="AA1216" s="254">
        <v>0.01</v>
      </c>
      <c r="AB1216" s="136">
        <f t="shared" ref="AB1216:AB1223" si="454">+Z1216*AA1216/100</f>
        <v>27.65</v>
      </c>
      <c r="AC1216" s="83">
        <f t="shared" si="439"/>
        <v>23.502499999999998</v>
      </c>
      <c r="AD1216" s="482" t="s">
        <v>20</v>
      </c>
      <c r="AE1216" s="482" t="s">
        <v>1330</v>
      </c>
      <c r="AF1216" s="482" t="s">
        <v>1331</v>
      </c>
      <c r="AG1216" s="121">
        <v>3350400223262</v>
      </c>
      <c r="AH1216" s="8">
        <v>100</v>
      </c>
      <c r="AI1216" s="35">
        <v>7</v>
      </c>
    </row>
    <row r="1217" spans="1:44" ht="20.100000000000001" customHeight="1">
      <c r="A1217" s="256">
        <v>621</v>
      </c>
      <c r="B1217" s="257" t="s">
        <v>1723</v>
      </c>
      <c r="C1217" s="258"/>
      <c r="D1217" s="259" t="s">
        <v>32</v>
      </c>
      <c r="E1217" s="260">
        <v>0</v>
      </c>
      <c r="F1217" s="260">
        <v>1</v>
      </c>
      <c r="G1217" s="260">
        <v>9</v>
      </c>
      <c r="H1217" s="247">
        <v>2</v>
      </c>
      <c r="I1217" s="65">
        <f t="shared" si="452"/>
        <v>109</v>
      </c>
      <c r="J1217" s="84">
        <v>250</v>
      </c>
      <c r="K1217" s="80">
        <f t="shared" si="453"/>
        <v>27250</v>
      </c>
      <c r="L1217" s="245">
        <v>1</v>
      </c>
      <c r="M1217" s="248" t="s">
        <v>1592</v>
      </c>
      <c r="N1217" s="249" t="s">
        <v>1595</v>
      </c>
      <c r="O1217" s="45"/>
      <c r="P1217" s="139">
        <v>93</v>
      </c>
      <c r="Q1217" s="250"/>
      <c r="R1217" s="250"/>
      <c r="S1217" s="251"/>
      <c r="T1217" s="249">
        <v>43</v>
      </c>
      <c r="U1217" s="252"/>
      <c r="V1217" s="249"/>
      <c r="W1217" s="253"/>
      <c r="X1217" s="243"/>
      <c r="Y1217" s="243"/>
      <c r="Z1217" s="125">
        <f t="shared" ref="Z1217" si="455">K1217</f>
        <v>27250</v>
      </c>
      <c r="AA1217" s="254">
        <v>0.02</v>
      </c>
      <c r="AB1217" s="136">
        <f>+Z1217*AA1217/100</f>
        <v>5.45</v>
      </c>
      <c r="AC1217" s="83">
        <f t="shared" si="439"/>
        <v>4.6325000000000003</v>
      </c>
      <c r="AD1217" s="501" t="s">
        <v>10</v>
      </c>
      <c r="AE1217" s="489" t="s">
        <v>456</v>
      </c>
      <c r="AF1217" s="489" t="s">
        <v>22</v>
      </c>
      <c r="AG1217" s="498" t="s">
        <v>1002</v>
      </c>
      <c r="AH1217" s="498" t="s">
        <v>82</v>
      </c>
      <c r="AI1217" s="12" t="s">
        <v>32</v>
      </c>
      <c r="AJ1217" s="6"/>
      <c r="AK1217" s="11"/>
      <c r="AL1217" s="11"/>
      <c r="AM1217" s="11"/>
      <c r="AN1217" s="11"/>
      <c r="AO1217" s="11"/>
      <c r="AP1217" s="11"/>
      <c r="AQ1217" s="11"/>
      <c r="AR1217" s="11"/>
    </row>
    <row r="1218" spans="1:44" ht="20.100000000000001" customHeight="1">
      <c r="A1218" s="256"/>
      <c r="B1218" s="257"/>
      <c r="C1218" s="258"/>
      <c r="D1218" s="259"/>
      <c r="E1218" s="260"/>
      <c r="F1218" s="260"/>
      <c r="G1218" s="260"/>
      <c r="H1218" s="247">
        <v>1</v>
      </c>
      <c r="I1218" s="65">
        <f t="shared" si="452"/>
        <v>0</v>
      </c>
      <c r="J1218" s="65"/>
      <c r="K1218" s="80">
        <f t="shared" si="453"/>
        <v>0</v>
      </c>
      <c r="L1218" s="245">
        <v>2</v>
      </c>
      <c r="M1218" s="248" t="s">
        <v>1630</v>
      </c>
      <c r="N1218" s="249" t="s">
        <v>1595</v>
      </c>
      <c r="O1218" s="45"/>
      <c r="P1218" s="139">
        <v>18</v>
      </c>
      <c r="Q1218" s="250"/>
      <c r="R1218" s="250"/>
      <c r="S1218" s="251"/>
      <c r="T1218" s="249">
        <v>43</v>
      </c>
      <c r="U1218" s="252"/>
      <c r="V1218" s="249"/>
      <c r="W1218" s="253"/>
      <c r="X1218" s="243"/>
      <c r="Y1218" s="243"/>
      <c r="Z1218" s="125"/>
      <c r="AA1218" s="254"/>
      <c r="AB1218" s="136"/>
      <c r="AC1218" s="83">
        <f t="shared" si="439"/>
        <v>0</v>
      </c>
      <c r="AD1218" s="501"/>
      <c r="AE1218" s="489"/>
      <c r="AF1218" s="489"/>
      <c r="AG1218" s="498"/>
      <c r="AH1218" s="498"/>
      <c r="AI1218" s="12"/>
      <c r="AJ1218" s="6"/>
      <c r="AK1218" s="11"/>
      <c r="AL1218" s="11"/>
      <c r="AM1218" s="11"/>
      <c r="AN1218" s="11"/>
      <c r="AO1218" s="11"/>
      <c r="AP1218" s="11"/>
      <c r="AQ1218" s="11"/>
      <c r="AR1218" s="11"/>
    </row>
    <row r="1219" spans="1:44">
      <c r="A1219" s="256"/>
      <c r="B1219" s="243" t="s">
        <v>656</v>
      </c>
      <c r="C1219" s="258">
        <v>1989</v>
      </c>
      <c r="D1219" s="245">
        <v>5</v>
      </c>
      <c r="E1219" s="248">
        <v>1</v>
      </c>
      <c r="F1219" s="248">
        <v>1</v>
      </c>
      <c r="G1219" s="248">
        <v>82</v>
      </c>
      <c r="H1219" s="247">
        <v>2</v>
      </c>
      <c r="I1219" s="65">
        <f t="shared" si="452"/>
        <v>582</v>
      </c>
      <c r="J1219" s="65">
        <v>250</v>
      </c>
      <c r="K1219" s="80">
        <f t="shared" si="453"/>
        <v>145500</v>
      </c>
      <c r="L1219" s="245">
        <v>1</v>
      </c>
      <c r="M1219" s="266" t="s">
        <v>1793</v>
      </c>
      <c r="N1219" s="245" t="s">
        <v>1595</v>
      </c>
      <c r="O1219" s="45"/>
      <c r="P1219" s="139">
        <v>35</v>
      </c>
      <c r="Q1219" s="249"/>
      <c r="R1219" s="250"/>
      <c r="S1219" s="245"/>
      <c r="T1219" s="249">
        <v>13</v>
      </c>
      <c r="U1219" s="252"/>
      <c r="V1219" s="249"/>
      <c r="W1219" s="253"/>
      <c r="X1219" s="243"/>
      <c r="Y1219" s="243"/>
      <c r="Z1219" s="125">
        <f>K1219</f>
        <v>145500</v>
      </c>
      <c r="AA1219" s="254">
        <v>0.02</v>
      </c>
      <c r="AB1219" s="136">
        <f>+Z1219*AA1219/100</f>
        <v>29.1</v>
      </c>
      <c r="AC1219" s="83">
        <f t="shared" si="439"/>
        <v>24.734999999999999</v>
      </c>
      <c r="AE1219" s="489" t="s">
        <v>456</v>
      </c>
      <c r="AF1219" s="489" t="s">
        <v>22</v>
      </c>
    </row>
    <row r="1220" spans="1:44">
      <c r="A1220" s="256"/>
      <c r="B1220" s="245"/>
      <c r="C1220" s="245"/>
      <c r="D1220" s="245"/>
      <c r="E1220" s="248"/>
      <c r="F1220" s="248"/>
      <c r="G1220" s="248"/>
      <c r="H1220" s="247">
        <v>1</v>
      </c>
      <c r="I1220" s="65">
        <f t="shared" si="452"/>
        <v>0</v>
      </c>
      <c r="J1220" s="65"/>
      <c r="K1220" s="80">
        <f t="shared" si="453"/>
        <v>0</v>
      </c>
      <c r="L1220" s="245">
        <v>2</v>
      </c>
      <c r="M1220" s="266" t="s">
        <v>1592</v>
      </c>
      <c r="N1220" s="245" t="s">
        <v>1595</v>
      </c>
      <c r="O1220" s="45"/>
      <c r="P1220" s="139">
        <v>168</v>
      </c>
      <c r="Q1220" s="249"/>
      <c r="R1220" s="250"/>
      <c r="S1220" s="245"/>
      <c r="T1220" s="249">
        <v>4</v>
      </c>
      <c r="U1220" s="252"/>
      <c r="V1220" s="249"/>
      <c r="W1220" s="253"/>
      <c r="X1220" s="243"/>
      <c r="Y1220" s="243"/>
      <c r="Z1220" s="125"/>
      <c r="AA1220" s="254"/>
      <c r="AB1220" s="136"/>
      <c r="AC1220" s="83">
        <f t="shared" si="439"/>
        <v>0</v>
      </c>
    </row>
    <row r="1221" spans="1:44">
      <c r="A1221" s="256"/>
      <c r="B1221" s="249"/>
      <c r="C1221" s="245"/>
      <c r="D1221" s="245"/>
      <c r="E1221" s="248"/>
      <c r="F1221" s="248"/>
      <c r="G1221" s="248"/>
      <c r="H1221" s="247">
        <v>1</v>
      </c>
      <c r="I1221" s="65">
        <f t="shared" si="452"/>
        <v>0</v>
      </c>
      <c r="J1221" s="65"/>
      <c r="K1221" s="80">
        <f t="shared" si="453"/>
        <v>0</v>
      </c>
      <c r="L1221" s="245">
        <v>3</v>
      </c>
      <c r="M1221" s="266" t="s">
        <v>1914</v>
      </c>
      <c r="N1221" s="245" t="s">
        <v>1595</v>
      </c>
      <c r="O1221" s="45"/>
      <c r="P1221" s="139">
        <v>104</v>
      </c>
      <c r="Q1221" s="249"/>
      <c r="R1221" s="250"/>
      <c r="S1221" s="245"/>
      <c r="T1221" s="249">
        <v>13</v>
      </c>
      <c r="U1221" s="252"/>
      <c r="V1221" s="249"/>
      <c r="W1221" s="253"/>
      <c r="X1221" s="243"/>
      <c r="Y1221" s="243"/>
      <c r="Z1221" s="125"/>
      <c r="AA1221" s="254"/>
      <c r="AB1221" s="136"/>
      <c r="AC1221" s="83">
        <f t="shared" si="439"/>
        <v>0</v>
      </c>
    </row>
    <row r="1222" spans="1:44">
      <c r="A1222" s="256">
        <v>622</v>
      </c>
      <c r="B1222" s="243" t="s">
        <v>1322</v>
      </c>
      <c r="C1222" s="262">
        <v>23933</v>
      </c>
      <c r="D1222" s="245">
        <v>4</v>
      </c>
      <c r="E1222" s="267">
        <v>6</v>
      </c>
      <c r="F1222" s="267">
        <v>0</v>
      </c>
      <c r="G1222" s="267">
        <v>48</v>
      </c>
      <c r="H1222" s="247">
        <v>1</v>
      </c>
      <c r="I1222" s="84">
        <f t="shared" si="452"/>
        <v>2448</v>
      </c>
      <c r="J1222" s="84">
        <v>250</v>
      </c>
      <c r="K1222" s="80">
        <f>I1222*J1222</f>
        <v>612000</v>
      </c>
      <c r="L1222" s="245"/>
      <c r="M1222" s="248"/>
      <c r="N1222" s="249"/>
      <c r="O1222" s="45"/>
      <c r="P1222" s="139"/>
      <c r="Q1222" s="250"/>
      <c r="R1222" s="250"/>
      <c r="S1222" s="251"/>
      <c r="T1222" s="249"/>
      <c r="U1222" s="252"/>
      <c r="V1222" s="249"/>
      <c r="W1222" s="253"/>
      <c r="X1222" s="243"/>
      <c r="Y1222" s="243"/>
      <c r="Z1222" s="125">
        <f>K1222</f>
        <v>612000</v>
      </c>
      <c r="AA1222" s="254">
        <v>0.01</v>
      </c>
      <c r="AB1222" s="136">
        <f>+Z1222*AA1222/100</f>
        <v>61.2</v>
      </c>
      <c r="AC1222" s="83">
        <f t="shared" si="439"/>
        <v>52.02</v>
      </c>
      <c r="AD1222" s="4" t="s">
        <v>10</v>
      </c>
      <c r="AE1222" s="4" t="s">
        <v>655</v>
      </c>
      <c r="AF1222" s="4" t="s">
        <v>1365</v>
      </c>
      <c r="AG1222" s="121">
        <v>3350400224803</v>
      </c>
      <c r="AH1222" s="8" t="s">
        <v>1497</v>
      </c>
    </row>
    <row r="1223" spans="1:44" ht="20.100000000000001" customHeight="1">
      <c r="A1223" s="256">
        <v>623</v>
      </c>
      <c r="B1223" s="243" t="s">
        <v>656</v>
      </c>
      <c r="C1223" s="258">
        <v>340</v>
      </c>
      <c r="D1223" s="259" t="s">
        <v>32</v>
      </c>
      <c r="E1223" s="260">
        <v>3</v>
      </c>
      <c r="F1223" s="260">
        <v>0</v>
      </c>
      <c r="G1223" s="260">
        <v>0</v>
      </c>
      <c r="H1223" s="247">
        <v>1</v>
      </c>
      <c r="I1223" s="84">
        <f t="shared" si="452"/>
        <v>1200</v>
      </c>
      <c r="J1223" s="84">
        <v>250</v>
      </c>
      <c r="K1223" s="80">
        <f t="shared" si="453"/>
        <v>300000</v>
      </c>
      <c r="L1223" s="245"/>
      <c r="M1223" s="248"/>
      <c r="N1223" s="249"/>
      <c r="O1223" s="45"/>
      <c r="P1223" s="139"/>
      <c r="Q1223" s="250"/>
      <c r="R1223" s="250"/>
      <c r="S1223" s="251"/>
      <c r="T1223" s="249"/>
      <c r="U1223" s="252"/>
      <c r="V1223" s="249"/>
      <c r="W1223" s="253"/>
      <c r="X1223" s="243"/>
      <c r="Y1223" s="243"/>
      <c r="Z1223" s="125">
        <f t="shared" ref="Z1223:Z1229" si="456">K1223</f>
        <v>300000</v>
      </c>
      <c r="AA1223" s="254">
        <v>0.01</v>
      </c>
      <c r="AB1223" s="136">
        <f t="shared" si="454"/>
        <v>30</v>
      </c>
      <c r="AC1223" s="83">
        <f t="shared" si="439"/>
        <v>25.5</v>
      </c>
      <c r="AD1223" s="501" t="s">
        <v>10</v>
      </c>
      <c r="AE1223" s="489" t="s">
        <v>655</v>
      </c>
      <c r="AF1223" s="489" t="s">
        <v>34</v>
      </c>
      <c r="AG1223" s="498" t="s">
        <v>953</v>
      </c>
      <c r="AH1223" s="498" t="s">
        <v>250</v>
      </c>
      <c r="AI1223" s="12" t="s">
        <v>32</v>
      </c>
      <c r="AJ1223" s="6" t="s">
        <v>36</v>
      </c>
      <c r="AK1223" s="11" t="s">
        <v>15</v>
      </c>
      <c r="AL1223" s="11" t="s">
        <v>16</v>
      </c>
      <c r="AM1223" s="11" t="s">
        <v>17</v>
      </c>
      <c r="AN1223" s="11" t="s">
        <v>40</v>
      </c>
      <c r="AO1223" s="11" t="s">
        <v>445</v>
      </c>
      <c r="AP1223" s="11">
        <v>10</v>
      </c>
      <c r="AQ1223" s="11">
        <v>1</v>
      </c>
      <c r="AR1223" s="11">
        <v>14</v>
      </c>
    </row>
    <row r="1224" spans="1:44" ht="20.100000000000001" customHeight="1">
      <c r="A1224" s="256">
        <v>624</v>
      </c>
      <c r="B1224" s="243" t="s">
        <v>656</v>
      </c>
      <c r="C1224" s="258">
        <v>338</v>
      </c>
      <c r="D1224" s="259" t="s">
        <v>95</v>
      </c>
      <c r="E1224" s="260">
        <v>7</v>
      </c>
      <c r="F1224" s="260">
        <v>0</v>
      </c>
      <c r="G1224" s="260">
        <v>64</v>
      </c>
      <c r="H1224" s="247">
        <v>5</v>
      </c>
      <c r="I1224" s="84">
        <v>2864</v>
      </c>
      <c r="J1224" s="84">
        <v>400</v>
      </c>
      <c r="K1224" s="80"/>
      <c r="L1224" s="245"/>
      <c r="M1224" s="248"/>
      <c r="N1224" s="249"/>
      <c r="O1224" s="45"/>
      <c r="P1224" s="144"/>
      <c r="Q1224" s="45"/>
      <c r="R1224" s="250"/>
      <c r="S1224" s="251"/>
      <c r="T1224" s="250"/>
      <c r="U1224" s="249"/>
      <c r="V1224" s="249"/>
      <c r="W1224" s="253"/>
      <c r="X1224" s="243"/>
      <c r="Y1224" s="243"/>
      <c r="Z1224" s="125"/>
      <c r="AA1224" s="254"/>
      <c r="AB1224" s="136"/>
      <c r="AC1224" s="83">
        <f t="shared" si="439"/>
        <v>0</v>
      </c>
      <c r="AD1224" s="501" t="s">
        <v>20</v>
      </c>
      <c r="AE1224" s="181" t="s">
        <v>712</v>
      </c>
      <c r="AF1224" s="181" t="s">
        <v>427</v>
      </c>
      <c r="AG1224" s="498" t="s">
        <v>1081</v>
      </c>
      <c r="AH1224" s="498" t="s">
        <v>50</v>
      </c>
      <c r="AI1224" s="12" t="s">
        <v>95</v>
      </c>
      <c r="AJ1224" s="6" t="s">
        <v>123</v>
      </c>
      <c r="AK1224" s="11" t="s">
        <v>15</v>
      </c>
      <c r="AL1224" s="11" t="s">
        <v>16</v>
      </c>
      <c r="AM1224" s="11" t="s">
        <v>17</v>
      </c>
      <c r="AN1224" s="11" t="s">
        <v>144</v>
      </c>
      <c r="AO1224" s="11" t="s">
        <v>595</v>
      </c>
      <c r="AP1224" s="11">
        <v>1</v>
      </c>
      <c r="AQ1224" s="11">
        <v>2</v>
      </c>
      <c r="AR1224" s="11">
        <v>23</v>
      </c>
    </row>
    <row r="1225" spans="1:44" ht="20.100000000000001" customHeight="1">
      <c r="A1225" s="256"/>
      <c r="B1225" s="243"/>
      <c r="C1225" s="390"/>
      <c r="D1225" s="259"/>
      <c r="E1225" s="260"/>
      <c r="F1225" s="260"/>
      <c r="G1225" s="260"/>
      <c r="H1225" s="247">
        <v>2</v>
      </c>
      <c r="I1225" s="74">
        <v>35</v>
      </c>
      <c r="J1225" s="84">
        <v>400</v>
      </c>
      <c r="K1225" s="80">
        <f t="shared" ref="K1225" si="457">I1225*J1225</f>
        <v>14000</v>
      </c>
      <c r="L1225" s="245">
        <v>1</v>
      </c>
      <c r="M1225" s="248" t="s">
        <v>1680</v>
      </c>
      <c r="N1225" s="249" t="s">
        <v>1613</v>
      </c>
      <c r="O1225" s="45">
        <v>5</v>
      </c>
      <c r="P1225" s="144">
        <v>236.4</v>
      </c>
      <c r="Q1225" s="45">
        <f>100-41</f>
        <v>59</v>
      </c>
      <c r="R1225" s="250">
        <v>7150</v>
      </c>
      <c r="S1225" s="58">
        <f>+R1225*P1225</f>
        <v>1690260</v>
      </c>
      <c r="T1225" s="251">
        <v>23</v>
      </c>
      <c r="U1225" s="245">
        <v>36</v>
      </c>
      <c r="V1225" s="58">
        <f>+S1225*0.64</f>
        <v>1081766.3999999999</v>
      </c>
      <c r="W1225" s="99">
        <f>+V1225+K1225</f>
        <v>1095766.3999999999</v>
      </c>
      <c r="X1225" s="59">
        <f>+W1225*0.59</f>
        <v>646502.17599999986</v>
      </c>
      <c r="Y1225" s="59">
        <v>10</v>
      </c>
      <c r="Z1225" s="59"/>
      <c r="AA1225" s="340"/>
      <c r="AB1225" s="136"/>
      <c r="AC1225" s="83">
        <f t="shared" si="439"/>
        <v>0</v>
      </c>
      <c r="AD1225" s="488"/>
      <c r="AE1225" s="181" t="s">
        <v>712</v>
      </c>
      <c r="AF1225" s="181" t="s">
        <v>427</v>
      </c>
      <c r="AG1225" s="504"/>
      <c r="AH1225" s="504"/>
      <c r="AI1225" s="67"/>
      <c r="AJ1225" s="64"/>
      <c r="AK1225" s="11"/>
      <c r="AL1225" s="11"/>
      <c r="AM1225" s="11"/>
      <c r="AN1225" s="11"/>
      <c r="AO1225" s="11"/>
      <c r="AP1225" s="11"/>
      <c r="AQ1225" s="11"/>
      <c r="AR1225" s="11"/>
    </row>
    <row r="1226" spans="1:44" ht="20.100000000000001" customHeight="1">
      <c r="A1226" s="256"/>
      <c r="B1226" s="243"/>
      <c r="C1226" s="390"/>
      <c r="D1226" s="259"/>
      <c r="E1226" s="260"/>
      <c r="F1226" s="260"/>
      <c r="G1226" s="260"/>
      <c r="H1226" s="247">
        <v>3</v>
      </c>
      <c r="I1226" s="74">
        <v>145.47999999999999</v>
      </c>
      <c r="J1226" s="84">
        <v>400</v>
      </c>
      <c r="K1226" s="80">
        <f>+I1226*J1226</f>
        <v>58191.999999999993</v>
      </c>
      <c r="L1226" s="245"/>
      <c r="M1226" s="248"/>
      <c r="N1226" s="249"/>
      <c r="O1226" s="45"/>
      <c r="P1226" s="144">
        <v>96</v>
      </c>
      <c r="Q1226" s="45">
        <f>+P1226*100/P1225</f>
        <v>40.609137055837564</v>
      </c>
      <c r="R1226" s="250"/>
      <c r="S1226" s="251"/>
      <c r="T1226" s="251"/>
      <c r="U1226" s="245"/>
      <c r="V1226" s="245"/>
      <c r="W1226" s="278"/>
      <c r="X1226" s="434">
        <f>+W1225*Q1226/100</f>
        <v>444981.27918781718</v>
      </c>
      <c r="Y1226" s="257"/>
      <c r="Z1226" s="125">
        <f>+X1226</f>
        <v>444981.27918781718</v>
      </c>
      <c r="AA1226" s="76">
        <v>0.3</v>
      </c>
      <c r="AB1226" s="136">
        <f>+Z1226*AA1226/100</f>
        <v>1334.9438375634513</v>
      </c>
      <c r="AC1226" s="83">
        <f t="shared" ref="AC1226:AC1290" si="458">+AB1226*0.85</f>
        <v>1134.7022619289337</v>
      </c>
      <c r="AD1226" s="488"/>
      <c r="AE1226" s="181" t="s">
        <v>712</v>
      </c>
      <c r="AF1226" s="181" t="s">
        <v>427</v>
      </c>
      <c r="AG1226" s="504"/>
      <c r="AH1226" s="504"/>
      <c r="AI1226" s="67"/>
      <c r="AJ1226" s="64"/>
      <c r="AK1226" s="11"/>
      <c r="AL1226" s="11"/>
      <c r="AM1226" s="11"/>
      <c r="AN1226" s="11"/>
      <c r="AO1226" s="11"/>
      <c r="AP1226" s="11"/>
      <c r="AQ1226" s="11"/>
      <c r="AR1226" s="11"/>
    </row>
    <row r="1227" spans="1:44" ht="20.100000000000001" customHeight="1">
      <c r="A1227" s="256"/>
      <c r="B1227" s="243"/>
      <c r="C1227" s="390"/>
      <c r="D1227" s="259"/>
      <c r="E1227" s="260"/>
      <c r="F1227" s="260"/>
      <c r="G1227" s="260"/>
      <c r="H1227" s="247">
        <v>1</v>
      </c>
      <c r="I1227" s="84">
        <f>+I1224-I1225-I1226</f>
        <v>2683.52</v>
      </c>
      <c r="J1227" s="84">
        <v>400</v>
      </c>
      <c r="K1227" s="80">
        <f>+I1227*J1227</f>
        <v>1073408</v>
      </c>
      <c r="L1227" s="245"/>
      <c r="M1227" s="248"/>
      <c r="N1227" s="249"/>
      <c r="O1227" s="45"/>
      <c r="P1227" s="144"/>
      <c r="Q1227" s="45"/>
      <c r="R1227" s="250"/>
      <c r="S1227" s="251"/>
      <c r="T1227" s="250"/>
      <c r="U1227" s="249"/>
      <c r="V1227" s="249"/>
      <c r="W1227" s="253">
        <f>+K1227</f>
        <v>1073408</v>
      </c>
      <c r="X1227" s="243">
        <f>+K1227</f>
        <v>1073408</v>
      </c>
      <c r="Y1227" s="71"/>
      <c r="Z1227" s="125">
        <f>+X1227</f>
        <v>1073408</v>
      </c>
      <c r="AA1227" s="254">
        <v>0.01</v>
      </c>
      <c r="AB1227" s="136">
        <f>+Z1227*AA1227/100</f>
        <v>107.3408</v>
      </c>
      <c r="AC1227" s="83">
        <f t="shared" si="458"/>
        <v>91.239679999999993</v>
      </c>
      <c r="AD1227" s="488"/>
      <c r="AE1227" s="181" t="s">
        <v>712</v>
      </c>
      <c r="AF1227" s="181" t="s">
        <v>427</v>
      </c>
      <c r="AG1227" s="504"/>
      <c r="AH1227" s="504"/>
      <c r="AI1227" s="67"/>
      <c r="AJ1227" s="64"/>
      <c r="AK1227" s="11"/>
      <c r="AL1227" s="11"/>
      <c r="AM1227" s="11"/>
      <c r="AN1227" s="11"/>
      <c r="AO1227" s="11"/>
      <c r="AP1227" s="11"/>
      <c r="AQ1227" s="11"/>
      <c r="AR1227" s="11"/>
    </row>
    <row r="1228" spans="1:44" ht="20.100000000000001" customHeight="1">
      <c r="A1228" s="256"/>
      <c r="B1228" s="243"/>
      <c r="C1228" s="390"/>
      <c r="D1228" s="259"/>
      <c r="E1228" s="260"/>
      <c r="F1228" s="260"/>
      <c r="G1228" s="260"/>
      <c r="H1228" s="247"/>
      <c r="I1228" s="84"/>
      <c r="J1228" s="84"/>
      <c r="K1228" s="80"/>
      <c r="L1228" s="245"/>
      <c r="M1228" s="248"/>
      <c r="N1228" s="249"/>
      <c r="O1228" s="45"/>
      <c r="P1228" s="144"/>
      <c r="Q1228" s="45"/>
      <c r="R1228" s="250"/>
      <c r="S1228" s="251"/>
      <c r="T1228" s="250"/>
      <c r="U1228" s="249"/>
      <c r="V1228" s="249"/>
      <c r="W1228" s="253"/>
      <c r="X1228" s="243"/>
      <c r="Y1228" s="243"/>
      <c r="Z1228" s="125"/>
      <c r="AA1228" s="254"/>
      <c r="AB1228" s="136"/>
      <c r="AC1228" s="83">
        <f t="shared" si="458"/>
        <v>0</v>
      </c>
      <c r="AD1228" s="488"/>
      <c r="AE1228" s="488"/>
      <c r="AF1228" s="488"/>
      <c r="AG1228" s="504"/>
      <c r="AH1228" s="504"/>
      <c r="AI1228" s="67"/>
      <c r="AJ1228" s="64"/>
      <c r="AK1228" s="11"/>
      <c r="AL1228" s="11"/>
      <c r="AM1228" s="11"/>
      <c r="AN1228" s="11"/>
      <c r="AO1228" s="11"/>
      <c r="AP1228" s="11"/>
      <c r="AQ1228" s="11"/>
      <c r="AR1228" s="11"/>
    </row>
    <row r="1229" spans="1:44">
      <c r="A1229" s="256">
        <v>625</v>
      </c>
      <c r="B1229" s="243" t="s">
        <v>1322</v>
      </c>
      <c r="C1229" s="262">
        <v>23933</v>
      </c>
      <c r="D1229" s="245">
        <v>4</v>
      </c>
      <c r="E1229" s="248">
        <v>2</v>
      </c>
      <c r="F1229" s="248">
        <v>3</v>
      </c>
      <c r="G1229" s="248">
        <v>31</v>
      </c>
      <c r="H1229" s="247">
        <v>1</v>
      </c>
      <c r="I1229" s="84">
        <f t="shared" si="452"/>
        <v>1131</v>
      </c>
      <c r="J1229" s="84">
        <v>250</v>
      </c>
      <c r="K1229" s="80">
        <f t="shared" si="453"/>
        <v>282750</v>
      </c>
      <c r="L1229" s="245"/>
      <c r="M1229" s="248"/>
      <c r="N1229" s="249"/>
      <c r="O1229" s="45"/>
      <c r="P1229" s="144"/>
      <c r="Q1229" s="250"/>
      <c r="R1229" s="250"/>
      <c r="S1229" s="251"/>
      <c r="T1229" s="249"/>
      <c r="U1229" s="252"/>
      <c r="V1229" s="249"/>
      <c r="W1229" s="253"/>
      <c r="X1229" s="243"/>
      <c r="Y1229" s="243"/>
      <c r="Z1229" s="125">
        <f t="shared" si="456"/>
        <v>282750</v>
      </c>
      <c r="AA1229" s="254">
        <v>0.01</v>
      </c>
      <c r="AB1229" s="136">
        <f>+Z1229*AA1229/100</f>
        <v>28.274999999999999</v>
      </c>
      <c r="AC1229" s="83">
        <f t="shared" si="458"/>
        <v>24.033749999999998</v>
      </c>
      <c r="AD1229" s="4" t="s">
        <v>20</v>
      </c>
      <c r="AE1229" s="4" t="s">
        <v>1408</v>
      </c>
      <c r="AF1229" s="4" t="s">
        <v>1409</v>
      </c>
      <c r="AG1229" s="121">
        <v>3350400230889</v>
      </c>
      <c r="AH1229" s="8" t="s">
        <v>1505</v>
      </c>
    </row>
    <row r="1230" spans="1:44">
      <c r="A1230" s="242">
        <v>626</v>
      </c>
      <c r="B1230" s="249" t="s">
        <v>1319</v>
      </c>
      <c r="C1230" s="263">
        <v>51222</v>
      </c>
      <c r="D1230" s="245">
        <v>1</v>
      </c>
      <c r="E1230" s="267">
        <v>3</v>
      </c>
      <c r="F1230" s="267">
        <v>1</v>
      </c>
      <c r="G1230" s="267">
        <v>10</v>
      </c>
      <c r="H1230" s="330">
        <v>5</v>
      </c>
      <c r="I1230" s="84">
        <f t="shared" si="452"/>
        <v>1310</v>
      </c>
      <c r="J1230" s="248">
        <v>310</v>
      </c>
      <c r="K1230" s="80">
        <f>I1230*J1230</f>
        <v>406100</v>
      </c>
      <c r="L1230" s="245"/>
      <c r="M1230" s="266"/>
      <c r="N1230" s="245"/>
      <c r="O1230" s="45"/>
      <c r="P1230" s="58"/>
      <c r="Q1230" s="245"/>
      <c r="R1230" s="251"/>
      <c r="S1230" s="58"/>
      <c r="T1230" s="248"/>
      <c r="U1230" s="248"/>
      <c r="V1230" s="57"/>
      <c r="W1230" s="368"/>
      <c r="X1230" s="58"/>
      <c r="Y1230" s="245"/>
      <c r="Z1230" s="128"/>
      <c r="AA1230" s="250"/>
      <c r="AB1230" s="136"/>
      <c r="AC1230" s="83">
        <f t="shared" si="458"/>
        <v>0</v>
      </c>
      <c r="AD1230" s="4" t="s">
        <v>20</v>
      </c>
      <c r="AE1230" s="4" t="s">
        <v>2069</v>
      </c>
      <c r="AF1230" s="4" t="s">
        <v>427</v>
      </c>
      <c r="AG1230" s="4"/>
      <c r="AH1230" s="4"/>
      <c r="AI1230" s="9"/>
    </row>
    <row r="1231" spans="1:44">
      <c r="A1231" s="256"/>
      <c r="B1231" s="249"/>
      <c r="C1231" s="245"/>
      <c r="D1231" s="245"/>
      <c r="E1231" s="248"/>
      <c r="F1231" s="248"/>
      <c r="G1231" s="60"/>
      <c r="H1231" s="265">
        <v>5</v>
      </c>
      <c r="I1231" s="60">
        <v>7.8</v>
      </c>
      <c r="J1231" s="248">
        <v>310</v>
      </c>
      <c r="K1231" s="80">
        <f>I1231*J1231</f>
        <v>2418</v>
      </c>
      <c r="L1231" s="245">
        <v>1</v>
      </c>
      <c r="M1231" s="338" t="s">
        <v>1592</v>
      </c>
      <c r="N1231" s="245" t="s">
        <v>1603</v>
      </c>
      <c r="O1231" s="45">
        <v>2</v>
      </c>
      <c r="P1231" s="58">
        <v>31.2</v>
      </c>
      <c r="Q1231" s="245">
        <v>50</v>
      </c>
      <c r="R1231" s="435">
        <v>8200</v>
      </c>
      <c r="S1231" s="435">
        <v>198120</v>
      </c>
      <c r="T1231" s="248">
        <v>13</v>
      </c>
      <c r="U1231" s="248">
        <v>16</v>
      </c>
      <c r="V1231" s="57">
        <f>+S1231*0.84</f>
        <v>166420.79999999999</v>
      </c>
      <c r="W1231" s="368">
        <f>+V1231+K1231</f>
        <v>168838.8</v>
      </c>
      <c r="X1231" s="58">
        <f>+W1231*Q1231/100</f>
        <v>84419.4</v>
      </c>
      <c r="Y1231" s="245">
        <v>10</v>
      </c>
      <c r="Z1231" s="128"/>
      <c r="AA1231" s="250"/>
      <c r="AB1231" s="136"/>
      <c r="AC1231" s="83">
        <f t="shared" si="458"/>
        <v>0</v>
      </c>
      <c r="AE1231" s="179" t="s">
        <v>2069</v>
      </c>
      <c r="AF1231" s="179" t="s">
        <v>427</v>
      </c>
      <c r="AH1231" s="541"/>
    </row>
    <row r="1232" spans="1:44">
      <c r="A1232" s="256"/>
      <c r="B1232" s="249"/>
      <c r="C1232" s="245"/>
      <c r="D1232" s="245"/>
      <c r="E1232" s="248"/>
      <c r="F1232" s="248"/>
      <c r="G1232" s="60"/>
      <c r="H1232" s="265"/>
      <c r="I1232" s="60"/>
      <c r="J1232" s="248"/>
      <c r="K1232" s="80"/>
      <c r="L1232" s="245"/>
      <c r="M1232" s="338"/>
      <c r="N1232" s="245"/>
      <c r="O1232" s="45">
        <v>3</v>
      </c>
      <c r="P1232" s="58"/>
      <c r="Q1232" s="245">
        <v>50</v>
      </c>
      <c r="R1232" s="435"/>
      <c r="S1232" s="435"/>
      <c r="T1232" s="248"/>
      <c r="U1232" s="248"/>
      <c r="V1232" s="57"/>
      <c r="W1232" s="368"/>
      <c r="X1232" s="58">
        <f>+W1231*Q1232/100</f>
        <v>84419.4</v>
      </c>
      <c r="Y1232" s="245"/>
      <c r="Z1232" s="128">
        <v>84419.4</v>
      </c>
      <c r="AA1232" s="250">
        <v>0.3</v>
      </c>
      <c r="AB1232" s="136">
        <f>+Z1232*AA1232/100</f>
        <v>253.25819999999996</v>
      </c>
      <c r="AC1232" s="83"/>
      <c r="AE1232" s="179" t="s">
        <v>2069</v>
      </c>
      <c r="AF1232" s="179" t="s">
        <v>427</v>
      </c>
      <c r="AH1232" s="541"/>
    </row>
    <row r="1233" spans="1:44">
      <c r="A1233" s="256"/>
      <c r="B1233" s="249"/>
      <c r="C1233" s="245"/>
      <c r="D1233" s="245"/>
      <c r="E1233" s="248"/>
      <c r="F1233" s="248"/>
      <c r="G1233" s="248"/>
      <c r="H1233" s="265"/>
      <c r="I1233" s="60">
        <v>700</v>
      </c>
      <c r="J1233" s="248">
        <v>310</v>
      </c>
      <c r="K1233" s="80">
        <f>I1233*J1233</f>
        <v>217000</v>
      </c>
      <c r="L1233" s="245"/>
      <c r="M1233" s="338" t="s">
        <v>2282</v>
      </c>
      <c r="N1233" s="245"/>
      <c r="O1233" s="45"/>
      <c r="P1233" s="48"/>
      <c r="Q1233" s="245"/>
      <c r="R1233" s="435"/>
      <c r="S1233" s="435"/>
      <c r="T1233" s="248"/>
      <c r="U1233" s="248"/>
      <c r="V1233" s="57"/>
      <c r="W1233" s="368"/>
      <c r="X1233" s="58"/>
      <c r="Y1233" s="245"/>
      <c r="Z1233" s="128">
        <f>+K1233</f>
        <v>217000</v>
      </c>
      <c r="AA1233" s="250">
        <v>0.3</v>
      </c>
      <c r="AB1233" s="136">
        <f>+Z1233*AA1233/100</f>
        <v>651</v>
      </c>
      <c r="AC1233" s="83">
        <f t="shared" si="458"/>
        <v>553.35</v>
      </c>
      <c r="AE1233" s="179" t="s">
        <v>2069</v>
      </c>
      <c r="AF1233" s="179" t="s">
        <v>427</v>
      </c>
      <c r="AH1233" s="541"/>
    </row>
    <row r="1234" spans="1:44">
      <c r="A1234" s="256"/>
      <c r="B1234" s="249"/>
      <c r="C1234" s="245"/>
      <c r="D1234" s="245"/>
      <c r="E1234" s="248"/>
      <c r="F1234" s="248"/>
      <c r="G1234" s="248"/>
      <c r="H1234" s="265">
        <v>3</v>
      </c>
      <c r="I1234" s="60">
        <v>26.75</v>
      </c>
      <c r="J1234" s="248">
        <v>310</v>
      </c>
      <c r="K1234" s="80">
        <f>I1234*J1234</f>
        <v>8292.5</v>
      </c>
      <c r="L1234" s="245">
        <v>3</v>
      </c>
      <c r="M1234" s="338" t="s">
        <v>2070</v>
      </c>
      <c r="N1234" s="245" t="s">
        <v>1595</v>
      </c>
      <c r="O1234" s="45">
        <v>3</v>
      </c>
      <c r="P1234" s="48">
        <v>107</v>
      </c>
      <c r="Q1234" s="245">
        <v>100</v>
      </c>
      <c r="R1234" s="435">
        <v>2600</v>
      </c>
      <c r="S1234" s="435">
        <v>267500</v>
      </c>
      <c r="T1234" s="248">
        <v>13</v>
      </c>
      <c r="U1234" s="248">
        <v>55</v>
      </c>
      <c r="V1234" s="57">
        <f>+S1234*0.45</f>
        <v>120375</v>
      </c>
      <c r="W1234" s="169">
        <v>160500</v>
      </c>
      <c r="X1234" s="58">
        <f>+W1234+K1234</f>
        <v>168792.5</v>
      </c>
      <c r="Y1234" s="245"/>
      <c r="Z1234" s="128">
        <f t="shared" ref="Z1234" si="459">+X1234</f>
        <v>168792.5</v>
      </c>
      <c r="AA1234" s="250">
        <v>0.3</v>
      </c>
      <c r="AB1234" s="136">
        <f>+Z1234*AA1234/100</f>
        <v>506.3775</v>
      </c>
      <c r="AC1234" s="83">
        <f t="shared" si="458"/>
        <v>430.42087499999997</v>
      </c>
      <c r="AE1234" s="179" t="s">
        <v>2069</v>
      </c>
      <c r="AF1234" s="179" t="s">
        <v>427</v>
      </c>
      <c r="AH1234" s="541"/>
    </row>
    <row r="1235" spans="1:44">
      <c r="A1235" s="256"/>
      <c r="B1235" s="249"/>
      <c r="C1235" s="245"/>
      <c r="D1235" s="245"/>
      <c r="E1235" s="248"/>
      <c r="F1235" s="248"/>
      <c r="G1235" s="248"/>
      <c r="H1235" s="265">
        <v>2</v>
      </c>
      <c r="I1235" s="60">
        <f>+I1230-I1231-I1233-I1234</f>
        <v>575.45000000000005</v>
      </c>
      <c r="J1235" s="248">
        <v>310</v>
      </c>
      <c r="K1235" s="80">
        <f>I1235*J1235</f>
        <v>178389.5</v>
      </c>
      <c r="L1235" s="245"/>
      <c r="M1235" s="338"/>
      <c r="N1235" s="245"/>
      <c r="O1235" s="45"/>
      <c r="P1235" s="48"/>
      <c r="Q1235" s="251"/>
      <c r="R1235" s="245"/>
      <c r="S1235" s="435"/>
      <c r="T1235" s="248"/>
      <c r="U1235" s="248"/>
      <c r="V1235" s="58"/>
      <c r="W1235" s="69"/>
      <c r="X1235" s="58"/>
      <c r="Y1235" s="245"/>
      <c r="Z1235" s="129"/>
      <c r="AA1235" s="250"/>
      <c r="AB1235" s="136"/>
      <c r="AC1235" s="83">
        <f t="shared" si="458"/>
        <v>0</v>
      </c>
      <c r="AE1235" s="179" t="s">
        <v>2069</v>
      </c>
      <c r="AF1235" s="179" t="s">
        <v>427</v>
      </c>
      <c r="AH1235" s="541"/>
    </row>
    <row r="1236" spans="1:44">
      <c r="A1236" s="256"/>
      <c r="B1236" s="249"/>
      <c r="C1236" s="245"/>
      <c r="D1236" s="245"/>
      <c r="E1236" s="248"/>
      <c r="F1236" s="248"/>
      <c r="G1236" s="248"/>
      <c r="H1236" s="265"/>
      <c r="I1236" s="60"/>
      <c r="J1236" s="248"/>
      <c r="K1236" s="80"/>
      <c r="L1236" s="245"/>
      <c r="M1236" s="248"/>
      <c r="N1236" s="245"/>
      <c r="O1236" s="45"/>
      <c r="P1236" s="48"/>
      <c r="Q1236" s="251"/>
      <c r="R1236" s="245"/>
      <c r="S1236" s="435"/>
      <c r="T1236" s="248"/>
      <c r="U1236" s="248"/>
      <c r="V1236" s="58"/>
      <c r="W1236" s="160"/>
      <c r="X1236" s="59"/>
      <c r="Y1236" s="257"/>
      <c r="Z1236" s="129"/>
      <c r="AA1236" s="254"/>
      <c r="AB1236" s="136"/>
      <c r="AC1236" s="83">
        <f t="shared" si="458"/>
        <v>0</v>
      </c>
      <c r="AE1236" s="179"/>
      <c r="AF1236" s="179"/>
      <c r="AH1236" s="541"/>
    </row>
    <row r="1237" spans="1:44">
      <c r="A1237" s="256"/>
      <c r="B1237" s="249" t="s">
        <v>1319</v>
      </c>
      <c r="C1237" s="245">
        <v>28566</v>
      </c>
      <c r="D1237" s="245"/>
      <c r="E1237" s="248">
        <v>5</v>
      </c>
      <c r="F1237" s="248">
        <v>2</v>
      </c>
      <c r="G1237" s="248">
        <v>14</v>
      </c>
      <c r="H1237" s="265">
        <v>5</v>
      </c>
      <c r="I1237" s="65">
        <v>2214</v>
      </c>
      <c r="J1237" s="248">
        <v>350</v>
      </c>
      <c r="K1237" s="70"/>
      <c r="L1237" s="245"/>
      <c r="M1237" s="248"/>
      <c r="N1237" s="245"/>
      <c r="O1237" s="45"/>
      <c r="P1237" s="48"/>
      <c r="Q1237" s="251"/>
      <c r="R1237" s="245"/>
      <c r="S1237" s="435"/>
      <c r="T1237" s="248"/>
      <c r="U1237" s="248"/>
      <c r="V1237" s="58"/>
      <c r="W1237" s="160"/>
      <c r="X1237" s="59"/>
      <c r="Y1237" s="257"/>
      <c r="Z1237" s="168"/>
      <c r="AA1237" s="254"/>
      <c r="AB1237" s="136"/>
      <c r="AC1237" s="83">
        <f t="shared" si="458"/>
        <v>0</v>
      </c>
      <c r="AE1237" s="179" t="s">
        <v>2069</v>
      </c>
      <c r="AF1237" s="179" t="s">
        <v>427</v>
      </c>
      <c r="AH1237" s="541"/>
    </row>
    <row r="1238" spans="1:44" ht="20.25">
      <c r="A1238" s="256"/>
      <c r="B1238" s="249"/>
      <c r="C1238" s="245"/>
      <c r="D1238" s="245"/>
      <c r="E1238" s="248"/>
      <c r="F1238" s="248"/>
      <c r="G1238" s="248"/>
      <c r="H1238" s="265"/>
      <c r="I1238" s="60">
        <v>472.5</v>
      </c>
      <c r="J1238" s="248">
        <v>350</v>
      </c>
      <c r="K1238" s="70">
        <f>+I1238*J1238</f>
        <v>165375</v>
      </c>
      <c r="L1238" s="245">
        <v>1</v>
      </c>
      <c r="M1238" s="248" t="s">
        <v>1592</v>
      </c>
      <c r="N1238" s="245" t="s">
        <v>1613</v>
      </c>
      <c r="O1238" s="45">
        <v>3</v>
      </c>
      <c r="P1238" s="48">
        <v>16</v>
      </c>
      <c r="Q1238" s="251">
        <v>100</v>
      </c>
      <c r="R1238" s="245">
        <v>8200</v>
      </c>
      <c r="S1238" s="435">
        <f>+P1238*R1238</f>
        <v>131200</v>
      </c>
      <c r="T1238" s="248">
        <v>13</v>
      </c>
      <c r="U1238" s="248">
        <v>16</v>
      </c>
      <c r="V1238" s="436">
        <f>+S1238*0.84</f>
        <v>110208</v>
      </c>
      <c r="W1238" s="437">
        <f>+K1238+V1238</f>
        <v>275583</v>
      </c>
      <c r="X1238" s="59">
        <f>+W1238</f>
        <v>275583</v>
      </c>
      <c r="Y1238" s="257"/>
      <c r="Z1238" s="438">
        <f>+X1238</f>
        <v>275583</v>
      </c>
      <c r="AA1238" s="254">
        <v>0.3</v>
      </c>
      <c r="AB1238" s="136">
        <f>+Z1238*0.3/100</f>
        <v>826.74899999999991</v>
      </c>
      <c r="AC1238" s="83"/>
      <c r="AE1238" s="179" t="s">
        <v>2069</v>
      </c>
      <c r="AF1238" s="179" t="s">
        <v>427</v>
      </c>
      <c r="AH1238" s="541"/>
    </row>
    <row r="1239" spans="1:44">
      <c r="A1239" s="256"/>
      <c r="B1239" s="249"/>
      <c r="C1239" s="245"/>
      <c r="D1239" s="245"/>
      <c r="E1239" s="248"/>
      <c r="F1239" s="248"/>
      <c r="G1239" s="248"/>
      <c r="H1239" s="265"/>
      <c r="I1239" s="65">
        <f>+I1237-I1238</f>
        <v>1741.5</v>
      </c>
      <c r="J1239" s="248">
        <v>350</v>
      </c>
      <c r="K1239" s="70">
        <f>+I1239*J1239</f>
        <v>609525</v>
      </c>
      <c r="L1239" s="245"/>
      <c r="M1239" s="248"/>
      <c r="N1239" s="245"/>
      <c r="O1239" s="45"/>
      <c r="P1239" s="48"/>
      <c r="Q1239" s="251"/>
      <c r="R1239" s="245"/>
      <c r="S1239" s="435"/>
      <c r="T1239" s="248"/>
      <c r="U1239" s="248"/>
      <c r="V1239" s="58"/>
      <c r="W1239" s="160"/>
      <c r="X1239" s="59"/>
      <c r="Y1239" s="257">
        <v>50</v>
      </c>
      <c r="Z1239" s="168"/>
      <c r="AA1239" s="254"/>
      <c r="AB1239" s="136"/>
      <c r="AC1239" s="83">
        <f t="shared" si="458"/>
        <v>0</v>
      </c>
      <c r="AE1239" s="179"/>
      <c r="AF1239" s="179"/>
      <c r="AH1239" s="541"/>
    </row>
    <row r="1240" spans="1:44">
      <c r="A1240" s="256"/>
      <c r="B1240" s="249"/>
      <c r="C1240" s="245"/>
      <c r="D1240" s="245"/>
      <c r="E1240" s="248"/>
      <c r="F1240" s="248"/>
      <c r="G1240" s="248"/>
      <c r="H1240" s="265"/>
      <c r="I1240" s="65"/>
      <c r="J1240" s="248"/>
      <c r="K1240" s="70"/>
      <c r="L1240" s="245"/>
      <c r="M1240" s="248"/>
      <c r="N1240" s="245"/>
      <c r="O1240" s="45"/>
      <c r="P1240" s="48"/>
      <c r="Q1240" s="251"/>
      <c r="R1240" s="245"/>
      <c r="S1240" s="435"/>
      <c r="T1240" s="248"/>
      <c r="U1240" s="248"/>
      <c r="V1240" s="58"/>
      <c r="W1240" s="160"/>
      <c r="X1240" s="59"/>
      <c r="Y1240" s="257"/>
      <c r="Z1240" s="168"/>
      <c r="AA1240" s="254"/>
      <c r="AB1240" s="136"/>
      <c r="AC1240" s="83"/>
      <c r="AE1240" s="179"/>
      <c r="AF1240" s="179"/>
      <c r="AH1240" s="541"/>
    </row>
    <row r="1241" spans="1:44">
      <c r="A1241" s="277">
        <v>627</v>
      </c>
      <c r="B1241" s="245" t="s">
        <v>1723</v>
      </c>
      <c r="C1241" s="245"/>
      <c r="D1241" s="245">
        <v>9</v>
      </c>
      <c r="E1241" s="248">
        <v>0</v>
      </c>
      <c r="F1241" s="248">
        <v>3</v>
      </c>
      <c r="G1241" s="248">
        <v>90</v>
      </c>
      <c r="H1241" s="247">
        <v>2</v>
      </c>
      <c r="I1241" s="65">
        <f>E1241*400+F1241*100+G1241</f>
        <v>390</v>
      </c>
      <c r="J1241" s="84">
        <v>250</v>
      </c>
      <c r="K1241" s="80">
        <f>I1241*J1241</f>
        <v>97500</v>
      </c>
      <c r="L1241" s="245"/>
      <c r="M1241" s="266"/>
      <c r="N1241" s="245"/>
      <c r="O1241" s="48"/>
      <c r="P1241" s="58"/>
      <c r="Q1241" s="245"/>
      <c r="R1241" s="251"/>
      <c r="S1241" s="245"/>
      <c r="T1241" s="245"/>
      <c r="U1241" s="248"/>
      <c r="V1241" s="245"/>
      <c r="W1241" s="278"/>
      <c r="X1241" s="257"/>
      <c r="Y1241" s="257"/>
      <c r="Z1241" s="125">
        <f>K1241</f>
        <v>97500</v>
      </c>
      <c r="AA1241" s="254">
        <v>0.02</v>
      </c>
      <c r="AB1241" s="136">
        <f t="shared" ref="AB1241:AB1248" si="460">+Z1241*AA1241/100</f>
        <v>19.5</v>
      </c>
      <c r="AC1241" s="83">
        <f t="shared" si="458"/>
        <v>16.574999999999999</v>
      </c>
      <c r="AD1241" s="4" t="s">
        <v>10</v>
      </c>
      <c r="AE1241" s="4" t="s">
        <v>1992</v>
      </c>
      <c r="AF1241" s="4" t="s">
        <v>1993</v>
      </c>
      <c r="AG1241" s="121">
        <v>3350400254109</v>
      </c>
      <c r="AH1241" s="8" t="s">
        <v>1994</v>
      </c>
    </row>
    <row r="1242" spans="1:44">
      <c r="A1242" s="277">
        <v>628</v>
      </c>
      <c r="B1242" s="245" t="s">
        <v>1723</v>
      </c>
      <c r="C1242" s="245"/>
      <c r="D1242" s="245">
        <v>9</v>
      </c>
      <c r="E1242" s="248">
        <v>2</v>
      </c>
      <c r="F1242" s="248">
        <v>0</v>
      </c>
      <c r="G1242" s="248">
        <v>33</v>
      </c>
      <c r="H1242" s="247">
        <v>2</v>
      </c>
      <c r="I1242" s="65">
        <f>E1242*400+F1242*100+G1242</f>
        <v>833</v>
      </c>
      <c r="J1242" s="65">
        <v>250</v>
      </c>
      <c r="K1242" s="80">
        <f>I1242*J1242</f>
        <v>208250</v>
      </c>
      <c r="L1242" s="245"/>
      <c r="M1242" s="266"/>
      <c r="N1242" s="245"/>
      <c r="O1242" s="48"/>
      <c r="P1242" s="58"/>
      <c r="Q1242" s="245"/>
      <c r="R1242" s="251"/>
      <c r="S1242" s="245"/>
      <c r="T1242" s="245"/>
      <c r="U1242" s="248"/>
      <c r="V1242" s="245"/>
      <c r="W1242" s="278"/>
      <c r="X1242" s="257"/>
      <c r="Y1242" s="257"/>
      <c r="Z1242" s="125">
        <f>K1242</f>
        <v>208250</v>
      </c>
      <c r="AA1242" s="254">
        <v>0.02</v>
      </c>
      <c r="AB1242" s="136">
        <f t="shared" si="460"/>
        <v>41.65</v>
      </c>
      <c r="AC1242" s="83">
        <f t="shared" si="458"/>
        <v>35.402499999999996</v>
      </c>
      <c r="AD1242" s="4" t="s">
        <v>20</v>
      </c>
      <c r="AE1242" s="4" t="s">
        <v>1983</v>
      </c>
      <c r="AF1242" s="4" t="s">
        <v>1984</v>
      </c>
      <c r="AG1242" s="121">
        <v>3350400180679</v>
      </c>
      <c r="AH1242" s="8" t="s">
        <v>1985</v>
      </c>
    </row>
    <row r="1243" spans="1:44">
      <c r="A1243" s="277">
        <v>629</v>
      </c>
      <c r="B1243" s="243" t="s">
        <v>1322</v>
      </c>
      <c r="C1243" s="262">
        <v>23933</v>
      </c>
      <c r="D1243" s="245">
        <v>4</v>
      </c>
      <c r="E1243" s="248">
        <v>0</v>
      </c>
      <c r="F1243" s="248">
        <v>2</v>
      </c>
      <c r="G1243" s="248">
        <v>25</v>
      </c>
      <c r="H1243" s="247">
        <v>1</v>
      </c>
      <c r="I1243" s="84">
        <f t="shared" ref="I1243:I1254" si="461">E1243*400+F1243*100+G1243</f>
        <v>225</v>
      </c>
      <c r="J1243" s="95">
        <v>250</v>
      </c>
      <c r="K1243" s="80">
        <f t="shared" ref="K1243:K1254" si="462">I1243*J1243</f>
        <v>56250</v>
      </c>
      <c r="L1243" s="245"/>
      <c r="M1243" s="248"/>
      <c r="N1243" s="249"/>
      <c r="O1243" s="45"/>
      <c r="P1243" s="139"/>
      <c r="Q1243" s="250"/>
      <c r="R1243" s="250"/>
      <c r="S1243" s="251"/>
      <c r="T1243" s="249"/>
      <c r="U1243" s="252"/>
      <c r="V1243" s="249"/>
      <c r="W1243" s="253"/>
      <c r="X1243" s="243"/>
      <c r="Y1243" s="243"/>
      <c r="Z1243" s="77">
        <f t="shared" ref="Z1243:Z1248" si="463">K1243</f>
        <v>56250</v>
      </c>
      <c r="AA1243" s="254">
        <v>0.01</v>
      </c>
      <c r="AB1243" s="136">
        <f t="shared" si="460"/>
        <v>5.625</v>
      </c>
      <c r="AC1243" s="83">
        <f t="shared" si="458"/>
        <v>4.78125</v>
      </c>
      <c r="AD1243" s="4" t="s">
        <v>20</v>
      </c>
      <c r="AE1243" s="4" t="s">
        <v>1432</v>
      </c>
      <c r="AF1243" s="4" t="s">
        <v>104</v>
      </c>
      <c r="AG1243" s="121">
        <v>3350400258413</v>
      </c>
    </row>
    <row r="1244" spans="1:44">
      <c r="A1244" s="277">
        <v>630</v>
      </c>
      <c r="B1244" s="243" t="s">
        <v>1322</v>
      </c>
      <c r="C1244" s="262"/>
      <c r="D1244" s="245"/>
      <c r="E1244" s="248">
        <v>0</v>
      </c>
      <c r="F1244" s="248">
        <v>0</v>
      </c>
      <c r="G1244" s="60">
        <v>49.88</v>
      </c>
      <c r="H1244" s="247">
        <v>2</v>
      </c>
      <c r="I1244" s="84">
        <v>49.88</v>
      </c>
      <c r="J1244" s="95">
        <v>250</v>
      </c>
      <c r="K1244" s="80">
        <v>12470</v>
      </c>
      <c r="L1244" s="245"/>
      <c r="M1244" s="248"/>
      <c r="N1244" s="249"/>
      <c r="O1244" s="45"/>
      <c r="P1244" s="139"/>
      <c r="Q1244" s="250"/>
      <c r="R1244" s="250"/>
      <c r="S1244" s="251"/>
      <c r="T1244" s="249"/>
      <c r="U1244" s="252"/>
      <c r="V1244" s="249"/>
      <c r="W1244" s="253"/>
      <c r="X1244" s="243"/>
      <c r="Y1244" s="243"/>
      <c r="Z1244" s="77">
        <v>12470</v>
      </c>
      <c r="AA1244" s="254">
        <v>0.02</v>
      </c>
      <c r="AB1244" s="136">
        <v>2.4900000000000002</v>
      </c>
      <c r="AC1244" s="83"/>
      <c r="AD1244" s="4" t="s">
        <v>10</v>
      </c>
      <c r="AE1244" s="4" t="s">
        <v>2344</v>
      </c>
      <c r="AF1244" s="4" t="s">
        <v>171</v>
      </c>
    </row>
    <row r="1245" spans="1:44">
      <c r="A1245" s="277">
        <v>631</v>
      </c>
      <c r="B1245" s="243" t="s">
        <v>1322</v>
      </c>
      <c r="C1245" s="262">
        <v>23933</v>
      </c>
      <c r="D1245" s="245">
        <v>4</v>
      </c>
      <c r="E1245" s="248">
        <v>9</v>
      </c>
      <c r="F1245" s="248">
        <v>2</v>
      </c>
      <c r="G1245" s="248">
        <v>15</v>
      </c>
      <c r="H1245" s="247">
        <v>1</v>
      </c>
      <c r="I1245" s="84">
        <f t="shared" si="461"/>
        <v>3815</v>
      </c>
      <c r="J1245" s="95">
        <v>250</v>
      </c>
      <c r="K1245" s="80">
        <f t="shared" si="462"/>
        <v>953750</v>
      </c>
      <c r="L1245" s="245"/>
      <c r="M1245" s="248"/>
      <c r="N1245" s="249"/>
      <c r="O1245" s="45"/>
      <c r="P1245" s="139"/>
      <c r="Q1245" s="250"/>
      <c r="R1245" s="250"/>
      <c r="S1245" s="251"/>
      <c r="T1245" s="249"/>
      <c r="U1245" s="252"/>
      <c r="V1245" s="249"/>
      <c r="W1245" s="253"/>
      <c r="X1245" s="243"/>
      <c r="Y1245" s="243"/>
      <c r="Z1245" s="77">
        <f t="shared" si="463"/>
        <v>953750</v>
      </c>
      <c r="AA1245" s="254">
        <v>0.01</v>
      </c>
      <c r="AB1245" s="136">
        <f t="shared" si="460"/>
        <v>95.375</v>
      </c>
      <c r="AC1245" s="83">
        <f t="shared" si="458"/>
        <v>81.068749999999994</v>
      </c>
      <c r="AD1245" s="4" t="s">
        <v>10</v>
      </c>
      <c r="AE1245" s="4" t="s">
        <v>1336</v>
      </c>
      <c r="AF1245" s="4" t="s">
        <v>540</v>
      </c>
      <c r="AG1245" s="121">
        <v>3350400224846</v>
      </c>
      <c r="AH1245" s="8" t="s">
        <v>1530</v>
      </c>
    </row>
    <row r="1246" spans="1:44" ht="20.100000000000001" customHeight="1">
      <c r="A1246" s="277">
        <v>632</v>
      </c>
      <c r="B1246" s="257" t="s">
        <v>656</v>
      </c>
      <c r="C1246" s="258" t="s">
        <v>1128</v>
      </c>
      <c r="D1246" s="259" t="s">
        <v>95</v>
      </c>
      <c r="E1246" s="260">
        <v>8</v>
      </c>
      <c r="F1246" s="260">
        <v>1</v>
      </c>
      <c r="G1246" s="260">
        <v>82</v>
      </c>
      <c r="H1246" s="247">
        <v>1</v>
      </c>
      <c r="I1246" s="84">
        <f t="shared" si="461"/>
        <v>3382</v>
      </c>
      <c r="J1246" s="95">
        <v>250</v>
      </c>
      <c r="K1246" s="80">
        <f t="shared" si="462"/>
        <v>845500</v>
      </c>
      <c r="L1246" s="245"/>
      <c r="M1246" s="248"/>
      <c r="N1246" s="245"/>
      <c r="O1246" s="48"/>
      <c r="P1246" s="58"/>
      <c r="Q1246" s="251"/>
      <c r="R1246" s="251"/>
      <c r="S1246" s="251"/>
      <c r="T1246" s="245"/>
      <c r="U1246" s="248"/>
      <c r="V1246" s="245"/>
      <c r="W1246" s="278"/>
      <c r="X1246" s="257"/>
      <c r="Y1246" s="257"/>
      <c r="Z1246" s="77">
        <f t="shared" si="463"/>
        <v>845500</v>
      </c>
      <c r="AA1246" s="340">
        <v>0.01</v>
      </c>
      <c r="AB1246" s="136">
        <f t="shared" si="460"/>
        <v>84.55</v>
      </c>
      <c r="AC1246" s="83">
        <f t="shared" si="458"/>
        <v>71.867499999999993</v>
      </c>
      <c r="AD1246" s="501" t="s">
        <v>10</v>
      </c>
      <c r="AE1246" s="489" t="s">
        <v>581</v>
      </c>
      <c r="AF1246" s="489" t="s">
        <v>255</v>
      </c>
      <c r="AG1246" s="498" t="s">
        <v>921</v>
      </c>
      <c r="AH1246" s="498" t="s">
        <v>91</v>
      </c>
      <c r="AI1246" s="12" t="s">
        <v>14</v>
      </c>
      <c r="AJ1246" s="6" t="s">
        <v>36</v>
      </c>
      <c r="AK1246" s="11" t="s">
        <v>15</v>
      </c>
      <c r="AL1246" s="11" t="s">
        <v>16</v>
      </c>
      <c r="AM1246" s="11" t="s">
        <v>17</v>
      </c>
      <c r="AN1246" s="11" t="s">
        <v>18</v>
      </c>
      <c r="AO1246" s="11" t="s">
        <v>416</v>
      </c>
      <c r="AP1246" s="11">
        <v>34</v>
      </c>
      <c r="AQ1246" s="11">
        <v>3</v>
      </c>
      <c r="AR1246" s="11">
        <v>51</v>
      </c>
    </row>
    <row r="1247" spans="1:44">
      <c r="A1247" s="277">
        <v>633</v>
      </c>
      <c r="B1247" s="245" t="s">
        <v>1723</v>
      </c>
      <c r="C1247" s="245"/>
      <c r="D1247" s="245">
        <v>6</v>
      </c>
      <c r="E1247" s="248">
        <v>0</v>
      </c>
      <c r="F1247" s="248">
        <v>1</v>
      </c>
      <c r="G1247" s="248">
        <v>12</v>
      </c>
      <c r="H1247" s="247">
        <v>2</v>
      </c>
      <c r="I1247" s="65">
        <f>E1247*400+F1247*100+G1247</f>
        <v>112</v>
      </c>
      <c r="J1247" s="95">
        <v>250</v>
      </c>
      <c r="K1247" s="80">
        <f>I1247*J1247</f>
        <v>28000</v>
      </c>
      <c r="L1247" s="245">
        <v>1</v>
      </c>
      <c r="M1247" s="266" t="s">
        <v>1592</v>
      </c>
      <c r="N1247" s="245" t="s">
        <v>1621</v>
      </c>
      <c r="O1247" s="48"/>
      <c r="P1247" s="142">
        <v>106</v>
      </c>
      <c r="Q1247" s="245"/>
      <c r="R1247" s="251"/>
      <c r="S1247" s="245"/>
      <c r="T1247" s="245">
        <v>33</v>
      </c>
      <c r="U1247" s="248"/>
      <c r="V1247" s="245"/>
      <c r="W1247" s="278"/>
      <c r="X1247" s="257"/>
      <c r="Y1247" s="257"/>
      <c r="Z1247" s="125">
        <f>K1247</f>
        <v>28000</v>
      </c>
      <c r="AA1247" s="254">
        <v>0.02</v>
      </c>
      <c r="AB1247" s="136">
        <f t="shared" si="460"/>
        <v>5.6</v>
      </c>
      <c r="AC1247" s="83">
        <f t="shared" si="458"/>
        <v>4.76</v>
      </c>
      <c r="AD1247" s="482" t="s">
        <v>10</v>
      </c>
      <c r="AE1247" s="482" t="s">
        <v>581</v>
      </c>
      <c r="AF1247" s="4" t="s">
        <v>160</v>
      </c>
      <c r="AG1247" s="121">
        <v>3350400239037</v>
      </c>
      <c r="AH1247" s="8" t="s">
        <v>1735</v>
      </c>
    </row>
    <row r="1248" spans="1:44">
      <c r="A1248" s="277"/>
      <c r="B1248" s="245" t="s">
        <v>1723</v>
      </c>
      <c r="C1248" s="245"/>
      <c r="D1248" s="245">
        <v>6</v>
      </c>
      <c r="E1248" s="248">
        <v>0</v>
      </c>
      <c r="F1248" s="248">
        <v>0</v>
      </c>
      <c r="G1248" s="248">
        <v>51</v>
      </c>
      <c r="H1248" s="247">
        <v>2</v>
      </c>
      <c r="I1248" s="65">
        <f t="shared" si="461"/>
        <v>51</v>
      </c>
      <c r="J1248" s="95">
        <v>250</v>
      </c>
      <c r="K1248" s="80">
        <f t="shared" si="462"/>
        <v>12750</v>
      </c>
      <c r="L1248" s="245">
        <v>1</v>
      </c>
      <c r="M1248" s="248" t="s">
        <v>1592</v>
      </c>
      <c r="N1248" s="245" t="s">
        <v>1594</v>
      </c>
      <c r="O1248" s="48"/>
      <c r="P1248" s="58">
        <v>76</v>
      </c>
      <c r="Q1248" s="251"/>
      <c r="R1248" s="251"/>
      <c r="S1248" s="251"/>
      <c r="T1248" s="245">
        <v>63</v>
      </c>
      <c r="U1248" s="248"/>
      <c r="V1248" s="245"/>
      <c r="W1248" s="278"/>
      <c r="X1248" s="257"/>
      <c r="Y1248" s="257"/>
      <c r="Z1248" s="129">
        <f t="shared" si="463"/>
        <v>12750</v>
      </c>
      <c r="AA1248" s="340">
        <v>0.02</v>
      </c>
      <c r="AB1248" s="136">
        <f t="shared" si="460"/>
        <v>2.5499999999999998</v>
      </c>
      <c r="AC1248" s="83">
        <f t="shared" si="458"/>
        <v>2.1675</v>
      </c>
      <c r="AD1248" s="482" t="s">
        <v>10</v>
      </c>
      <c r="AE1248" s="482" t="s">
        <v>581</v>
      </c>
      <c r="AF1248" s="4" t="s">
        <v>160</v>
      </c>
      <c r="AG1248" s="121">
        <v>3350400239037</v>
      </c>
      <c r="AH1248" s="8" t="s">
        <v>1596</v>
      </c>
    </row>
    <row r="1249" spans="1:44">
      <c r="A1249" s="277"/>
      <c r="B1249" s="245"/>
      <c r="C1249" s="245"/>
      <c r="D1249" s="245"/>
      <c r="E1249" s="248"/>
      <c r="F1249" s="248"/>
      <c r="G1249" s="248"/>
      <c r="H1249" s="247"/>
      <c r="I1249" s="65"/>
      <c r="J1249" s="95"/>
      <c r="K1249" s="80">
        <f t="shared" si="462"/>
        <v>0</v>
      </c>
      <c r="L1249" s="245">
        <v>2</v>
      </c>
      <c r="M1249" s="338" t="s">
        <v>1602</v>
      </c>
      <c r="N1249" s="245" t="s">
        <v>1603</v>
      </c>
      <c r="O1249" s="48"/>
      <c r="P1249" s="58">
        <v>36</v>
      </c>
      <c r="Q1249" s="245"/>
      <c r="R1249" s="251"/>
      <c r="S1249" s="245"/>
      <c r="T1249" s="245">
        <v>33</v>
      </c>
      <c r="U1249" s="248"/>
      <c r="V1249" s="245"/>
      <c r="W1249" s="278"/>
      <c r="X1249" s="257"/>
      <c r="Y1249" s="257"/>
      <c r="Z1249" s="125"/>
      <c r="AA1249" s="340"/>
      <c r="AB1249" s="136"/>
      <c r="AC1249" s="83">
        <f t="shared" si="458"/>
        <v>0</v>
      </c>
      <c r="AD1249" s="482" t="s">
        <v>10</v>
      </c>
      <c r="AE1249" s="482"/>
    </row>
    <row r="1250" spans="1:44">
      <c r="A1250" s="277"/>
      <c r="B1250" s="245"/>
      <c r="C1250" s="245"/>
      <c r="D1250" s="245"/>
      <c r="E1250" s="248"/>
      <c r="F1250" s="248"/>
      <c r="G1250" s="248"/>
      <c r="H1250" s="247"/>
      <c r="I1250" s="65"/>
      <c r="J1250" s="95"/>
      <c r="K1250" s="80">
        <f t="shared" si="462"/>
        <v>0</v>
      </c>
      <c r="L1250" s="245">
        <v>3</v>
      </c>
      <c r="M1250" s="338" t="s">
        <v>1604</v>
      </c>
      <c r="N1250" s="245" t="s">
        <v>1603</v>
      </c>
      <c r="O1250" s="48"/>
      <c r="P1250" s="58">
        <v>30</v>
      </c>
      <c r="Q1250" s="245"/>
      <c r="R1250" s="251"/>
      <c r="S1250" s="245"/>
      <c r="T1250" s="245">
        <v>33</v>
      </c>
      <c r="U1250" s="248"/>
      <c r="V1250" s="245"/>
      <c r="W1250" s="278"/>
      <c r="X1250" s="257"/>
      <c r="Y1250" s="257"/>
      <c r="Z1250" s="125"/>
      <c r="AA1250" s="340"/>
      <c r="AB1250" s="136"/>
      <c r="AC1250" s="83">
        <f t="shared" si="458"/>
        <v>0</v>
      </c>
      <c r="AD1250" s="482" t="s">
        <v>10</v>
      </c>
      <c r="AE1250" s="482"/>
    </row>
    <row r="1251" spans="1:44">
      <c r="A1251" s="277"/>
      <c r="B1251" s="245"/>
      <c r="C1251" s="245"/>
      <c r="D1251" s="245"/>
      <c r="E1251" s="248"/>
      <c r="F1251" s="248"/>
      <c r="G1251" s="248"/>
      <c r="H1251" s="247"/>
      <c r="I1251" s="65"/>
      <c r="J1251" s="65"/>
      <c r="K1251" s="80"/>
      <c r="L1251" s="245">
        <v>2</v>
      </c>
      <c r="M1251" s="266" t="s">
        <v>1592</v>
      </c>
      <c r="N1251" s="245" t="s">
        <v>1595</v>
      </c>
      <c r="O1251" s="48"/>
      <c r="P1251" s="58">
        <v>45</v>
      </c>
      <c r="Q1251" s="245"/>
      <c r="R1251" s="251"/>
      <c r="S1251" s="245"/>
      <c r="T1251" s="245">
        <v>23</v>
      </c>
      <c r="U1251" s="248"/>
      <c r="V1251" s="245"/>
      <c r="W1251" s="278"/>
      <c r="X1251" s="257"/>
      <c r="Y1251" s="257"/>
      <c r="Z1251" s="125"/>
      <c r="AA1251" s="254"/>
      <c r="AB1251" s="136"/>
      <c r="AC1251" s="83">
        <f t="shared" si="458"/>
        <v>0</v>
      </c>
      <c r="AD1251" s="482"/>
      <c r="AE1251" s="482"/>
    </row>
    <row r="1252" spans="1:44" ht="20.100000000000001" customHeight="1">
      <c r="A1252" s="277">
        <v>634</v>
      </c>
      <c r="B1252" s="257" t="s">
        <v>656</v>
      </c>
      <c r="C1252" s="258">
        <v>673</v>
      </c>
      <c r="D1252" s="259" t="s">
        <v>32</v>
      </c>
      <c r="E1252" s="260">
        <v>4</v>
      </c>
      <c r="F1252" s="260">
        <v>3</v>
      </c>
      <c r="G1252" s="260">
        <v>70</v>
      </c>
      <c r="H1252" s="264">
        <v>1</v>
      </c>
      <c r="I1252" s="84">
        <f t="shared" si="461"/>
        <v>1970</v>
      </c>
      <c r="J1252" s="84">
        <v>250</v>
      </c>
      <c r="K1252" s="80">
        <f t="shared" si="462"/>
        <v>492500</v>
      </c>
      <c r="L1252" s="245"/>
      <c r="M1252" s="248"/>
      <c r="N1252" s="245"/>
      <c r="O1252" s="48"/>
      <c r="P1252" s="58"/>
      <c r="Q1252" s="251"/>
      <c r="R1252" s="251"/>
      <c r="S1252" s="251"/>
      <c r="T1252" s="245"/>
      <c r="U1252" s="248"/>
      <c r="V1252" s="245"/>
      <c r="W1252" s="278"/>
      <c r="X1252" s="257"/>
      <c r="Y1252" s="257"/>
      <c r="Z1252" s="125">
        <f>K1252</f>
        <v>492500</v>
      </c>
      <c r="AA1252" s="340">
        <v>0.01</v>
      </c>
      <c r="AB1252" s="136">
        <f>+Z1252*AA1252/100</f>
        <v>49.25</v>
      </c>
      <c r="AC1252" s="83">
        <f t="shared" si="458"/>
        <v>41.862499999999997</v>
      </c>
      <c r="AD1252" s="497" t="s">
        <v>10</v>
      </c>
      <c r="AE1252" s="515" t="s">
        <v>581</v>
      </c>
      <c r="AF1252" s="489" t="s">
        <v>34</v>
      </c>
      <c r="AG1252" s="498" t="s">
        <v>747</v>
      </c>
      <c r="AH1252" s="498" t="s">
        <v>553</v>
      </c>
      <c r="AI1252" s="12" t="s">
        <v>32</v>
      </c>
      <c r="AJ1252" s="6" t="s">
        <v>36</v>
      </c>
      <c r="AK1252" s="11" t="s">
        <v>15</v>
      </c>
      <c r="AL1252" s="11" t="s">
        <v>16</v>
      </c>
      <c r="AM1252" s="11" t="s">
        <v>17</v>
      </c>
      <c r="AN1252" s="11" t="s">
        <v>28</v>
      </c>
      <c r="AO1252" s="11" t="s">
        <v>76</v>
      </c>
      <c r="AP1252" s="11">
        <v>0</v>
      </c>
      <c r="AQ1252" s="11">
        <v>2</v>
      </c>
      <c r="AR1252" s="11">
        <v>57</v>
      </c>
    </row>
    <row r="1253" spans="1:44">
      <c r="A1253" s="277">
        <v>635</v>
      </c>
      <c r="B1253" s="245" t="s">
        <v>1319</v>
      </c>
      <c r="C1253" s="263">
        <v>45961</v>
      </c>
      <c r="D1253" s="245">
        <v>5</v>
      </c>
      <c r="E1253" s="248">
        <v>0</v>
      </c>
      <c r="F1253" s="248">
        <v>0</v>
      </c>
      <c r="G1253" s="248">
        <v>93</v>
      </c>
      <c r="H1253" s="247">
        <v>2</v>
      </c>
      <c r="I1253" s="65">
        <f t="shared" si="461"/>
        <v>93</v>
      </c>
      <c r="J1253" s="84">
        <v>500</v>
      </c>
      <c r="K1253" s="80">
        <f t="shared" si="462"/>
        <v>46500</v>
      </c>
      <c r="L1253" s="245"/>
      <c r="M1253" s="266"/>
      <c r="N1253" s="245"/>
      <c r="O1253" s="48"/>
      <c r="P1253" s="142"/>
      <c r="Q1253" s="245"/>
      <c r="R1253" s="251"/>
      <c r="S1253" s="245"/>
      <c r="T1253" s="245"/>
      <c r="U1253" s="417"/>
      <c r="V1253" s="245"/>
      <c r="W1253" s="278"/>
      <c r="X1253" s="257"/>
      <c r="Y1253" s="257"/>
      <c r="Z1253" s="125">
        <f t="shared" ref="Z1253:Z1254" si="464">K1253</f>
        <v>46500</v>
      </c>
      <c r="AA1253" s="340">
        <v>0.02</v>
      </c>
      <c r="AB1253" s="136">
        <f>+Z1253*AA1253/100</f>
        <v>9.3000000000000007</v>
      </c>
      <c r="AC1253" s="83">
        <f t="shared" si="458"/>
        <v>7.9050000000000002</v>
      </c>
      <c r="AD1253" s="4" t="s">
        <v>10</v>
      </c>
      <c r="AE1253" s="4" t="s">
        <v>581</v>
      </c>
      <c r="AF1253" s="4" t="s">
        <v>202</v>
      </c>
      <c r="AG1253" s="121">
        <v>3350400252629</v>
      </c>
      <c r="AH1253" s="8" t="s">
        <v>1839</v>
      </c>
    </row>
    <row r="1254" spans="1:44">
      <c r="A1254" s="277"/>
      <c r="B1254" s="245" t="s">
        <v>1723</v>
      </c>
      <c r="C1254" s="245"/>
      <c r="D1254" s="245">
        <v>5</v>
      </c>
      <c r="E1254" s="248">
        <v>0</v>
      </c>
      <c r="F1254" s="248">
        <v>1</v>
      </c>
      <c r="G1254" s="248">
        <v>22</v>
      </c>
      <c r="H1254" s="247">
        <v>2</v>
      </c>
      <c r="I1254" s="65">
        <f t="shared" si="461"/>
        <v>122</v>
      </c>
      <c r="J1254" s="84">
        <v>250</v>
      </c>
      <c r="K1254" s="80">
        <f t="shared" si="462"/>
        <v>30500</v>
      </c>
      <c r="L1254" s="245">
        <v>1</v>
      </c>
      <c r="M1254" s="266" t="s">
        <v>1592</v>
      </c>
      <c r="N1254" s="245" t="s">
        <v>1621</v>
      </c>
      <c r="O1254" s="48"/>
      <c r="P1254" s="142">
        <v>308</v>
      </c>
      <c r="Q1254" s="245"/>
      <c r="R1254" s="251"/>
      <c r="S1254" s="245"/>
      <c r="T1254" s="245">
        <v>53</v>
      </c>
      <c r="U1254" s="417"/>
      <c r="V1254" s="245"/>
      <c r="W1254" s="278"/>
      <c r="X1254" s="257"/>
      <c r="Y1254" s="257"/>
      <c r="Z1254" s="125">
        <f t="shared" si="464"/>
        <v>30500</v>
      </c>
      <c r="AA1254" s="340">
        <v>0.02</v>
      </c>
      <c r="AB1254" s="136">
        <f>+Z1254*AA1254/100</f>
        <v>6.1</v>
      </c>
      <c r="AC1254" s="83">
        <f t="shared" si="458"/>
        <v>5.1849999999999996</v>
      </c>
      <c r="AD1254" s="4" t="s">
        <v>10</v>
      </c>
      <c r="AE1254" s="4" t="s">
        <v>581</v>
      </c>
      <c r="AF1254" s="4" t="s">
        <v>202</v>
      </c>
      <c r="AG1254" s="121">
        <v>3350400252629</v>
      </c>
      <c r="AH1254" s="8" t="s">
        <v>1839</v>
      </c>
    </row>
    <row r="1255" spans="1:44">
      <c r="A1255" s="277"/>
      <c r="B1255" s="245"/>
      <c r="C1255" s="245"/>
      <c r="D1255" s="245"/>
      <c r="E1255" s="248"/>
      <c r="F1255" s="248"/>
      <c r="G1255" s="248"/>
      <c r="H1255" s="247"/>
      <c r="I1255" s="65"/>
      <c r="J1255" s="65"/>
      <c r="K1255" s="80"/>
      <c r="L1255" s="245">
        <v>2</v>
      </c>
      <c r="M1255" s="266" t="s">
        <v>1620</v>
      </c>
      <c r="N1255" s="245" t="s">
        <v>1613</v>
      </c>
      <c r="O1255" s="48"/>
      <c r="P1255" s="58">
        <v>18</v>
      </c>
      <c r="Q1255" s="245"/>
      <c r="R1255" s="251"/>
      <c r="S1255" s="245"/>
      <c r="T1255" s="245">
        <v>53</v>
      </c>
      <c r="U1255" s="417"/>
      <c r="V1255" s="245"/>
      <c r="W1255" s="278"/>
      <c r="X1255" s="257"/>
      <c r="Y1255" s="257"/>
      <c r="Z1255" s="125"/>
      <c r="AA1255" s="340"/>
      <c r="AB1255" s="136"/>
      <c r="AC1255" s="83">
        <f t="shared" si="458"/>
        <v>0</v>
      </c>
    </row>
    <row r="1256" spans="1:44">
      <c r="A1256" s="277"/>
      <c r="B1256" s="245"/>
      <c r="C1256" s="245"/>
      <c r="D1256" s="245"/>
      <c r="E1256" s="248"/>
      <c r="F1256" s="248"/>
      <c r="G1256" s="248"/>
      <c r="H1256" s="247"/>
      <c r="I1256" s="65"/>
      <c r="J1256" s="65"/>
      <c r="K1256" s="80"/>
      <c r="L1256" s="245">
        <v>3</v>
      </c>
      <c r="M1256" s="266" t="s">
        <v>1630</v>
      </c>
      <c r="N1256" s="245" t="s">
        <v>1595</v>
      </c>
      <c r="O1256" s="48"/>
      <c r="P1256" s="58">
        <v>132</v>
      </c>
      <c r="Q1256" s="245"/>
      <c r="R1256" s="251"/>
      <c r="S1256" s="245"/>
      <c r="T1256" s="245">
        <v>53</v>
      </c>
      <c r="U1256" s="417"/>
      <c r="V1256" s="245"/>
      <c r="W1256" s="278"/>
      <c r="X1256" s="257"/>
      <c r="Y1256" s="257"/>
      <c r="Z1256" s="125"/>
      <c r="AA1256" s="340"/>
      <c r="AB1256" s="136"/>
      <c r="AC1256" s="83">
        <f t="shared" si="458"/>
        <v>0</v>
      </c>
    </row>
    <row r="1257" spans="1:44">
      <c r="A1257" s="277"/>
      <c r="B1257" s="245"/>
      <c r="C1257" s="245"/>
      <c r="D1257" s="245"/>
      <c r="E1257" s="248"/>
      <c r="F1257" s="248"/>
      <c r="G1257" s="248"/>
      <c r="H1257" s="247"/>
      <c r="I1257" s="65"/>
      <c r="J1257" s="65"/>
      <c r="K1257" s="80"/>
      <c r="L1257" s="245">
        <v>4</v>
      </c>
      <c r="M1257" s="266" t="s">
        <v>1911</v>
      </c>
      <c r="N1257" s="245" t="s">
        <v>1595</v>
      </c>
      <c r="O1257" s="48"/>
      <c r="P1257" s="58">
        <v>24</v>
      </c>
      <c r="Q1257" s="245"/>
      <c r="R1257" s="251"/>
      <c r="S1257" s="245"/>
      <c r="T1257" s="245">
        <v>53</v>
      </c>
      <c r="U1257" s="417"/>
      <c r="V1257" s="245"/>
      <c r="W1257" s="278"/>
      <c r="X1257" s="257"/>
      <c r="Y1257" s="257"/>
      <c r="Z1257" s="125"/>
      <c r="AA1257" s="340"/>
      <c r="AB1257" s="136"/>
      <c r="AC1257" s="83">
        <f t="shared" si="458"/>
        <v>0</v>
      </c>
    </row>
    <row r="1258" spans="1:44" ht="20.100000000000001" customHeight="1">
      <c r="A1258" s="277">
        <v>636</v>
      </c>
      <c r="B1258" s="257" t="s">
        <v>656</v>
      </c>
      <c r="C1258" s="258">
        <v>674</v>
      </c>
      <c r="D1258" s="259" t="s">
        <v>32</v>
      </c>
      <c r="E1258" s="260">
        <v>12</v>
      </c>
      <c r="F1258" s="260">
        <v>2</v>
      </c>
      <c r="G1258" s="260">
        <v>92</v>
      </c>
      <c r="H1258" s="264">
        <v>1</v>
      </c>
      <c r="I1258" s="84">
        <f t="shared" ref="I1258:I1262" si="465">E1258*400+F1258*100+G1258</f>
        <v>5092</v>
      </c>
      <c r="J1258" s="84">
        <v>250</v>
      </c>
      <c r="K1258" s="80">
        <f t="shared" ref="K1258:K1261" si="466">I1258*J1258</f>
        <v>1273000</v>
      </c>
      <c r="L1258" s="245"/>
      <c r="M1258" s="248"/>
      <c r="N1258" s="245"/>
      <c r="O1258" s="48"/>
      <c r="P1258" s="58"/>
      <c r="Q1258" s="251"/>
      <c r="R1258" s="251"/>
      <c r="S1258" s="251"/>
      <c r="T1258" s="245"/>
      <c r="U1258" s="248"/>
      <c r="V1258" s="245"/>
      <c r="W1258" s="278"/>
      <c r="X1258" s="257"/>
      <c r="Y1258" s="257"/>
      <c r="Z1258" s="125">
        <f>K1258</f>
        <v>1273000</v>
      </c>
      <c r="AA1258" s="340">
        <v>0.01</v>
      </c>
      <c r="AB1258" s="136">
        <f t="shared" ref="AB1258:AB1262" si="467">+Z1258*AA1258/100</f>
        <v>127.3</v>
      </c>
      <c r="AC1258" s="83">
        <f t="shared" si="458"/>
        <v>108.205</v>
      </c>
      <c r="AD1258" s="501" t="s">
        <v>20</v>
      </c>
      <c r="AE1258" s="489" t="s">
        <v>339</v>
      </c>
      <c r="AF1258" s="489" t="s">
        <v>324</v>
      </c>
      <c r="AG1258" s="498" t="s">
        <v>864</v>
      </c>
      <c r="AH1258" s="498" t="s">
        <v>25</v>
      </c>
      <c r="AI1258" s="12" t="s">
        <v>24</v>
      </c>
      <c r="AJ1258" s="6" t="s">
        <v>321</v>
      </c>
      <c r="AK1258" s="11" t="s">
        <v>15</v>
      </c>
      <c r="AL1258" s="11" t="s">
        <v>16</v>
      </c>
      <c r="AM1258" s="11" t="s">
        <v>17</v>
      </c>
      <c r="AN1258" s="11" t="s">
        <v>127</v>
      </c>
      <c r="AO1258" s="11" t="s">
        <v>316</v>
      </c>
      <c r="AP1258" s="11">
        <v>4</v>
      </c>
      <c r="AQ1258" s="11">
        <v>0</v>
      </c>
      <c r="AR1258" s="11">
        <v>2</v>
      </c>
    </row>
    <row r="1259" spans="1:44" ht="17.25">
      <c r="A1259" s="277">
        <v>637</v>
      </c>
      <c r="B1259" s="245" t="s">
        <v>1282</v>
      </c>
      <c r="C1259" s="439">
        <v>60057</v>
      </c>
      <c r="D1259" s="245"/>
      <c r="E1259" s="246">
        <v>0</v>
      </c>
      <c r="F1259" s="246">
        <v>0</v>
      </c>
      <c r="G1259" s="246">
        <v>27</v>
      </c>
      <c r="H1259" s="247">
        <v>1</v>
      </c>
      <c r="I1259" s="65">
        <f t="shared" si="465"/>
        <v>27</v>
      </c>
      <c r="J1259" s="84">
        <v>500</v>
      </c>
      <c r="K1259" s="80">
        <f t="shared" si="466"/>
        <v>13500</v>
      </c>
      <c r="L1259" s="245"/>
      <c r="M1259" s="248"/>
      <c r="N1259" s="245"/>
      <c r="O1259" s="48"/>
      <c r="P1259" s="58"/>
      <c r="Q1259" s="251"/>
      <c r="R1259" s="251"/>
      <c r="S1259" s="251"/>
      <c r="T1259" s="245"/>
      <c r="U1259" s="248"/>
      <c r="V1259" s="245"/>
      <c r="W1259" s="278"/>
      <c r="X1259" s="257"/>
      <c r="Y1259" s="257"/>
      <c r="Z1259" s="125">
        <f>K1259</f>
        <v>13500</v>
      </c>
      <c r="AA1259" s="251">
        <v>0.01</v>
      </c>
      <c r="AB1259" s="136">
        <f t="shared" si="467"/>
        <v>1.35</v>
      </c>
      <c r="AC1259" s="83">
        <f t="shared" si="458"/>
        <v>1.1475</v>
      </c>
      <c r="AD1259" s="485" t="s">
        <v>20</v>
      </c>
      <c r="AE1259" s="486" t="s">
        <v>515</v>
      </c>
      <c r="AF1259" s="486" t="s">
        <v>283</v>
      </c>
      <c r="AG1259" s="486" t="s">
        <v>1197</v>
      </c>
      <c r="AH1259" s="486">
        <v>75</v>
      </c>
      <c r="AI1259" s="3">
        <v>7</v>
      </c>
      <c r="AJ1259" s="3" t="s">
        <v>1160</v>
      </c>
      <c r="AK1259" s="3" t="s">
        <v>1161</v>
      </c>
      <c r="AL1259" s="3" t="s">
        <v>17</v>
      </c>
    </row>
    <row r="1260" spans="1:44">
      <c r="A1260" s="277"/>
      <c r="B1260" s="257" t="s">
        <v>1322</v>
      </c>
      <c r="C1260" s="317">
        <v>23933</v>
      </c>
      <c r="D1260" s="245">
        <v>4</v>
      </c>
      <c r="E1260" s="248">
        <v>3</v>
      </c>
      <c r="F1260" s="248">
        <v>0</v>
      </c>
      <c r="G1260" s="248">
        <v>0</v>
      </c>
      <c r="H1260" s="247">
        <v>1</v>
      </c>
      <c r="I1260" s="84">
        <f t="shared" si="465"/>
        <v>1200</v>
      </c>
      <c r="J1260" s="84">
        <v>250</v>
      </c>
      <c r="K1260" s="80">
        <f t="shared" si="466"/>
        <v>300000</v>
      </c>
      <c r="L1260" s="245"/>
      <c r="M1260" s="248"/>
      <c r="N1260" s="245"/>
      <c r="O1260" s="48"/>
      <c r="P1260" s="58"/>
      <c r="Q1260" s="251"/>
      <c r="R1260" s="251"/>
      <c r="S1260" s="251"/>
      <c r="T1260" s="245"/>
      <c r="U1260" s="248"/>
      <c r="V1260" s="245"/>
      <c r="W1260" s="278"/>
      <c r="X1260" s="257"/>
      <c r="Y1260" s="257"/>
      <c r="Z1260" s="125">
        <f t="shared" ref="Z1260:Z1263" si="468">K1260</f>
        <v>300000</v>
      </c>
      <c r="AA1260" s="340">
        <v>0.01</v>
      </c>
      <c r="AB1260" s="136">
        <f t="shared" si="467"/>
        <v>30</v>
      </c>
      <c r="AC1260" s="83">
        <f t="shared" si="458"/>
        <v>25.5</v>
      </c>
      <c r="AD1260" s="4" t="s">
        <v>20</v>
      </c>
      <c r="AE1260" s="4" t="s">
        <v>515</v>
      </c>
      <c r="AF1260" s="4" t="s">
        <v>283</v>
      </c>
      <c r="AG1260" s="121">
        <v>3350400232504</v>
      </c>
      <c r="AH1260" s="8" t="s">
        <v>1461</v>
      </c>
      <c r="AI1260" s="35" t="s">
        <v>15</v>
      </c>
    </row>
    <row r="1261" spans="1:44">
      <c r="A1261" s="317">
        <v>638</v>
      </c>
      <c r="B1261" s="257" t="s">
        <v>1322</v>
      </c>
      <c r="C1261" s="317">
        <v>23933</v>
      </c>
      <c r="D1261" s="245">
        <v>4</v>
      </c>
      <c r="E1261" s="248">
        <v>10</v>
      </c>
      <c r="F1261" s="248">
        <v>0</v>
      </c>
      <c r="G1261" s="248">
        <v>49</v>
      </c>
      <c r="H1261" s="247">
        <v>1</v>
      </c>
      <c r="I1261" s="84">
        <f t="shared" si="465"/>
        <v>4049</v>
      </c>
      <c r="J1261" s="84">
        <v>250</v>
      </c>
      <c r="K1261" s="80">
        <f t="shared" si="466"/>
        <v>1012250</v>
      </c>
      <c r="L1261" s="245"/>
      <c r="M1261" s="248"/>
      <c r="N1261" s="245"/>
      <c r="O1261" s="48"/>
      <c r="P1261" s="58"/>
      <c r="Q1261" s="251"/>
      <c r="R1261" s="251"/>
      <c r="S1261" s="251"/>
      <c r="T1261" s="245"/>
      <c r="U1261" s="248"/>
      <c r="V1261" s="245"/>
      <c r="W1261" s="278"/>
      <c r="X1261" s="257"/>
      <c r="Y1261" s="257"/>
      <c r="Z1261" s="125">
        <f t="shared" si="468"/>
        <v>1012250</v>
      </c>
      <c r="AA1261" s="340">
        <v>0.01</v>
      </c>
      <c r="AB1261" s="136">
        <f t="shared" si="467"/>
        <v>101.22499999999999</v>
      </c>
      <c r="AC1261" s="83">
        <f t="shared" si="458"/>
        <v>86.041249999999991</v>
      </c>
      <c r="AD1261" s="4" t="s">
        <v>20</v>
      </c>
      <c r="AE1261" s="4" t="s">
        <v>515</v>
      </c>
      <c r="AF1261" s="4" t="s">
        <v>104</v>
      </c>
      <c r="AG1261" s="121">
        <v>3350500172953</v>
      </c>
      <c r="AH1261" s="8" t="s">
        <v>1537</v>
      </c>
      <c r="AI1261" s="204" t="s">
        <v>195</v>
      </c>
    </row>
    <row r="1262" spans="1:44" ht="20.100000000000001" customHeight="1">
      <c r="A1262" s="277">
        <v>639</v>
      </c>
      <c r="B1262" s="257" t="s">
        <v>656</v>
      </c>
      <c r="C1262" s="258">
        <v>482</v>
      </c>
      <c r="D1262" s="259" t="s">
        <v>24</v>
      </c>
      <c r="E1262" s="260">
        <v>2</v>
      </c>
      <c r="F1262" s="260">
        <v>2</v>
      </c>
      <c r="G1262" s="260">
        <v>45</v>
      </c>
      <c r="H1262" s="247">
        <v>1</v>
      </c>
      <c r="I1262" s="84">
        <f t="shared" si="465"/>
        <v>1045</v>
      </c>
      <c r="J1262" s="84">
        <v>400</v>
      </c>
      <c r="K1262" s="80">
        <f>I1262*J1262</f>
        <v>418000</v>
      </c>
      <c r="L1262" s="245"/>
      <c r="M1262" s="248"/>
      <c r="N1262" s="245"/>
      <c r="O1262" s="48"/>
      <c r="P1262" s="58"/>
      <c r="Q1262" s="251"/>
      <c r="R1262" s="251"/>
      <c r="S1262" s="251"/>
      <c r="T1262" s="245"/>
      <c r="U1262" s="248"/>
      <c r="V1262" s="245"/>
      <c r="W1262" s="278"/>
      <c r="X1262" s="257"/>
      <c r="Y1262" s="257"/>
      <c r="Z1262" s="125">
        <f t="shared" si="468"/>
        <v>418000</v>
      </c>
      <c r="AA1262" s="340">
        <v>0.01</v>
      </c>
      <c r="AB1262" s="136">
        <f t="shared" si="467"/>
        <v>41.8</v>
      </c>
      <c r="AC1262" s="83">
        <f t="shared" si="458"/>
        <v>35.529999999999994</v>
      </c>
      <c r="AD1262" s="501" t="s">
        <v>20</v>
      </c>
      <c r="AE1262" s="489" t="s">
        <v>515</v>
      </c>
      <c r="AF1262" s="489" t="s">
        <v>160</v>
      </c>
      <c r="AG1262" s="498" t="s">
        <v>1020</v>
      </c>
      <c r="AH1262" s="498" t="s">
        <v>90</v>
      </c>
      <c r="AI1262" s="12" t="s">
        <v>24</v>
      </c>
      <c r="AJ1262" s="6" t="s">
        <v>321</v>
      </c>
      <c r="AK1262" s="11" t="s">
        <v>15</v>
      </c>
      <c r="AL1262" s="11" t="s">
        <v>16</v>
      </c>
      <c r="AM1262" s="11" t="s">
        <v>17</v>
      </c>
      <c r="AN1262" s="11" t="s">
        <v>91</v>
      </c>
      <c r="AO1262" s="11" t="s">
        <v>525</v>
      </c>
      <c r="AP1262" s="11">
        <v>1</v>
      </c>
      <c r="AQ1262" s="11">
        <v>3</v>
      </c>
      <c r="AR1262" s="11">
        <v>14</v>
      </c>
    </row>
    <row r="1263" spans="1:44">
      <c r="A1263" s="277">
        <v>640</v>
      </c>
      <c r="B1263" s="245" t="s">
        <v>1319</v>
      </c>
      <c r="C1263" s="277">
        <v>45700</v>
      </c>
      <c r="D1263" s="245">
        <v>4</v>
      </c>
      <c r="E1263" s="248">
        <v>0</v>
      </c>
      <c r="F1263" s="248">
        <v>1</v>
      </c>
      <c r="G1263" s="248">
        <v>80</v>
      </c>
      <c r="H1263" s="247">
        <v>2</v>
      </c>
      <c r="I1263" s="65">
        <f t="shared" ref="I1263:I1272" si="469">E1263*400+F1263*100+G1263</f>
        <v>180</v>
      </c>
      <c r="J1263" s="84">
        <v>500</v>
      </c>
      <c r="K1263" s="80">
        <f>I1263*J1263</f>
        <v>90000</v>
      </c>
      <c r="L1263" s="245"/>
      <c r="M1263" s="266"/>
      <c r="N1263" s="245"/>
      <c r="O1263" s="48"/>
      <c r="P1263" s="58"/>
      <c r="Q1263" s="245"/>
      <c r="R1263" s="251"/>
      <c r="S1263" s="245"/>
      <c r="T1263" s="245">
        <v>11</v>
      </c>
      <c r="U1263" s="248">
        <v>30</v>
      </c>
      <c r="V1263" s="245"/>
      <c r="W1263" s="278"/>
      <c r="X1263" s="257"/>
      <c r="Y1263" s="257"/>
      <c r="Z1263" s="125">
        <f t="shared" si="468"/>
        <v>90000</v>
      </c>
      <c r="AA1263" s="340">
        <v>0.02</v>
      </c>
      <c r="AB1263" s="136">
        <f t="shared" ref="AB1263:AB1276" si="470">+Z1263*AA1263/100</f>
        <v>18</v>
      </c>
      <c r="AC1263" s="83">
        <f t="shared" si="458"/>
        <v>15.299999999999999</v>
      </c>
      <c r="AD1263" s="4" t="s">
        <v>20</v>
      </c>
      <c r="AE1263" s="4" t="s">
        <v>515</v>
      </c>
      <c r="AF1263" s="4" t="s">
        <v>160</v>
      </c>
      <c r="AG1263" s="121">
        <v>3350400180482</v>
      </c>
      <c r="AH1263" s="8" t="s">
        <v>1647</v>
      </c>
    </row>
    <row r="1264" spans="1:44">
      <c r="A1264" s="256"/>
      <c r="B1264" s="249" t="s">
        <v>1320</v>
      </c>
      <c r="C1264" s="245"/>
      <c r="D1264" s="245">
        <v>4</v>
      </c>
      <c r="E1264" s="248">
        <v>2</v>
      </c>
      <c r="F1264" s="248">
        <v>1</v>
      </c>
      <c r="G1264" s="248">
        <v>25</v>
      </c>
      <c r="H1264" s="247">
        <v>1</v>
      </c>
      <c r="I1264" s="60">
        <v>33.01</v>
      </c>
      <c r="J1264" s="84">
        <v>400</v>
      </c>
      <c r="K1264" s="80">
        <f t="shared" ref="K1264:K1272" si="471">I1264*J1264</f>
        <v>13204</v>
      </c>
      <c r="L1264" s="245">
        <v>1</v>
      </c>
      <c r="M1264" s="266" t="s">
        <v>643</v>
      </c>
      <c r="N1264" s="245" t="s">
        <v>1603</v>
      </c>
      <c r="O1264" s="45">
        <v>2</v>
      </c>
      <c r="P1264" s="141">
        <f>14.2*9.3</f>
        <v>132.06</v>
      </c>
      <c r="Q1264" s="249">
        <v>90</v>
      </c>
      <c r="R1264" s="250">
        <v>7400</v>
      </c>
      <c r="S1264" s="48">
        <f>+P1264*R1264</f>
        <v>977244</v>
      </c>
      <c r="T1264" s="245">
        <v>13</v>
      </c>
      <c r="U1264" s="248">
        <v>16</v>
      </c>
      <c r="V1264" s="58">
        <f>+S1264*0.84</f>
        <v>820884.96</v>
      </c>
      <c r="W1264" s="99">
        <f>+V1264+K1264</f>
        <v>834088.95999999996</v>
      </c>
      <c r="X1264" s="59">
        <f>+W1264*Q1264/100</f>
        <v>750680.0639999999</v>
      </c>
      <c r="Y1264" s="59">
        <v>50</v>
      </c>
      <c r="Z1264" s="59"/>
      <c r="AA1264" s="59"/>
      <c r="AB1264" s="136"/>
      <c r="AC1264" s="83">
        <f t="shared" si="458"/>
        <v>0</v>
      </c>
      <c r="AD1264" s="4" t="s">
        <v>20</v>
      </c>
      <c r="AE1264" s="4" t="s">
        <v>515</v>
      </c>
      <c r="AF1264" s="4" t="s">
        <v>160</v>
      </c>
      <c r="AH1264" s="8" t="s">
        <v>2105</v>
      </c>
    </row>
    <row r="1265" spans="1:34">
      <c r="A1265" s="256"/>
      <c r="B1265" s="249"/>
      <c r="C1265" s="245"/>
      <c r="D1265" s="245"/>
      <c r="E1265" s="248"/>
      <c r="F1265" s="248"/>
      <c r="G1265" s="248"/>
      <c r="H1265" s="247"/>
      <c r="I1265" s="65"/>
      <c r="J1265" s="84"/>
      <c r="K1265" s="80"/>
      <c r="L1265" s="245"/>
      <c r="M1265" s="266"/>
      <c r="N1265" s="245"/>
      <c r="O1265" s="45">
        <v>3</v>
      </c>
      <c r="P1265" s="139">
        <v>12.6</v>
      </c>
      <c r="Q1265" s="249">
        <f>+P1265*100/P1264</f>
        <v>9.5411176737846439</v>
      </c>
      <c r="R1265" s="250"/>
      <c r="S1265" s="245"/>
      <c r="T1265" s="245"/>
      <c r="U1265" s="248"/>
      <c r="V1265" s="245"/>
      <c r="W1265" s="99"/>
      <c r="X1265" s="59">
        <f>+W1264*Q1265/100</f>
        <v>79581.409177646521</v>
      </c>
      <c r="Y1265" s="59"/>
      <c r="Z1265" s="59">
        <f>+X1265</f>
        <v>79581.409177646521</v>
      </c>
      <c r="AA1265" s="59">
        <v>0.3</v>
      </c>
      <c r="AB1265" s="136">
        <f>+Z1265*AA1265/100</f>
        <v>238.74422753293956</v>
      </c>
      <c r="AC1265" s="83">
        <f t="shared" si="458"/>
        <v>202.93259340299863</v>
      </c>
    </row>
    <row r="1266" spans="1:34">
      <c r="A1266" s="256"/>
      <c r="B1266" s="249"/>
      <c r="C1266" s="245"/>
      <c r="D1266" s="245"/>
      <c r="E1266" s="248"/>
      <c r="F1266" s="248"/>
      <c r="G1266" s="248"/>
      <c r="H1266" s="247">
        <v>3</v>
      </c>
      <c r="I1266" s="65">
        <v>30</v>
      </c>
      <c r="J1266" s="84">
        <v>400</v>
      </c>
      <c r="K1266" s="80">
        <f t="shared" si="471"/>
        <v>12000</v>
      </c>
      <c r="L1266" s="245">
        <v>2</v>
      </c>
      <c r="M1266" s="266" t="s">
        <v>1586</v>
      </c>
      <c r="N1266" s="245" t="s">
        <v>1595</v>
      </c>
      <c r="O1266" s="45">
        <v>3</v>
      </c>
      <c r="P1266" s="139">
        <v>120</v>
      </c>
      <c r="Q1266" s="249">
        <v>10</v>
      </c>
      <c r="R1266" s="250">
        <v>2600</v>
      </c>
      <c r="S1266" s="48">
        <f>+R1266*P1266</f>
        <v>312000</v>
      </c>
      <c r="T1266" s="249">
        <v>11</v>
      </c>
      <c r="U1266" s="252">
        <v>45</v>
      </c>
      <c r="V1266" s="58">
        <f>+S1266*0.55</f>
        <v>171600</v>
      </c>
      <c r="W1266" s="99">
        <f>+V1266+K1266</f>
        <v>183600</v>
      </c>
      <c r="X1266" s="59">
        <f>+W1266</f>
        <v>183600</v>
      </c>
      <c r="Y1266" s="59"/>
      <c r="Z1266" s="59">
        <f>+X1266</f>
        <v>183600</v>
      </c>
      <c r="AA1266" s="59">
        <v>0.3</v>
      </c>
      <c r="AB1266" s="136">
        <f>+Z1266*AA1266/100</f>
        <v>550.79999999999995</v>
      </c>
      <c r="AC1266" s="83">
        <f t="shared" si="458"/>
        <v>468.17999999999995</v>
      </c>
    </row>
    <row r="1267" spans="1:34">
      <c r="A1267" s="256"/>
      <c r="B1267" s="249"/>
      <c r="C1267" s="245"/>
      <c r="D1267" s="245"/>
      <c r="E1267" s="248"/>
      <c r="F1267" s="248"/>
      <c r="G1267" s="248"/>
      <c r="H1267" s="247">
        <v>3</v>
      </c>
      <c r="I1267" s="60">
        <v>94.62</v>
      </c>
      <c r="J1267" s="84">
        <v>400</v>
      </c>
      <c r="K1267" s="97">
        <f>+I1267*J1267</f>
        <v>37848</v>
      </c>
      <c r="L1267" s="245"/>
      <c r="M1267" s="266"/>
      <c r="N1267" s="245"/>
      <c r="O1267" s="45"/>
      <c r="P1267" s="139"/>
      <c r="Q1267" s="249"/>
      <c r="R1267" s="250"/>
      <c r="S1267" s="245"/>
      <c r="T1267" s="249"/>
      <c r="U1267" s="252"/>
      <c r="V1267" s="245"/>
      <c r="W1267" s="99"/>
      <c r="X1267" s="59"/>
      <c r="Y1267" s="59"/>
      <c r="Z1267" s="59">
        <f>+K1267</f>
        <v>37848</v>
      </c>
      <c r="AA1267" s="59">
        <v>0.3</v>
      </c>
      <c r="AB1267" s="136">
        <f>+Z1267*AA1267/100</f>
        <v>113.544</v>
      </c>
      <c r="AC1267" s="83">
        <f t="shared" si="458"/>
        <v>96.5124</v>
      </c>
    </row>
    <row r="1268" spans="1:34">
      <c r="A1268" s="256"/>
      <c r="B1268" s="249"/>
      <c r="C1268" s="245"/>
      <c r="D1268" s="245"/>
      <c r="E1268" s="248"/>
      <c r="F1268" s="248"/>
      <c r="G1268" s="248"/>
      <c r="H1268" s="247">
        <v>1</v>
      </c>
      <c r="I1268" s="60">
        <f>925-I1264-I1266-I1267</f>
        <v>767.37</v>
      </c>
      <c r="J1268" s="84">
        <v>400</v>
      </c>
      <c r="K1268" s="97">
        <f>+J1268*I1268</f>
        <v>306948</v>
      </c>
      <c r="L1268" s="245"/>
      <c r="M1268" s="266"/>
      <c r="N1268" s="245"/>
      <c r="O1268" s="45"/>
      <c r="P1268" s="139"/>
      <c r="Q1268" s="249"/>
      <c r="R1268" s="250"/>
      <c r="S1268" s="245"/>
      <c r="T1268" s="249"/>
      <c r="U1268" s="252"/>
      <c r="V1268" s="249"/>
      <c r="W1268" s="253"/>
      <c r="X1268" s="243"/>
      <c r="Y1268" s="243"/>
      <c r="Z1268" s="125">
        <f>+K1268</f>
        <v>306948</v>
      </c>
      <c r="AA1268" s="440">
        <v>0.01</v>
      </c>
      <c r="AB1268" s="136">
        <f>+Z1268*AA1268/100</f>
        <v>30.694800000000001</v>
      </c>
      <c r="AC1268" s="83">
        <f t="shared" si="458"/>
        <v>26.090579999999999</v>
      </c>
    </row>
    <row r="1269" spans="1:34">
      <c r="A1269" s="256"/>
      <c r="B1269" s="249"/>
      <c r="C1269" s="245"/>
      <c r="D1269" s="245"/>
      <c r="E1269" s="248"/>
      <c r="F1269" s="248"/>
      <c r="G1269" s="248"/>
      <c r="H1269" s="247"/>
      <c r="I1269" s="60"/>
      <c r="J1269" s="84"/>
      <c r="K1269" s="97"/>
      <c r="L1269" s="245"/>
      <c r="M1269" s="266"/>
      <c r="N1269" s="245"/>
      <c r="O1269" s="45"/>
      <c r="P1269" s="139"/>
      <c r="Q1269" s="249"/>
      <c r="R1269" s="250"/>
      <c r="S1269" s="245"/>
      <c r="T1269" s="249"/>
      <c r="U1269" s="252"/>
      <c r="V1269" s="249"/>
      <c r="W1269" s="253"/>
      <c r="X1269" s="243"/>
      <c r="Y1269" s="243"/>
      <c r="Z1269" s="125"/>
      <c r="AA1269" s="254"/>
      <c r="AB1269" s="136"/>
      <c r="AC1269" s="83">
        <f t="shared" si="458"/>
        <v>0</v>
      </c>
    </row>
    <row r="1270" spans="1:34">
      <c r="A1270" s="256">
        <v>641</v>
      </c>
      <c r="B1270" s="243" t="s">
        <v>1322</v>
      </c>
      <c r="C1270" s="262">
        <v>23933</v>
      </c>
      <c r="D1270" s="245">
        <v>4</v>
      </c>
      <c r="E1270" s="248">
        <v>3</v>
      </c>
      <c r="F1270" s="248">
        <v>2</v>
      </c>
      <c r="G1270" s="248">
        <v>75</v>
      </c>
      <c r="H1270" s="247">
        <v>1</v>
      </c>
      <c r="I1270" s="84">
        <f t="shared" si="469"/>
        <v>1475</v>
      </c>
      <c r="J1270" s="84">
        <v>250</v>
      </c>
      <c r="K1270" s="80">
        <f>I1270*J1270</f>
        <v>368750</v>
      </c>
      <c r="L1270" s="245"/>
      <c r="M1270" s="248"/>
      <c r="N1270" s="249"/>
      <c r="O1270" s="45"/>
      <c r="P1270" s="139"/>
      <c r="Q1270" s="250"/>
      <c r="R1270" s="250"/>
      <c r="S1270" s="251"/>
      <c r="T1270" s="249"/>
      <c r="U1270" s="252"/>
      <c r="V1270" s="249"/>
      <c r="W1270" s="253"/>
      <c r="X1270" s="243"/>
      <c r="Y1270" s="243"/>
      <c r="Z1270" s="125">
        <f t="shared" ref="Z1270:Z1272" si="472">K1270</f>
        <v>368750</v>
      </c>
      <c r="AA1270" s="254">
        <v>0.01</v>
      </c>
      <c r="AB1270" s="136">
        <f>+Z1270*AA1270/100</f>
        <v>36.875</v>
      </c>
      <c r="AC1270" s="83">
        <f t="shared" si="458"/>
        <v>31.34375</v>
      </c>
      <c r="AD1270" s="4" t="s">
        <v>20</v>
      </c>
      <c r="AE1270" s="4" t="s">
        <v>1167</v>
      </c>
      <c r="AF1270" s="4" t="s">
        <v>1195</v>
      </c>
      <c r="AG1270" s="121">
        <v>3350400231028</v>
      </c>
      <c r="AH1270" s="8" t="s">
        <v>1499</v>
      </c>
    </row>
    <row r="1271" spans="1:34">
      <c r="A1271" s="283">
        <v>642</v>
      </c>
      <c r="B1271" s="243" t="s">
        <v>1320</v>
      </c>
      <c r="C1271" s="257">
        <v>482</v>
      </c>
      <c r="D1271" s="257"/>
      <c r="E1271" s="284">
        <v>4</v>
      </c>
      <c r="F1271" s="284">
        <v>3</v>
      </c>
      <c r="G1271" s="284">
        <v>60</v>
      </c>
      <c r="H1271" s="285">
        <v>1</v>
      </c>
      <c r="I1271" s="84">
        <f>E1271*400+F1271*100+G1271</f>
        <v>1960</v>
      </c>
      <c r="J1271" s="79">
        <v>250</v>
      </c>
      <c r="K1271" s="80">
        <f>I1271*J1271</f>
        <v>490000</v>
      </c>
      <c r="L1271" s="257"/>
      <c r="M1271" s="428"/>
      <c r="N1271" s="257"/>
      <c r="O1271" s="78"/>
      <c r="P1271" s="59"/>
      <c r="Q1271" s="257"/>
      <c r="R1271" s="340"/>
      <c r="S1271" s="257"/>
      <c r="T1271" s="257"/>
      <c r="U1271" s="284"/>
      <c r="V1271" s="257"/>
      <c r="W1271" s="278"/>
      <c r="X1271" s="257"/>
      <c r="Y1271" s="257"/>
      <c r="Z1271" s="125">
        <v>245000</v>
      </c>
      <c r="AA1271" s="254">
        <v>0.01</v>
      </c>
      <c r="AB1271" s="136">
        <f>+Z1271*AA1271/100</f>
        <v>24.5</v>
      </c>
      <c r="AC1271" s="83">
        <f t="shared" si="458"/>
        <v>20.824999999999999</v>
      </c>
      <c r="AD1271" s="482" t="s">
        <v>20</v>
      </c>
      <c r="AE1271" s="482" t="s">
        <v>605</v>
      </c>
      <c r="AF1271" s="482" t="s">
        <v>606</v>
      </c>
      <c r="AG1271" s="121">
        <v>3350400233713</v>
      </c>
      <c r="AH1271" s="8" t="s">
        <v>1628</v>
      </c>
    </row>
    <row r="1272" spans="1:34">
      <c r="A1272" s="256"/>
      <c r="B1272" s="249" t="s">
        <v>1319</v>
      </c>
      <c r="C1272" s="263">
        <v>17390</v>
      </c>
      <c r="D1272" s="245">
        <v>4</v>
      </c>
      <c r="E1272" s="248">
        <v>0</v>
      </c>
      <c r="F1272" s="248">
        <v>1</v>
      </c>
      <c r="G1272" s="248">
        <v>74</v>
      </c>
      <c r="H1272" s="247">
        <v>2</v>
      </c>
      <c r="I1272" s="65">
        <f t="shared" si="469"/>
        <v>174</v>
      </c>
      <c r="J1272" s="84">
        <v>500</v>
      </c>
      <c r="K1272" s="80">
        <f t="shared" si="471"/>
        <v>87000</v>
      </c>
      <c r="L1272" s="245">
        <v>1</v>
      </c>
      <c r="M1272" s="338" t="s">
        <v>1623</v>
      </c>
      <c r="N1272" s="441" t="s">
        <v>1621</v>
      </c>
      <c r="O1272" s="45"/>
      <c r="P1272" s="141">
        <v>172</v>
      </c>
      <c r="Q1272" s="249"/>
      <c r="R1272" s="250"/>
      <c r="S1272" s="245"/>
      <c r="T1272" s="249">
        <v>43</v>
      </c>
      <c r="U1272" s="252"/>
      <c r="V1272" s="249"/>
      <c r="W1272" s="253"/>
      <c r="X1272" s="243"/>
      <c r="Y1272" s="243"/>
      <c r="Z1272" s="125">
        <f t="shared" si="472"/>
        <v>87000</v>
      </c>
      <c r="AA1272" s="254">
        <v>0.02</v>
      </c>
      <c r="AB1272" s="136">
        <f t="shared" si="470"/>
        <v>17.399999999999999</v>
      </c>
      <c r="AC1272" s="83">
        <f t="shared" si="458"/>
        <v>14.79</v>
      </c>
      <c r="AD1272" s="482" t="s">
        <v>20</v>
      </c>
      <c r="AE1272" s="482" t="s">
        <v>1711</v>
      </c>
      <c r="AF1272" s="482" t="s">
        <v>606</v>
      </c>
      <c r="AG1272" s="121">
        <v>3350400233713</v>
      </c>
      <c r="AH1272" s="8" t="s">
        <v>1628</v>
      </c>
    </row>
    <row r="1273" spans="1:34">
      <c r="A1273" s="256"/>
      <c r="B1273" s="249"/>
      <c r="C1273" s="245"/>
      <c r="D1273" s="245"/>
      <c r="E1273" s="248"/>
      <c r="F1273" s="248"/>
      <c r="G1273" s="248"/>
      <c r="H1273" s="247"/>
      <c r="I1273" s="65"/>
      <c r="J1273" s="65"/>
      <c r="K1273" s="80"/>
      <c r="L1273" s="245">
        <v>2</v>
      </c>
      <c r="M1273" s="338" t="s">
        <v>1624</v>
      </c>
      <c r="N1273" s="249" t="s">
        <v>1595</v>
      </c>
      <c r="O1273" s="45"/>
      <c r="P1273" s="139">
        <v>97</v>
      </c>
      <c r="Q1273" s="249"/>
      <c r="R1273" s="250"/>
      <c r="S1273" s="245"/>
      <c r="T1273" s="249">
        <v>33</v>
      </c>
      <c r="U1273" s="252"/>
      <c r="V1273" s="249"/>
      <c r="W1273" s="253"/>
      <c r="X1273" s="243"/>
      <c r="Y1273" s="243"/>
      <c r="Z1273" s="125"/>
      <c r="AA1273" s="254"/>
      <c r="AB1273" s="136"/>
      <c r="AC1273" s="83">
        <f t="shared" si="458"/>
        <v>0</v>
      </c>
      <c r="AD1273" s="482"/>
      <c r="AE1273" s="482"/>
      <c r="AF1273" s="482"/>
    </row>
    <row r="1274" spans="1:34">
      <c r="A1274" s="256"/>
      <c r="B1274" s="249"/>
      <c r="C1274" s="245"/>
      <c r="D1274" s="245"/>
      <c r="E1274" s="248"/>
      <c r="F1274" s="248"/>
      <c r="G1274" s="248"/>
      <c r="H1274" s="247"/>
      <c r="I1274" s="65"/>
      <c r="J1274" s="65"/>
      <c r="K1274" s="80"/>
      <c r="L1274" s="245">
        <v>3</v>
      </c>
      <c r="M1274" s="266" t="s">
        <v>1625</v>
      </c>
      <c r="N1274" s="249" t="s">
        <v>1595</v>
      </c>
      <c r="O1274" s="45"/>
      <c r="P1274" s="139">
        <v>32</v>
      </c>
      <c r="Q1274" s="249"/>
      <c r="R1274" s="250"/>
      <c r="S1274" s="245"/>
      <c r="T1274" s="249">
        <v>43</v>
      </c>
      <c r="U1274" s="252"/>
      <c r="V1274" s="249"/>
      <c r="W1274" s="253"/>
      <c r="X1274" s="243"/>
      <c r="Y1274" s="243"/>
      <c r="Z1274" s="125"/>
      <c r="AA1274" s="254"/>
      <c r="AB1274" s="136"/>
      <c r="AC1274" s="83">
        <f t="shared" si="458"/>
        <v>0</v>
      </c>
    </row>
    <row r="1275" spans="1:34">
      <c r="A1275" s="256"/>
      <c r="B1275" s="249"/>
      <c r="C1275" s="245"/>
      <c r="D1275" s="245"/>
      <c r="E1275" s="248"/>
      <c r="F1275" s="248"/>
      <c r="G1275" s="248"/>
      <c r="H1275" s="247"/>
      <c r="I1275" s="65"/>
      <c r="J1275" s="65"/>
      <c r="K1275" s="80"/>
      <c r="L1275" s="245">
        <v>4</v>
      </c>
      <c r="M1275" s="266" t="s">
        <v>1604</v>
      </c>
      <c r="N1275" s="249" t="s">
        <v>1613</v>
      </c>
      <c r="O1275" s="45"/>
      <c r="P1275" s="139">
        <v>8</v>
      </c>
      <c r="Q1275" s="249"/>
      <c r="R1275" s="250"/>
      <c r="S1275" s="245"/>
      <c r="T1275" s="249">
        <v>43</v>
      </c>
      <c r="U1275" s="252"/>
      <c r="V1275" s="249"/>
      <c r="W1275" s="253"/>
      <c r="X1275" s="243"/>
      <c r="Y1275" s="243"/>
      <c r="Z1275" s="125"/>
      <c r="AA1275" s="254"/>
      <c r="AB1275" s="136"/>
      <c r="AC1275" s="83">
        <f t="shared" si="458"/>
        <v>0</v>
      </c>
    </row>
    <row r="1276" spans="1:34">
      <c r="A1276" s="256">
        <v>643</v>
      </c>
      <c r="B1276" s="249" t="s">
        <v>1723</v>
      </c>
      <c r="C1276" s="263"/>
      <c r="D1276" s="245">
        <v>6</v>
      </c>
      <c r="E1276" s="267">
        <v>0</v>
      </c>
      <c r="F1276" s="267">
        <v>0</v>
      </c>
      <c r="G1276" s="267">
        <v>84</v>
      </c>
      <c r="H1276" s="247">
        <v>4</v>
      </c>
      <c r="I1276" s="84">
        <f>E1276*400+F1276*100+G1276</f>
        <v>84</v>
      </c>
      <c r="J1276" s="84">
        <v>250</v>
      </c>
      <c r="K1276" s="80">
        <f t="shared" ref="K1276:K1283" si="473">I1276*J1276</f>
        <v>21000</v>
      </c>
      <c r="L1276" s="245"/>
      <c r="M1276" s="266"/>
      <c r="N1276" s="245"/>
      <c r="O1276" s="45"/>
      <c r="P1276" s="139"/>
      <c r="Q1276" s="249"/>
      <c r="R1276" s="250"/>
      <c r="S1276" s="245"/>
      <c r="T1276" s="249"/>
      <c r="U1276" s="252"/>
      <c r="V1276" s="249"/>
      <c r="W1276" s="253"/>
      <c r="X1276" s="243"/>
      <c r="Y1276" s="243"/>
      <c r="Z1276" s="125">
        <f>+K1276</f>
        <v>21000</v>
      </c>
      <c r="AA1276" s="254">
        <v>0.02</v>
      </c>
      <c r="AB1276" s="136">
        <f t="shared" si="470"/>
        <v>4.2</v>
      </c>
      <c r="AC1276" s="83">
        <f t="shared" si="458"/>
        <v>3.57</v>
      </c>
      <c r="AD1276" s="4" t="s">
        <v>20</v>
      </c>
      <c r="AE1276" s="4" t="s">
        <v>92</v>
      </c>
      <c r="AF1276" s="4" t="s">
        <v>81</v>
      </c>
      <c r="AG1276" s="121">
        <v>3350400239363</v>
      </c>
      <c r="AH1276" s="8" t="s">
        <v>1661</v>
      </c>
    </row>
    <row r="1277" spans="1:34">
      <c r="A1277" s="344">
        <v>644</v>
      </c>
      <c r="B1277" s="249" t="s">
        <v>1282</v>
      </c>
      <c r="C1277" s="442">
        <v>31281</v>
      </c>
      <c r="D1277" s="346"/>
      <c r="E1277" s="347">
        <v>0</v>
      </c>
      <c r="F1277" s="347">
        <v>1</v>
      </c>
      <c r="G1277" s="347">
        <v>38</v>
      </c>
      <c r="H1277" s="443">
        <v>3</v>
      </c>
      <c r="I1277" s="164">
        <v>14.25</v>
      </c>
      <c r="J1277" s="444">
        <v>500</v>
      </c>
      <c r="K1277" s="80">
        <f t="shared" si="473"/>
        <v>7125</v>
      </c>
      <c r="L1277" s="346">
        <v>1</v>
      </c>
      <c r="M1277" s="347" t="s">
        <v>1586</v>
      </c>
      <c r="N1277" s="345" t="s">
        <v>1587</v>
      </c>
      <c r="O1277" s="46">
        <v>3</v>
      </c>
      <c r="P1277" s="156">
        <v>57</v>
      </c>
      <c r="Q1277" s="379">
        <v>100</v>
      </c>
      <c r="R1277" s="379">
        <v>2600</v>
      </c>
      <c r="S1277" s="379">
        <v>142500</v>
      </c>
      <c r="T1277" s="347">
        <v>13</v>
      </c>
      <c r="U1277" s="347">
        <v>16</v>
      </c>
      <c r="V1277" s="150">
        <f>+S1277*0.84</f>
        <v>119700</v>
      </c>
      <c r="W1277" s="169">
        <f>+V1277+K1277</f>
        <v>126825</v>
      </c>
      <c r="X1277" s="169">
        <f>+W1277</f>
        <v>126825</v>
      </c>
      <c r="Y1277" s="245"/>
      <c r="Z1277" s="358">
        <f>+X1277</f>
        <v>126825</v>
      </c>
      <c r="AA1277" s="250">
        <v>0.3</v>
      </c>
      <c r="AB1277" s="136">
        <f>+Z1277*AA1277/100</f>
        <v>380.47500000000002</v>
      </c>
      <c r="AC1277" s="83">
        <f t="shared" si="458"/>
        <v>323.40375</v>
      </c>
      <c r="AD1277" s="4" t="s">
        <v>20</v>
      </c>
      <c r="AE1277" s="179" t="s">
        <v>92</v>
      </c>
      <c r="AF1277" s="179" t="s">
        <v>49</v>
      </c>
      <c r="AG1277" s="121" t="s">
        <v>2158</v>
      </c>
    </row>
    <row r="1278" spans="1:34">
      <c r="A1278" s="344"/>
      <c r="B1278" s="243"/>
      <c r="C1278" s="263"/>
      <c r="D1278" s="346"/>
      <c r="E1278" s="347"/>
      <c r="F1278" s="347"/>
      <c r="G1278" s="347"/>
      <c r="H1278" s="443"/>
      <c r="I1278" s="347">
        <v>138</v>
      </c>
      <c r="J1278" s="444">
        <v>500</v>
      </c>
      <c r="K1278" s="80">
        <f t="shared" si="473"/>
        <v>69000</v>
      </c>
      <c r="L1278" s="346">
        <v>2</v>
      </c>
      <c r="M1278" s="347" t="s">
        <v>1592</v>
      </c>
      <c r="N1278" s="345" t="s">
        <v>1621</v>
      </c>
      <c r="O1278" s="46">
        <v>2</v>
      </c>
      <c r="P1278" s="156">
        <v>851.4</v>
      </c>
      <c r="Q1278" s="379">
        <v>100</v>
      </c>
      <c r="R1278" s="379">
        <v>7400</v>
      </c>
      <c r="S1278" s="379">
        <f>+R1278*P1278</f>
        <v>6300360</v>
      </c>
      <c r="T1278" s="347">
        <v>13</v>
      </c>
      <c r="U1278" s="347">
        <v>42</v>
      </c>
      <c r="V1278" s="346">
        <f>+S1278*0.58</f>
        <v>3654208.8</v>
      </c>
      <c r="W1278" s="169">
        <f>+V1278+K1278</f>
        <v>3723208.8</v>
      </c>
      <c r="X1278" s="169">
        <f>+W1278</f>
        <v>3723208.8</v>
      </c>
      <c r="Y1278" s="245">
        <v>50</v>
      </c>
      <c r="Z1278" s="358"/>
      <c r="AA1278" s="250"/>
      <c r="AB1278" s="136"/>
      <c r="AC1278" s="83">
        <f t="shared" si="458"/>
        <v>0</v>
      </c>
      <c r="AD1278" s="4" t="s">
        <v>20</v>
      </c>
      <c r="AE1278" s="179" t="s">
        <v>92</v>
      </c>
      <c r="AF1278" s="179" t="s">
        <v>49</v>
      </c>
    </row>
    <row r="1279" spans="1:34">
      <c r="A1279" s="344"/>
      <c r="B1279" s="243"/>
      <c r="C1279" s="262"/>
      <c r="D1279" s="346"/>
      <c r="E1279" s="347"/>
      <c r="F1279" s="347"/>
      <c r="G1279" s="347"/>
      <c r="H1279" s="443"/>
      <c r="I1279" s="347"/>
      <c r="J1279" s="444"/>
      <c r="K1279" s="80"/>
      <c r="L1279" s="346"/>
      <c r="M1279" s="347"/>
      <c r="N1279" s="345"/>
      <c r="O1279" s="46"/>
      <c r="P1279" s="156"/>
      <c r="Q1279" s="379"/>
      <c r="R1279" s="379"/>
      <c r="S1279" s="379"/>
      <c r="T1279" s="347"/>
      <c r="U1279" s="347"/>
      <c r="V1279" s="346"/>
      <c r="W1279" s="169"/>
      <c r="X1279" s="169"/>
      <c r="Y1279" s="245"/>
      <c r="Z1279" s="358"/>
      <c r="AA1279" s="250"/>
      <c r="AB1279" s="136"/>
      <c r="AC1279" s="83">
        <f t="shared" si="458"/>
        <v>0</v>
      </c>
    </row>
    <row r="1280" spans="1:34">
      <c r="A1280" s="256">
        <v>645</v>
      </c>
      <c r="B1280" s="243" t="s">
        <v>1322</v>
      </c>
      <c r="C1280" s="262">
        <v>23933</v>
      </c>
      <c r="D1280" s="245">
        <v>4</v>
      </c>
      <c r="E1280" s="267">
        <v>9</v>
      </c>
      <c r="F1280" s="267">
        <v>2</v>
      </c>
      <c r="G1280" s="267">
        <v>80</v>
      </c>
      <c r="H1280" s="247">
        <v>1</v>
      </c>
      <c r="I1280" s="84">
        <f t="shared" ref="I1280:I1284" si="474">E1280*400+F1280*100+G1280</f>
        <v>3880</v>
      </c>
      <c r="J1280" s="84">
        <v>250</v>
      </c>
      <c r="K1280" s="80">
        <f t="shared" si="473"/>
        <v>970000</v>
      </c>
      <c r="L1280" s="245"/>
      <c r="M1280" s="248"/>
      <c r="N1280" s="249"/>
      <c r="O1280" s="45"/>
      <c r="P1280" s="139"/>
      <c r="Q1280" s="250"/>
      <c r="R1280" s="250"/>
      <c r="S1280" s="251"/>
      <c r="T1280" s="249"/>
      <c r="U1280" s="252"/>
      <c r="V1280" s="249"/>
      <c r="W1280" s="298"/>
      <c r="X1280" s="245"/>
      <c r="Y1280" s="245"/>
      <c r="Z1280" s="77">
        <f>K1280</f>
        <v>970000</v>
      </c>
      <c r="AA1280" s="250">
        <v>0.01</v>
      </c>
      <c r="AB1280" s="136">
        <f t="shared" ref="AB1280:AB1284" si="475">+Z1280*AA1280/100</f>
        <v>97</v>
      </c>
      <c r="AC1280" s="83">
        <f t="shared" si="458"/>
        <v>82.45</v>
      </c>
      <c r="AD1280" s="4" t="s">
        <v>20</v>
      </c>
      <c r="AE1280" s="4" t="s">
        <v>92</v>
      </c>
      <c r="AF1280" s="4" t="s">
        <v>1400</v>
      </c>
      <c r="AG1280" s="121">
        <v>3302100576323</v>
      </c>
      <c r="AH1280" s="8" t="s">
        <v>1558</v>
      </c>
    </row>
    <row r="1281" spans="1:44">
      <c r="A1281" s="256">
        <v>646</v>
      </c>
      <c r="B1281" s="249" t="s">
        <v>1286</v>
      </c>
      <c r="C1281" s="263">
        <v>23933</v>
      </c>
      <c r="D1281" s="245">
        <v>4</v>
      </c>
      <c r="E1281" s="267">
        <v>1</v>
      </c>
      <c r="F1281" s="267">
        <v>2</v>
      </c>
      <c r="G1281" s="267">
        <v>23</v>
      </c>
      <c r="H1281" s="247">
        <v>1</v>
      </c>
      <c r="I1281" s="84">
        <f t="shared" si="474"/>
        <v>623</v>
      </c>
      <c r="J1281" s="84">
        <v>250</v>
      </c>
      <c r="K1281" s="80">
        <f t="shared" si="473"/>
        <v>155750</v>
      </c>
      <c r="L1281" s="245"/>
      <c r="M1281" s="248"/>
      <c r="N1281" s="249"/>
      <c r="O1281" s="45"/>
      <c r="P1281" s="139"/>
      <c r="Q1281" s="250"/>
      <c r="R1281" s="250"/>
      <c r="S1281" s="251"/>
      <c r="T1281" s="249"/>
      <c r="U1281" s="252"/>
      <c r="V1281" s="249"/>
      <c r="W1281" s="253"/>
      <c r="X1281" s="243"/>
      <c r="Y1281" s="243"/>
      <c r="Z1281" s="125">
        <f t="shared" ref="Z1281:Z1283" si="476">K1281</f>
        <v>155750</v>
      </c>
      <c r="AA1281" s="254">
        <v>0.01</v>
      </c>
      <c r="AB1281" s="136">
        <f t="shared" si="475"/>
        <v>15.574999999999999</v>
      </c>
      <c r="AC1281" s="83">
        <f t="shared" si="458"/>
        <v>13.23875</v>
      </c>
      <c r="AD1281" s="4" t="s">
        <v>10</v>
      </c>
      <c r="AE1281" s="4" t="s">
        <v>1287</v>
      </c>
      <c r="AF1281" s="4" t="s">
        <v>81</v>
      </c>
      <c r="AG1281" s="121">
        <v>3350400271291</v>
      </c>
      <c r="AH1281" s="121">
        <v>78</v>
      </c>
      <c r="AI1281" s="121">
        <v>4</v>
      </c>
      <c r="AJ1281" s="4" t="s">
        <v>123</v>
      </c>
      <c r="AK1281" s="4" t="s">
        <v>15</v>
      </c>
    </row>
    <row r="1282" spans="1:44" ht="20.100000000000001" customHeight="1">
      <c r="A1282" s="256">
        <v>647</v>
      </c>
      <c r="B1282" s="243" t="s">
        <v>656</v>
      </c>
      <c r="C1282" s="258">
        <v>1989</v>
      </c>
      <c r="D1282" s="259" t="s">
        <v>32</v>
      </c>
      <c r="E1282" s="260">
        <v>0</v>
      </c>
      <c r="F1282" s="260">
        <v>3</v>
      </c>
      <c r="G1282" s="260">
        <v>58</v>
      </c>
      <c r="H1282" s="247">
        <v>1</v>
      </c>
      <c r="I1282" s="65">
        <f t="shared" si="474"/>
        <v>358</v>
      </c>
      <c r="J1282" s="84">
        <v>250</v>
      </c>
      <c r="K1282" s="80">
        <f t="shared" si="473"/>
        <v>89500</v>
      </c>
      <c r="L1282" s="245"/>
      <c r="M1282" s="248"/>
      <c r="N1282" s="249"/>
      <c r="O1282" s="45"/>
      <c r="P1282" s="139"/>
      <c r="Q1282" s="250"/>
      <c r="R1282" s="250"/>
      <c r="S1282" s="251"/>
      <c r="T1282" s="249"/>
      <c r="U1282" s="252"/>
      <c r="V1282" s="249"/>
      <c r="W1282" s="253"/>
      <c r="X1282" s="243"/>
      <c r="Y1282" s="243"/>
      <c r="Z1282" s="125">
        <f t="shared" si="476"/>
        <v>89500</v>
      </c>
      <c r="AA1282" s="254">
        <v>0.01</v>
      </c>
      <c r="AB1282" s="136">
        <f t="shared" si="475"/>
        <v>8.9499999999999993</v>
      </c>
      <c r="AC1282" s="83">
        <f t="shared" si="458"/>
        <v>7.607499999999999</v>
      </c>
      <c r="AD1282" s="501" t="s">
        <v>44</v>
      </c>
      <c r="AE1282" s="489" t="s">
        <v>78</v>
      </c>
      <c r="AF1282" s="489" t="s">
        <v>34</v>
      </c>
      <c r="AG1282" s="498" t="s">
        <v>1084</v>
      </c>
      <c r="AH1282" s="498" t="s">
        <v>105</v>
      </c>
      <c r="AI1282" s="12" t="s">
        <v>32</v>
      </c>
      <c r="AJ1282" s="6" t="s">
        <v>36</v>
      </c>
      <c r="AK1282" s="11" t="s">
        <v>15</v>
      </c>
      <c r="AL1282" s="11" t="s">
        <v>16</v>
      </c>
      <c r="AM1282" s="11" t="s">
        <v>17</v>
      </c>
      <c r="AN1282" s="11" t="s">
        <v>57</v>
      </c>
      <c r="AO1282" s="11" t="s">
        <v>595</v>
      </c>
      <c r="AP1282" s="11">
        <v>3</v>
      </c>
      <c r="AQ1282" s="11">
        <v>2</v>
      </c>
      <c r="AR1282" s="11">
        <v>64</v>
      </c>
    </row>
    <row r="1283" spans="1:44" ht="20.100000000000001" customHeight="1">
      <c r="A1283" s="256"/>
      <c r="B1283" s="243" t="s">
        <v>656</v>
      </c>
      <c r="C1283" s="258">
        <v>1989</v>
      </c>
      <c r="D1283" s="259" t="s">
        <v>32</v>
      </c>
      <c r="E1283" s="260">
        <v>0</v>
      </c>
      <c r="F1283" s="260">
        <v>1</v>
      </c>
      <c r="G1283" s="260">
        <v>66</v>
      </c>
      <c r="H1283" s="247">
        <v>1</v>
      </c>
      <c r="I1283" s="65">
        <f t="shared" si="474"/>
        <v>166</v>
      </c>
      <c r="J1283" s="84">
        <v>250</v>
      </c>
      <c r="K1283" s="80">
        <f t="shared" si="473"/>
        <v>41500</v>
      </c>
      <c r="L1283" s="245"/>
      <c r="M1283" s="248"/>
      <c r="N1283" s="249"/>
      <c r="O1283" s="45"/>
      <c r="P1283" s="139"/>
      <c r="Q1283" s="250"/>
      <c r="R1283" s="250"/>
      <c r="S1283" s="251"/>
      <c r="T1283" s="249"/>
      <c r="U1283" s="252"/>
      <c r="V1283" s="249"/>
      <c r="W1283" s="253"/>
      <c r="X1283" s="243"/>
      <c r="Y1283" s="243"/>
      <c r="Z1283" s="125">
        <f t="shared" si="476"/>
        <v>41500</v>
      </c>
      <c r="AA1283" s="254">
        <v>0.01</v>
      </c>
      <c r="AB1283" s="136">
        <f t="shared" si="475"/>
        <v>4.1500000000000004</v>
      </c>
      <c r="AC1283" s="83">
        <f t="shared" si="458"/>
        <v>3.5275000000000003</v>
      </c>
      <c r="AD1283" s="501" t="s">
        <v>44</v>
      </c>
      <c r="AE1283" s="489" t="s">
        <v>78</v>
      </c>
      <c r="AF1283" s="489" t="s">
        <v>34</v>
      </c>
      <c r="AG1283" s="498" t="s">
        <v>1084</v>
      </c>
      <c r="AH1283" s="498" t="s">
        <v>105</v>
      </c>
      <c r="AI1283" s="12" t="s">
        <v>32</v>
      </c>
      <c r="AJ1283" s="6" t="s">
        <v>36</v>
      </c>
      <c r="AK1283" s="11" t="s">
        <v>15</v>
      </c>
      <c r="AL1283" s="11" t="s">
        <v>16</v>
      </c>
      <c r="AM1283" s="11" t="s">
        <v>17</v>
      </c>
      <c r="AN1283" s="11" t="s">
        <v>39</v>
      </c>
      <c r="AO1283" s="11" t="s">
        <v>626</v>
      </c>
      <c r="AP1283" s="11">
        <v>2</v>
      </c>
      <c r="AQ1283" s="11">
        <v>2</v>
      </c>
      <c r="AR1283" s="11">
        <v>22</v>
      </c>
    </row>
    <row r="1284" spans="1:44">
      <c r="A1284" s="277">
        <v>648</v>
      </c>
      <c r="B1284" s="245" t="s">
        <v>1723</v>
      </c>
      <c r="C1284" s="245"/>
      <c r="D1284" s="245">
        <v>9</v>
      </c>
      <c r="E1284" s="248">
        <v>0</v>
      </c>
      <c r="F1284" s="248">
        <v>2</v>
      </c>
      <c r="G1284" s="248">
        <v>94</v>
      </c>
      <c r="H1284" s="247">
        <v>2</v>
      </c>
      <c r="I1284" s="65">
        <f t="shared" si="474"/>
        <v>294</v>
      </c>
      <c r="J1284" s="65">
        <v>250</v>
      </c>
      <c r="K1284" s="80">
        <f>I1284*J1284</f>
        <v>73500</v>
      </c>
      <c r="L1284" s="245"/>
      <c r="M1284" s="266"/>
      <c r="N1284" s="245"/>
      <c r="O1284" s="48"/>
      <c r="P1284" s="58"/>
      <c r="Q1284" s="245"/>
      <c r="R1284" s="251"/>
      <c r="S1284" s="245"/>
      <c r="T1284" s="245"/>
      <c r="U1284" s="248"/>
      <c r="V1284" s="245"/>
      <c r="W1284" s="278"/>
      <c r="X1284" s="257"/>
      <c r="Y1284" s="257"/>
      <c r="Z1284" s="125">
        <f>K1284</f>
        <v>73500</v>
      </c>
      <c r="AA1284" s="254">
        <v>0.02</v>
      </c>
      <c r="AB1284" s="136">
        <f t="shared" si="475"/>
        <v>14.7</v>
      </c>
      <c r="AC1284" s="83">
        <f t="shared" si="458"/>
        <v>12.494999999999999</v>
      </c>
      <c r="AD1284" s="4" t="s">
        <v>20</v>
      </c>
      <c r="AE1284" s="4" t="s">
        <v>2002</v>
      </c>
      <c r="AF1284" s="4" t="s">
        <v>34</v>
      </c>
      <c r="AG1284" s="121">
        <v>5350400011695</v>
      </c>
      <c r="AH1284" s="8" t="s">
        <v>2003</v>
      </c>
    </row>
    <row r="1285" spans="1:44">
      <c r="A1285" s="277">
        <v>649</v>
      </c>
      <c r="B1285" s="249" t="s">
        <v>1319</v>
      </c>
      <c r="C1285" s="263">
        <v>17285</v>
      </c>
      <c r="D1285" s="245"/>
      <c r="E1285" s="248">
        <v>0</v>
      </c>
      <c r="F1285" s="248">
        <v>0</v>
      </c>
      <c r="G1285" s="248">
        <v>52</v>
      </c>
      <c r="H1285" s="265"/>
      <c r="I1285" s="65"/>
      <c r="J1285" s="248"/>
      <c r="K1285" s="65"/>
      <c r="L1285" s="245"/>
      <c r="M1285" s="248"/>
      <c r="N1285" s="245"/>
      <c r="O1285" s="45"/>
      <c r="P1285" s="58"/>
      <c r="Q1285" s="251"/>
      <c r="R1285" s="251"/>
      <c r="S1285" s="58"/>
      <c r="T1285" s="248"/>
      <c r="U1285" s="248"/>
      <c r="V1285" s="58"/>
      <c r="W1285" s="69"/>
      <c r="X1285" s="58"/>
      <c r="Y1285" s="245"/>
      <c r="Z1285" s="77"/>
      <c r="AA1285" s="250"/>
      <c r="AB1285" s="136"/>
      <c r="AC1285" s="83">
        <f t="shared" si="458"/>
        <v>0</v>
      </c>
      <c r="AD1285" s="4" t="s">
        <v>10</v>
      </c>
      <c r="AE1285" s="179" t="s">
        <v>2079</v>
      </c>
      <c r="AF1285" s="4" t="s">
        <v>2080</v>
      </c>
      <c r="AH1285" s="8">
        <v>219</v>
      </c>
      <c r="AI1285" s="35">
        <v>2</v>
      </c>
    </row>
    <row r="1286" spans="1:44">
      <c r="A1286" s="256"/>
      <c r="B1286" s="249"/>
      <c r="C1286" s="245"/>
      <c r="D1286" s="245"/>
      <c r="E1286" s="248"/>
      <c r="F1286" s="248"/>
      <c r="G1286" s="248"/>
      <c r="H1286" s="265">
        <v>3</v>
      </c>
      <c r="I1286" s="60">
        <v>6.38</v>
      </c>
      <c r="J1286" s="248">
        <v>500</v>
      </c>
      <c r="K1286" s="65">
        <f>+J1286*I1286</f>
        <v>3190</v>
      </c>
      <c r="L1286" s="245">
        <v>1</v>
      </c>
      <c r="M1286" s="248" t="s">
        <v>2078</v>
      </c>
      <c r="N1286" s="245" t="s">
        <v>1603</v>
      </c>
      <c r="O1286" s="45">
        <v>3</v>
      </c>
      <c r="P1286" s="58">
        <v>97.5</v>
      </c>
      <c r="Q1286" s="251">
        <f>100-26.15</f>
        <v>73.849999999999994</v>
      </c>
      <c r="R1286" s="251">
        <v>8350</v>
      </c>
      <c r="S1286" s="58">
        <f>+R1286*P1286</f>
        <v>814125</v>
      </c>
      <c r="T1286" s="248">
        <v>11</v>
      </c>
      <c r="U1286" s="248">
        <v>12</v>
      </c>
      <c r="V1286" s="58">
        <f>+S1286*0.88</f>
        <v>716430</v>
      </c>
      <c r="W1286" s="69">
        <f>+V1286+K1286</f>
        <v>719620</v>
      </c>
      <c r="X1286" s="69">
        <f>+W1286*Q1286/100</f>
        <v>531439.36999999988</v>
      </c>
      <c r="Y1286" s="245">
        <v>10</v>
      </c>
      <c r="Z1286" s="126"/>
      <c r="AA1286" s="250"/>
      <c r="AB1286" s="136"/>
      <c r="AC1286" s="83">
        <f t="shared" si="458"/>
        <v>0</v>
      </c>
      <c r="AE1286" s="179" t="s">
        <v>2079</v>
      </c>
      <c r="AF1286" s="4" t="s">
        <v>2080</v>
      </c>
    </row>
    <row r="1287" spans="1:44">
      <c r="A1287" s="256"/>
      <c r="B1287" s="249"/>
      <c r="C1287" s="245"/>
      <c r="D1287" s="245"/>
      <c r="E1287" s="248"/>
      <c r="F1287" s="248"/>
      <c r="G1287" s="248"/>
      <c r="H1287" s="265"/>
      <c r="I1287" s="60"/>
      <c r="J1287" s="248"/>
      <c r="K1287" s="65"/>
      <c r="L1287" s="245"/>
      <c r="M1287" s="248"/>
      <c r="N1287" s="245"/>
      <c r="O1287" s="45"/>
      <c r="P1287" s="58">
        <v>25.5</v>
      </c>
      <c r="Q1287" s="251">
        <f>+P1287*100/P1286</f>
        <v>26.153846153846153</v>
      </c>
      <c r="R1287" s="251"/>
      <c r="S1287" s="58"/>
      <c r="T1287" s="248"/>
      <c r="U1287" s="248"/>
      <c r="V1287" s="58"/>
      <c r="W1287" s="160"/>
      <c r="X1287" s="160">
        <f>+W1286*Q1287/100</f>
        <v>188208.30769230769</v>
      </c>
      <c r="Y1287" s="257"/>
      <c r="Z1287" s="161">
        <f>+X1287</f>
        <v>188208.30769230769</v>
      </c>
      <c r="AA1287" s="254">
        <v>0.3</v>
      </c>
      <c r="AB1287" s="136">
        <f>+Z1287*AA1287/100</f>
        <v>564.6249230769231</v>
      </c>
      <c r="AC1287" s="83">
        <f t="shared" si="458"/>
        <v>479.93118461538461</v>
      </c>
      <c r="AE1287" s="179" t="s">
        <v>2079</v>
      </c>
      <c r="AF1287" s="4" t="s">
        <v>2080</v>
      </c>
    </row>
    <row r="1288" spans="1:44">
      <c r="A1288" s="256"/>
      <c r="B1288" s="249"/>
      <c r="C1288" s="245"/>
      <c r="D1288" s="245"/>
      <c r="E1288" s="248"/>
      <c r="F1288" s="248"/>
      <c r="G1288" s="248"/>
      <c r="H1288" s="265">
        <v>2</v>
      </c>
      <c r="I1288" s="60">
        <f>52-I1286</f>
        <v>45.62</v>
      </c>
      <c r="J1288" s="248">
        <v>500</v>
      </c>
      <c r="K1288" s="65">
        <f>+J1288*I1288</f>
        <v>22810</v>
      </c>
      <c r="L1288" s="245"/>
      <c r="M1288" s="248"/>
      <c r="N1288" s="245"/>
      <c r="O1288" s="45"/>
      <c r="P1288" s="58"/>
      <c r="Q1288" s="251"/>
      <c r="R1288" s="251"/>
      <c r="S1288" s="58"/>
      <c r="T1288" s="248"/>
      <c r="U1288" s="248"/>
      <c r="V1288" s="58"/>
      <c r="W1288" s="160"/>
      <c r="X1288" s="160"/>
      <c r="Y1288" s="257"/>
      <c r="Z1288" s="161">
        <f>+K1288</f>
        <v>22810</v>
      </c>
      <c r="AA1288" s="254">
        <v>0.2</v>
      </c>
      <c r="AB1288" s="136">
        <f>+Z1288*AA1288/100</f>
        <v>45.62</v>
      </c>
      <c r="AC1288" s="83">
        <f t="shared" si="458"/>
        <v>38.776999999999994</v>
      </c>
      <c r="AE1288" s="179" t="s">
        <v>2079</v>
      </c>
      <c r="AF1288" s="4" t="s">
        <v>2080</v>
      </c>
    </row>
    <row r="1289" spans="1:44">
      <c r="A1289" s="256"/>
      <c r="B1289" s="249"/>
      <c r="C1289" s="245"/>
      <c r="D1289" s="245"/>
      <c r="E1289" s="248"/>
      <c r="F1289" s="248"/>
      <c r="G1289" s="248"/>
      <c r="H1289" s="265"/>
      <c r="I1289" s="60"/>
      <c r="J1289" s="248"/>
      <c r="K1289" s="70"/>
      <c r="L1289" s="245"/>
      <c r="M1289" s="248"/>
      <c r="N1289" s="245"/>
      <c r="O1289" s="45"/>
      <c r="P1289" s="58"/>
      <c r="Q1289" s="251"/>
      <c r="R1289" s="251"/>
      <c r="S1289" s="58"/>
      <c r="T1289" s="248"/>
      <c r="U1289" s="248"/>
      <c r="V1289" s="58"/>
      <c r="W1289" s="160"/>
      <c r="X1289" s="160"/>
      <c r="Y1289" s="257"/>
      <c r="Z1289" s="161"/>
      <c r="AA1289" s="254"/>
      <c r="AB1289" s="136"/>
      <c r="AC1289" s="83">
        <f t="shared" si="458"/>
        <v>0</v>
      </c>
    </row>
    <row r="1290" spans="1:44">
      <c r="A1290" s="256">
        <v>650</v>
      </c>
      <c r="B1290" s="249" t="s">
        <v>1723</v>
      </c>
      <c r="C1290" s="245"/>
      <c r="D1290" s="245">
        <v>5</v>
      </c>
      <c r="E1290" s="248">
        <v>0</v>
      </c>
      <c r="F1290" s="248">
        <v>0</v>
      </c>
      <c r="G1290" s="248">
        <v>40</v>
      </c>
      <c r="H1290" s="247">
        <v>1</v>
      </c>
      <c r="I1290" s="65">
        <f>E1290*400+F1290*100+G1290</f>
        <v>40</v>
      </c>
      <c r="J1290" s="84">
        <v>250</v>
      </c>
      <c r="K1290" s="80">
        <f>I1290*J1290</f>
        <v>10000</v>
      </c>
      <c r="L1290" s="245">
        <v>1</v>
      </c>
      <c r="M1290" s="266" t="s">
        <v>1592</v>
      </c>
      <c r="N1290" s="245" t="s">
        <v>1595</v>
      </c>
      <c r="O1290" s="45"/>
      <c r="P1290" s="139">
        <v>92</v>
      </c>
      <c r="Q1290" s="249"/>
      <c r="R1290" s="250"/>
      <c r="S1290" s="245"/>
      <c r="T1290" s="249">
        <v>33</v>
      </c>
      <c r="U1290" s="252"/>
      <c r="V1290" s="249"/>
      <c r="W1290" s="253"/>
      <c r="X1290" s="243"/>
      <c r="Y1290" s="243"/>
      <c r="Z1290" s="125">
        <f>K1290</f>
        <v>10000</v>
      </c>
      <c r="AA1290" s="254">
        <v>0.02</v>
      </c>
      <c r="AB1290" s="136">
        <f>+Z1290*AA1290/100</f>
        <v>2</v>
      </c>
      <c r="AC1290" s="83">
        <f t="shared" si="458"/>
        <v>1.7</v>
      </c>
      <c r="AD1290" s="4" t="s">
        <v>10</v>
      </c>
      <c r="AE1290" s="4" t="s">
        <v>1878</v>
      </c>
      <c r="AF1290" s="4" t="s">
        <v>160</v>
      </c>
      <c r="AG1290" s="121">
        <v>3350400250367</v>
      </c>
      <c r="AH1290" s="8" t="s">
        <v>1877</v>
      </c>
    </row>
    <row r="1291" spans="1:44">
      <c r="A1291" s="256"/>
      <c r="B1291" s="249"/>
      <c r="C1291" s="245"/>
      <c r="D1291" s="245"/>
      <c r="E1291" s="248"/>
      <c r="F1291" s="248"/>
      <c r="G1291" s="248"/>
      <c r="H1291" s="247"/>
      <c r="I1291" s="65"/>
      <c r="J1291" s="65"/>
      <c r="K1291" s="80"/>
      <c r="L1291" s="245">
        <v>2</v>
      </c>
      <c r="M1291" s="266" t="s">
        <v>1630</v>
      </c>
      <c r="N1291" s="245" t="s">
        <v>1595</v>
      </c>
      <c r="O1291" s="45"/>
      <c r="P1291" s="139">
        <v>28</v>
      </c>
      <c r="Q1291" s="249"/>
      <c r="R1291" s="250"/>
      <c r="S1291" s="245"/>
      <c r="T1291" s="249">
        <v>33</v>
      </c>
      <c r="U1291" s="252"/>
      <c r="V1291" s="249"/>
      <c r="W1291" s="253"/>
      <c r="X1291" s="243"/>
      <c r="Y1291" s="243"/>
      <c r="Z1291" s="125"/>
      <c r="AA1291" s="254"/>
      <c r="AB1291" s="136"/>
      <c r="AC1291" s="83">
        <f t="shared" ref="AC1291:AC1349" si="477">+AB1291*0.85</f>
        <v>0</v>
      </c>
    </row>
    <row r="1292" spans="1:44" ht="20.100000000000001" customHeight="1">
      <c r="A1292" s="256">
        <v>651</v>
      </c>
      <c r="B1292" s="243" t="s">
        <v>656</v>
      </c>
      <c r="C1292" s="258" t="s">
        <v>1132</v>
      </c>
      <c r="D1292" s="259" t="s">
        <v>14</v>
      </c>
      <c r="E1292" s="260">
        <v>0</v>
      </c>
      <c r="F1292" s="260">
        <v>1</v>
      </c>
      <c r="G1292" s="260">
        <v>32</v>
      </c>
      <c r="H1292" s="247">
        <v>1</v>
      </c>
      <c r="I1292" s="65">
        <f t="shared" ref="I1292:I1298" si="478">E1292*400+F1292*100+G1292</f>
        <v>132</v>
      </c>
      <c r="J1292" s="84">
        <v>250</v>
      </c>
      <c r="K1292" s="80">
        <f t="shared" ref="K1292:K1298" si="479">I1292*J1292</f>
        <v>33000</v>
      </c>
      <c r="L1292" s="245"/>
      <c r="M1292" s="248"/>
      <c r="N1292" s="249"/>
      <c r="O1292" s="45"/>
      <c r="P1292" s="139"/>
      <c r="Q1292" s="250"/>
      <c r="R1292" s="250"/>
      <c r="S1292" s="251"/>
      <c r="T1292" s="249"/>
      <c r="U1292" s="252"/>
      <c r="V1292" s="249"/>
      <c r="W1292" s="253"/>
      <c r="X1292" s="243"/>
      <c r="Y1292" s="243"/>
      <c r="Z1292" s="125">
        <f t="shared" ref="Z1292:Z1298" si="480">K1292</f>
        <v>33000</v>
      </c>
      <c r="AA1292" s="254">
        <v>0.01</v>
      </c>
      <c r="AB1292" s="136">
        <f t="shared" ref="AB1292:AB1297" si="481">+Z1292*AA1292/100</f>
        <v>3.3</v>
      </c>
      <c r="AC1292" s="83">
        <f t="shared" si="477"/>
        <v>2.8049999999999997</v>
      </c>
      <c r="AD1292" s="501" t="s">
        <v>10</v>
      </c>
      <c r="AE1292" s="489" t="s">
        <v>718</v>
      </c>
      <c r="AF1292" s="489" t="s">
        <v>74</v>
      </c>
      <c r="AG1292" s="498" t="s">
        <v>1090</v>
      </c>
      <c r="AH1292" s="498" t="s">
        <v>71</v>
      </c>
      <c r="AI1292" s="12" t="s">
        <v>14</v>
      </c>
      <c r="AJ1292" s="6" t="s">
        <v>36</v>
      </c>
      <c r="AK1292" s="11" t="s">
        <v>15</v>
      </c>
      <c r="AL1292" s="11" t="s">
        <v>16</v>
      </c>
      <c r="AM1292" s="11" t="s">
        <v>17</v>
      </c>
      <c r="AN1292" s="11" t="s">
        <v>39</v>
      </c>
      <c r="AO1292" s="11" t="s">
        <v>619</v>
      </c>
      <c r="AP1292" s="11">
        <v>1</v>
      </c>
      <c r="AQ1292" s="11">
        <v>2</v>
      </c>
      <c r="AR1292" s="11">
        <v>79</v>
      </c>
    </row>
    <row r="1293" spans="1:44" ht="20.100000000000001" customHeight="1">
      <c r="A1293" s="256"/>
      <c r="B1293" s="243" t="s">
        <v>1723</v>
      </c>
      <c r="C1293" s="258"/>
      <c r="D1293" s="259" t="s">
        <v>14</v>
      </c>
      <c r="E1293" s="260">
        <v>0</v>
      </c>
      <c r="F1293" s="260">
        <v>0</v>
      </c>
      <c r="G1293" s="260">
        <v>93</v>
      </c>
      <c r="H1293" s="247">
        <v>1</v>
      </c>
      <c r="I1293" s="65">
        <f t="shared" si="478"/>
        <v>93</v>
      </c>
      <c r="J1293" s="84">
        <v>250</v>
      </c>
      <c r="K1293" s="80">
        <f t="shared" si="479"/>
        <v>23250</v>
      </c>
      <c r="L1293" s="245"/>
      <c r="M1293" s="248"/>
      <c r="N1293" s="249"/>
      <c r="O1293" s="45"/>
      <c r="P1293" s="139"/>
      <c r="Q1293" s="250"/>
      <c r="R1293" s="250"/>
      <c r="S1293" s="251"/>
      <c r="T1293" s="249"/>
      <c r="U1293" s="252"/>
      <c r="V1293" s="249"/>
      <c r="W1293" s="253"/>
      <c r="X1293" s="243"/>
      <c r="Y1293" s="243"/>
      <c r="Z1293" s="125">
        <f t="shared" si="480"/>
        <v>23250</v>
      </c>
      <c r="AA1293" s="254">
        <v>0.01</v>
      </c>
      <c r="AB1293" s="136">
        <f t="shared" si="481"/>
        <v>2.3250000000000002</v>
      </c>
      <c r="AC1293" s="83">
        <f t="shared" si="477"/>
        <v>1.9762500000000001</v>
      </c>
      <c r="AD1293" s="501" t="s">
        <v>10</v>
      </c>
      <c r="AE1293" s="489" t="s">
        <v>718</v>
      </c>
      <c r="AF1293" s="489" t="s">
        <v>74</v>
      </c>
      <c r="AG1293" s="498" t="s">
        <v>1090</v>
      </c>
      <c r="AH1293" s="498" t="s">
        <v>71</v>
      </c>
      <c r="AI1293" s="12" t="s">
        <v>14</v>
      </c>
      <c r="AJ1293" s="6"/>
      <c r="AK1293" s="11"/>
      <c r="AL1293" s="11"/>
      <c r="AM1293" s="11"/>
      <c r="AN1293" s="11"/>
      <c r="AO1293" s="11"/>
      <c r="AP1293" s="11"/>
      <c r="AQ1293" s="11"/>
      <c r="AR1293" s="11"/>
    </row>
    <row r="1294" spans="1:44">
      <c r="A1294" s="277">
        <v>652</v>
      </c>
      <c r="B1294" s="245" t="s">
        <v>1723</v>
      </c>
      <c r="C1294" s="245"/>
      <c r="D1294" s="245">
        <v>9</v>
      </c>
      <c r="E1294" s="248">
        <v>1</v>
      </c>
      <c r="F1294" s="248">
        <v>1</v>
      </c>
      <c r="G1294" s="248">
        <v>37</v>
      </c>
      <c r="H1294" s="247">
        <v>2</v>
      </c>
      <c r="I1294" s="65">
        <f>E1294*400+F1294*100+G1294</f>
        <v>537</v>
      </c>
      <c r="J1294" s="65">
        <v>250</v>
      </c>
      <c r="K1294" s="80">
        <f>I1294*J1294</f>
        <v>134250</v>
      </c>
      <c r="L1294" s="245"/>
      <c r="M1294" s="266"/>
      <c r="N1294" s="245"/>
      <c r="O1294" s="48"/>
      <c r="P1294" s="58"/>
      <c r="Q1294" s="245"/>
      <c r="R1294" s="251"/>
      <c r="S1294" s="245"/>
      <c r="T1294" s="245"/>
      <c r="U1294" s="248"/>
      <c r="V1294" s="245"/>
      <c r="W1294" s="278"/>
      <c r="X1294" s="257"/>
      <c r="Y1294" s="257"/>
      <c r="Z1294" s="125">
        <f>K1294</f>
        <v>134250</v>
      </c>
      <c r="AA1294" s="254">
        <v>0.02</v>
      </c>
      <c r="AB1294" s="136">
        <f>+Z1294*AA1294/100</f>
        <v>26.85</v>
      </c>
      <c r="AC1294" s="83">
        <f t="shared" si="477"/>
        <v>22.822500000000002</v>
      </c>
      <c r="AD1294" s="482" t="s">
        <v>20</v>
      </c>
      <c r="AE1294" s="482" t="s">
        <v>1981</v>
      </c>
      <c r="AF1294" s="482" t="s">
        <v>81</v>
      </c>
      <c r="AG1294" s="121">
        <v>3350400253064</v>
      </c>
      <c r="AH1294" s="8" t="s">
        <v>1982</v>
      </c>
    </row>
    <row r="1295" spans="1:44">
      <c r="A1295" s="277"/>
      <c r="B1295" s="245" t="s">
        <v>1723</v>
      </c>
      <c r="C1295" s="245"/>
      <c r="D1295" s="245">
        <v>9</v>
      </c>
      <c r="E1295" s="248">
        <v>0</v>
      </c>
      <c r="F1295" s="248">
        <v>2</v>
      </c>
      <c r="G1295" s="248">
        <v>24</v>
      </c>
      <c r="H1295" s="247">
        <v>2</v>
      </c>
      <c r="I1295" s="65">
        <f>E1295*400+F1295*100+G1295</f>
        <v>224</v>
      </c>
      <c r="J1295" s="65">
        <v>250</v>
      </c>
      <c r="K1295" s="80">
        <f>I1295*J1295</f>
        <v>56000</v>
      </c>
      <c r="L1295" s="245"/>
      <c r="M1295" s="266"/>
      <c r="N1295" s="245"/>
      <c r="O1295" s="48"/>
      <c r="P1295" s="58"/>
      <c r="Q1295" s="245"/>
      <c r="R1295" s="251"/>
      <c r="S1295" s="245"/>
      <c r="T1295" s="245"/>
      <c r="U1295" s="248"/>
      <c r="V1295" s="245"/>
      <c r="W1295" s="278"/>
      <c r="X1295" s="257"/>
      <c r="Y1295" s="257"/>
      <c r="Z1295" s="125">
        <f>K1295</f>
        <v>56000</v>
      </c>
      <c r="AA1295" s="254">
        <v>0.02</v>
      </c>
      <c r="AB1295" s="136">
        <f>+Z1295*AA1295/100</f>
        <v>11.2</v>
      </c>
      <c r="AC1295" s="83">
        <f t="shared" si="477"/>
        <v>9.52</v>
      </c>
      <c r="AD1295" s="482" t="s">
        <v>20</v>
      </c>
      <c r="AE1295" s="482" t="s">
        <v>1981</v>
      </c>
      <c r="AF1295" s="482" t="s">
        <v>81</v>
      </c>
      <c r="AG1295" s="121">
        <v>3350400253064</v>
      </c>
      <c r="AH1295" s="8" t="s">
        <v>1982</v>
      </c>
    </row>
    <row r="1296" spans="1:44" ht="20.100000000000001" customHeight="1">
      <c r="A1296" s="256">
        <v>653</v>
      </c>
      <c r="B1296" s="243" t="s">
        <v>656</v>
      </c>
      <c r="C1296" s="258" t="s">
        <v>1132</v>
      </c>
      <c r="D1296" s="259" t="s">
        <v>14</v>
      </c>
      <c r="E1296" s="260">
        <v>1</v>
      </c>
      <c r="F1296" s="260">
        <v>0</v>
      </c>
      <c r="G1296" s="260">
        <v>40</v>
      </c>
      <c r="H1296" s="247">
        <v>1</v>
      </c>
      <c r="I1296" s="65">
        <f t="shared" si="478"/>
        <v>440</v>
      </c>
      <c r="J1296" s="84">
        <v>250</v>
      </c>
      <c r="K1296" s="80">
        <f t="shared" si="479"/>
        <v>110000</v>
      </c>
      <c r="L1296" s="245"/>
      <c r="M1296" s="248"/>
      <c r="N1296" s="249"/>
      <c r="O1296" s="45"/>
      <c r="P1296" s="139"/>
      <c r="Q1296" s="250"/>
      <c r="R1296" s="250"/>
      <c r="S1296" s="251"/>
      <c r="T1296" s="249"/>
      <c r="U1296" s="252"/>
      <c r="V1296" s="249"/>
      <c r="W1296" s="253"/>
      <c r="X1296" s="243"/>
      <c r="Y1296" s="243"/>
      <c r="Z1296" s="125">
        <f t="shared" si="480"/>
        <v>110000</v>
      </c>
      <c r="AA1296" s="254">
        <v>0.01</v>
      </c>
      <c r="AB1296" s="136">
        <f t="shared" si="481"/>
        <v>11</v>
      </c>
      <c r="AC1296" s="83">
        <f t="shared" si="477"/>
        <v>9.35</v>
      </c>
      <c r="AD1296" s="501" t="s">
        <v>44</v>
      </c>
      <c r="AE1296" s="489" t="s">
        <v>680</v>
      </c>
      <c r="AF1296" s="489" t="s">
        <v>681</v>
      </c>
      <c r="AG1296" s="498" t="s">
        <v>990</v>
      </c>
      <c r="AH1296" s="498" t="s">
        <v>37</v>
      </c>
      <c r="AI1296" s="12" t="s">
        <v>72</v>
      </c>
      <c r="AJ1296" s="6" t="s">
        <v>36</v>
      </c>
      <c r="AK1296" s="11" t="s">
        <v>489</v>
      </c>
      <c r="AL1296" s="11" t="s">
        <v>490</v>
      </c>
      <c r="AM1296" s="11" t="s">
        <v>491</v>
      </c>
      <c r="AN1296" s="11" t="s">
        <v>40</v>
      </c>
      <c r="AO1296" s="11" t="s">
        <v>485</v>
      </c>
      <c r="AP1296" s="11">
        <v>8</v>
      </c>
      <c r="AQ1296" s="11">
        <v>0</v>
      </c>
      <c r="AR1296" s="11">
        <v>84</v>
      </c>
    </row>
    <row r="1297" spans="1:44">
      <c r="A1297" s="256">
        <v>654</v>
      </c>
      <c r="B1297" s="249" t="s">
        <v>1723</v>
      </c>
      <c r="C1297" s="245"/>
      <c r="D1297" s="245">
        <v>5</v>
      </c>
      <c r="E1297" s="248">
        <v>0</v>
      </c>
      <c r="F1297" s="248">
        <v>0</v>
      </c>
      <c r="G1297" s="248">
        <v>45</v>
      </c>
      <c r="H1297" s="247">
        <v>2</v>
      </c>
      <c r="I1297" s="65">
        <f t="shared" si="478"/>
        <v>45</v>
      </c>
      <c r="J1297" s="84">
        <v>250</v>
      </c>
      <c r="K1297" s="80">
        <f t="shared" si="479"/>
        <v>11250</v>
      </c>
      <c r="L1297" s="245"/>
      <c r="M1297" s="266"/>
      <c r="N1297" s="245"/>
      <c r="O1297" s="45"/>
      <c r="P1297" s="139"/>
      <c r="Q1297" s="249"/>
      <c r="R1297" s="250"/>
      <c r="S1297" s="245"/>
      <c r="T1297" s="249"/>
      <c r="U1297" s="252"/>
      <c r="V1297" s="249"/>
      <c r="W1297" s="253"/>
      <c r="X1297" s="243"/>
      <c r="Y1297" s="243"/>
      <c r="Z1297" s="125">
        <f t="shared" si="480"/>
        <v>11250</v>
      </c>
      <c r="AA1297" s="254">
        <v>0.02</v>
      </c>
      <c r="AB1297" s="136">
        <f t="shared" si="481"/>
        <v>2.25</v>
      </c>
      <c r="AC1297" s="83">
        <f t="shared" si="477"/>
        <v>1.9124999999999999</v>
      </c>
      <c r="AD1297" s="4" t="s">
        <v>20</v>
      </c>
      <c r="AE1297" s="4" t="s">
        <v>1920</v>
      </c>
      <c r="AF1297" s="4" t="s">
        <v>460</v>
      </c>
      <c r="AG1297" s="121">
        <v>3350400253269</v>
      </c>
      <c r="AH1297" s="8" t="s">
        <v>1921</v>
      </c>
    </row>
    <row r="1298" spans="1:44">
      <c r="A1298" s="256"/>
      <c r="B1298" s="249" t="s">
        <v>1723</v>
      </c>
      <c r="C1298" s="245"/>
      <c r="D1298" s="245">
        <v>5</v>
      </c>
      <c r="E1298" s="248">
        <v>0</v>
      </c>
      <c r="F1298" s="248">
        <v>0</v>
      </c>
      <c r="G1298" s="248">
        <v>67</v>
      </c>
      <c r="H1298" s="247">
        <v>1</v>
      </c>
      <c r="I1298" s="65">
        <f t="shared" si="478"/>
        <v>67</v>
      </c>
      <c r="J1298" s="84">
        <v>250</v>
      </c>
      <c r="K1298" s="80">
        <f t="shared" si="479"/>
        <v>16750</v>
      </c>
      <c r="L1298" s="245">
        <v>1</v>
      </c>
      <c r="M1298" s="266" t="s">
        <v>1630</v>
      </c>
      <c r="N1298" s="245" t="s">
        <v>1595</v>
      </c>
      <c r="O1298" s="45"/>
      <c r="P1298" s="139">
        <v>28</v>
      </c>
      <c r="Q1298" s="249"/>
      <c r="R1298" s="250"/>
      <c r="S1298" s="245"/>
      <c r="T1298" s="249">
        <v>53</v>
      </c>
      <c r="U1298" s="252"/>
      <c r="V1298" s="249"/>
      <c r="W1298" s="253"/>
      <c r="X1298" s="243"/>
      <c r="Y1298" s="243"/>
      <c r="Z1298" s="125">
        <f t="shared" si="480"/>
        <v>16750</v>
      </c>
      <c r="AA1298" s="254">
        <v>0.01</v>
      </c>
      <c r="AB1298" s="136">
        <f>+Z1298*AA1298/100</f>
        <v>1.675</v>
      </c>
      <c r="AC1298" s="83">
        <f t="shared" si="477"/>
        <v>1.4237500000000001</v>
      </c>
    </row>
    <row r="1299" spans="1:44">
      <c r="A1299" s="256"/>
      <c r="B1299" s="249"/>
      <c r="C1299" s="245"/>
      <c r="D1299" s="245"/>
      <c r="E1299" s="248"/>
      <c r="F1299" s="248"/>
      <c r="G1299" s="248"/>
      <c r="H1299" s="247"/>
      <c r="I1299" s="65"/>
      <c r="J1299" s="65"/>
      <c r="K1299" s="80"/>
      <c r="L1299" s="245">
        <v>2</v>
      </c>
      <c r="M1299" s="266" t="s">
        <v>1592</v>
      </c>
      <c r="N1299" s="245" t="s">
        <v>1613</v>
      </c>
      <c r="O1299" s="45"/>
      <c r="P1299" s="139">
        <v>69</v>
      </c>
      <c r="Q1299" s="249"/>
      <c r="R1299" s="250"/>
      <c r="S1299" s="245"/>
      <c r="T1299" s="249">
        <v>33</v>
      </c>
      <c r="U1299" s="252"/>
      <c r="V1299" s="249"/>
      <c r="W1299" s="253"/>
      <c r="X1299" s="243"/>
      <c r="Y1299" s="243"/>
      <c r="Z1299" s="125"/>
      <c r="AA1299" s="254"/>
      <c r="AB1299" s="136"/>
      <c r="AC1299" s="83">
        <f t="shared" si="477"/>
        <v>0</v>
      </c>
    </row>
    <row r="1300" spans="1:44">
      <c r="A1300" s="256">
        <v>655</v>
      </c>
      <c r="B1300" s="249" t="s">
        <v>1319</v>
      </c>
      <c r="C1300" s="263">
        <v>17047</v>
      </c>
      <c r="D1300" s="245"/>
      <c r="E1300" s="248">
        <v>0</v>
      </c>
      <c r="F1300" s="248">
        <v>1</v>
      </c>
      <c r="G1300" s="248">
        <v>26</v>
      </c>
      <c r="H1300" s="265">
        <v>5</v>
      </c>
      <c r="I1300" s="65">
        <v>126</v>
      </c>
      <c r="J1300" s="248">
        <v>530</v>
      </c>
      <c r="K1300" s="80"/>
      <c r="L1300" s="245"/>
      <c r="M1300" s="248"/>
      <c r="N1300" s="245"/>
      <c r="O1300" s="45"/>
      <c r="P1300" s="58"/>
      <c r="Q1300" s="251"/>
      <c r="R1300" s="251"/>
      <c r="S1300" s="58"/>
      <c r="T1300" s="248"/>
      <c r="U1300" s="248"/>
      <c r="V1300" s="58"/>
      <c r="W1300" s="69"/>
      <c r="X1300" s="58"/>
      <c r="Y1300" s="245"/>
      <c r="Z1300" s="77"/>
      <c r="AA1300" s="250"/>
      <c r="AB1300" s="136"/>
      <c r="AC1300" s="83">
        <f t="shared" si="477"/>
        <v>0</v>
      </c>
      <c r="AE1300" s="4" t="s">
        <v>1920</v>
      </c>
      <c r="AF1300" s="4" t="s">
        <v>1145</v>
      </c>
      <c r="AG1300" s="4" t="s">
        <v>1920</v>
      </c>
      <c r="AH1300" s="4" t="s">
        <v>1145</v>
      </c>
      <c r="AI1300" s="9" t="s">
        <v>1920</v>
      </c>
    </row>
    <row r="1301" spans="1:44">
      <c r="A1301" s="256"/>
      <c r="B1301" s="243"/>
      <c r="C1301" s="262"/>
      <c r="D1301" s="245"/>
      <c r="E1301" s="248"/>
      <c r="F1301" s="248"/>
      <c r="G1301" s="248"/>
      <c r="H1301" s="265">
        <v>3</v>
      </c>
      <c r="I1301" s="65">
        <v>16</v>
      </c>
      <c r="J1301" s="248">
        <v>530</v>
      </c>
      <c r="K1301" s="80">
        <f>I1301*J1301</f>
        <v>8480</v>
      </c>
      <c r="L1301" s="245">
        <v>1</v>
      </c>
      <c r="M1301" s="248" t="s">
        <v>1586</v>
      </c>
      <c r="N1301" s="245" t="s">
        <v>1587</v>
      </c>
      <c r="O1301" s="45">
        <v>5</v>
      </c>
      <c r="P1301" s="58">
        <v>64</v>
      </c>
      <c r="Q1301" s="251">
        <v>100</v>
      </c>
      <c r="R1301" s="251">
        <v>2600</v>
      </c>
      <c r="S1301" s="58">
        <f>+R1301*P1301</f>
        <v>166400</v>
      </c>
      <c r="T1301" s="248">
        <v>13</v>
      </c>
      <c r="U1301" s="248">
        <v>14</v>
      </c>
      <c r="V1301" s="58">
        <f>+S1301*0.86</f>
        <v>143104</v>
      </c>
      <c r="W1301" s="69">
        <f>+V1301+K1301</f>
        <v>151584</v>
      </c>
      <c r="X1301" s="58">
        <f>+W1301</f>
        <v>151584</v>
      </c>
      <c r="Y1301" s="245"/>
      <c r="Z1301" s="77">
        <f>+X1301</f>
        <v>151584</v>
      </c>
      <c r="AA1301" s="250">
        <v>0.3</v>
      </c>
      <c r="AB1301" s="136">
        <f>+Z1301*AA1301/100</f>
        <v>454.75199999999995</v>
      </c>
      <c r="AC1301" s="83">
        <f t="shared" si="477"/>
        <v>386.53919999999994</v>
      </c>
      <c r="AE1301" s="179" t="s">
        <v>1920</v>
      </c>
      <c r="AF1301" s="179" t="s">
        <v>1145</v>
      </c>
    </row>
    <row r="1302" spans="1:44">
      <c r="A1302" s="256"/>
      <c r="B1302" s="243"/>
      <c r="C1302" s="262"/>
      <c r="D1302" s="245"/>
      <c r="E1302" s="248"/>
      <c r="F1302" s="248"/>
      <c r="G1302" s="248"/>
      <c r="H1302" s="265">
        <v>2</v>
      </c>
      <c r="I1302" s="65">
        <f>126-I1301</f>
        <v>110</v>
      </c>
      <c r="J1302" s="248">
        <v>530</v>
      </c>
      <c r="K1302" s="80">
        <f>+J1302*I1302</f>
        <v>58300</v>
      </c>
      <c r="L1302" s="245"/>
      <c r="M1302" s="248"/>
      <c r="N1302" s="245"/>
      <c r="O1302" s="45"/>
      <c r="P1302" s="58"/>
      <c r="Q1302" s="251"/>
      <c r="R1302" s="251"/>
      <c r="S1302" s="58"/>
      <c r="T1302" s="248"/>
      <c r="U1302" s="248"/>
      <c r="V1302" s="58"/>
      <c r="W1302" s="160"/>
      <c r="X1302" s="59"/>
      <c r="Y1302" s="257"/>
      <c r="Z1302" s="125">
        <f>+K1302</f>
        <v>58300</v>
      </c>
      <c r="AA1302" s="254">
        <v>0.2</v>
      </c>
      <c r="AB1302" s="136">
        <f>+Z1302*AA1302/100</f>
        <v>116.6</v>
      </c>
      <c r="AC1302" s="83">
        <f t="shared" si="477"/>
        <v>99.11</v>
      </c>
      <c r="AE1302" s="179" t="s">
        <v>1920</v>
      </c>
      <c r="AF1302" s="179" t="s">
        <v>1145</v>
      </c>
    </row>
    <row r="1303" spans="1:44">
      <c r="A1303" s="256"/>
      <c r="B1303" s="243"/>
      <c r="C1303" s="262"/>
      <c r="D1303" s="245"/>
      <c r="E1303" s="248"/>
      <c r="F1303" s="248"/>
      <c r="G1303" s="248"/>
      <c r="H1303" s="265"/>
      <c r="I1303" s="65"/>
      <c r="J1303" s="248"/>
      <c r="K1303" s="80"/>
      <c r="L1303" s="245"/>
      <c r="M1303" s="248"/>
      <c r="N1303" s="245"/>
      <c r="O1303" s="45"/>
      <c r="P1303" s="58"/>
      <c r="Q1303" s="251"/>
      <c r="R1303" s="251"/>
      <c r="S1303" s="58"/>
      <c r="T1303" s="248"/>
      <c r="U1303" s="248"/>
      <c r="V1303" s="58"/>
      <c r="W1303" s="160"/>
      <c r="X1303" s="59"/>
      <c r="Y1303" s="257"/>
      <c r="Z1303" s="125"/>
      <c r="AA1303" s="254"/>
      <c r="AB1303" s="136"/>
      <c r="AC1303" s="83">
        <f t="shared" si="477"/>
        <v>0</v>
      </c>
    </row>
    <row r="1304" spans="1:44">
      <c r="A1304" s="242">
        <v>656</v>
      </c>
      <c r="B1304" s="243" t="s">
        <v>1759</v>
      </c>
      <c r="C1304" s="262"/>
      <c r="D1304" s="245"/>
      <c r="E1304" s="248">
        <v>12</v>
      </c>
      <c r="F1304" s="248">
        <v>2</v>
      </c>
      <c r="G1304" s="248">
        <v>0</v>
      </c>
      <c r="H1304" s="265">
        <v>1</v>
      </c>
      <c r="I1304" s="65">
        <f>E1304*400+F1304*100+G1304</f>
        <v>5000</v>
      </c>
      <c r="J1304" s="84">
        <v>250</v>
      </c>
      <c r="K1304" s="80">
        <f>I1304*J1304</f>
        <v>1250000</v>
      </c>
      <c r="L1304" s="245"/>
      <c r="M1304" s="248"/>
      <c r="N1304" s="245"/>
      <c r="O1304" s="45"/>
      <c r="P1304" s="58"/>
      <c r="Q1304" s="251"/>
      <c r="R1304" s="251"/>
      <c r="S1304" s="58"/>
      <c r="T1304" s="248"/>
      <c r="U1304" s="248"/>
      <c r="V1304" s="58"/>
      <c r="W1304" s="160"/>
      <c r="X1304" s="59"/>
      <c r="Y1304" s="257"/>
      <c r="Z1304" s="125">
        <f>K1304</f>
        <v>1250000</v>
      </c>
      <c r="AA1304" s="254">
        <v>0.01</v>
      </c>
      <c r="AB1304" s="136">
        <f t="shared" ref="AB1304" si="482">+Z1304*AA1304/100</f>
        <v>125</v>
      </c>
      <c r="AC1304" s="83">
        <f t="shared" si="477"/>
        <v>106.25</v>
      </c>
      <c r="AE1304" s="4" t="s">
        <v>2245</v>
      </c>
    </row>
    <row r="1305" spans="1:44">
      <c r="A1305" s="242">
        <v>657</v>
      </c>
      <c r="B1305" s="243" t="s">
        <v>1322</v>
      </c>
      <c r="C1305" s="262">
        <v>23933</v>
      </c>
      <c r="D1305" s="245">
        <v>4</v>
      </c>
      <c r="E1305" s="248">
        <v>1</v>
      </c>
      <c r="F1305" s="248">
        <v>1</v>
      </c>
      <c r="G1305" s="248">
        <v>12</v>
      </c>
      <c r="H1305" s="247">
        <v>1</v>
      </c>
      <c r="I1305" s="65">
        <f>E1305*400+F1305*100+G1305</f>
        <v>512</v>
      </c>
      <c r="J1305" s="84">
        <v>250</v>
      </c>
      <c r="K1305" s="80">
        <f>I1305*J1305</f>
        <v>128000</v>
      </c>
      <c r="L1305" s="245"/>
      <c r="M1305" s="248"/>
      <c r="N1305" s="249"/>
      <c r="O1305" s="45"/>
      <c r="P1305" s="144"/>
      <c r="Q1305" s="250"/>
      <c r="R1305" s="250"/>
      <c r="S1305" s="251"/>
      <c r="T1305" s="249"/>
      <c r="U1305" s="252"/>
      <c r="V1305" s="249"/>
      <c r="W1305" s="253"/>
      <c r="X1305" s="243"/>
      <c r="Y1305" s="243"/>
      <c r="Z1305" s="125">
        <f>K1305</f>
        <v>128000</v>
      </c>
      <c r="AA1305" s="254">
        <v>0.01</v>
      </c>
      <c r="AB1305" s="136">
        <f t="shared" ref="AB1305:AB1307" si="483">+Z1305*AA1305/100</f>
        <v>12.8</v>
      </c>
      <c r="AC1305" s="83">
        <f t="shared" si="477"/>
        <v>10.88</v>
      </c>
      <c r="AD1305" s="4" t="s">
        <v>20</v>
      </c>
      <c r="AE1305" s="4" t="s">
        <v>1431</v>
      </c>
      <c r="AF1305" s="4" t="s">
        <v>240</v>
      </c>
      <c r="AG1305" s="121">
        <v>1350100204436</v>
      </c>
      <c r="AH1305" s="8" t="s">
        <v>1427</v>
      </c>
      <c r="AI1305" s="204" t="s">
        <v>195</v>
      </c>
    </row>
    <row r="1306" spans="1:44" ht="17.25">
      <c r="A1306" s="242">
        <v>658</v>
      </c>
      <c r="B1306" s="249" t="s">
        <v>1139</v>
      </c>
      <c r="C1306" s="275">
        <v>496</v>
      </c>
      <c r="D1306" s="245"/>
      <c r="E1306" s="246">
        <v>6</v>
      </c>
      <c r="F1306" s="246">
        <v>3</v>
      </c>
      <c r="G1306" s="246">
        <v>76</v>
      </c>
      <c r="H1306" s="247">
        <v>1</v>
      </c>
      <c r="I1306" s="84">
        <f>E1306*400+F1306*100+G1306</f>
        <v>2776</v>
      </c>
      <c r="J1306" s="84">
        <v>100</v>
      </c>
      <c r="K1306" s="80">
        <f>I1306*J1306</f>
        <v>277600</v>
      </c>
      <c r="L1306" s="245"/>
      <c r="M1306" s="248"/>
      <c r="N1306" s="249"/>
      <c r="O1306" s="45"/>
      <c r="P1306" s="139"/>
      <c r="Q1306" s="250"/>
      <c r="R1306" s="250"/>
      <c r="S1306" s="251"/>
      <c r="T1306" s="249"/>
      <c r="U1306" s="252"/>
      <c r="V1306" s="249"/>
      <c r="W1306" s="253"/>
      <c r="X1306" s="243"/>
      <c r="Y1306" s="243"/>
      <c r="Z1306" s="125">
        <f t="shared" ref="Z1306:Z1307" si="484">K1306</f>
        <v>277600</v>
      </c>
      <c r="AA1306" s="254">
        <v>0.01</v>
      </c>
      <c r="AB1306" s="136">
        <f t="shared" si="483"/>
        <v>27.76</v>
      </c>
      <c r="AC1306" s="83">
        <f t="shared" si="477"/>
        <v>23.596</v>
      </c>
      <c r="AD1306" s="485" t="s">
        <v>20</v>
      </c>
      <c r="AE1306" s="486" t="s">
        <v>1208</v>
      </c>
      <c r="AF1306" s="486" t="s">
        <v>327</v>
      </c>
      <c r="AG1306" s="486" t="s">
        <v>1214</v>
      </c>
      <c r="AH1306" s="486">
        <v>103</v>
      </c>
      <c r="AI1306" s="3">
        <v>9</v>
      </c>
      <c r="AJ1306" s="3" t="s">
        <v>1165</v>
      </c>
      <c r="AK1306" s="3" t="s">
        <v>16</v>
      </c>
      <c r="AL1306" s="3" t="s">
        <v>1166</v>
      </c>
    </row>
    <row r="1307" spans="1:44" ht="20.100000000000001" customHeight="1">
      <c r="A1307" s="242">
        <v>659</v>
      </c>
      <c r="B1307" s="243"/>
      <c r="C1307" s="258"/>
      <c r="D1307" s="259"/>
      <c r="E1307" s="260">
        <v>2</v>
      </c>
      <c r="F1307" s="260">
        <v>1</v>
      </c>
      <c r="G1307" s="260">
        <v>60</v>
      </c>
      <c r="H1307" s="247">
        <v>1</v>
      </c>
      <c r="I1307" s="65">
        <f>E1307*400+F1307*100+G1307</f>
        <v>960</v>
      </c>
      <c r="J1307" s="84">
        <v>400</v>
      </c>
      <c r="K1307" s="80">
        <f>I1307*J1307</f>
        <v>384000</v>
      </c>
      <c r="L1307" s="245"/>
      <c r="M1307" s="248"/>
      <c r="N1307" s="249"/>
      <c r="O1307" s="45"/>
      <c r="P1307" s="139"/>
      <c r="Q1307" s="250"/>
      <c r="R1307" s="250"/>
      <c r="S1307" s="251"/>
      <c r="T1307" s="249"/>
      <c r="U1307" s="252"/>
      <c r="V1307" s="249"/>
      <c r="W1307" s="253"/>
      <c r="X1307" s="243"/>
      <c r="Y1307" s="243"/>
      <c r="Z1307" s="125">
        <f t="shared" si="484"/>
        <v>384000</v>
      </c>
      <c r="AA1307" s="254">
        <v>0.01</v>
      </c>
      <c r="AB1307" s="136">
        <f t="shared" si="483"/>
        <v>38.4</v>
      </c>
      <c r="AC1307" s="83">
        <f t="shared" si="477"/>
        <v>32.64</v>
      </c>
      <c r="AD1307" s="501" t="s">
        <v>20</v>
      </c>
      <c r="AE1307" s="489" t="s">
        <v>385</v>
      </c>
      <c r="AF1307" s="489" t="s">
        <v>365</v>
      </c>
      <c r="AG1307" s="498" t="s">
        <v>992</v>
      </c>
      <c r="AH1307" s="498" t="s">
        <v>265</v>
      </c>
      <c r="AI1307" s="12" t="s">
        <v>14</v>
      </c>
      <c r="AJ1307" s="6" t="s">
        <v>195</v>
      </c>
      <c r="AK1307" s="11"/>
      <c r="AL1307" s="11" t="s">
        <v>16</v>
      </c>
      <c r="AM1307" s="11" t="s">
        <v>17</v>
      </c>
      <c r="AN1307" s="11" t="s">
        <v>47</v>
      </c>
      <c r="AO1307" s="11" t="s">
        <v>485</v>
      </c>
      <c r="AP1307" s="11">
        <v>4</v>
      </c>
      <c r="AQ1307" s="11">
        <v>2</v>
      </c>
      <c r="AR1307" s="11">
        <v>30</v>
      </c>
    </row>
    <row r="1308" spans="1:44">
      <c r="A1308" s="242">
        <v>660</v>
      </c>
      <c r="B1308" s="249" t="s">
        <v>1319</v>
      </c>
      <c r="C1308" s="263">
        <v>66266</v>
      </c>
      <c r="D1308" s="245">
        <v>2</v>
      </c>
      <c r="E1308" s="248">
        <v>2</v>
      </c>
      <c r="F1308" s="248">
        <v>3</v>
      </c>
      <c r="G1308" s="248">
        <v>50</v>
      </c>
      <c r="H1308" s="265">
        <v>3</v>
      </c>
      <c r="I1308" s="65">
        <v>1150</v>
      </c>
      <c r="J1308" s="248">
        <v>310</v>
      </c>
      <c r="K1308" s="65"/>
      <c r="L1308" s="245"/>
      <c r="M1308" s="248"/>
      <c r="N1308" s="245"/>
      <c r="O1308" s="45"/>
      <c r="P1308" s="58"/>
      <c r="Q1308" s="251"/>
      <c r="R1308" s="251"/>
      <c r="S1308" s="58"/>
      <c r="T1308" s="248"/>
      <c r="U1308" s="248"/>
      <c r="V1308" s="58"/>
      <c r="W1308" s="69"/>
      <c r="X1308" s="69"/>
      <c r="Y1308" s="245"/>
      <c r="Z1308" s="126"/>
      <c r="AA1308" s="250"/>
      <c r="AB1308" s="136"/>
      <c r="AC1308" s="83">
        <f t="shared" si="477"/>
        <v>0</v>
      </c>
      <c r="AD1308" s="4" t="s">
        <v>644</v>
      </c>
      <c r="AE1308" s="179" t="s">
        <v>2076</v>
      </c>
      <c r="AF1308" s="179" t="s">
        <v>2077</v>
      </c>
      <c r="AH1308" s="8">
        <v>72</v>
      </c>
      <c r="AI1308" s="35">
        <v>2</v>
      </c>
    </row>
    <row r="1309" spans="1:44">
      <c r="A1309" s="256"/>
      <c r="B1309" s="249"/>
      <c r="C1309" s="263"/>
      <c r="D1309" s="245"/>
      <c r="E1309" s="248"/>
      <c r="F1309" s="248"/>
      <c r="G1309" s="248"/>
      <c r="H1309" s="265"/>
      <c r="I1309" s="65">
        <v>1150</v>
      </c>
      <c r="J1309" s="248">
        <v>310</v>
      </c>
      <c r="K1309" s="65">
        <f>+J1309*I1309</f>
        <v>356500</v>
      </c>
      <c r="L1309" s="245">
        <v>1</v>
      </c>
      <c r="M1309" s="248" t="s">
        <v>1592</v>
      </c>
      <c r="N1309" s="245" t="s">
        <v>1621</v>
      </c>
      <c r="O1309" s="45">
        <v>3</v>
      </c>
      <c r="P1309" s="58">
        <f>204*2</f>
        <v>408</v>
      </c>
      <c r="Q1309" s="251">
        <f>100-Q1310</f>
        <v>98.039215686274517</v>
      </c>
      <c r="R1309" s="251">
        <v>7400</v>
      </c>
      <c r="S1309" s="58">
        <f>+R1309*P1309</f>
        <v>3019200</v>
      </c>
      <c r="T1309" s="248">
        <v>23</v>
      </c>
      <c r="U1309" s="248">
        <v>85</v>
      </c>
      <c r="V1309" s="58">
        <f>+S1309*0.15</f>
        <v>452880</v>
      </c>
      <c r="W1309" s="69">
        <f>+V1309+K1309</f>
        <v>809380</v>
      </c>
      <c r="X1309" s="169">
        <f>+W1309*Q1309/100</f>
        <v>793509.80392156867</v>
      </c>
      <c r="Y1309" s="245">
        <v>50</v>
      </c>
      <c r="Z1309" s="358"/>
      <c r="AA1309" s="250"/>
      <c r="AB1309" s="136"/>
      <c r="AC1309" s="83">
        <f t="shared" si="477"/>
        <v>0</v>
      </c>
      <c r="AD1309" s="4" t="s">
        <v>644</v>
      </c>
      <c r="AE1309" s="179" t="s">
        <v>2076</v>
      </c>
      <c r="AF1309" s="179" t="s">
        <v>2077</v>
      </c>
    </row>
    <row r="1310" spans="1:44">
      <c r="A1310" s="256"/>
      <c r="B1310" s="249"/>
      <c r="C1310" s="263"/>
      <c r="D1310" s="245"/>
      <c r="E1310" s="248"/>
      <c r="F1310" s="248"/>
      <c r="G1310" s="248"/>
      <c r="H1310" s="265"/>
      <c r="I1310" s="65"/>
      <c r="J1310" s="248"/>
      <c r="K1310" s="65"/>
      <c r="L1310" s="245"/>
      <c r="M1310" s="248"/>
      <c r="N1310" s="245"/>
      <c r="O1310" s="45"/>
      <c r="P1310" s="58">
        <v>8</v>
      </c>
      <c r="Q1310" s="251">
        <f>+P1310*100/P1309</f>
        <v>1.9607843137254901</v>
      </c>
      <c r="R1310" s="251"/>
      <c r="S1310" s="58"/>
      <c r="T1310" s="248"/>
      <c r="U1310" s="248"/>
      <c r="V1310" s="58"/>
      <c r="W1310" s="69"/>
      <c r="X1310" s="169">
        <f>+W1309*Q1310/100</f>
        <v>15870.196078431371</v>
      </c>
      <c r="Y1310" s="245"/>
      <c r="Z1310" s="358">
        <f>+X1310</f>
        <v>15870.196078431371</v>
      </c>
      <c r="AA1310" s="250">
        <v>0.3</v>
      </c>
      <c r="AB1310" s="136">
        <f>+Z1310*AA1310/100</f>
        <v>47.610588235294109</v>
      </c>
      <c r="AC1310" s="83">
        <f t="shared" si="477"/>
        <v>40.468999999999994</v>
      </c>
      <c r="AD1310" s="4" t="s">
        <v>644</v>
      </c>
      <c r="AE1310" s="179" t="s">
        <v>2076</v>
      </c>
      <c r="AF1310" s="179" t="s">
        <v>2077</v>
      </c>
    </row>
    <row r="1311" spans="1:44">
      <c r="A1311" s="256"/>
      <c r="B1311" s="249"/>
      <c r="C1311" s="263"/>
      <c r="D1311" s="245"/>
      <c r="E1311" s="248"/>
      <c r="F1311" s="248"/>
      <c r="G1311" s="248"/>
      <c r="H1311" s="265"/>
      <c r="I1311" s="65"/>
      <c r="J1311" s="248"/>
      <c r="K1311" s="65"/>
      <c r="L1311" s="245"/>
      <c r="M1311" s="248"/>
      <c r="N1311" s="245"/>
      <c r="O1311" s="45"/>
      <c r="P1311" s="58"/>
      <c r="Q1311" s="251"/>
      <c r="R1311" s="251"/>
      <c r="S1311" s="58"/>
      <c r="T1311" s="248"/>
      <c r="U1311" s="248"/>
      <c r="V1311" s="58"/>
      <c r="W1311" s="69"/>
      <c r="X1311" s="169"/>
      <c r="Y1311" s="245"/>
      <c r="Z1311" s="358"/>
      <c r="AA1311" s="250"/>
      <c r="AB1311" s="136"/>
      <c r="AC1311" s="83">
        <f t="shared" si="477"/>
        <v>0</v>
      </c>
    </row>
    <row r="1312" spans="1:44" ht="20.100000000000001" customHeight="1">
      <c r="A1312" s="256">
        <v>661</v>
      </c>
      <c r="B1312" s="243" t="s">
        <v>656</v>
      </c>
      <c r="C1312" s="258">
        <v>565</v>
      </c>
      <c r="D1312" s="259" t="s">
        <v>419</v>
      </c>
      <c r="E1312" s="260">
        <v>11</v>
      </c>
      <c r="F1312" s="260">
        <v>1</v>
      </c>
      <c r="G1312" s="260">
        <v>65</v>
      </c>
      <c r="H1312" s="247">
        <v>1</v>
      </c>
      <c r="I1312" s="95">
        <f>E1312*400+F1312*100+G1312</f>
        <v>4565</v>
      </c>
      <c r="J1312" s="84">
        <v>250</v>
      </c>
      <c r="K1312" s="80">
        <f>I1312*J1312</f>
        <v>1141250</v>
      </c>
      <c r="L1312" s="245"/>
      <c r="M1312" s="248"/>
      <c r="N1312" s="249"/>
      <c r="O1312" s="45"/>
      <c r="P1312" s="139"/>
      <c r="Q1312" s="250"/>
      <c r="R1312" s="250"/>
      <c r="S1312" s="251"/>
      <c r="T1312" s="249"/>
      <c r="U1312" s="252"/>
      <c r="V1312" s="249"/>
      <c r="W1312" s="253"/>
      <c r="X1312" s="243"/>
      <c r="Y1312" s="243"/>
      <c r="Z1312" s="125">
        <f>K1312</f>
        <v>1141250</v>
      </c>
      <c r="AA1312" s="254">
        <v>0.01</v>
      </c>
      <c r="AB1312" s="136">
        <f t="shared" ref="AB1312:AB1342" si="485">+Z1312*AA1312/100</f>
        <v>114.125</v>
      </c>
      <c r="AC1312" s="83">
        <f t="shared" si="477"/>
        <v>97.006249999999994</v>
      </c>
      <c r="AD1312" s="501" t="s">
        <v>44</v>
      </c>
      <c r="AE1312" s="489" t="s">
        <v>45</v>
      </c>
      <c r="AF1312" s="489" t="s">
        <v>46</v>
      </c>
      <c r="AG1312" s="498" t="s">
        <v>900</v>
      </c>
      <c r="AH1312" s="498" t="s">
        <v>141</v>
      </c>
      <c r="AI1312" s="12" t="s">
        <v>194</v>
      </c>
      <c r="AJ1312" s="200" t="s">
        <v>347</v>
      </c>
      <c r="AK1312" s="11" t="s">
        <v>15</v>
      </c>
      <c r="AL1312" s="11" t="s">
        <v>16</v>
      </c>
      <c r="AM1312" s="11" t="s">
        <v>17</v>
      </c>
      <c r="AN1312" s="11" t="s">
        <v>33</v>
      </c>
      <c r="AO1312" s="11" t="s">
        <v>396</v>
      </c>
      <c r="AP1312" s="11">
        <v>2</v>
      </c>
      <c r="AQ1312" s="11">
        <v>2</v>
      </c>
      <c r="AR1312" s="11">
        <v>63</v>
      </c>
    </row>
    <row r="1313" spans="1:16158" ht="20.100000000000001" customHeight="1">
      <c r="A1313" s="256">
        <v>662</v>
      </c>
      <c r="B1313" s="243" t="s">
        <v>1319</v>
      </c>
      <c r="C1313" s="258">
        <v>32754</v>
      </c>
      <c r="D1313" s="259" t="s">
        <v>57</v>
      </c>
      <c r="E1313" s="260">
        <v>0</v>
      </c>
      <c r="F1313" s="260">
        <v>1</v>
      </c>
      <c r="G1313" s="260">
        <v>20</v>
      </c>
      <c r="H1313" s="247">
        <v>2</v>
      </c>
      <c r="I1313" s="95">
        <v>120</v>
      </c>
      <c r="J1313" s="84">
        <v>180</v>
      </c>
      <c r="K1313" s="80">
        <f>+I1313*J1313</f>
        <v>21600</v>
      </c>
      <c r="L1313" s="245"/>
      <c r="M1313" s="248"/>
      <c r="N1313" s="249"/>
      <c r="O1313" s="45"/>
      <c r="P1313" s="139"/>
      <c r="Q1313" s="250"/>
      <c r="R1313" s="250"/>
      <c r="S1313" s="251"/>
      <c r="T1313" s="249"/>
      <c r="U1313" s="252"/>
      <c r="V1313" s="249"/>
      <c r="W1313" s="253"/>
      <c r="X1313" s="243"/>
      <c r="Y1313" s="243"/>
      <c r="Z1313" s="125">
        <v>21600</v>
      </c>
      <c r="AA1313" s="254">
        <v>0.02</v>
      </c>
      <c r="AB1313" s="136">
        <f>+Z1313*AA1313/100</f>
        <v>4.32</v>
      </c>
      <c r="AC1313" s="83"/>
      <c r="AD1313" s="488" t="s">
        <v>2272</v>
      </c>
      <c r="AE1313" s="488" t="s">
        <v>1283</v>
      </c>
      <c r="AF1313" s="488" t="s">
        <v>2345</v>
      </c>
      <c r="AG1313" s="504"/>
      <c r="AH1313" s="504"/>
      <c r="AI1313" s="67"/>
      <c r="AJ1313" s="235"/>
      <c r="AK1313" s="11"/>
      <c r="AL1313" s="11"/>
      <c r="AM1313" s="11"/>
      <c r="AN1313" s="11"/>
      <c r="AO1313" s="11"/>
      <c r="AP1313" s="11"/>
      <c r="AQ1313" s="11"/>
      <c r="AR1313" s="11"/>
    </row>
    <row r="1314" spans="1:16158">
      <c r="A1314" s="256">
        <v>663</v>
      </c>
      <c r="B1314" s="249" t="s">
        <v>1723</v>
      </c>
      <c r="C1314" s="245"/>
      <c r="D1314" s="245">
        <v>5</v>
      </c>
      <c r="E1314" s="248">
        <v>0</v>
      </c>
      <c r="F1314" s="248">
        <v>1</v>
      </c>
      <c r="G1314" s="248">
        <v>30</v>
      </c>
      <c r="H1314" s="247">
        <v>2</v>
      </c>
      <c r="I1314" s="65">
        <f>E1314*400+F1314*100+G1314</f>
        <v>130</v>
      </c>
      <c r="J1314" s="84">
        <v>250</v>
      </c>
      <c r="K1314" s="80">
        <f>I1314*J1314</f>
        <v>32500</v>
      </c>
      <c r="L1314" s="245">
        <v>1</v>
      </c>
      <c r="M1314" s="266" t="s">
        <v>1592</v>
      </c>
      <c r="N1314" s="245" t="s">
        <v>1621</v>
      </c>
      <c r="O1314" s="45"/>
      <c r="P1314" s="141">
        <v>333</v>
      </c>
      <c r="Q1314" s="249"/>
      <c r="R1314" s="250"/>
      <c r="S1314" s="245"/>
      <c r="T1314" s="249"/>
      <c r="U1314" s="252"/>
      <c r="V1314" s="249"/>
      <c r="W1314" s="253"/>
      <c r="X1314" s="243"/>
      <c r="Y1314" s="243"/>
      <c r="Z1314" s="125">
        <f t="shared" ref="Z1314" si="486">K1314</f>
        <v>32500</v>
      </c>
      <c r="AA1314" s="254">
        <v>0.02</v>
      </c>
      <c r="AB1314" s="136">
        <f>+Z1314*AA1314/100</f>
        <v>6.5</v>
      </c>
      <c r="AC1314" s="83">
        <f t="shared" si="477"/>
        <v>5.5249999999999995</v>
      </c>
      <c r="AD1314" s="4" t="s">
        <v>10</v>
      </c>
      <c r="AE1314" s="4" t="s">
        <v>1945</v>
      </c>
      <c r="AF1314" s="4" t="s">
        <v>179</v>
      </c>
      <c r="AG1314" s="121">
        <v>3350400251894</v>
      </c>
      <c r="AH1314" s="8" t="s">
        <v>1946</v>
      </c>
    </row>
    <row r="1315" spans="1:16158">
      <c r="A1315" s="256"/>
      <c r="B1315" s="249"/>
      <c r="C1315" s="245"/>
      <c r="D1315" s="245"/>
      <c r="E1315" s="248"/>
      <c r="F1315" s="248"/>
      <c r="G1315" s="248"/>
      <c r="H1315" s="247"/>
      <c r="I1315" s="65"/>
      <c r="J1315" s="65"/>
      <c r="K1315" s="80"/>
      <c r="L1315" s="245">
        <v>2</v>
      </c>
      <c r="M1315" s="266" t="s">
        <v>1639</v>
      </c>
      <c r="N1315" s="245" t="s">
        <v>1595</v>
      </c>
      <c r="O1315" s="45"/>
      <c r="P1315" s="139">
        <v>68</v>
      </c>
      <c r="Q1315" s="249"/>
      <c r="R1315" s="250"/>
      <c r="S1315" s="245"/>
      <c r="T1315" s="249"/>
      <c r="U1315" s="252"/>
      <c r="V1315" s="249"/>
      <c r="W1315" s="253"/>
      <c r="X1315" s="243"/>
      <c r="Y1315" s="243"/>
      <c r="Z1315" s="124"/>
      <c r="AA1315" s="254"/>
      <c r="AB1315" s="136"/>
      <c r="AC1315" s="83">
        <f t="shared" si="477"/>
        <v>0</v>
      </c>
    </row>
    <row r="1316" spans="1:16158">
      <c r="A1316" s="256"/>
      <c r="B1316" s="249"/>
      <c r="C1316" s="245"/>
      <c r="D1316" s="245"/>
      <c r="E1316" s="248"/>
      <c r="F1316" s="248"/>
      <c r="G1316" s="248"/>
      <c r="H1316" s="247"/>
      <c r="I1316" s="65"/>
      <c r="J1316" s="65"/>
      <c r="K1316" s="80"/>
      <c r="L1316" s="245">
        <v>3</v>
      </c>
      <c r="M1316" s="266" t="s">
        <v>1630</v>
      </c>
      <c r="N1316" s="245" t="s">
        <v>1595</v>
      </c>
      <c r="O1316" s="45"/>
      <c r="P1316" s="139">
        <v>19</v>
      </c>
      <c r="Q1316" s="249"/>
      <c r="R1316" s="250"/>
      <c r="S1316" s="245"/>
      <c r="T1316" s="249"/>
      <c r="U1316" s="252"/>
      <c r="V1316" s="249"/>
      <c r="W1316" s="253"/>
      <c r="X1316" s="243"/>
      <c r="Y1316" s="243"/>
      <c r="Z1316" s="124"/>
      <c r="AA1316" s="254"/>
      <c r="AB1316" s="136"/>
      <c r="AC1316" s="83">
        <f t="shared" si="477"/>
        <v>0</v>
      </c>
    </row>
    <row r="1317" spans="1:16158" ht="20.100000000000001" customHeight="1">
      <c r="A1317" s="256">
        <v>664</v>
      </c>
      <c r="B1317" s="243" t="s">
        <v>656</v>
      </c>
      <c r="C1317" s="258">
        <v>568</v>
      </c>
      <c r="D1317" s="259" t="s">
        <v>95</v>
      </c>
      <c r="E1317" s="260">
        <v>6</v>
      </c>
      <c r="F1317" s="260">
        <v>1</v>
      </c>
      <c r="G1317" s="260">
        <v>71</v>
      </c>
      <c r="H1317" s="247">
        <v>1</v>
      </c>
      <c r="I1317" s="84">
        <f>E1317*400+F1317*100+G1317</f>
        <v>2571</v>
      </c>
      <c r="J1317" s="84">
        <v>250</v>
      </c>
      <c r="K1317" s="80">
        <f>I1317*J1317</f>
        <v>642750</v>
      </c>
      <c r="L1317" s="245"/>
      <c r="M1317" s="248"/>
      <c r="N1317" s="249"/>
      <c r="O1317" s="45"/>
      <c r="P1317" s="139"/>
      <c r="Q1317" s="250"/>
      <c r="R1317" s="250"/>
      <c r="S1317" s="251"/>
      <c r="T1317" s="249"/>
      <c r="U1317" s="252"/>
      <c r="V1317" s="249"/>
      <c r="W1317" s="253"/>
      <c r="X1317" s="243"/>
      <c r="Y1317" s="243"/>
      <c r="Z1317" s="125">
        <f>K1317</f>
        <v>642750</v>
      </c>
      <c r="AA1317" s="254">
        <v>0.01</v>
      </c>
      <c r="AB1317" s="136">
        <f t="shared" si="485"/>
        <v>64.275000000000006</v>
      </c>
      <c r="AC1317" s="83">
        <f t="shared" si="477"/>
        <v>54.633750000000006</v>
      </c>
      <c r="AD1317" s="497" t="s">
        <v>10</v>
      </c>
      <c r="AE1317" s="515" t="s">
        <v>484</v>
      </c>
      <c r="AF1317" s="515" t="s">
        <v>59</v>
      </c>
      <c r="AG1317" s="498" t="s">
        <v>962</v>
      </c>
      <c r="AH1317" s="498" t="s">
        <v>511</v>
      </c>
      <c r="AI1317" s="12" t="s">
        <v>95</v>
      </c>
      <c r="AJ1317" s="6" t="s">
        <v>123</v>
      </c>
      <c r="AK1317" s="11" t="s">
        <v>15</v>
      </c>
      <c r="AL1317" s="11" t="s">
        <v>16</v>
      </c>
      <c r="AM1317" s="11" t="s">
        <v>17</v>
      </c>
      <c r="AN1317" s="11" t="s">
        <v>69</v>
      </c>
      <c r="AO1317" s="11" t="s">
        <v>445</v>
      </c>
      <c r="AP1317" s="11">
        <v>3</v>
      </c>
      <c r="AQ1317" s="11">
        <v>2</v>
      </c>
      <c r="AR1317" s="11">
        <v>52</v>
      </c>
    </row>
    <row r="1318" spans="1:16158" ht="20.100000000000001" customHeight="1">
      <c r="A1318" s="256"/>
      <c r="B1318" s="243" t="s">
        <v>1319</v>
      </c>
      <c r="C1318" s="281">
        <v>45687</v>
      </c>
      <c r="D1318" s="259" t="s">
        <v>95</v>
      </c>
      <c r="E1318" s="260">
        <v>1</v>
      </c>
      <c r="F1318" s="260">
        <v>0</v>
      </c>
      <c r="G1318" s="260">
        <v>30</v>
      </c>
      <c r="H1318" s="247">
        <v>4</v>
      </c>
      <c r="I1318" s="65">
        <f>E1318*400+F1318*100+G1318</f>
        <v>430</v>
      </c>
      <c r="J1318" s="84">
        <v>500</v>
      </c>
      <c r="K1318" s="80">
        <f>I1318*J1318</f>
        <v>215000</v>
      </c>
      <c r="L1318" s="245"/>
      <c r="M1318" s="248"/>
      <c r="N1318" s="249"/>
      <c r="O1318" s="45"/>
      <c r="P1318" s="139"/>
      <c r="Q1318" s="250"/>
      <c r="R1318" s="250"/>
      <c r="S1318" s="251"/>
      <c r="T1318" s="249"/>
      <c r="U1318" s="252"/>
      <c r="V1318" s="249"/>
      <c r="W1318" s="253"/>
      <c r="X1318" s="243"/>
      <c r="Y1318" s="243"/>
      <c r="Z1318" s="125">
        <f>K1318</f>
        <v>215000</v>
      </c>
      <c r="AA1318" s="254">
        <v>0.02</v>
      </c>
      <c r="AB1318" s="136">
        <f>+Z1318*AA1318/100</f>
        <v>43</v>
      </c>
      <c r="AC1318" s="83">
        <f t="shared" si="477"/>
        <v>36.549999999999997</v>
      </c>
      <c r="AD1318" s="497" t="s">
        <v>10</v>
      </c>
      <c r="AE1318" s="515" t="s">
        <v>484</v>
      </c>
      <c r="AF1318" s="515" t="s">
        <v>59</v>
      </c>
      <c r="AG1318" s="498" t="s">
        <v>962</v>
      </c>
      <c r="AH1318" s="498" t="s">
        <v>511</v>
      </c>
      <c r="AI1318" s="12" t="s">
        <v>95</v>
      </c>
      <c r="AJ1318" s="6"/>
      <c r="AK1318" s="11"/>
      <c r="AL1318" s="11"/>
      <c r="AM1318" s="11"/>
      <c r="AN1318" s="11"/>
      <c r="AO1318" s="11"/>
      <c r="AP1318" s="11"/>
      <c r="AQ1318" s="11"/>
      <c r="AR1318" s="11"/>
    </row>
    <row r="1319" spans="1:16158" s="35" customFormat="1">
      <c r="A1319" s="277">
        <v>665</v>
      </c>
      <c r="B1319" s="245" t="s">
        <v>1723</v>
      </c>
      <c r="C1319" s="245"/>
      <c r="D1319" s="245">
        <v>6</v>
      </c>
      <c r="E1319" s="248">
        <v>1</v>
      </c>
      <c r="F1319" s="248">
        <v>2</v>
      </c>
      <c r="G1319" s="248">
        <v>7</v>
      </c>
      <c r="H1319" s="247">
        <v>2</v>
      </c>
      <c r="I1319" s="65">
        <f t="shared" ref="I1319" si="487">E1319*400+F1319*100+G1319</f>
        <v>607</v>
      </c>
      <c r="J1319" s="65">
        <v>130</v>
      </c>
      <c r="K1319" s="80">
        <f t="shared" ref="K1319" si="488">I1319*J1319</f>
        <v>78910</v>
      </c>
      <c r="L1319" s="245">
        <v>1</v>
      </c>
      <c r="M1319" s="266" t="s">
        <v>1592</v>
      </c>
      <c r="N1319" s="245" t="s">
        <v>1595</v>
      </c>
      <c r="O1319" s="48"/>
      <c r="P1319" s="58">
        <v>139</v>
      </c>
      <c r="Q1319" s="245"/>
      <c r="R1319" s="251"/>
      <c r="S1319" s="245"/>
      <c r="T1319" s="245">
        <v>40</v>
      </c>
      <c r="U1319" s="248"/>
      <c r="V1319" s="245"/>
      <c r="W1319" s="278"/>
      <c r="X1319" s="257"/>
      <c r="Y1319" s="257"/>
      <c r="Z1319" s="125">
        <f>K1319</f>
        <v>78910</v>
      </c>
      <c r="AA1319" s="254">
        <v>0.02</v>
      </c>
      <c r="AB1319" s="136">
        <f t="shared" ref="AB1319" si="489">+Z1319*AA1319/100</f>
        <v>15.782</v>
      </c>
      <c r="AC1319" s="83">
        <f t="shared" si="477"/>
        <v>13.4147</v>
      </c>
      <c r="AD1319" s="4" t="s">
        <v>644</v>
      </c>
      <c r="AE1319" s="4" t="s">
        <v>1753</v>
      </c>
      <c r="AF1319" s="4" t="s">
        <v>34</v>
      </c>
      <c r="AG1319" s="121">
        <v>3350400195927</v>
      </c>
      <c r="AH1319" s="8" t="s">
        <v>1754</v>
      </c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  <c r="GM1319" s="9"/>
      <c r="GN1319" s="9"/>
      <c r="GO1319" s="9"/>
      <c r="GP1319" s="9"/>
      <c r="GQ1319" s="9"/>
      <c r="GR1319" s="9"/>
      <c r="GS1319" s="9"/>
      <c r="GT1319" s="9"/>
      <c r="GU1319" s="9"/>
      <c r="GV1319" s="9"/>
      <c r="GW1319" s="9"/>
      <c r="GX1319" s="9"/>
      <c r="GY1319" s="9"/>
      <c r="GZ1319" s="9"/>
      <c r="HA1319" s="9"/>
      <c r="HB1319" s="9"/>
      <c r="HC1319" s="9"/>
      <c r="HD1319" s="9"/>
      <c r="HE1319" s="9"/>
      <c r="HF1319" s="9"/>
      <c r="HG1319" s="9"/>
      <c r="HH1319" s="9"/>
      <c r="HI1319" s="9"/>
      <c r="HJ1319" s="9"/>
      <c r="HK1319" s="9"/>
      <c r="HL1319" s="9"/>
      <c r="HM1319" s="9"/>
      <c r="HN1319" s="9"/>
      <c r="HO1319" s="9"/>
      <c r="HP1319" s="9"/>
      <c r="HQ1319" s="9"/>
      <c r="HR1319" s="9"/>
      <c r="HS1319" s="9"/>
      <c r="HT1319" s="9"/>
      <c r="HU1319" s="9"/>
      <c r="HV1319" s="9"/>
      <c r="HW1319" s="9"/>
      <c r="HX1319" s="9"/>
      <c r="HY1319" s="9"/>
      <c r="HZ1319" s="9"/>
      <c r="IA1319" s="9"/>
      <c r="IB1319" s="9"/>
      <c r="IC1319" s="9"/>
      <c r="ID1319" s="9"/>
      <c r="IE1319" s="9"/>
      <c r="IF1319" s="9"/>
      <c r="IG1319" s="9"/>
      <c r="IH1319" s="9"/>
      <c r="II1319" s="9"/>
      <c r="IJ1319" s="9"/>
      <c r="IK1319" s="9"/>
      <c r="IL1319" s="9"/>
      <c r="IM1319" s="9"/>
      <c r="IN1319" s="9"/>
      <c r="IO1319" s="9"/>
      <c r="IP1319" s="9"/>
      <c r="IQ1319" s="9"/>
      <c r="IR1319" s="9"/>
      <c r="IS1319" s="9"/>
      <c r="IT1319" s="9"/>
      <c r="IU1319" s="9"/>
      <c r="IV1319" s="9"/>
      <c r="IW1319" s="9"/>
      <c r="IX1319" s="9"/>
      <c r="IY1319" s="9"/>
      <c r="IZ1319" s="9"/>
      <c r="JA1319" s="9"/>
      <c r="JB1319" s="9"/>
      <c r="JC1319" s="9"/>
      <c r="JD1319" s="9"/>
      <c r="JE1319" s="9"/>
      <c r="JF1319" s="9"/>
      <c r="JG1319" s="9"/>
      <c r="JH1319" s="9"/>
      <c r="JI1319" s="9"/>
      <c r="JJ1319" s="9"/>
      <c r="JK1319" s="9"/>
      <c r="JL1319" s="9"/>
      <c r="JM1319" s="9"/>
      <c r="JN1319" s="9"/>
      <c r="JO1319" s="9"/>
      <c r="JP1319" s="9"/>
      <c r="JQ1319" s="9"/>
      <c r="JR1319" s="9"/>
      <c r="JS1319" s="9"/>
      <c r="JT1319" s="9"/>
      <c r="JU1319" s="9"/>
      <c r="JV1319" s="9"/>
      <c r="JW1319" s="9"/>
      <c r="JX1319" s="9"/>
      <c r="JY1319" s="9"/>
      <c r="JZ1319" s="9"/>
      <c r="KA1319" s="9"/>
      <c r="KB1319" s="9"/>
      <c r="KC1319" s="9"/>
      <c r="KD1319" s="9"/>
      <c r="KE1319" s="9"/>
      <c r="KF1319" s="9"/>
      <c r="KG1319" s="9"/>
      <c r="KH1319" s="9"/>
      <c r="KI1319" s="9"/>
      <c r="KJ1319" s="9"/>
      <c r="KK1319" s="9"/>
      <c r="KL1319" s="9"/>
      <c r="KM1319" s="9"/>
      <c r="KN1319" s="9"/>
      <c r="KO1319" s="9"/>
      <c r="KP1319" s="9"/>
      <c r="KQ1319" s="9"/>
      <c r="KR1319" s="9"/>
      <c r="KS1319" s="9"/>
      <c r="KT1319" s="9"/>
      <c r="KU1319" s="9"/>
      <c r="KV1319" s="9"/>
      <c r="KW1319" s="9"/>
      <c r="KX1319" s="9"/>
      <c r="KY1319" s="9"/>
      <c r="KZ1319" s="9"/>
      <c r="LA1319" s="9"/>
      <c r="LB1319" s="9"/>
      <c r="LC1319" s="9"/>
      <c r="LD1319" s="9"/>
      <c r="LE1319" s="9"/>
      <c r="LF1319" s="9"/>
      <c r="LG1319" s="9"/>
      <c r="LH1319" s="9"/>
      <c r="LI1319" s="9"/>
      <c r="LJ1319" s="9"/>
      <c r="LK1319" s="9"/>
      <c r="LL1319" s="9"/>
      <c r="LM1319" s="9"/>
      <c r="LN1319" s="9"/>
      <c r="LO1319" s="9"/>
      <c r="LP1319" s="9"/>
      <c r="LQ1319" s="9"/>
      <c r="LR1319" s="9"/>
      <c r="LS1319" s="9"/>
      <c r="LT1319" s="9"/>
      <c r="LU1319" s="9"/>
      <c r="LV1319" s="9"/>
      <c r="LW1319" s="9"/>
      <c r="LX1319" s="9"/>
      <c r="LY1319" s="9"/>
      <c r="LZ1319" s="9"/>
      <c r="MA1319" s="9"/>
      <c r="MB1319" s="9"/>
      <c r="MC1319" s="9"/>
      <c r="MD1319" s="9"/>
      <c r="ME1319" s="9"/>
      <c r="MF1319" s="9"/>
      <c r="MG1319" s="9"/>
      <c r="MH1319" s="9"/>
      <c r="MI1319" s="9"/>
      <c r="MJ1319" s="9"/>
      <c r="MK1319" s="9"/>
      <c r="ML1319" s="9"/>
      <c r="MM1319" s="9"/>
      <c r="MN1319" s="9"/>
      <c r="MO1319" s="9"/>
      <c r="MP1319" s="9"/>
      <c r="MQ1319" s="9"/>
      <c r="MR1319" s="9"/>
      <c r="MS1319" s="9"/>
      <c r="MT1319" s="9"/>
      <c r="MU1319" s="9"/>
      <c r="MV1319" s="9"/>
      <c r="MW1319" s="9"/>
      <c r="MX1319" s="9"/>
      <c r="MY1319" s="9"/>
      <c r="MZ1319" s="9"/>
      <c r="NA1319" s="9"/>
      <c r="NB1319" s="9"/>
      <c r="NC1319" s="9"/>
      <c r="ND1319" s="9"/>
      <c r="NE1319" s="9"/>
      <c r="NF1319" s="9"/>
      <c r="NG1319" s="9"/>
      <c r="NH1319" s="9"/>
      <c r="NI1319" s="9"/>
      <c r="NJ1319" s="9"/>
      <c r="NK1319" s="9"/>
      <c r="NL1319" s="9"/>
      <c r="NM1319" s="9"/>
      <c r="NN1319" s="9"/>
      <c r="NO1319" s="9"/>
      <c r="NP1319" s="9"/>
      <c r="NQ1319" s="9"/>
      <c r="NR1319" s="9"/>
      <c r="NS1319" s="9"/>
      <c r="NT1319" s="9"/>
      <c r="NU1319" s="9"/>
      <c r="NV1319" s="9"/>
      <c r="NW1319" s="9"/>
      <c r="NX1319" s="9"/>
      <c r="NY1319" s="9"/>
      <c r="NZ1319" s="9"/>
      <c r="OA1319" s="9"/>
      <c r="OB1319" s="9"/>
      <c r="OC1319" s="9"/>
      <c r="OD1319" s="9"/>
      <c r="OE1319" s="9"/>
      <c r="OF1319" s="9"/>
      <c r="OG1319" s="9"/>
      <c r="OH1319" s="9"/>
      <c r="OI1319" s="9"/>
      <c r="OJ1319" s="9"/>
      <c r="OK1319" s="9"/>
      <c r="OL1319" s="9"/>
      <c r="OM1319" s="9"/>
      <c r="ON1319" s="9"/>
      <c r="OO1319" s="9"/>
      <c r="OP1319" s="9"/>
      <c r="OQ1319" s="9"/>
      <c r="OR1319" s="9"/>
      <c r="OS1319" s="9"/>
      <c r="OT1319" s="9"/>
      <c r="OU1319" s="9"/>
      <c r="OV1319" s="9"/>
      <c r="OW1319" s="9"/>
      <c r="OX1319" s="9"/>
      <c r="OY1319" s="9"/>
      <c r="OZ1319" s="9"/>
      <c r="PA1319" s="9"/>
      <c r="PB1319" s="9"/>
      <c r="PC1319" s="9"/>
      <c r="PD1319" s="9"/>
      <c r="PE1319" s="9"/>
      <c r="PF1319" s="9"/>
      <c r="PG1319" s="9"/>
      <c r="PH1319" s="9"/>
      <c r="PI1319" s="9"/>
      <c r="PJ1319" s="9"/>
      <c r="PK1319" s="9"/>
      <c r="PL1319" s="9"/>
      <c r="PM1319" s="9"/>
      <c r="PN1319" s="9"/>
      <c r="PO1319" s="9"/>
      <c r="PP1319" s="9"/>
      <c r="PQ1319" s="9"/>
      <c r="PR1319" s="9"/>
      <c r="PS1319" s="9"/>
      <c r="PT1319" s="9"/>
      <c r="PU1319" s="9"/>
      <c r="PV1319" s="9"/>
      <c r="PW1319" s="9"/>
      <c r="PX1319" s="9"/>
      <c r="PY1319" s="9"/>
      <c r="PZ1319" s="9"/>
      <c r="QA1319" s="9"/>
      <c r="QB1319" s="9"/>
      <c r="QC1319" s="9"/>
      <c r="QD1319" s="9"/>
      <c r="QE1319" s="9"/>
      <c r="QF1319" s="9"/>
      <c r="QG1319" s="9"/>
      <c r="QH1319" s="9"/>
      <c r="QI1319" s="9"/>
      <c r="QJ1319" s="9"/>
      <c r="QK1319" s="9"/>
      <c r="QL1319" s="9"/>
      <c r="QM1319" s="9"/>
      <c r="QN1319" s="9"/>
      <c r="QO1319" s="9"/>
      <c r="QP1319" s="9"/>
      <c r="QQ1319" s="9"/>
      <c r="QR1319" s="9"/>
      <c r="QS1319" s="9"/>
      <c r="QT1319" s="9"/>
      <c r="QU1319" s="9"/>
      <c r="QV1319" s="9"/>
      <c r="QW1319" s="9"/>
      <c r="QX1319" s="9"/>
      <c r="QY1319" s="9"/>
      <c r="QZ1319" s="9"/>
      <c r="RA1319" s="9"/>
      <c r="RB1319" s="9"/>
      <c r="RC1319" s="9"/>
      <c r="RD1319" s="9"/>
      <c r="RE1319" s="9"/>
      <c r="RF1319" s="9"/>
      <c r="RG1319" s="9"/>
      <c r="RH1319" s="9"/>
      <c r="RI1319" s="9"/>
      <c r="RJ1319" s="9"/>
      <c r="RK1319" s="9"/>
      <c r="RL1319" s="9"/>
      <c r="RM1319" s="9"/>
      <c r="RN1319" s="9"/>
      <c r="RO1319" s="9"/>
      <c r="RP1319" s="9"/>
      <c r="RQ1319" s="9"/>
      <c r="RR1319" s="9"/>
      <c r="RS1319" s="9"/>
      <c r="RT1319" s="9"/>
      <c r="RU1319" s="9"/>
      <c r="RV1319" s="9"/>
      <c r="RW1319" s="9"/>
      <c r="RX1319" s="9"/>
      <c r="RY1319" s="9"/>
      <c r="RZ1319" s="9"/>
      <c r="SA1319" s="9"/>
      <c r="SB1319" s="9"/>
      <c r="SC1319" s="9"/>
      <c r="SD1319" s="9"/>
      <c r="SE1319" s="9"/>
      <c r="SF1319" s="9"/>
      <c r="SG1319" s="9"/>
      <c r="SH1319" s="9"/>
      <c r="SI1319" s="9"/>
      <c r="SJ1319" s="9"/>
      <c r="SK1319" s="9"/>
      <c r="SL1319" s="9"/>
      <c r="SM1319" s="9"/>
      <c r="SN1319" s="9"/>
      <c r="SO1319" s="9"/>
      <c r="SP1319" s="9"/>
      <c r="SQ1319" s="9"/>
      <c r="SR1319" s="9"/>
      <c r="SS1319" s="9"/>
      <c r="ST1319" s="9"/>
      <c r="SU1319" s="9"/>
      <c r="SV1319" s="9"/>
      <c r="SW1319" s="9"/>
      <c r="SX1319" s="9"/>
      <c r="SY1319" s="9"/>
      <c r="SZ1319" s="9"/>
      <c r="TA1319" s="9"/>
      <c r="TB1319" s="9"/>
      <c r="TC1319" s="9"/>
      <c r="TD1319" s="9"/>
      <c r="TE1319" s="9"/>
      <c r="TF1319" s="9"/>
      <c r="TG1319" s="9"/>
      <c r="TH1319" s="9"/>
      <c r="TI1319" s="9"/>
      <c r="TJ1319" s="9"/>
      <c r="TK1319" s="9"/>
      <c r="TL1319" s="9"/>
      <c r="TM1319" s="9"/>
      <c r="TN1319" s="9"/>
      <c r="TO1319" s="9"/>
      <c r="TP1319" s="9"/>
      <c r="TQ1319" s="9"/>
      <c r="TR1319" s="9"/>
      <c r="TS1319" s="9"/>
      <c r="TT1319" s="9"/>
      <c r="TU1319" s="9"/>
      <c r="TV1319" s="9"/>
      <c r="TW1319" s="9"/>
      <c r="TX1319" s="9"/>
      <c r="TY1319" s="9"/>
      <c r="TZ1319" s="9"/>
      <c r="UA1319" s="9"/>
      <c r="UB1319" s="9"/>
      <c r="UC1319" s="9"/>
      <c r="UD1319" s="9"/>
      <c r="UE1319" s="9"/>
      <c r="UF1319" s="9"/>
      <c r="UG1319" s="9"/>
      <c r="UH1319" s="9"/>
      <c r="UI1319" s="9"/>
      <c r="UJ1319" s="9"/>
      <c r="UK1319" s="9"/>
      <c r="UL1319" s="9"/>
      <c r="UM1319" s="9"/>
      <c r="UN1319" s="9"/>
      <c r="UO1319" s="9"/>
      <c r="UP1319" s="9"/>
      <c r="UQ1319" s="9"/>
      <c r="UR1319" s="9"/>
      <c r="US1319" s="9"/>
      <c r="UT1319" s="9"/>
      <c r="UU1319" s="9"/>
      <c r="UV1319" s="9"/>
      <c r="UW1319" s="9"/>
      <c r="UX1319" s="9"/>
      <c r="UY1319" s="9"/>
      <c r="UZ1319" s="9"/>
      <c r="VA1319" s="9"/>
      <c r="VB1319" s="9"/>
      <c r="VC1319" s="9"/>
      <c r="VD1319" s="9"/>
      <c r="VE1319" s="9"/>
      <c r="VF1319" s="9"/>
      <c r="VG1319" s="9"/>
      <c r="VH1319" s="9"/>
      <c r="VI1319" s="9"/>
      <c r="VJ1319" s="9"/>
      <c r="VK1319" s="9"/>
      <c r="VL1319" s="9"/>
      <c r="VM1319" s="9"/>
      <c r="VN1319" s="9"/>
      <c r="VO1319" s="9"/>
      <c r="VP1319" s="9"/>
      <c r="VQ1319" s="9"/>
      <c r="VR1319" s="9"/>
      <c r="VS1319" s="9"/>
      <c r="VT1319" s="9"/>
      <c r="VU1319" s="9"/>
      <c r="VV1319" s="9"/>
      <c r="VW1319" s="9"/>
      <c r="VX1319" s="9"/>
      <c r="VY1319" s="9"/>
      <c r="VZ1319" s="9"/>
      <c r="WA1319" s="9"/>
      <c r="WB1319" s="9"/>
      <c r="WC1319" s="9"/>
      <c r="WD1319" s="9"/>
      <c r="WE1319" s="9"/>
      <c r="WF1319" s="9"/>
      <c r="WG1319" s="9"/>
      <c r="WH1319" s="9"/>
      <c r="WI1319" s="9"/>
      <c r="WJ1319" s="9"/>
      <c r="WK1319" s="9"/>
      <c r="WL1319" s="9"/>
      <c r="WM1319" s="9"/>
      <c r="WN1319" s="9"/>
      <c r="WO1319" s="9"/>
      <c r="WP1319" s="9"/>
      <c r="WQ1319" s="9"/>
      <c r="WR1319" s="9"/>
      <c r="WS1319" s="9"/>
      <c r="WT1319" s="9"/>
      <c r="WU1319" s="9"/>
      <c r="WV1319" s="9"/>
      <c r="WW1319" s="9"/>
      <c r="WX1319" s="9"/>
      <c r="WY1319" s="9"/>
      <c r="WZ1319" s="9"/>
      <c r="XA1319" s="9"/>
      <c r="XB1319" s="9"/>
      <c r="XC1319" s="9"/>
      <c r="XD1319" s="9"/>
      <c r="XE1319" s="9"/>
      <c r="XF1319" s="9"/>
      <c r="XG1319" s="9"/>
      <c r="XH1319" s="9"/>
      <c r="XI1319" s="9"/>
      <c r="XJ1319" s="9"/>
      <c r="XK1319" s="9"/>
      <c r="XL1319" s="9"/>
      <c r="XM1319" s="9"/>
      <c r="XN1319" s="9"/>
      <c r="XO1319" s="9"/>
      <c r="XP1319" s="9"/>
      <c r="XQ1319" s="9"/>
      <c r="XR1319" s="9"/>
      <c r="XS1319" s="9"/>
      <c r="XT1319" s="9"/>
      <c r="XU1319" s="9"/>
      <c r="XV1319" s="9"/>
      <c r="XW1319" s="9"/>
      <c r="XX1319" s="9"/>
      <c r="XY1319" s="9"/>
      <c r="XZ1319" s="9"/>
      <c r="YA1319" s="9"/>
      <c r="YB1319" s="9"/>
      <c r="YC1319" s="9"/>
      <c r="YD1319" s="9"/>
      <c r="YE1319" s="9"/>
      <c r="YF1319" s="9"/>
      <c r="YG1319" s="9"/>
      <c r="YH1319" s="9"/>
      <c r="YI1319" s="9"/>
      <c r="YJ1319" s="9"/>
      <c r="YK1319" s="9"/>
      <c r="YL1319" s="9"/>
      <c r="YM1319" s="9"/>
      <c r="YN1319" s="9"/>
      <c r="YO1319" s="9"/>
      <c r="YP1319" s="9"/>
      <c r="YQ1319" s="9"/>
      <c r="YR1319" s="9"/>
      <c r="YS1319" s="9"/>
      <c r="YT1319" s="9"/>
      <c r="YU1319" s="9"/>
      <c r="YV1319" s="9"/>
      <c r="YW1319" s="9"/>
      <c r="YX1319" s="9"/>
      <c r="YY1319" s="9"/>
      <c r="YZ1319" s="9"/>
      <c r="ZA1319" s="9"/>
      <c r="ZB1319" s="9"/>
      <c r="ZC1319" s="9"/>
      <c r="ZD1319" s="9"/>
      <c r="ZE1319" s="9"/>
      <c r="ZF1319" s="9"/>
      <c r="ZG1319" s="9"/>
      <c r="ZH1319" s="9"/>
      <c r="ZI1319" s="9"/>
      <c r="ZJ1319" s="9"/>
      <c r="ZK1319" s="9"/>
      <c r="ZL1319" s="9"/>
      <c r="ZM1319" s="9"/>
      <c r="ZN1319" s="9"/>
      <c r="ZO1319" s="9"/>
      <c r="ZP1319" s="9"/>
      <c r="ZQ1319" s="9"/>
      <c r="ZR1319" s="9"/>
      <c r="ZS1319" s="9"/>
      <c r="ZT1319" s="9"/>
      <c r="ZU1319" s="9"/>
      <c r="ZV1319" s="9"/>
      <c r="ZW1319" s="9"/>
      <c r="ZX1319" s="9"/>
      <c r="ZY1319" s="9"/>
      <c r="ZZ1319" s="9"/>
      <c r="AAA1319" s="9"/>
      <c r="AAB1319" s="9"/>
      <c r="AAC1319" s="9"/>
      <c r="AAD1319" s="9"/>
      <c r="AAE1319" s="9"/>
      <c r="AAF1319" s="9"/>
      <c r="AAG1319" s="9"/>
      <c r="AAH1319" s="9"/>
      <c r="AAI1319" s="9"/>
      <c r="AAJ1319" s="9"/>
      <c r="AAK1319" s="9"/>
      <c r="AAL1319" s="9"/>
      <c r="AAM1319" s="9"/>
      <c r="AAN1319" s="9"/>
      <c r="AAO1319" s="9"/>
      <c r="AAP1319" s="9"/>
      <c r="AAQ1319" s="9"/>
      <c r="AAR1319" s="9"/>
      <c r="AAS1319" s="9"/>
      <c r="AAT1319" s="9"/>
      <c r="AAU1319" s="9"/>
      <c r="AAV1319" s="9"/>
      <c r="AAW1319" s="9"/>
      <c r="AAX1319" s="9"/>
      <c r="AAY1319" s="9"/>
      <c r="AAZ1319" s="9"/>
      <c r="ABA1319" s="9"/>
      <c r="ABB1319" s="9"/>
      <c r="ABC1319" s="9"/>
      <c r="ABD1319" s="9"/>
      <c r="ABE1319" s="9"/>
      <c r="ABF1319" s="9"/>
      <c r="ABG1319" s="9"/>
      <c r="ABH1319" s="9"/>
      <c r="ABI1319" s="9"/>
      <c r="ABJ1319" s="9"/>
      <c r="ABK1319" s="9"/>
      <c r="ABL1319" s="9"/>
      <c r="ABM1319" s="9"/>
      <c r="ABN1319" s="9"/>
      <c r="ABO1319" s="9"/>
      <c r="ABP1319" s="9"/>
      <c r="ABQ1319" s="9"/>
      <c r="ABR1319" s="9"/>
      <c r="ABS1319" s="9"/>
      <c r="ABT1319" s="9"/>
      <c r="ABU1319" s="9"/>
      <c r="ABV1319" s="9"/>
      <c r="ABW1319" s="9"/>
      <c r="ABX1319" s="9"/>
      <c r="ABY1319" s="9"/>
      <c r="ABZ1319" s="9"/>
      <c r="ACA1319" s="9"/>
      <c r="ACB1319" s="9"/>
      <c r="ACC1319" s="9"/>
      <c r="ACD1319" s="9"/>
      <c r="ACE1319" s="9"/>
      <c r="ACF1319" s="9"/>
      <c r="ACG1319" s="9"/>
      <c r="ACH1319" s="9"/>
      <c r="ACI1319" s="9"/>
      <c r="ACJ1319" s="9"/>
      <c r="ACK1319" s="9"/>
      <c r="ACL1319" s="9"/>
      <c r="ACM1319" s="9"/>
      <c r="ACN1319" s="9"/>
      <c r="ACO1319" s="9"/>
      <c r="ACP1319" s="9"/>
      <c r="ACQ1319" s="9"/>
      <c r="ACR1319" s="9"/>
      <c r="ACS1319" s="9"/>
      <c r="ACT1319" s="9"/>
      <c r="ACU1319" s="9"/>
      <c r="ACV1319" s="9"/>
      <c r="ACW1319" s="9"/>
      <c r="ACX1319" s="9"/>
      <c r="ACY1319" s="9"/>
      <c r="ACZ1319" s="9"/>
      <c r="ADA1319" s="9"/>
      <c r="ADB1319" s="9"/>
      <c r="ADC1319" s="9"/>
      <c r="ADD1319" s="9"/>
      <c r="ADE1319" s="9"/>
      <c r="ADF1319" s="9"/>
      <c r="ADG1319" s="9"/>
      <c r="ADH1319" s="9"/>
      <c r="ADI1319" s="9"/>
      <c r="ADJ1319" s="9"/>
      <c r="ADK1319" s="9"/>
      <c r="ADL1319" s="9"/>
      <c r="ADM1319" s="9"/>
      <c r="ADN1319" s="9"/>
      <c r="ADO1319" s="9"/>
      <c r="ADP1319" s="9"/>
      <c r="ADQ1319" s="9"/>
      <c r="ADR1319" s="9"/>
      <c r="ADS1319" s="9"/>
      <c r="ADT1319" s="9"/>
      <c r="ADU1319" s="9"/>
      <c r="ADV1319" s="9"/>
      <c r="ADW1319" s="9"/>
      <c r="ADX1319" s="9"/>
      <c r="ADY1319" s="9"/>
      <c r="ADZ1319" s="9"/>
      <c r="AEA1319" s="9"/>
      <c r="AEB1319" s="9"/>
      <c r="AEC1319" s="9"/>
      <c r="AED1319" s="9"/>
      <c r="AEE1319" s="9"/>
      <c r="AEF1319" s="9"/>
      <c r="AEG1319" s="9"/>
      <c r="AEH1319" s="9"/>
      <c r="AEI1319" s="9"/>
      <c r="AEJ1319" s="9"/>
      <c r="AEK1319" s="9"/>
      <c r="AEL1319" s="9"/>
      <c r="AEM1319" s="9"/>
      <c r="AEN1319" s="9"/>
      <c r="AEO1319" s="9"/>
      <c r="AEP1319" s="9"/>
      <c r="AEQ1319" s="9"/>
      <c r="AER1319" s="9"/>
      <c r="AES1319" s="9"/>
      <c r="AET1319" s="9"/>
      <c r="AEU1319" s="9"/>
      <c r="AEV1319" s="9"/>
      <c r="AEW1319" s="9"/>
      <c r="AEX1319" s="9"/>
      <c r="AEY1319" s="9"/>
      <c r="AEZ1319" s="9"/>
      <c r="AFA1319" s="9"/>
      <c r="AFB1319" s="9"/>
      <c r="AFC1319" s="9"/>
      <c r="AFD1319" s="9"/>
      <c r="AFE1319" s="9"/>
      <c r="AFF1319" s="9"/>
      <c r="AFG1319" s="9"/>
      <c r="AFH1319" s="9"/>
      <c r="AFI1319" s="9"/>
      <c r="AFJ1319" s="9"/>
      <c r="AFK1319" s="9"/>
      <c r="AFL1319" s="9"/>
      <c r="AFM1319" s="9"/>
      <c r="AFN1319" s="9"/>
      <c r="AFO1319" s="9"/>
      <c r="AFP1319" s="9"/>
      <c r="AFQ1319" s="9"/>
      <c r="AFR1319" s="9"/>
      <c r="AFS1319" s="9"/>
      <c r="AFT1319" s="9"/>
      <c r="AFU1319" s="9"/>
      <c r="AFV1319" s="9"/>
      <c r="AFW1319" s="9"/>
      <c r="AFX1319" s="9"/>
      <c r="AFY1319" s="9"/>
      <c r="AFZ1319" s="9"/>
      <c r="AGA1319" s="9"/>
      <c r="AGB1319" s="9"/>
      <c r="AGC1319" s="9"/>
      <c r="AGD1319" s="9"/>
      <c r="AGE1319" s="9"/>
      <c r="AGF1319" s="9"/>
      <c r="AGG1319" s="9"/>
      <c r="AGH1319" s="9"/>
      <c r="AGI1319" s="9"/>
      <c r="AGJ1319" s="9"/>
      <c r="AGK1319" s="9"/>
      <c r="AGL1319" s="9"/>
      <c r="AGM1319" s="9"/>
      <c r="AGN1319" s="9"/>
      <c r="AGO1319" s="9"/>
      <c r="AGP1319" s="9"/>
      <c r="AGQ1319" s="9"/>
      <c r="AGR1319" s="9"/>
      <c r="AGS1319" s="9"/>
      <c r="AGT1319" s="9"/>
      <c r="AGU1319" s="9"/>
      <c r="AGV1319" s="9"/>
      <c r="AGW1319" s="9"/>
      <c r="AGX1319" s="9"/>
      <c r="AGY1319" s="9"/>
      <c r="AGZ1319" s="9"/>
      <c r="AHA1319" s="9"/>
      <c r="AHB1319" s="9"/>
      <c r="AHC1319" s="9"/>
      <c r="AHD1319" s="9"/>
      <c r="AHE1319" s="9"/>
      <c r="AHF1319" s="9"/>
      <c r="AHG1319" s="9"/>
      <c r="AHH1319" s="9"/>
      <c r="AHI1319" s="9"/>
      <c r="AHJ1319" s="9"/>
      <c r="AHK1319" s="9"/>
      <c r="AHL1319" s="9"/>
      <c r="AHM1319" s="9"/>
      <c r="AHN1319" s="9"/>
      <c r="AHO1319" s="9"/>
      <c r="AHP1319" s="9"/>
      <c r="AHQ1319" s="9"/>
      <c r="AHR1319" s="9"/>
      <c r="AHS1319" s="9"/>
      <c r="AHT1319" s="9"/>
      <c r="AHU1319" s="9"/>
      <c r="AHV1319" s="9"/>
      <c r="AHW1319" s="9"/>
      <c r="AHX1319" s="9"/>
      <c r="AHY1319" s="9"/>
      <c r="AHZ1319" s="9"/>
      <c r="AIA1319" s="9"/>
      <c r="AIB1319" s="9"/>
      <c r="AIC1319" s="9"/>
      <c r="AID1319" s="9"/>
      <c r="AIE1319" s="9"/>
      <c r="AIF1319" s="9"/>
      <c r="AIG1319" s="9"/>
      <c r="AIH1319" s="9"/>
      <c r="AII1319" s="9"/>
      <c r="AIJ1319" s="9"/>
      <c r="AIK1319" s="9"/>
      <c r="AIL1319" s="9"/>
      <c r="AIM1319" s="9"/>
      <c r="AIN1319" s="9"/>
      <c r="AIO1319" s="9"/>
      <c r="AIP1319" s="9"/>
      <c r="AIQ1319" s="9"/>
      <c r="AIR1319" s="9"/>
      <c r="AIS1319" s="9"/>
      <c r="AIT1319" s="9"/>
      <c r="AIU1319" s="9"/>
      <c r="AIV1319" s="9"/>
      <c r="AIW1319" s="9"/>
      <c r="AIX1319" s="9"/>
      <c r="AIY1319" s="9"/>
      <c r="AIZ1319" s="9"/>
      <c r="AJA1319" s="9"/>
      <c r="AJB1319" s="9"/>
      <c r="AJC1319" s="9"/>
      <c r="AJD1319" s="9"/>
      <c r="AJE1319" s="9"/>
      <c r="AJF1319" s="9"/>
      <c r="AJG1319" s="9"/>
      <c r="AJH1319" s="9"/>
      <c r="AJI1319" s="9"/>
      <c r="AJJ1319" s="9"/>
      <c r="AJK1319" s="9"/>
      <c r="AJL1319" s="9"/>
      <c r="AJM1319" s="9"/>
      <c r="AJN1319" s="9"/>
      <c r="AJO1319" s="9"/>
      <c r="AJP1319" s="9"/>
      <c r="AJQ1319" s="9"/>
      <c r="AJR1319" s="9"/>
      <c r="AJS1319" s="9"/>
      <c r="AJT1319" s="9"/>
      <c r="AJU1319" s="9"/>
      <c r="AJV1319" s="9"/>
      <c r="AJW1319" s="9"/>
      <c r="AJX1319" s="9"/>
      <c r="AJY1319" s="9"/>
      <c r="AJZ1319" s="9"/>
      <c r="AKA1319" s="9"/>
      <c r="AKB1319" s="9"/>
      <c r="AKC1319" s="9"/>
      <c r="AKD1319" s="9"/>
      <c r="AKE1319" s="9"/>
      <c r="AKF1319" s="9"/>
      <c r="AKG1319" s="9"/>
      <c r="AKH1319" s="9"/>
      <c r="AKI1319" s="9"/>
      <c r="AKJ1319" s="9"/>
      <c r="AKK1319" s="9"/>
      <c r="AKL1319" s="9"/>
      <c r="AKM1319" s="9"/>
      <c r="AKN1319" s="9"/>
      <c r="AKO1319" s="9"/>
      <c r="AKP1319" s="9"/>
      <c r="AKQ1319" s="9"/>
      <c r="AKR1319" s="9"/>
      <c r="AKS1319" s="9"/>
      <c r="AKT1319" s="9"/>
      <c r="AKU1319" s="9"/>
      <c r="AKV1319" s="9"/>
      <c r="AKW1319" s="9"/>
      <c r="AKX1319" s="9"/>
      <c r="AKY1319" s="9"/>
      <c r="AKZ1319" s="9"/>
      <c r="ALA1319" s="9"/>
      <c r="ALB1319" s="9"/>
      <c r="ALC1319" s="9"/>
      <c r="ALD1319" s="9"/>
      <c r="ALE1319" s="9"/>
      <c r="ALF1319" s="9"/>
      <c r="ALG1319" s="9"/>
      <c r="ALH1319" s="9"/>
      <c r="ALI1319" s="9"/>
      <c r="ALJ1319" s="9"/>
      <c r="ALK1319" s="9"/>
      <c r="ALL1319" s="9"/>
      <c r="ALM1319" s="9"/>
      <c r="ALN1319" s="9"/>
      <c r="ALO1319" s="9"/>
      <c r="ALP1319" s="9"/>
      <c r="ALQ1319" s="9"/>
      <c r="ALR1319" s="9"/>
      <c r="ALS1319" s="9"/>
      <c r="ALT1319" s="9"/>
      <c r="ALU1319" s="9"/>
      <c r="ALV1319" s="9"/>
      <c r="ALW1319" s="9"/>
      <c r="ALX1319" s="9"/>
      <c r="ALY1319" s="9"/>
      <c r="ALZ1319" s="9"/>
      <c r="AMA1319" s="9"/>
      <c r="AMB1319" s="9"/>
      <c r="AMC1319" s="9"/>
      <c r="AMD1319" s="9"/>
      <c r="AME1319" s="9"/>
      <c r="AMF1319" s="9"/>
      <c r="AMG1319" s="9"/>
      <c r="AMH1319" s="9"/>
      <c r="AMI1319" s="9"/>
      <c r="AMJ1319" s="9"/>
      <c r="AMK1319" s="9"/>
      <c r="AML1319" s="9"/>
      <c r="AMM1319" s="9"/>
      <c r="AMN1319" s="9"/>
      <c r="AMO1319" s="9"/>
      <c r="AMP1319" s="9"/>
      <c r="AMQ1319" s="9"/>
      <c r="AMR1319" s="9"/>
      <c r="AMS1319" s="9"/>
      <c r="AMT1319" s="9"/>
      <c r="AMU1319" s="9"/>
      <c r="AMV1319" s="9"/>
      <c r="AMW1319" s="9"/>
      <c r="AMX1319" s="9"/>
      <c r="AMY1319" s="9"/>
      <c r="AMZ1319" s="9"/>
      <c r="ANA1319" s="9"/>
      <c r="ANB1319" s="9"/>
      <c r="ANC1319" s="9"/>
      <c r="AND1319" s="9"/>
      <c r="ANE1319" s="9"/>
      <c r="ANF1319" s="9"/>
      <c r="ANG1319" s="9"/>
      <c r="ANH1319" s="9"/>
      <c r="ANI1319" s="9"/>
      <c r="ANJ1319" s="9"/>
      <c r="ANK1319" s="9"/>
      <c r="ANL1319" s="9"/>
      <c r="ANM1319" s="9"/>
      <c r="ANN1319" s="9"/>
      <c r="ANO1319" s="9"/>
      <c r="ANP1319" s="9"/>
      <c r="ANQ1319" s="9"/>
      <c r="ANR1319" s="9"/>
      <c r="ANS1319" s="9"/>
      <c r="ANT1319" s="9"/>
      <c r="ANU1319" s="9"/>
      <c r="ANV1319" s="9"/>
      <c r="ANW1319" s="9"/>
      <c r="ANX1319" s="9"/>
      <c r="ANY1319" s="9"/>
      <c r="ANZ1319" s="9"/>
      <c r="AOA1319" s="9"/>
      <c r="AOB1319" s="9"/>
      <c r="AOC1319" s="9"/>
      <c r="AOD1319" s="9"/>
      <c r="AOE1319" s="9"/>
      <c r="AOF1319" s="9"/>
      <c r="AOG1319" s="9"/>
      <c r="AOH1319" s="9"/>
      <c r="AOI1319" s="9"/>
      <c r="AOJ1319" s="9"/>
      <c r="AOK1319" s="9"/>
      <c r="AOL1319" s="9"/>
      <c r="AOM1319" s="9"/>
      <c r="AON1319" s="9"/>
      <c r="AOO1319" s="9"/>
      <c r="AOP1319" s="9"/>
      <c r="AOQ1319" s="9"/>
      <c r="AOR1319" s="9"/>
      <c r="AOS1319" s="9"/>
      <c r="AOT1319" s="9"/>
      <c r="AOU1319" s="9"/>
      <c r="AOV1319" s="9"/>
      <c r="AOW1319" s="9"/>
      <c r="AOX1319" s="9"/>
      <c r="AOY1319" s="9"/>
      <c r="AOZ1319" s="9"/>
      <c r="APA1319" s="9"/>
      <c r="APB1319" s="9"/>
      <c r="APC1319" s="9"/>
      <c r="APD1319" s="9"/>
      <c r="APE1319" s="9"/>
      <c r="APF1319" s="9"/>
      <c r="APG1319" s="9"/>
      <c r="APH1319" s="9"/>
      <c r="API1319" s="9"/>
      <c r="APJ1319" s="9"/>
      <c r="APK1319" s="9"/>
      <c r="APL1319" s="9"/>
      <c r="APM1319" s="9"/>
      <c r="APN1319" s="9"/>
      <c r="APO1319" s="9"/>
      <c r="APP1319" s="9"/>
      <c r="APQ1319" s="9"/>
      <c r="APR1319" s="9"/>
      <c r="APS1319" s="9"/>
      <c r="APT1319" s="9"/>
      <c r="APU1319" s="9"/>
      <c r="APV1319" s="9"/>
      <c r="APW1319" s="9"/>
      <c r="APX1319" s="9"/>
      <c r="APY1319" s="9"/>
      <c r="APZ1319" s="9"/>
      <c r="AQA1319" s="9"/>
      <c r="AQB1319" s="9"/>
      <c r="AQC1319" s="9"/>
      <c r="AQD1319" s="9"/>
      <c r="AQE1319" s="9"/>
      <c r="AQF1319" s="9"/>
      <c r="AQG1319" s="9"/>
      <c r="AQH1319" s="9"/>
      <c r="AQI1319" s="9"/>
      <c r="AQJ1319" s="9"/>
      <c r="AQK1319" s="9"/>
      <c r="AQL1319" s="9"/>
      <c r="AQM1319" s="9"/>
      <c r="AQN1319" s="9"/>
      <c r="AQO1319" s="9"/>
      <c r="AQP1319" s="9"/>
      <c r="AQQ1319" s="9"/>
      <c r="AQR1319" s="9"/>
      <c r="AQS1319" s="9"/>
      <c r="AQT1319" s="9"/>
      <c r="AQU1319" s="9"/>
      <c r="AQV1319" s="9"/>
      <c r="AQW1319" s="9"/>
      <c r="AQX1319" s="9"/>
      <c r="AQY1319" s="9"/>
      <c r="AQZ1319" s="9"/>
      <c r="ARA1319" s="9"/>
      <c r="ARB1319" s="9"/>
      <c r="ARC1319" s="9"/>
      <c r="ARD1319" s="9"/>
      <c r="ARE1319" s="9"/>
      <c r="ARF1319" s="9"/>
      <c r="ARG1319" s="9"/>
      <c r="ARH1319" s="9"/>
      <c r="ARI1319" s="9"/>
      <c r="ARJ1319" s="9"/>
      <c r="ARK1319" s="9"/>
      <c r="ARL1319" s="9"/>
      <c r="ARM1319" s="9"/>
      <c r="ARN1319" s="9"/>
      <c r="ARO1319" s="9"/>
      <c r="ARP1319" s="9"/>
      <c r="ARQ1319" s="9"/>
      <c r="ARR1319" s="9"/>
      <c r="ARS1319" s="9"/>
      <c r="ART1319" s="9"/>
      <c r="ARU1319" s="9"/>
      <c r="ARV1319" s="9"/>
      <c r="ARW1319" s="9"/>
      <c r="ARX1319" s="9"/>
      <c r="ARY1319" s="9"/>
      <c r="ARZ1319" s="9"/>
      <c r="ASA1319" s="9"/>
      <c r="ASB1319" s="9"/>
      <c r="ASC1319" s="9"/>
      <c r="ASD1319" s="9"/>
      <c r="ASE1319" s="9"/>
      <c r="ASF1319" s="9"/>
      <c r="ASG1319" s="9"/>
      <c r="ASH1319" s="9"/>
      <c r="ASI1319" s="9"/>
      <c r="ASJ1319" s="9"/>
      <c r="ASK1319" s="9"/>
      <c r="ASL1319" s="9"/>
      <c r="ASM1319" s="9"/>
      <c r="ASN1319" s="9"/>
      <c r="ASO1319" s="9"/>
      <c r="ASP1319" s="9"/>
      <c r="ASQ1319" s="9"/>
      <c r="ASR1319" s="9"/>
      <c r="ASS1319" s="9"/>
      <c r="AST1319" s="9"/>
      <c r="ASU1319" s="9"/>
      <c r="ASV1319" s="9"/>
      <c r="ASW1319" s="9"/>
      <c r="ASX1319" s="9"/>
      <c r="ASY1319" s="9"/>
      <c r="ASZ1319" s="9"/>
      <c r="ATA1319" s="9"/>
      <c r="ATB1319" s="9"/>
      <c r="ATC1319" s="9"/>
      <c r="ATD1319" s="9"/>
      <c r="ATE1319" s="9"/>
      <c r="ATF1319" s="9"/>
      <c r="ATG1319" s="9"/>
      <c r="ATH1319" s="9"/>
      <c r="ATI1319" s="9"/>
      <c r="ATJ1319" s="9"/>
      <c r="ATK1319" s="9"/>
      <c r="ATL1319" s="9"/>
      <c r="ATM1319" s="9"/>
      <c r="ATN1319" s="9"/>
      <c r="ATO1319" s="9"/>
      <c r="ATP1319" s="9"/>
      <c r="ATQ1319" s="9"/>
      <c r="ATR1319" s="9"/>
      <c r="ATS1319" s="9"/>
      <c r="ATT1319" s="9"/>
      <c r="ATU1319" s="9"/>
      <c r="ATV1319" s="9"/>
      <c r="ATW1319" s="9"/>
      <c r="ATX1319" s="9"/>
      <c r="ATY1319" s="9"/>
      <c r="ATZ1319" s="9"/>
      <c r="AUA1319" s="9"/>
      <c r="AUB1319" s="9"/>
      <c r="AUC1319" s="9"/>
      <c r="AUD1319" s="9"/>
      <c r="AUE1319" s="9"/>
      <c r="AUF1319" s="9"/>
      <c r="AUG1319" s="9"/>
      <c r="AUH1319" s="9"/>
      <c r="AUI1319" s="9"/>
      <c r="AUJ1319" s="9"/>
      <c r="AUK1319" s="9"/>
      <c r="AUL1319" s="9"/>
      <c r="AUM1319" s="9"/>
      <c r="AUN1319" s="9"/>
      <c r="AUO1319" s="9"/>
      <c r="AUP1319" s="9"/>
      <c r="AUQ1319" s="9"/>
      <c r="AUR1319" s="9"/>
      <c r="AUS1319" s="9"/>
      <c r="AUT1319" s="9"/>
      <c r="AUU1319" s="9"/>
      <c r="AUV1319" s="9"/>
      <c r="AUW1319" s="9"/>
      <c r="AUX1319" s="9"/>
      <c r="AUY1319" s="9"/>
      <c r="AUZ1319" s="9"/>
      <c r="AVA1319" s="9"/>
      <c r="AVB1319" s="9"/>
      <c r="AVC1319" s="9"/>
      <c r="AVD1319" s="9"/>
      <c r="AVE1319" s="9"/>
      <c r="AVF1319" s="9"/>
      <c r="AVG1319" s="9"/>
      <c r="AVH1319" s="9"/>
      <c r="AVI1319" s="9"/>
      <c r="AVJ1319" s="9"/>
      <c r="AVK1319" s="9"/>
      <c r="AVL1319" s="9"/>
      <c r="AVM1319" s="9"/>
      <c r="AVN1319" s="9"/>
      <c r="AVO1319" s="9"/>
      <c r="AVP1319" s="9"/>
      <c r="AVQ1319" s="9"/>
      <c r="AVR1319" s="9"/>
      <c r="AVS1319" s="9"/>
      <c r="AVT1319" s="9"/>
      <c r="AVU1319" s="9"/>
      <c r="AVV1319" s="9"/>
      <c r="AVW1319" s="9"/>
      <c r="AVX1319" s="9"/>
      <c r="AVY1319" s="9"/>
      <c r="AVZ1319" s="9"/>
      <c r="AWA1319" s="9"/>
      <c r="AWB1319" s="9"/>
      <c r="AWC1319" s="9"/>
      <c r="AWD1319" s="9"/>
      <c r="AWE1319" s="9"/>
      <c r="AWF1319" s="9"/>
      <c r="AWG1319" s="9"/>
      <c r="AWH1319" s="9"/>
      <c r="AWI1319" s="9"/>
      <c r="AWJ1319" s="9"/>
      <c r="AWK1319" s="9"/>
      <c r="AWL1319" s="9"/>
      <c r="AWM1319" s="9"/>
      <c r="AWN1319" s="9"/>
      <c r="AWO1319" s="9"/>
      <c r="AWP1319" s="9"/>
      <c r="AWQ1319" s="9"/>
      <c r="AWR1319" s="9"/>
      <c r="AWS1319" s="9"/>
      <c r="AWT1319" s="9"/>
      <c r="AWU1319" s="9"/>
      <c r="AWV1319" s="9"/>
      <c r="AWW1319" s="9"/>
      <c r="AWX1319" s="9"/>
      <c r="AWY1319" s="9"/>
      <c r="AWZ1319" s="9"/>
      <c r="AXA1319" s="9"/>
      <c r="AXB1319" s="9"/>
      <c r="AXC1319" s="9"/>
      <c r="AXD1319" s="9"/>
      <c r="AXE1319" s="9"/>
      <c r="AXF1319" s="9"/>
      <c r="AXG1319" s="9"/>
      <c r="AXH1319" s="9"/>
      <c r="AXI1319" s="9"/>
      <c r="AXJ1319" s="9"/>
      <c r="AXK1319" s="9"/>
      <c r="AXL1319" s="9"/>
      <c r="AXM1319" s="9"/>
      <c r="AXN1319" s="9"/>
      <c r="AXO1319" s="9"/>
      <c r="AXP1319" s="9"/>
      <c r="AXQ1319" s="9"/>
      <c r="AXR1319" s="9"/>
      <c r="AXS1319" s="9"/>
      <c r="AXT1319" s="9"/>
      <c r="AXU1319" s="9"/>
      <c r="AXV1319" s="9"/>
      <c r="AXW1319" s="9"/>
      <c r="AXX1319" s="9"/>
      <c r="AXY1319" s="9"/>
      <c r="AXZ1319" s="9"/>
      <c r="AYA1319" s="9"/>
      <c r="AYB1319" s="9"/>
      <c r="AYC1319" s="9"/>
      <c r="AYD1319" s="9"/>
      <c r="AYE1319" s="9"/>
      <c r="AYF1319" s="9"/>
      <c r="AYG1319" s="9"/>
      <c r="AYH1319" s="9"/>
      <c r="AYI1319" s="9"/>
      <c r="AYJ1319" s="9"/>
      <c r="AYK1319" s="9"/>
      <c r="AYL1319" s="9"/>
      <c r="AYM1319" s="9"/>
      <c r="AYN1319" s="9"/>
      <c r="AYO1319" s="9"/>
      <c r="AYP1319" s="9"/>
      <c r="AYQ1319" s="9"/>
      <c r="AYR1319" s="9"/>
      <c r="AYS1319" s="9"/>
      <c r="AYT1319" s="9"/>
      <c r="AYU1319" s="9"/>
      <c r="AYV1319" s="9"/>
      <c r="AYW1319" s="9"/>
      <c r="AYX1319" s="9"/>
      <c r="AYY1319" s="9"/>
      <c r="AYZ1319" s="9"/>
      <c r="AZA1319" s="9"/>
      <c r="AZB1319" s="9"/>
      <c r="AZC1319" s="9"/>
      <c r="AZD1319" s="9"/>
      <c r="AZE1319" s="9"/>
      <c r="AZF1319" s="9"/>
      <c r="AZG1319" s="9"/>
      <c r="AZH1319" s="9"/>
      <c r="AZI1319" s="9"/>
      <c r="AZJ1319" s="9"/>
      <c r="AZK1319" s="9"/>
      <c r="AZL1319" s="9"/>
      <c r="AZM1319" s="9"/>
      <c r="AZN1319" s="9"/>
      <c r="AZO1319" s="9"/>
      <c r="AZP1319" s="9"/>
      <c r="AZQ1319" s="9"/>
      <c r="AZR1319" s="9"/>
      <c r="AZS1319" s="9"/>
      <c r="AZT1319" s="9"/>
      <c r="AZU1319" s="9"/>
      <c r="AZV1319" s="9"/>
      <c r="AZW1319" s="9"/>
      <c r="AZX1319" s="9"/>
      <c r="AZY1319" s="9"/>
      <c r="AZZ1319" s="9"/>
      <c r="BAA1319" s="9"/>
      <c r="BAB1319" s="9"/>
      <c r="BAC1319" s="9"/>
      <c r="BAD1319" s="9"/>
      <c r="BAE1319" s="9"/>
      <c r="BAF1319" s="9"/>
      <c r="BAG1319" s="9"/>
      <c r="BAH1319" s="9"/>
      <c r="BAI1319" s="9"/>
      <c r="BAJ1319" s="9"/>
      <c r="BAK1319" s="9"/>
      <c r="BAL1319" s="9"/>
      <c r="BAM1319" s="9"/>
      <c r="BAN1319" s="9"/>
      <c r="BAO1319" s="9"/>
      <c r="BAP1319" s="9"/>
      <c r="BAQ1319" s="9"/>
      <c r="BAR1319" s="9"/>
      <c r="BAS1319" s="9"/>
      <c r="BAT1319" s="9"/>
      <c r="BAU1319" s="9"/>
      <c r="BAV1319" s="9"/>
      <c r="BAW1319" s="9"/>
      <c r="BAX1319" s="9"/>
      <c r="BAY1319" s="9"/>
      <c r="BAZ1319" s="9"/>
      <c r="BBA1319" s="9"/>
      <c r="BBB1319" s="9"/>
      <c r="BBC1319" s="9"/>
      <c r="BBD1319" s="9"/>
      <c r="BBE1319" s="9"/>
      <c r="BBF1319" s="9"/>
      <c r="BBG1319" s="9"/>
      <c r="BBH1319" s="9"/>
      <c r="BBI1319" s="9"/>
      <c r="BBJ1319" s="9"/>
      <c r="BBK1319" s="9"/>
      <c r="BBL1319" s="9"/>
      <c r="BBM1319" s="9"/>
      <c r="BBN1319" s="9"/>
      <c r="BBO1319" s="9"/>
      <c r="BBP1319" s="9"/>
      <c r="BBQ1319" s="9"/>
      <c r="BBR1319" s="9"/>
      <c r="BBS1319" s="9"/>
      <c r="BBT1319" s="9"/>
      <c r="BBU1319" s="9"/>
      <c r="BBV1319" s="9"/>
      <c r="BBW1319" s="9"/>
      <c r="BBX1319" s="9"/>
      <c r="BBY1319" s="9"/>
      <c r="BBZ1319" s="9"/>
      <c r="BCA1319" s="9"/>
      <c r="BCB1319" s="9"/>
      <c r="BCC1319" s="9"/>
      <c r="BCD1319" s="9"/>
      <c r="BCE1319" s="9"/>
      <c r="BCF1319" s="9"/>
      <c r="BCG1319" s="9"/>
      <c r="BCH1319" s="9"/>
      <c r="BCI1319" s="9"/>
      <c r="BCJ1319" s="9"/>
      <c r="BCK1319" s="9"/>
      <c r="BCL1319" s="9"/>
      <c r="BCM1319" s="9"/>
      <c r="BCN1319" s="9"/>
      <c r="BCO1319" s="9"/>
      <c r="BCP1319" s="9"/>
      <c r="BCQ1319" s="9"/>
      <c r="BCR1319" s="9"/>
      <c r="BCS1319" s="9"/>
      <c r="BCT1319" s="9"/>
      <c r="BCU1319" s="9"/>
      <c r="BCV1319" s="9"/>
      <c r="BCW1319" s="9"/>
      <c r="BCX1319" s="9"/>
      <c r="BCY1319" s="9"/>
      <c r="BCZ1319" s="9"/>
      <c r="BDA1319" s="9"/>
      <c r="BDB1319" s="9"/>
      <c r="BDC1319" s="9"/>
      <c r="BDD1319" s="9"/>
      <c r="BDE1319" s="9"/>
      <c r="BDF1319" s="9"/>
      <c r="BDG1319" s="9"/>
      <c r="BDH1319" s="9"/>
      <c r="BDI1319" s="9"/>
      <c r="BDJ1319" s="9"/>
      <c r="BDK1319" s="9"/>
      <c r="BDL1319" s="9"/>
      <c r="BDM1319" s="9"/>
      <c r="BDN1319" s="9"/>
      <c r="BDO1319" s="9"/>
      <c r="BDP1319" s="9"/>
      <c r="BDQ1319" s="9"/>
      <c r="BDR1319" s="9"/>
      <c r="BDS1319" s="9"/>
      <c r="BDT1319" s="9"/>
      <c r="BDU1319" s="9"/>
      <c r="BDV1319" s="9"/>
      <c r="BDW1319" s="9"/>
      <c r="BDX1319" s="9"/>
      <c r="BDY1319" s="9"/>
      <c r="BDZ1319" s="9"/>
      <c r="BEA1319" s="9"/>
      <c r="BEB1319" s="9"/>
      <c r="BEC1319" s="9"/>
      <c r="BED1319" s="9"/>
      <c r="BEE1319" s="9"/>
      <c r="BEF1319" s="9"/>
      <c r="BEG1319" s="9"/>
      <c r="BEH1319" s="9"/>
      <c r="BEI1319" s="9"/>
      <c r="BEJ1319" s="9"/>
      <c r="BEK1319" s="9"/>
      <c r="BEL1319" s="9"/>
      <c r="BEM1319" s="9"/>
      <c r="BEN1319" s="9"/>
      <c r="BEO1319" s="9"/>
      <c r="BEP1319" s="9"/>
      <c r="BEQ1319" s="9"/>
      <c r="BER1319" s="9"/>
      <c r="BES1319" s="9"/>
      <c r="BET1319" s="9"/>
      <c r="BEU1319" s="9"/>
      <c r="BEV1319" s="9"/>
      <c r="BEW1319" s="9"/>
      <c r="BEX1319" s="9"/>
      <c r="BEY1319" s="9"/>
      <c r="BEZ1319" s="9"/>
      <c r="BFA1319" s="9"/>
      <c r="BFB1319" s="9"/>
      <c r="BFC1319" s="9"/>
      <c r="BFD1319" s="9"/>
      <c r="BFE1319" s="9"/>
      <c r="BFF1319" s="9"/>
      <c r="BFG1319" s="9"/>
      <c r="BFH1319" s="9"/>
      <c r="BFI1319" s="9"/>
      <c r="BFJ1319" s="9"/>
      <c r="BFK1319" s="9"/>
      <c r="BFL1319" s="9"/>
      <c r="BFM1319" s="9"/>
      <c r="BFN1319" s="9"/>
      <c r="BFO1319" s="9"/>
      <c r="BFP1319" s="9"/>
      <c r="BFQ1319" s="9"/>
      <c r="BFR1319" s="9"/>
      <c r="BFS1319" s="9"/>
      <c r="BFT1319" s="9"/>
      <c r="BFU1319" s="9"/>
      <c r="BFV1319" s="9"/>
      <c r="BFW1319" s="9"/>
      <c r="BFX1319" s="9"/>
      <c r="BFY1319" s="9"/>
      <c r="BFZ1319" s="9"/>
      <c r="BGA1319" s="9"/>
      <c r="BGB1319" s="9"/>
      <c r="BGC1319" s="9"/>
      <c r="BGD1319" s="9"/>
      <c r="BGE1319" s="9"/>
      <c r="BGF1319" s="9"/>
      <c r="BGG1319" s="9"/>
      <c r="BGH1319" s="9"/>
      <c r="BGI1319" s="9"/>
      <c r="BGJ1319" s="9"/>
      <c r="BGK1319" s="9"/>
      <c r="BGL1319" s="9"/>
      <c r="BGM1319" s="9"/>
      <c r="BGN1319" s="9"/>
      <c r="BGO1319" s="9"/>
      <c r="BGP1319" s="9"/>
      <c r="BGQ1319" s="9"/>
      <c r="BGR1319" s="9"/>
      <c r="BGS1319" s="9"/>
      <c r="BGT1319" s="9"/>
      <c r="BGU1319" s="9"/>
      <c r="BGV1319" s="9"/>
      <c r="BGW1319" s="9"/>
      <c r="BGX1319" s="9"/>
      <c r="BGY1319" s="9"/>
      <c r="BGZ1319" s="9"/>
      <c r="BHA1319" s="9"/>
      <c r="BHB1319" s="9"/>
      <c r="BHC1319" s="9"/>
      <c r="BHD1319" s="9"/>
      <c r="BHE1319" s="9"/>
      <c r="BHF1319" s="9"/>
      <c r="BHG1319" s="9"/>
      <c r="BHH1319" s="9"/>
      <c r="BHI1319" s="9"/>
      <c r="BHJ1319" s="9"/>
      <c r="BHK1319" s="9"/>
      <c r="BHL1319" s="9"/>
      <c r="BHM1319" s="9"/>
      <c r="BHN1319" s="9"/>
      <c r="BHO1319" s="9"/>
      <c r="BHP1319" s="9"/>
      <c r="BHQ1319" s="9"/>
      <c r="BHR1319" s="9"/>
      <c r="BHS1319" s="9"/>
      <c r="BHT1319" s="9"/>
      <c r="BHU1319" s="9"/>
      <c r="BHV1319" s="9"/>
      <c r="BHW1319" s="9"/>
      <c r="BHX1319" s="9"/>
      <c r="BHY1319" s="9"/>
      <c r="BHZ1319" s="9"/>
      <c r="BIA1319" s="9"/>
      <c r="BIB1319" s="9"/>
      <c r="BIC1319" s="9"/>
      <c r="BID1319" s="9"/>
      <c r="BIE1319" s="9"/>
      <c r="BIF1319" s="9"/>
      <c r="BIG1319" s="9"/>
      <c r="BIH1319" s="9"/>
      <c r="BII1319" s="9"/>
      <c r="BIJ1319" s="9"/>
      <c r="BIK1319" s="9"/>
      <c r="BIL1319" s="9"/>
      <c r="BIM1319" s="9"/>
      <c r="BIN1319" s="9"/>
      <c r="BIO1319" s="9"/>
      <c r="BIP1319" s="9"/>
      <c r="BIQ1319" s="9"/>
      <c r="BIR1319" s="9"/>
      <c r="BIS1319" s="9"/>
      <c r="BIT1319" s="9"/>
      <c r="BIU1319" s="9"/>
      <c r="BIV1319" s="9"/>
      <c r="BIW1319" s="9"/>
      <c r="BIX1319" s="9"/>
      <c r="BIY1319" s="9"/>
      <c r="BIZ1319" s="9"/>
      <c r="BJA1319" s="9"/>
      <c r="BJB1319" s="9"/>
      <c r="BJC1319" s="9"/>
      <c r="BJD1319" s="9"/>
      <c r="BJE1319" s="9"/>
      <c r="BJF1319" s="9"/>
      <c r="BJG1319" s="9"/>
      <c r="BJH1319" s="9"/>
      <c r="BJI1319" s="9"/>
      <c r="BJJ1319" s="9"/>
      <c r="BJK1319" s="9"/>
      <c r="BJL1319" s="9"/>
      <c r="BJM1319" s="9"/>
      <c r="BJN1319" s="9"/>
      <c r="BJO1319" s="9"/>
      <c r="BJP1319" s="9"/>
      <c r="BJQ1319" s="9"/>
      <c r="BJR1319" s="9"/>
      <c r="BJS1319" s="9"/>
      <c r="BJT1319" s="9"/>
      <c r="BJU1319" s="9"/>
      <c r="BJV1319" s="9"/>
      <c r="BJW1319" s="9"/>
      <c r="BJX1319" s="9"/>
      <c r="BJY1319" s="9"/>
      <c r="BJZ1319" s="9"/>
      <c r="BKA1319" s="9"/>
      <c r="BKB1319" s="9"/>
      <c r="BKC1319" s="9"/>
      <c r="BKD1319" s="9"/>
      <c r="BKE1319" s="9"/>
      <c r="BKF1319" s="9"/>
      <c r="BKG1319" s="9"/>
      <c r="BKH1319" s="9"/>
      <c r="BKI1319" s="9"/>
      <c r="BKJ1319" s="9"/>
      <c r="BKK1319" s="9"/>
      <c r="BKL1319" s="9"/>
      <c r="BKM1319" s="9"/>
      <c r="BKN1319" s="9"/>
      <c r="BKO1319" s="9"/>
      <c r="BKP1319" s="9"/>
      <c r="BKQ1319" s="9"/>
      <c r="BKR1319" s="9"/>
      <c r="BKS1319" s="9"/>
      <c r="BKT1319" s="9"/>
      <c r="BKU1319" s="9"/>
      <c r="BKV1319" s="9"/>
      <c r="BKW1319" s="9"/>
      <c r="BKX1319" s="9"/>
      <c r="BKY1319" s="9"/>
      <c r="BKZ1319" s="9"/>
      <c r="BLA1319" s="9"/>
      <c r="BLB1319" s="9"/>
      <c r="BLC1319" s="9"/>
      <c r="BLD1319" s="9"/>
      <c r="BLE1319" s="9"/>
      <c r="BLF1319" s="9"/>
      <c r="BLG1319" s="9"/>
      <c r="BLH1319" s="9"/>
      <c r="BLI1319" s="9"/>
      <c r="BLJ1319" s="9"/>
      <c r="BLK1319" s="9"/>
      <c r="BLL1319" s="9"/>
      <c r="BLM1319" s="9"/>
      <c r="BLN1319" s="9"/>
      <c r="BLO1319" s="9"/>
      <c r="BLP1319" s="9"/>
      <c r="BLQ1319" s="9"/>
      <c r="BLR1319" s="9"/>
      <c r="BLS1319" s="9"/>
      <c r="BLT1319" s="9"/>
      <c r="BLU1319" s="9"/>
      <c r="BLV1319" s="9"/>
      <c r="BLW1319" s="9"/>
      <c r="BLX1319" s="9"/>
      <c r="BLY1319" s="9"/>
      <c r="BLZ1319" s="9"/>
      <c r="BMA1319" s="9"/>
      <c r="BMB1319" s="9"/>
      <c r="BMC1319" s="9"/>
      <c r="BMD1319" s="9"/>
      <c r="BME1319" s="9"/>
      <c r="BMF1319" s="9"/>
      <c r="BMG1319" s="9"/>
      <c r="BMH1319" s="9"/>
      <c r="BMI1319" s="9"/>
      <c r="BMJ1319" s="9"/>
      <c r="BMK1319" s="9"/>
      <c r="BML1319" s="9"/>
      <c r="BMM1319" s="9"/>
      <c r="BMN1319" s="9"/>
      <c r="BMO1319" s="9"/>
      <c r="BMP1319" s="9"/>
      <c r="BMQ1319" s="9"/>
      <c r="BMR1319" s="9"/>
      <c r="BMS1319" s="9"/>
      <c r="BMT1319" s="9"/>
      <c r="BMU1319" s="9"/>
      <c r="BMV1319" s="9"/>
      <c r="BMW1319" s="9"/>
      <c r="BMX1319" s="9"/>
      <c r="BMY1319" s="9"/>
      <c r="BMZ1319" s="9"/>
      <c r="BNA1319" s="9"/>
      <c r="BNB1319" s="9"/>
      <c r="BNC1319" s="9"/>
      <c r="BND1319" s="9"/>
      <c r="BNE1319" s="9"/>
      <c r="BNF1319" s="9"/>
      <c r="BNG1319" s="9"/>
      <c r="BNH1319" s="9"/>
      <c r="BNI1319" s="9"/>
      <c r="BNJ1319" s="9"/>
      <c r="BNK1319" s="9"/>
      <c r="BNL1319" s="9"/>
      <c r="BNM1319" s="9"/>
      <c r="BNN1319" s="9"/>
      <c r="BNO1319" s="9"/>
      <c r="BNP1319" s="9"/>
      <c r="BNQ1319" s="9"/>
      <c r="BNR1319" s="9"/>
      <c r="BNS1319" s="9"/>
      <c r="BNT1319" s="9"/>
      <c r="BNU1319" s="9"/>
      <c r="BNV1319" s="9"/>
      <c r="BNW1319" s="9"/>
      <c r="BNX1319" s="9"/>
      <c r="BNY1319" s="9"/>
      <c r="BNZ1319" s="9"/>
      <c r="BOA1319" s="9"/>
      <c r="BOB1319" s="9"/>
      <c r="BOC1319" s="9"/>
      <c r="BOD1319" s="9"/>
      <c r="BOE1319" s="9"/>
      <c r="BOF1319" s="9"/>
      <c r="BOG1319" s="9"/>
      <c r="BOH1319" s="9"/>
      <c r="BOI1319" s="9"/>
      <c r="BOJ1319" s="9"/>
      <c r="BOK1319" s="9"/>
      <c r="BOL1319" s="9"/>
      <c r="BOM1319" s="9"/>
      <c r="BON1319" s="9"/>
      <c r="BOO1319" s="9"/>
      <c r="BOP1319" s="9"/>
      <c r="BOQ1319" s="9"/>
      <c r="BOR1319" s="9"/>
      <c r="BOS1319" s="9"/>
      <c r="BOT1319" s="9"/>
      <c r="BOU1319" s="9"/>
      <c r="BOV1319" s="9"/>
      <c r="BOW1319" s="9"/>
      <c r="BOX1319" s="9"/>
      <c r="BOY1319" s="9"/>
      <c r="BOZ1319" s="9"/>
      <c r="BPA1319" s="9"/>
      <c r="BPB1319" s="9"/>
      <c r="BPC1319" s="9"/>
      <c r="BPD1319" s="9"/>
      <c r="BPE1319" s="9"/>
      <c r="BPF1319" s="9"/>
      <c r="BPG1319" s="9"/>
      <c r="BPH1319" s="9"/>
      <c r="BPI1319" s="9"/>
      <c r="BPJ1319" s="9"/>
      <c r="BPK1319" s="9"/>
      <c r="BPL1319" s="9"/>
      <c r="BPM1319" s="9"/>
      <c r="BPN1319" s="9"/>
      <c r="BPO1319" s="9"/>
      <c r="BPP1319" s="9"/>
      <c r="BPQ1319" s="9"/>
      <c r="BPR1319" s="9"/>
      <c r="BPS1319" s="9"/>
      <c r="BPT1319" s="9"/>
      <c r="BPU1319" s="9"/>
      <c r="BPV1319" s="9"/>
      <c r="BPW1319" s="9"/>
      <c r="BPX1319" s="9"/>
      <c r="BPY1319" s="9"/>
      <c r="BPZ1319" s="9"/>
      <c r="BQA1319" s="9"/>
      <c r="BQB1319" s="9"/>
      <c r="BQC1319" s="9"/>
      <c r="BQD1319" s="9"/>
      <c r="BQE1319" s="9"/>
      <c r="BQF1319" s="9"/>
      <c r="BQG1319" s="9"/>
      <c r="BQH1319" s="9"/>
      <c r="BQI1319" s="9"/>
      <c r="BQJ1319" s="9"/>
      <c r="BQK1319" s="9"/>
      <c r="BQL1319" s="9"/>
      <c r="BQM1319" s="9"/>
      <c r="BQN1319" s="9"/>
      <c r="BQO1319" s="9"/>
      <c r="BQP1319" s="9"/>
      <c r="BQQ1319" s="9"/>
      <c r="BQR1319" s="9"/>
      <c r="BQS1319" s="9"/>
      <c r="BQT1319" s="9"/>
      <c r="BQU1319" s="9"/>
      <c r="BQV1319" s="9"/>
      <c r="BQW1319" s="9"/>
      <c r="BQX1319" s="9"/>
      <c r="BQY1319" s="9"/>
      <c r="BQZ1319" s="9"/>
      <c r="BRA1319" s="9"/>
      <c r="BRB1319" s="9"/>
      <c r="BRC1319" s="9"/>
      <c r="BRD1319" s="9"/>
      <c r="BRE1319" s="9"/>
      <c r="BRF1319" s="9"/>
      <c r="BRG1319" s="9"/>
      <c r="BRH1319" s="9"/>
      <c r="BRI1319" s="9"/>
      <c r="BRJ1319" s="9"/>
      <c r="BRK1319" s="9"/>
      <c r="BRL1319" s="9"/>
      <c r="BRM1319" s="9"/>
      <c r="BRN1319" s="9"/>
      <c r="BRO1319" s="9"/>
      <c r="BRP1319" s="9"/>
      <c r="BRQ1319" s="9"/>
      <c r="BRR1319" s="9"/>
      <c r="BRS1319" s="9"/>
      <c r="BRT1319" s="9"/>
      <c r="BRU1319" s="9"/>
      <c r="BRV1319" s="9"/>
      <c r="BRW1319" s="9"/>
      <c r="BRX1319" s="9"/>
      <c r="BRY1319" s="9"/>
      <c r="BRZ1319" s="9"/>
      <c r="BSA1319" s="9"/>
      <c r="BSB1319" s="9"/>
      <c r="BSC1319" s="9"/>
      <c r="BSD1319" s="9"/>
      <c r="BSE1319" s="9"/>
      <c r="BSF1319" s="9"/>
      <c r="BSG1319" s="9"/>
      <c r="BSH1319" s="9"/>
      <c r="BSI1319" s="9"/>
      <c r="BSJ1319" s="9"/>
      <c r="BSK1319" s="9"/>
      <c r="BSL1319" s="9"/>
      <c r="BSM1319" s="9"/>
      <c r="BSN1319" s="9"/>
      <c r="BSO1319" s="9"/>
      <c r="BSP1319" s="9"/>
      <c r="BSQ1319" s="9"/>
      <c r="BSR1319" s="9"/>
      <c r="BSS1319" s="9"/>
      <c r="BST1319" s="9"/>
      <c r="BSU1319" s="9"/>
      <c r="BSV1319" s="9"/>
      <c r="BSW1319" s="9"/>
      <c r="BSX1319" s="9"/>
      <c r="BSY1319" s="9"/>
      <c r="BSZ1319" s="9"/>
      <c r="BTA1319" s="9"/>
      <c r="BTB1319" s="9"/>
      <c r="BTC1319" s="9"/>
      <c r="BTD1319" s="9"/>
      <c r="BTE1319" s="9"/>
      <c r="BTF1319" s="9"/>
      <c r="BTG1319" s="9"/>
      <c r="BTH1319" s="9"/>
      <c r="BTI1319" s="9"/>
      <c r="BTJ1319" s="9"/>
      <c r="BTK1319" s="9"/>
      <c r="BTL1319" s="9"/>
      <c r="BTM1319" s="9"/>
      <c r="BTN1319" s="9"/>
      <c r="BTO1319" s="9"/>
      <c r="BTP1319" s="9"/>
      <c r="BTQ1319" s="9"/>
      <c r="BTR1319" s="9"/>
      <c r="BTS1319" s="9"/>
      <c r="BTT1319" s="9"/>
      <c r="BTU1319" s="9"/>
      <c r="BTV1319" s="9"/>
      <c r="BTW1319" s="9"/>
      <c r="BTX1319" s="9"/>
      <c r="BTY1319" s="9"/>
      <c r="BTZ1319" s="9"/>
      <c r="BUA1319" s="9"/>
      <c r="BUB1319" s="9"/>
      <c r="BUC1319" s="9"/>
      <c r="BUD1319" s="9"/>
      <c r="BUE1319" s="9"/>
      <c r="BUF1319" s="9"/>
      <c r="BUG1319" s="9"/>
      <c r="BUH1319" s="9"/>
      <c r="BUI1319" s="9"/>
      <c r="BUJ1319" s="9"/>
      <c r="BUK1319" s="9"/>
      <c r="BUL1319" s="9"/>
      <c r="BUM1319" s="9"/>
      <c r="BUN1319" s="9"/>
      <c r="BUO1319" s="9"/>
      <c r="BUP1319" s="9"/>
      <c r="BUQ1319" s="9"/>
      <c r="BUR1319" s="9"/>
      <c r="BUS1319" s="9"/>
      <c r="BUT1319" s="9"/>
      <c r="BUU1319" s="9"/>
      <c r="BUV1319" s="9"/>
      <c r="BUW1319" s="9"/>
      <c r="BUX1319" s="9"/>
      <c r="BUY1319" s="9"/>
      <c r="BUZ1319" s="9"/>
      <c r="BVA1319" s="9"/>
      <c r="BVB1319" s="9"/>
      <c r="BVC1319" s="9"/>
      <c r="BVD1319" s="9"/>
      <c r="BVE1319" s="9"/>
      <c r="BVF1319" s="9"/>
      <c r="BVG1319" s="9"/>
      <c r="BVH1319" s="9"/>
      <c r="BVI1319" s="9"/>
      <c r="BVJ1319" s="9"/>
      <c r="BVK1319" s="9"/>
      <c r="BVL1319" s="9"/>
      <c r="BVM1319" s="9"/>
      <c r="BVN1319" s="9"/>
      <c r="BVO1319" s="9"/>
      <c r="BVP1319" s="9"/>
      <c r="BVQ1319" s="9"/>
      <c r="BVR1319" s="9"/>
      <c r="BVS1319" s="9"/>
      <c r="BVT1319" s="9"/>
      <c r="BVU1319" s="9"/>
      <c r="BVV1319" s="9"/>
      <c r="BVW1319" s="9"/>
      <c r="BVX1319" s="9"/>
      <c r="BVY1319" s="9"/>
      <c r="BVZ1319" s="9"/>
      <c r="BWA1319" s="9"/>
      <c r="BWB1319" s="9"/>
      <c r="BWC1319" s="9"/>
      <c r="BWD1319" s="9"/>
      <c r="BWE1319" s="9"/>
      <c r="BWF1319" s="9"/>
      <c r="BWG1319" s="9"/>
      <c r="BWH1319" s="9"/>
      <c r="BWI1319" s="9"/>
      <c r="BWJ1319" s="9"/>
      <c r="BWK1319" s="9"/>
      <c r="BWL1319" s="9"/>
      <c r="BWM1319" s="9"/>
      <c r="BWN1319" s="9"/>
      <c r="BWO1319" s="9"/>
      <c r="BWP1319" s="9"/>
      <c r="BWQ1319" s="9"/>
      <c r="BWR1319" s="9"/>
      <c r="BWS1319" s="9"/>
      <c r="BWT1319" s="9"/>
      <c r="BWU1319" s="9"/>
      <c r="BWV1319" s="9"/>
      <c r="BWW1319" s="9"/>
      <c r="BWX1319" s="9"/>
      <c r="BWY1319" s="9"/>
      <c r="BWZ1319" s="9"/>
      <c r="BXA1319" s="9"/>
      <c r="BXB1319" s="9"/>
      <c r="BXC1319" s="9"/>
      <c r="BXD1319" s="9"/>
      <c r="BXE1319" s="9"/>
      <c r="BXF1319" s="9"/>
      <c r="BXG1319" s="9"/>
      <c r="BXH1319" s="9"/>
      <c r="BXI1319" s="9"/>
      <c r="BXJ1319" s="9"/>
      <c r="BXK1319" s="9"/>
      <c r="BXL1319" s="9"/>
      <c r="BXM1319" s="9"/>
      <c r="BXN1319" s="9"/>
      <c r="BXO1319" s="9"/>
      <c r="BXP1319" s="9"/>
      <c r="BXQ1319" s="9"/>
      <c r="BXR1319" s="9"/>
      <c r="BXS1319" s="9"/>
      <c r="BXT1319" s="9"/>
      <c r="BXU1319" s="9"/>
      <c r="BXV1319" s="9"/>
      <c r="BXW1319" s="9"/>
      <c r="BXX1319" s="9"/>
      <c r="BXY1319" s="9"/>
      <c r="BXZ1319" s="9"/>
      <c r="BYA1319" s="9"/>
      <c r="BYB1319" s="9"/>
      <c r="BYC1319" s="9"/>
      <c r="BYD1319" s="9"/>
      <c r="BYE1319" s="9"/>
      <c r="BYF1319" s="9"/>
      <c r="BYG1319" s="9"/>
      <c r="BYH1319" s="9"/>
      <c r="BYI1319" s="9"/>
      <c r="BYJ1319" s="9"/>
      <c r="BYK1319" s="9"/>
      <c r="BYL1319" s="9"/>
      <c r="BYM1319" s="9"/>
      <c r="BYN1319" s="9"/>
      <c r="BYO1319" s="9"/>
      <c r="BYP1319" s="9"/>
      <c r="BYQ1319" s="9"/>
      <c r="BYR1319" s="9"/>
      <c r="BYS1319" s="9"/>
      <c r="BYT1319" s="9"/>
      <c r="BYU1319" s="9"/>
      <c r="BYV1319" s="9"/>
      <c r="BYW1319" s="9"/>
      <c r="BYX1319" s="9"/>
      <c r="BYY1319" s="9"/>
      <c r="BYZ1319" s="9"/>
      <c r="BZA1319" s="9"/>
      <c r="BZB1319" s="9"/>
      <c r="BZC1319" s="9"/>
      <c r="BZD1319" s="9"/>
      <c r="BZE1319" s="9"/>
      <c r="BZF1319" s="9"/>
      <c r="BZG1319" s="9"/>
      <c r="BZH1319" s="9"/>
      <c r="BZI1319" s="9"/>
      <c r="BZJ1319" s="9"/>
      <c r="BZK1319" s="9"/>
      <c r="BZL1319" s="9"/>
      <c r="BZM1319" s="9"/>
      <c r="BZN1319" s="9"/>
      <c r="BZO1319" s="9"/>
      <c r="BZP1319" s="9"/>
      <c r="BZQ1319" s="9"/>
      <c r="BZR1319" s="9"/>
      <c r="BZS1319" s="9"/>
      <c r="BZT1319" s="9"/>
      <c r="BZU1319" s="9"/>
      <c r="BZV1319" s="9"/>
      <c r="BZW1319" s="9"/>
      <c r="BZX1319" s="9"/>
      <c r="BZY1319" s="9"/>
      <c r="BZZ1319" s="9"/>
      <c r="CAA1319" s="9"/>
      <c r="CAB1319" s="9"/>
      <c r="CAC1319" s="9"/>
      <c r="CAD1319" s="9"/>
      <c r="CAE1319" s="9"/>
      <c r="CAF1319" s="9"/>
      <c r="CAG1319" s="9"/>
      <c r="CAH1319" s="9"/>
      <c r="CAI1319" s="9"/>
      <c r="CAJ1319" s="9"/>
      <c r="CAK1319" s="9"/>
      <c r="CAL1319" s="9"/>
      <c r="CAM1319" s="9"/>
      <c r="CAN1319" s="9"/>
      <c r="CAO1319" s="9"/>
      <c r="CAP1319" s="9"/>
      <c r="CAQ1319" s="9"/>
      <c r="CAR1319" s="9"/>
      <c r="CAS1319" s="9"/>
      <c r="CAT1319" s="9"/>
      <c r="CAU1319" s="9"/>
      <c r="CAV1319" s="9"/>
      <c r="CAW1319" s="9"/>
      <c r="CAX1319" s="9"/>
      <c r="CAY1319" s="9"/>
      <c r="CAZ1319" s="9"/>
      <c r="CBA1319" s="9"/>
      <c r="CBB1319" s="9"/>
      <c r="CBC1319" s="9"/>
      <c r="CBD1319" s="9"/>
      <c r="CBE1319" s="9"/>
      <c r="CBF1319" s="9"/>
      <c r="CBG1319" s="9"/>
      <c r="CBH1319" s="9"/>
      <c r="CBI1319" s="9"/>
      <c r="CBJ1319" s="9"/>
      <c r="CBK1319" s="9"/>
      <c r="CBL1319" s="9"/>
      <c r="CBM1319" s="9"/>
      <c r="CBN1319" s="9"/>
      <c r="CBO1319" s="9"/>
      <c r="CBP1319" s="9"/>
      <c r="CBQ1319" s="9"/>
      <c r="CBR1319" s="9"/>
      <c r="CBS1319" s="9"/>
      <c r="CBT1319" s="9"/>
      <c r="CBU1319" s="9"/>
      <c r="CBV1319" s="9"/>
      <c r="CBW1319" s="9"/>
      <c r="CBX1319" s="9"/>
      <c r="CBY1319" s="9"/>
      <c r="CBZ1319" s="9"/>
      <c r="CCA1319" s="9"/>
      <c r="CCB1319" s="9"/>
      <c r="CCC1319" s="9"/>
      <c r="CCD1319" s="9"/>
      <c r="CCE1319" s="9"/>
      <c r="CCF1319" s="9"/>
      <c r="CCG1319" s="9"/>
      <c r="CCH1319" s="9"/>
      <c r="CCI1319" s="9"/>
      <c r="CCJ1319" s="9"/>
      <c r="CCK1319" s="9"/>
      <c r="CCL1319" s="9"/>
      <c r="CCM1319" s="9"/>
      <c r="CCN1319" s="9"/>
      <c r="CCO1319" s="9"/>
      <c r="CCP1319" s="9"/>
      <c r="CCQ1319" s="9"/>
      <c r="CCR1319" s="9"/>
      <c r="CCS1319" s="9"/>
      <c r="CCT1319" s="9"/>
      <c r="CCU1319" s="9"/>
      <c r="CCV1319" s="9"/>
      <c r="CCW1319" s="9"/>
      <c r="CCX1319" s="9"/>
      <c r="CCY1319" s="9"/>
      <c r="CCZ1319" s="9"/>
      <c r="CDA1319" s="9"/>
      <c r="CDB1319" s="9"/>
      <c r="CDC1319" s="9"/>
      <c r="CDD1319" s="9"/>
      <c r="CDE1319" s="9"/>
      <c r="CDF1319" s="9"/>
      <c r="CDG1319" s="9"/>
      <c r="CDH1319" s="9"/>
      <c r="CDI1319" s="9"/>
      <c r="CDJ1319" s="9"/>
      <c r="CDK1319" s="9"/>
      <c r="CDL1319" s="9"/>
      <c r="CDM1319" s="9"/>
      <c r="CDN1319" s="9"/>
      <c r="CDO1319" s="9"/>
      <c r="CDP1319" s="9"/>
      <c r="CDQ1319" s="9"/>
      <c r="CDR1319" s="9"/>
      <c r="CDS1319" s="9"/>
      <c r="CDT1319" s="9"/>
      <c r="CDU1319" s="9"/>
      <c r="CDV1319" s="9"/>
      <c r="CDW1319" s="9"/>
      <c r="CDX1319" s="9"/>
      <c r="CDY1319" s="9"/>
      <c r="CDZ1319" s="9"/>
      <c r="CEA1319" s="9"/>
      <c r="CEB1319" s="9"/>
      <c r="CEC1319" s="9"/>
      <c r="CED1319" s="9"/>
      <c r="CEE1319" s="9"/>
      <c r="CEF1319" s="9"/>
      <c r="CEG1319" s="9"/>
      <c r="CEH1319" s="9"/>
      <c r="CEI1319" s="9"/>
      <c r="CEJ1319" s="9"/>
      <c r="CEK1319" s="9"/>
      <c r="CEL1319" s="9"/>
      <c r="CEM1319" s="9"/>
      <c r="CEN1319" s="9"/>
      <c r="CEO1319" s="9"/>
      <c r="CEP1319" s="9"/>
      <c r="CEQ1319" s="9"/>
      <c r="CER1319" s="9"/>
      <c r="CES1319" s="9"/>
      <c r="CET1319" s="9"/>
      <c r="CEU1319" s="9"/>
      <c r="CEV1319" s="9"/>
      <c r="CEW1319" s="9"/>
      <c r="CEX1319" s="9"/>
      <c r="CEY1319" s="9"/>
      <c r="CEZ1319" s="9"/>
      <c r="CFA1319" s="9"/>
      <c r="CFB1319" s="9"/>
      <c r="CFC1319" s="9"/>
      <c r="CFD1319" s="9"/>
      <c r="CFE1319" s="9"/>
      <c r="CFF1319" s="9"/>
      <c r="CFG1319" s="9"/>
      <c r="CFH1319" s="9"/>
      <c r="CFI1319" s="9"/>
      <c r="CFJ1319" s="9"/>
      <c r="CFK1319" s="9"/>
      <c r="CFL1319" s="9"/>
      <c r="CFM1319" s="9"/>
      <c r="CFN1319" s="9"/>
      <c r="CFO1319" s="9"/>
      <c r="CFP1319" s="9"/>
      <c r="CFQ1319" s="9"/>
      <c r="CFR1319" s="9"/>
      <c r="CFS1319" s="9"/>
      <c r="CFT1319" s="9"/>
      <c r="CFU1319" s="9"/>
      <c r="CFV1319" s="9"/>
      <c r="CFW1319" s="9"/>
      <c r="CFX1319" s="9"/>
      <c r="CFY1319" s="9"/>
      <c r="CFZ1319" s="9"/>
      <c r="CGA1319" s="9"/>
      <c r="CGB1319" s="9"/>
      <c r="CGC1319" s="9"/>
      <c r="CGD1319" s="9"/>
      <c r="CGE1319" s="9"/>
      <c r="CGF1319" s="9"/>
      <c r="CGG1319" s="9"/>
      <c r="CGH1319" s="9"/>
      <c r="CGI1319" s="9"/>
      <c r="CGJ1319" s="9"/>
      <c r="CGK1319" s="9"/>
      <c r="CGL1319" s="9"/>
      <c r="CGM1319" s="9"/>
      <c r="CGN1319" s="9"/>
      <c r="CGO1319" s="9"/>
      <c r="CGP1319" s="9"/>
      <c r="CGQ1319" s="9"/>
      <c r="CGR1319" s="9"/>
      <c r="CGS1319" s="9"/>
      <c r="CGT1319" s="9"/>
      <c r="CGU1319" s="9"/>
      <c r="CGV1319" s="9"/>
      <c r="CGW1319" s="9"/>
      <c r="CGX1319" s="9"/>
      <c r="CGY1319" s="9"/>
      <c r="CGZ1319" s="9"/>
      <c r="CHA1319" s="9"/>
      <c r="CHB1319" s="9"/>
      <c r="CHC1319" s="9"/>
      <c r="CHD1319" s="9"/>
      <c r="CHE1319" s="9"/>
      <c r="CHF1319" s="9"/>
      <c r="CHG1319" s="9"/>
      <c r="CHH1319" s="9"/>
      <c r="CHI1319" s="9"/>
      <c r="CHJ1319" s="9"/>
      <c r="CHK1319" s="9"/>
      <c r="CHL1319" s="9"/>
      <c r="CHM1319" s="9"/>
      <c r="CHN1319" s="9"/>
      <c r="CHO1319" s="9"/>
      <c r="CHP1319" s="9"/>
      <c r="CHQ1319" s="9"/>
      <c r="CHR1319" s="9"/>
      <c r="CHS1319" s="9"/>
      <c r="CHT1319" s="9"/>
      <c r="CHU1319" s="9"/>
      <c r="CHV1319" s="9"/>
      <c r="CHW1319" s="9"/>
      <c r="CHX1319" s="9"/>
      <c r="CHY1319" s="9"/>
      <c r="CHZ1319" s="9"/>
      <c r="CIA1319" s="9"/>
      <c r="CIB1319" s="9"/>
      <c r="CIC1319" s="9"/>
      <c r="CID1319" s="9"/>
      <c r="CIE1319" s="9"/>
      <c r="CIF1319" s="9"/>
      <c r="CIG1319" s="9"/>
      <c r="CIH1319" s="9"/>
      <c r="CII1319" s="9"/>
      <c r="CIJ1319" s="9"/>
      <c r="CIK1319" s="9"/>
      <c r="CIL1319" s="9"/>
      <c r="CIM1319" s="9"/>
      <c r="CIN1319" s="9"/>
      <c r="CIO1319" s="9"/>
      <c r="CIP1319" s="9"/>
      <c r="CIQ1319" s="9"/>
      <c r="CIR1319" s="9"/>
      <c r="CIS1319" s="9"/>
      <c r="CIT1319" s="9"/>
      <c r="CIU1319" s="9"/>
      <c r="CIV1319" s="9"/>
      <c r="CIW1319" s="9"/>
      <c r="CIX1319" s="9"/>
      <c r="CIY1319" s="9"/>
      <c r="CIZ1319" s="9"/>
      <c r="CJA1319" s="9"/>
      <c r="CJB1319" s="9"/>
      <c r="CJC1319" s="9"/>
      <c r="CJD1319" s="9"/>
      <c r="CJE1319" s="9"/>
      <c r="CJF1319" s="9"/>
      <c r="CJG1319" s="9"/>
      <c r="CJH1319" s="9"/>
      <c r="CJI1319" s="9"/>
      <c r="CJJ1319" s="9"/>
      <c r="CJK1319" s="9"/>
      <c r="CJL1319" s="9"/>
      <c r="CJM1319" s="9"/>
      <c r="CJN1319" s="9"/>
      <c r="CJO1319" s="9"/>
      <c r="CJP1319" s="9"/>
      <c r="CJQ1319" s="9"/>
      <c r="CJR1319" s="9"/>
      <c r="CJS1319" s="9"/>
      <c r="CJT1319" s="9"/>
      <c r="CJU1319" s="9"/>
      <c r="CJV1319" s="9"/>
      <c r="CJW1319" s="9"/>
      <c r="CJX1319" s="9"/>
      <c r="CJY1319" s="9"/>
      <c r="CJZ1319" s="9"/>
      <c r="CKA1319" s="9"/>
      <c r="CKB1319" s="9"/>
      <c r="CKC1319" s="9"/>
      <c r="CKD1319" s="9"/>
      <c r="CKE1319" s="9"/>
      <c r="CKF1319" s="9"/>
      <c r="CKG1319" s="9"/>
      <c r="CKH1319" s="9"/>
      <c r="CKI1319" s="9"/>
      <c r="CKJ1319" s="9"/>
      <c r="CKK1319" s="9"/>
      <c r="CKL1319" s="9"/>
      <c r="CKM1319" s="9"/>
      <c r="CKN1319" s="9"/>
      <c r="CKO1319" s="9"/>
      <c r="CKP1319" s="9"/>
      <c r="CKQ1319" s="9"/>
      <c r="CKR1319" s="9"/>
      <c r="CKS1319" s="9"/>
      <c r="CKT1319" s="9"/>
      <c r="CKU1319" s="9"/>
      <c r="CKV1319" s="9"/>
      <c r="CKW1319" s="9"/>
      <c r="CKX1319" s="9"/>
      <c r="CKY1319" s="9"/>
      <c r="CKZ1319" s="9"/>
      <c r="CLA1319" s="9"/>
      <c r="CLB1319" s="9"/>
      <c r="CLC1319" s="9"/>
      <c r="CLD1319" s="9"/>
      <c r="CLE1319" s="9"/>
      <c r="CLF1319" s="9"/>
      <c r="CLG1319" s="9"/>
      <c r="CLH1319" s="9"/>
      <c r="CLI1319" s="9"/>
      <c r="CLJ1319" s="9"/>
      <c r="CLK1319" s="9"/>
      <c r="CLL1319" s="9"/>
      <c r="CLM1319" s="9"/>
      <c r="CLN1319" s="9"/>
      <c r="CLO1319" s="9"/>
      <c r="CLP1319" s="9"/>
      <c r="CLQ1319" s="9"/>
      <c r="CLR1319" s="9"/>
      <c r="CLS1319" s="9"/>
      <c r="CLT1319" s="9"/>
      <c r="CLU1319" s="9"/>
      <c r="CLV1319" s="9"/>
      <c r="CLW1319" s="9"/>
      <c r="CLX1319" s="9"/>
      <c r="CLY1319" s="9"/>
      <c r="CLZ1319" s="9"/>
      <c r="CMA1319" s="9"/>
      <c r="CMB1319" s="9"/>
      <c r="CMC1319" s="9"/>
      <c r="CMD1319" s="9"/>
      <c r="CME1319" s="9"/>
      <c r="CMF1319" s="9"/>
      <c r="CMG1319" s="9"/>
      <c r="CMH1319" s="9"/>
      <c r="CMI1319" s="9"/>
      <c r="CMJ1319" s="9"/>
      <c r="CMK1319" s="9"/>
      <c r="CML1319" s="9"/>
      <c r="CMM1319" s="9"/>
      <c r="CMN1319" s="9"/>
      <c r="CMO1319" s="9"/>
      <c r="CMP1319" s="9"/>
      <c r="CMQ1319" s="9"/>
      <c r="CMR1319" s="9"/>
      <c r="CMS1319" s="9"/>
      <c r="CMT1319" s="9"/>
      <c r="CMU1319" s="9"/>
      <c r="CMV1319" s="9"/>
      <c r="CMW1319" s="9"/>
      <c r="CMX1319" s="9"/>
      <c r="CMY1319" s="9"/>
      <c r="CMZ1319" s="9"/>
      <c r="CNA1319" s="9"/>
      <c r="CNB1319" s="9"/>
      <c r="CNC1319" s="9"/>
      <c r="CND1319" s="9"/>
      <c r="CNE1319" s="9"/>
      <c r="CNF1319" s="9"/>
      <c r="CNG1319" s="9"/>
      <c r="CNH1319" s="9"/>
      <c r="CNI1319" s="9"/>
      <c r="CNJ1319" s="9"/>
      <c r="CNK1319" s="9"/>
      <c r="CNL1319" s="9"/>
      <c r="CNM1319" s="9"/>
      <c r="CNN1319" s="9"/>
      <c r="CNO1319" s="9"/>
      <c r="CNP1319" s="9"/>
      <c r="CNQ1319" s="9"/>
      <c r="CNR1319" s="9"/>
      <c r="CNS1319" s="9"/>
      <c r="CNT1319" s="9"/>
      <c r="CNU1319" s="9"/>
      <c r="CNV1319" s="9"/>
      <c r="CNW1319" s="9"/>
      <c r="CNX1319" s="9"/>
      <c r="CNY1319" s="9"/>
      <c r="CNZ1319" s="9"/>
      <c r="COA1319" s="9"/>
      <c r="COB1319" s="9"/>
      <c r="COC1319" s="9"/>
      <c r="COD1319" s="9"/>
      <c r="COE1319" s="9"/>
      <c r="COF1319" s="9"/>
      <c r="COG1319" s="9"/>
      <c r="COH1319" s="9"/>
      <c r="COI1319" s="9"/>
      <c r="COJ1319" s="9"/>
      <c r="COK1319" s="9"/>
      <c r="COL1319" s="9"/>
      <c r="COM1319" s="9"/>
      <c r="CON1319" s="9"/>
      <c r="COO1319" s="9"/>
      <c r="COP1319" s="9"/>
      <c r="COQ1319" s="9"/>
      <c r="COR1319" s="9"/>
      <c r="COS1319" s="9"/>
      <c r="COT1319" s="9"/>
      <c r="COU1319" s="9"/>
      <c r="COV1319" s="9"/>
      <c r="COW1319" s="9"/>
      <c r="COX1319" s="9"/>
      <c r="COY1319" s="9"/>
      <c r="COZ1319" s="9"/>
      <c r="CPA1319" s="9"/>
      <c r="CPB1319" s="9"/>
      <c r="CPC1319" s="9"/>
      <c r="CPD1319" s="9"/>
      <c r="CPE1319" s="9"/>
      <c r="CPF1319" s="9"/>
      <c r="CPG1319" s="9"/>
      <c r="CPH1319" s="9"/>
      <c r="CPI1319" s="9"/>
      <c r="CPJ1319" s="9"/>
      <c r="CPK1319" s="9"/>
      <c r="CPL1319" s="9"/>
      <c r="CPM1319" s="9"/>
      <c r="CPN1319" s="9"/>
      <c r="CPO1319" s="9"/>
      <c r="CPP1319" s="9"/>
      <c r="CPQ1319" s="9"/>
      <c r="CPR1319" s="9"/>
      <c r="CPS1319" s="9"/>
      <c r="CPT1319" s="9"/>
      <c r="CPU1319" s="9"/>
      <c r="CPV1319" s="9"/>
      <c r="CPW1319" s="9"/>
      <c r="CPX1319" s="9"/>
      <c r="CPY1319" s="9"/>
      <c r="CPZ1319" s="9"/>
      <c r="CQA1319" s="9"/>
      <c r="CQB1319" s="9"/>
      <c r="CQC1319" s="9"/>
      <c r="CQD1319" s="9"/>
      <c r="CQE1319" s="9"/>
      <c r="CQF1319" s="9"/>
      <c r="CQG1319" s="9"/>
      <c r="CQH1319" s="9"/>
      <c r="CQI1319" s="9"/>
      <c r="CQJ1319" s="9"/>
      <c r="CQK1319" s="9"/>
      <c r="CQL1319" s="9"/>
      <c r="CQM1319" s="9"/>
      <c r="CQN1319" s="9"/>
      <c r="CQO1319" s="9"/>
      <c r="CQP1319" s="9"/>
      <c r="CQQ1319" s="9"/>
      <c r="CQR1319" s="9"/>
      <c r="CQS1319" s="9"/>
      <c r="CQT1319" s="9"/>
      <c r="CQU1319" s="9"/>
      <c r="CQV1319" s="9"/>
      <c r="CQW1319" s="9"/>
      <c r="CQX1319" s="9"/>
      <c r="CQY1319" s="9"/>
      <c r="CQZ1319" s="9"/>
      <c r="CRA1319" s="9"/>
      <c r="CRB1319" s="9"/>
      <c r="CRC1319" s="9"/>
      <c r="CRD1319" s="9"/>
      <c r="CRE1319" s="9"/>
      <c r="CRF1319" s="9"/>
      <c r="CRG1319" s="9"/>
      <c r="CRH1319" s="9"/>
      <c r="CRI1319" s="9"/>
      <c r="CRJ1319" s="9"/>
      <c r="CRK1319" s="9"/>
      <c r="CRL1319" s="9"/>
      <c r="CRM1319" s="9"/>
      <c r="CRN1319" s="9"/>
      <c r="CRO1319" s="9"/>
      <c r="CRP1319" s="9"/>
      <c r="CRQ1319" s="9"/>
      <c r="CRR1319" s="9"/>
      <c r="CRS1319" s="9"/>
      <c r="CRT1319" s="9"/>
      <c r="CRU1319" s="9"/>
      <c r="CRV1319" s="9"/>
      <c r="CRW1319" s="9"/>
      <c r="CRX1319" s="9"/>
      <c r="CRY1319" s="9"/>
      <c r="CRZ1319" s="9"/>
      <c r="CSA1319" s="9"/>
      <c r="CSB1319" s="9"/>
      <c r="CSC1319" s="9"/>
      <c r="CSD1319" s="9"/>
      <c r="CSE1319" s="9"/>
      <c r="CSF1319" s="9"/>
      <c r="CSG1319" s="9"/>
      <c r="CSH1319" s="9"/>
      <c r="CSI1319" s="9"/>
      <c r="CSJ1319" s="9"/>
      <c r="CSK1319" s="9"/>
      <c r="CSL1319" s="9"/>
      <c r="CSM1319" s="9"/>
      <c r="CSN1319" s="9"/>
      <c r="CSO1319" s="9"/>
      <c r="CSP1319" s="9"/>
      <c r="CSQ1319" s="9"/>
      <c r="CSR1319" s="9"/>
      <c r="CSS1319" s="9"/>
      <c r="CST1319" s="9"/>
      <c r="CSU1319" s="9"/>
      <c r="CSV1319" s="9"/>
      <c r="CSW1319" s="9"/>
      <c r="CSX1319" s="9"/>
      <c r="CSY1319" s="9"/>
      <c r="CSZ1319" s="9"/>
      <c r="CTA1319" s="9"/>
      <c r="CTB1319" s="9"/>
      <c r="CTC1319" s="9"/>
      <c r="CTD1319" s="9"/>
      <c r="CTE1319" s="9"/>
      <c r="CTF1319" s="9"/>
      <c r="CTG1319" s="9"/>
      <c r="CTH1319" s="9"/>
      <c r="CTI1319" s="9"/>
      <c r="CTJ1319" s="9"/>
      <c r="CTK1319" s="9"/>
      <c r="CTL1319" s="9"/>
      <c r="CTM1319" s="9"/>
      <c r="CTN1319" s="9"/>
      <c r="CTO1319" s="9"/>
      <c r="CTP1319" s="9"/>
      <c r="CTQ1319" s="9"/>
      <c r="CTR1319" s="9"/>
      <c r="CTS1319" s="9"/>
      <c r="CTT1319" s="9"/>
      <c r="CTU1319" s="9"/>
      <c r="CTV1319" s="9"/>
      <c r="CTW1319" s="9"/>
      <c r="CTX1319" s="9"/>
      <c r="CTY1319" s="9"/>
      <c r="CTZ1319" s="9"/>
      <c r="CUA1319" s="9"/>
      <c r="CUB1319" s="9"/>
      <c r="CUC1319" s="9"/>
      <c r="CUD1319" s="9"/>
      <c r="CUE1319" s="9"/>
      <c r="CUF1319" s="9"/>
      <c r="CUG1319" s="9"/>
      <c r="CUH1319" s="9"/>
      <c r="CUI1319" s="9"/>
      <c r="CUJ1319" s="9"/>
      <c r="CUK1319" s="9"/>
      <c r="CUL1319" s="9"/>
      <c r="CUM1319" s="9"/>
      <c r="CUN1319" s="9"/>
      <c r="CUO1319" s="9"/>
      <c r="CUP1319" s="9"/>
      <c r="CUQ1319" s="9"/>
      <c r="CUR1319" s="9"/>
      <c r="CUS1319" s="9"/>
      <c r="CUT1319" s="9"/>
      <c r="CUU1319" s="9"/>
      <c r="CUV1319" s="9"/>
      <c r="CUW1319" s="9"/>
      <c r="CUX1319" s="9"/>
      <c r="CUY1319" s="9"/>
      <c r="CUZ1319" s="9"/>
      <c r="CVA1319" s="9"/>
      <c r="CVB1319" s="9"/>
      <c r="CVC1319" s="9"/>
      <c r="CVD1319" s="9"/>
      <c r="CVE1319" s="9"/>
      <c r="CVF1319" s="9"/>
      <c r="CVG1319" s="9"/>
      <c r="CVH1319" s="9"/>
      <c r="CVI1319" s="9"/>
      <c r="CVJ1319" s="9"/>
      <c r="CVK1319" s="9"/>
      <c r="CVL1319" s="9"/>
      <c r="CVM1319" s="9"/>
      <c r="CVN1319" s="9"/>
      <c r="CVO1319" s="9"/>
      <c r="CVP1319" s="9"/>
      <c r="CVQ1319" s="9"/>
      <c r="CVR1319" s="9"/>
      <c r="CVS1319" s="9"/>
      <c r="CVT1319" s="9"/>
      <c r="CVU1319" s="9"/>
      <c r="CVV1319" s="9"/>
      <c r="CVW1319" s="9"/>
      <c r="CVX1319" s="9"/>
      <c r="CVY1319" s="9"/>
      <c r="CVZ1319" s="9"/>
      <c r="CWA1319" s="9"/>
      <c r="CWB1319" s="9"/>
      <c r="CWC1319" s="9"/>
      <c r="CWD1319" s="9"/>
      <c r="CWE1319" s="9"/>
      <c r="CWF1319" s="9"/>
      <c r="CWG1319" s="9"/>
      <c r="CWH1319" s="9"/>
      <c r="CWI1319" s="9"/>
      <c r="CWJ1319" s="9"/>
      <c r="CWK1319" s="9"/>
      <c r="CWL1319" s="9"/>
      <c r="CWM1319" s="9"/>
      <c r="CWN1319" s="9"/>
      <c r="CWO1319" s="9"/>
      <c r="CWP1319" s="9"/>
      <c r="CWQ1319" s="9"/>
      <c r="CWR1319" s="9"/>
      <c r="CWS1319" s="9"/>
      <c r="CWT1319" s="9"/>
      <c r="CWU1319" s="9"/>
      <c r="CWV1319" s="9"/>
      <c r="CWW1319" s="9"/>
      <c r="CWX1319" s="9"/>
      <c r="CWY1319" s="9"/>
      <c r="CWZ1319" s="9"/>
      <c r="CXA1319" s="9"/>
      <c r="CXB1319" s="9"/>
      <c r="CXC1319" s="9"/>
      <c r="CXD1319" s="9"/>
      <c r="CXE1319" s="9"/>
      <c r="CXF1319" s="9"/>
      <c r="CXG1319" s="9"/>
      <c r="CXH1319" s="9"/>
      <c r="CXI1319" s="9"/>
      <c r="CXJ1319" s="9"/>
      <c r="CXK1319" s="9"/>
      <c r="CXL1319" s="9"/>
      <c r="CXM1319" s="9"/>
      <c r="CXN1319" s="9"/>
      <c r="CXO1319" s="9"/>
      <c r="CXP1319" s="9"/>
      <c r="CXQ1319" s="9"/>
      <c r="CXR1319" s="9"/>
      <c r="CXS1319" s="9"/>
      <c r="CXT1319" s="9"/>
      <c r="CXU1319" s="9"/>
      <c r="CXV1319" s="9"/>
      <c r="CXW1319" s="9"/>
      <c r="CXX1319" s="9"/>
      <c r="CXY1319" s="9"/>
      <c r="CXZ1319" s="9"/>
      <c r="CYA1319" s="9"/>
      <c r="CYB1319" s="9"/>
      <c r="CYC1319" s="9"/>
      <c r="CYD1319" s="9"/>
      <c r="CYE1319" s="9"/>
      <c r="CYF1319" s="9"/>
      <c r="CYG1319" s="9"/>
      <c r="CYH1319" s="9"/>
      <c r="CYI1319" s="9"/>
      <c r="CYJ1319" s="9"/>
      <c r="CYK1319" s="9"/>
      <c r="CYL1319" s="9"/>
      <c r="CYM1319" s="9"/>
      <c r="CYN1319" s="9"/>
      <c r="CYO1319" s="9"/>
      <c r="CYP1319" s="9"/>
      <c r="CYQ1319" s="9"/>
      <c r="CYR1319" s="9"/>
      <c r="CYS1319" s="9"/>
      <c r="CYT1319" s="9"/>
      <c r="CYU1319" s="9"/>
      <c r="CYV1319" s="9"/>
      <c r="CYW1319" s="9"/>
      <c r="CYX1319" s="9"/>
      <c r="CYY1319" s="9"/>
      <c r="CYZ1319" s="9"/>
      <c r="CZA1319" s="9"/>
      <c r="CZB1319" s="9"/>
      <c r="CZC1319" s="9"/>
      <c r="CZD1319" s="9"/>
      <c r="CZE1319" s="9"/>
      <c r="CZF1319" s="9"/>
      <c r="CZG1319" s="9"/>
      <c r="CZH1319" s="9"/>
      <c r="CZI1319" s="9"/>
      <c r="CZJ1319" s="9"/>
      <c r="CZK1319" s="9"/>
      <c r="CZL1319" s="9"/>
      <c r="CZM1319" s="9"/>
      <c r="CZN1319" s="9"/>
      <c r="CZO1319" s="9"/>
      <c r="CZP1319" s="9"/>
      <c r="CZQ1319" s="9"/>
      <c r="CZR1319" s="9"/>
      <c r="CZS1319" s="9"/>
      <c r="CZT1319" s="9"/>
      <c r="CZU1319" s="9"/>
      <c r="CZV1319" s="9"/>
      <c r="CZW1319" s="9"/>
      <c r="CZX1319" s="9"/>
      <c r="CZY1319" s="9"/>
      <c r="CZZ1319" s="9"/>
      <c r="DAA1319" s="9"/>
      <c r="DAB1319" s="9"/>
      <c r="DAC1319" s="9"/>
      <c r="DAD1319" s="9"/>
      <c r="DAE1319" s="9"/>
      <c r="DAF1319" s="9"/>
      <c r="DAG1319" s="9"/>
      <c r="DAH1319" s="9"/>
      <c r="DAI1319" s="9"/>
      <c r="DAJ1319" s="9"/>
      <c r="DAK1319" s="9"/>
      <c r="DAL1319" s="9"/>
      <c r="DAM1319" s="9"/>
      <c r="DAN1319" s="9"/>
      <c r="DAO1319" s="9"/>
      <c r="DAP1319" s="9"/>
      <c r="DAQ1319" s="9"/>
      <c r="DAR1319" s="9"/>
      <c r="DAS1319" s="9"/>
      <c r="DAT1319" s="9"/>
      <c r="DAU1319" s="9"/>
      <c r="DAV1319" s="9"/>
      <c r="DAW1319" s="9"/>
      <c r="DAX1319" s="9"/>
      <c r="DAY1319" s="9"/>
      <c r="DAZ1319" s="9"/>
      <c r="DBA1319" s="9"/>
      <c r="DBB1319" s="9"/>
      <c r="DBC1319" s="9"/>
      <c r="DBD1319" s="9"/>
      <c r="DBE1319" s="9"/>
      <c r="DBF1319" s="9"/>
      <c r="DBG1319" s="9"/>
      <c r="DBH1319" s="9"/>
      <c r="DBI1319" s="9"/>
      <c r="DBJ1319" s="9"/>
      <c r="DBK1319" s="9"/>
      <c r="DBL1319" s="9"/>
      <c r="DBM1319" s="9"/>
      <c r="DBN1319" s="9"/>
      <c r="DBO1319" s="9"/>
      <c r="DBP1319" s="9"/>
      <c r="DBQ1319" s="9"/>
      <c r="DBR1319" s="9"/>
      <c r="DBS1319" s="9"/>
      <c r="DBT1319" s="9"/>
      <c r="DBU1319" s="9"/>
      <c r="DBV1319" s="9"/>
      <c r="DBW1319" s="9"/>
      <c r="DBX1319" s="9"/>
      <c r="DBY1319" s="9"/>
      <c r="DBZ1319" s="9"/>
      <c r="DCA1319" s="9"/>
      <c r="DCB1319" s="9"/>
      <c r="DCC1319" s="9"/>
      <c r="DCD1319" s="9"/>
      <c r="DCE1319" s="9"/>
      <c r="DCF1319" s="9"/>
      <c r="DCG1319" s="9"/>
      <c r="DCH1319" s="9"/>
      <c r="DCI1319" s="9"/>
      <c r="DCJ1319" s="9"/>
      <c r="DCK1319" s="9"/>
      <c r="DCL1319" s="9"/>
      <c r="DCM1319" s="9"/>
      <c r="DCN1319" s="9"/>
      <c r="DCO1319" s="9"/>
      <c r="DCP1319" s="9"/>
      <c r="DCQ1319" s="9"/>
      <c r="DCR1319" s="9"/>
      <c r="DCS1319" s="9"/>
      <c r="DCT1319" s="9"/>
      <c r="DCU1319" s="9"/>
      <c r="DCV1319" s="9"/>
      <c r="DCW1319" s="9"/>
      <c r="DCX1319" s="9"/>
      <c r="DCY1319" s="9"/>
      <c r="DCZ1319" s="9"/>
      <c r="DDA1319" s="9"/>
      <c r="DDB1319" s="9"/>
      <c r="DDC1319" s="9"/>
      <c r="DDD1319" s="9"/>
      <c r="DDE1319" s="9"/>
      <c r="DDF1319" s="9"/>
      <c r="DDG1319" s="9"/>
      <c r="DDH1319" s="9"/>
      <c r="DDI1319" s="9"/>
      <c r="DDJ1319" s="9"/>
      <c r="DDK1319" s="9"/>
      <c r="DDL1319" s="9"/>
      <c r="DDM1319" s="9"/>
      <c r="DDN1319" s="9"/>
      <c r="DDO1319" s="9"/>
      <c r="DDP1319" s="9"/>
      <c r="DDQ1319" s="9"/>
      <c r="DDR1319" s="9"/>
      <c r="DDS1319" s="9"/>
      <c r="DDT1319" s="9"/>
      <c r="DDU1319" s="9"/>
      <c r="DDV1319" s="9"/>
      <c r="DDW1319" s="9"/>
      <c r="DDX1319" s="9"/>
      <c r="DDY1319" s="9"/>
      <c r="DDZ1319" s="9"/>
      <c r="DEA1319" s="9"/>
      <c r="DEB1319" s="9"/>
      <c r="DEC1319" s="9"/>
      <c r="DED1319" s="9"/>
      <c r="DEE1319" s="9"/>
      <c r="DEF1319" s="9"/>
      <c r="DEG1319" s="9"/>
      <c r="DEH1319" s="9"/>
      <c r="DEI1319" s="9"/>
      <c r="DEJ1319" s="9"/>
      <c r="DEK1319" s="9"/>
      <c r="DEL1319" s="9"/>
      <c r="DEM1319" s="9"/>
      <c r="DEN1319" s="9"/>
      <c r="DEO1319" s="9"/>
      <c r="DEP1319" s="9"/>
      <c r="DEQ1319" s="9"/>
      <c r="DER1319" s="9"/>
      <c r="DES1319" s="9"/>
      <c r="DET1319" s="9"/>
      <c r="DEU1319" s="9"/>
      <c r="DEV1319" s="9"/>
      <c r="DEW1319" s="9"/>
      <c r="DEX1319" s="9"/>
      <c r="DEY1319" s="9"/>
      <c r="DEZ1319" s="9"/>
      <c r="DFA1319" s="9"/>
      <c r="DFB1319" s="9"/>
      <c r="DFC1319" s="9"/>
      <c r="DFD1319" s="9"/>
      <c r="DFE1319" s="9"/>
      <c r="DFF1319" s="9"/>
      <c r="DFG1319" s="9"/>
      <c r="DFH1319" s="9"/>
      <c r="DFI1319" s="9"/>
      <c r="DFJ1319" s="9"/>
      <c r="DFK1319" s="9"/>
      <c r="DFL1319" s="9"/>
      <c r="DFM1319" s="9"/>
      <c r="DFN1319" s="9"/>
      <c r="DFO1319" s="9"/>
      <c r="DFP1319" s="9"/>
      <c r="DFQ1319" s="9"/>
      <c r="DFR1319" s="9"/>
      <c r="DFS1319" s="9"/>
      <c r="DFT1319" s="9"/>
      <c r="DFU1319" s="9"/>
      <c r="DFV1319" s="9"/>
      <c r="DFW1319" s="9"/>
      <c r="DFX1319" s="9"/>
      <c r="DFY1319" s="9"/>
      <c r="DFZ1319" s="9"/>
      <c r="DGA1319" s="9"/>
      <c r="DGB1319" s="9"/>
      <c r="DGC1319" s="9"/>
      <c r="DGD1319" s="9"/>
      <c r="DGE1319" s="9"/>
      <c r="DGF1319" s="9"/>
      <c r="DGG1319" s="9"/>
      <c r="DGH1319" s="9"/>
      <c r="DGI1319" s="9"/>
      <c r="DGJ1319" s="9"/>
      <c r="DGK1319" s="9"/>
      <c r="DGL1319" s="9"/>
      <c r="DGM1319" s="9"/>
      <c r="DGN1319" s="9"/>
      <c r="DGO1319" s="9"/>
      <c r="DGP1319" s="9"/>
      <c r="DGQ1319" s="9"/>
      <c r="DGR1319" s="9"/>
      <c r="DGS1319" s="9"/>
      <c r="DGT1319" s="9"/>
      <c r="DGU1319" s="9"/>
      <c r="DGV1319" s="9"/>
      <c r="DGW1319" s="9"/>
      <c r="DGX1319" s="9"/>
      <c r="DGY1319" s="9"/>
      <c r="DGZ1319" s="9"/>
      <c r="DHA1319" s="9"/>
      <c r="DHB1319" s="9"/>
      <c r="DHC1319" s="9"/>
      <c r="DHD1319" s="9"/>
      <c r="DHE1319" s="9"/>
      <c r="DHF1319" s="9"/>
      <c r="DHG1319" s="9"/>
      <c r="DHH1319" s="9"/>
      <c r="DHI1319" s="9"/>
      <c r="DHJ1319" s="9"/>
      <c r="DHK1319" s="9"/>
      <c r="DHL1319" s="9"/>
      <c r="DHM1319" s="9"/>
      <c r="DHN1319" s="9"/>
      <c r="DHO1319" s="9"/>
      <c r="DHP1319" s="9"/>
      <c r="DHQ1319" s="9"/>
      <c r="DHR1319" s="9"/>
      <c r="DHS1319" s="9"/>
      <c r="DHT1319" s="9"/>
      <c r="DHU1319" s="9"/>
      <c r="DHV1319" s="9"/>
      <c r="DHW1319" s="9"/>
      <c r="DHX1319" s="9"/>
      <c r="DHY1319" s="9"/>
      <c r="DHZ1319" s="9"/>
      <c r="DIA1319" s="9"/>
      <c r="DIB1319" s="9"/>
      <c r="DIC1319" s="9"/>
      <c r="DID1319" s="9"/>
      <c r="DIE1319" s="9"/>
      <c r="DIF1319" s="9"/>
      <c r="DIG1319" s="9"/>
      <c r="DIH1319" s="9"/>
      <c r="DII1319" s="9"/>
      <c r="DIJ1319" s="9"/>
      <c r="DIK1319" s="9"/>
      <c r="DIL1319" s="9"/>
      <c r="DIM1319" s="9"/>
      <c r="DIN1319" s="9"/>
      <c r="DIO1319" s="9"/>
      <c r="DIP1319" s="9"/>
      <c r="DIQ1319" s="9"/>
      <c r="DIR1319" s="9"/>
      <c r="DIS1319" s="9"/>
      <c r="DIT1319" s="9"/>
      <c r="DIU1319" s="9"/>
      <c r="DIV1319" s="9"/>
      <c r="DIW1319" s="9"/>
      <c r="DIX1319" s="9"/>
      <c r="DIY1319" s="9"/>
      <c r="DIZ1319" s="9"/>
      <c r="DJA1319" s="9"/>
      <c r="DJB1319" s="9"/>
      <c r="DJC1319" s="9"/>
      <c r="DJD1319" s="9"/>
      <c r="DJE1319" s="9"/>
      <c r="DJF1319" s="9"/>
      <c r="DJG1319" s="9"/>
      <c r="DJH1319" s="9"/>
      <c r="DJI1319" s="9"/>
      <c r="DJJ1319" s="9"/>
      <c r="DJK1319" s="9"/>
      <c r="DJL1319" s="9"/>
      <c r="DJM1319" s="9"/>
      <c r="DJN1319" s="9"/>
      <c r="DJO1319" s="9"/>
      <c r="DJP1319" s="9"/>
      <c r="DJQ1319" s="9"/>
      <c r="DJR1319" s="9"/>
      <c r="DJS1319" s="9"/>
      <c r="DJT1319" s="9"/>
      <c r="DJU1319" s="9"/>
      <c r="DJV1319" s="9"/>
      <c r="DJW1319" s="9"/>
      <c r="DJX1319" s="9"/>
      <c r="DJY1319" s="9"/>
      <c r="DJZ1319" s="9"/>
      <c r="DKA1319" s="9"/>
      <c r="DKB1319" s="9"/>
      <c r="DKC1319" s="9"/>
      <c r="DKD1319" s="9"/>
      <c r="DKE1319" s="9"/>
      <c r="DKF1319" s="9"/>
      <c r="DKG1319" s="9"/>
      <c r="DKH1319" s="9"/>
      <c r="DKI1319" s="9"/>
      <c r="DKJ1319" s="9"/>
      <c r="DKK1319" s="9"/>
      <c r="DKL1319" s="9"/>
      <c r="DKM1319" s="9"/>
      <c r="DKN1319" s="9"/>
      <c r="DKO1319" s="9"/>
      <c r="DKP1319" s="9"/>
      <c r="DKQ1319" s="9"/>
      <c r="DKR1319" s="9"/>
      <c r="DKS1319" s="9"/>
      <c r="DKT1319" s="9"/>
      <c r="DKU1319" s="9"/>
      <c r="DKV1319" s="9"/>
      <c r="DKW1319" s="9"/>
      <c r="DKX1319" s="9"/>
      <c r="DKY1319" s="9"/>
      <c r="DKZ1319" s="9"/>
      <c r="DLA1319" s="9"/>
      <c r="DLB1319" s="9"/>
      <c r="DLC1319" s="9"/>
      <c r="DLD1319" s="9"/>
      <c r="DLE1319" s="9"/>
      <c r="DLF1319" s="9"/>
      <c r="DLG1319" s="9"/>
      <c r="DLH1319" s="9"/>
      <c r="DLI1319" s="9"/>
      <c r="DLJ1319" s="9"/>
      <c r="DLK1319" s="9"/>
      <c r="DLL1319" s="9"/>
      <c r="DLM1319" s="9"/>
      <c r="DLN1319" s="9"/>
      <c r="DLO1319" s="9"/>
      <c r="DLP1319" s="9"/>
      <c r="DLQ1319" s="9"/>
      <c r="DLR1319" s="9"/>
      <c r="DLS1319" s="9"/>
      <c r="DLT1319" s="9"/>
      <c r="DLU1319" s="9"/>
      <c r="DLV1319" s="9"/>
      <c r="DLW1319" s="9"/>
      <c r="DLX1319" s="9"/>
      <c r="DLY1319" s="9"/>
      <c r="DLZ1319" s="9"/>
      <c r="DMA1319" s="9"/>
      <c r="DMB1319" s="9"/>
      <c r="DMC1319" s="9"/>
      <c r="DMD1319" s="9"/>
      <c r="DME1319" s="9"/>
      <c r="DMF1319" s="9"/>
      <c r="DMG1319" s="9"/>
      <c r="DMH1319" s="9"/>
      <c r="DMI1319" s="9"/>
      <c r="DMJ1319" s="9"/>
      <c r="DMK1319" s="9"/>
      <c r="DML1319" s="9"/>
      <c r="DMM1319" s="9"/>
      <c r="DMN1319" s="9"/>
      <c r="DMO1319" s="9"/>
      <c r="DMP1319" s="9"/>
      <c r="DMQ1319" s="9"/>
      <c r="DMR1319" s="9"/>
      <c r="DMS1319" s="9"/>
      <c r="DMT1319" s="9"/>
      <c r="DMU1319" s="9"/>
      <c r="DMV1319" s="9"/>
      <c r="DMW1319" s="9"/>
      <c r="DMX1319" s="9"/>
      <c r="DMY1319" s="9"/>
      <c r="DMZ1319" s="9"/>
      <c r="DNA1319" s="9"/>
      <c r="DNB1319" s="9"/>
      <c r="DNC1319" s="9"/>
      <c r="DND1319" s="9"/>
      <c r="DNE1319" s="9"/>
      <c r="DNF1319" s="9"/>
      <c r="DNG1319" s="9"/>
      <c r="DNH1319" s="9"/>
      <c r="DNI1319" s="9"/>
      <c r="DNJ1319" s="9"/>
      <c r="DNK1319" s="9"/>
      <c r="DNL1319" s="9"/>
      <c r="DNM1319" s="9"/>
      <c r="DNN1319" s="9"/>
      <c r="DNO1319" s="9"/>
      <c r="DNP1319" s="9"/>
      <c r="DNQ1319" s="9"/>
      <c r="DNR1319" s="9"/>
      <c r="DNS1319" s="9"/>
      <c r="DNT1319" s="9"/>
      <c r="DNU1319" s="9"/>
      <c r="DNV1319" s="9"/>
      <c r="DNW1319" s="9"/>
      <c r="DNX1319" s="9"/>
      <c r="DNY1319" s="9"/>
      <c r="DNZ1319" s="9"/>
      <c r="DOA1319" s="9"/>
      <c r="DOB1319" s="9"/>
      <c r="DOC1319" s="9"/>
      <c r="DOD1319" s="9"/>
      <c r="DOE1319" s="9"/>
      <c r="DOF1319" s="9"/>
      <c r="DOG1319" s="9"/>
      <c r="DOH1319" s="9"/>
      <c r="DOI1319" s="9"/>
      <c r="DOJ1319" s="9"/>
      <c r="DOK1319" s="9"/>
      <c r="DOL1319" s="9"/>
      <c r="DOM1319" s="9"/>
      <c r="DON1319" s="9"/>
      <c r="DOO1319" s="9"/>
      <c r="DOP1319" s="9"/>
      <c r="DOQ1319" s="9"/>
      <c r="DOR1319" s="9"/>
      <c r="DOS1319" s="9"/>
      <c r="DOT1319" s="9"/>
      <c r="DOU1319" s="9"/>
      <c r="DOV1319" s="9"/>
      <c r="DOW1319" s="9"/>
      <c r="DOX1319" s="9"/>
      <c r="DOY1319" s="9"/>
      <c r="DOZ1319" s="9"/>
      <c r="DPA1319" s="9"/>
      <c r="DPB1319" s="9"/>
      <c r="DPC1319" s="9"/>
      <c r="DPD1319" s="9"/>
      <c r="DPE1319" s="9"/>
      <c r="DPF1319" s="9"/>
      <c r="DPG1319" s="9"/>
      <c r="DPH1319" s="9"/>
      <c r="DPI1319" s="9"/>
      <c r="DPJ1319" s="9"/>
      <c r="DPK1319" s="9"/>
      <c r="DPL1319" s="9"/>
      <c r="DPM1319" s="9"/>
      <c r="DPN1319" s="9"/>
      <c r="DPO1319" s="9"/>
      <c r="DPP1319" s="9"/>
      <c r="DPQ1319" s="9"/>
      <c r="DPR1319" s="9"/>
      <c r="DPS1319" s="9"/>
      <c r="DPT1319" s="9"/>
      <c r="DPU1319" s="9"/>
      <c r="DPV1319" s="9"/>
      <c r="DPW1319" s="9"/>
      <c r="DPX1319" s="9"/>
      <c r="DPY1319" s="9"/>
      <c r="DPZ1319" s="9"/>
      <c r="DQA1319" s="9"/>
      <c r="DQB1319" s="9"/>
      <c r="DQC1319" s="9"/>
      <c r="DQD1319" s="9"/>
      <c r="DQE1319" s="9"/>
      <c r="DQF1319" s="9"/>
      <c r="DQG1319" s="9"/>
      <c r="DQH1319" s="9"/>
      <c r="DQI1319" s="9"/>
      <c r="DQJ1319" s="9"/>
      <c r="DQK1319" s="9"/>
      <c r="DQL1319" s="9"/>
      <c r="DQM1319" s="9"/>
      <c r="DQN1319" s="9"/>
      <c r="DQO1319" s="9"/>
      <c r="DQP1319" s="9"/>
      <c r="DQQ1319" s="9"/>
      <c r="DQR1319" s="9"/>
      <c r="DQS1319" s="9"/>
      <c r="DQT1319" s="9"/>
      <c r="DQU1319" s="9"/>
      <c r="DQV1319" s="9"/>
      <c r="DQW1319" s="9"/>
      <c r="DQX1319" s="9"/>
      <c r="DQY1319" s="9"/>
      <c r="DQZ1319" s="9"/>
      <c r="DRA1319" s="9"/>
      <c r="DRB1319" s="9"/>
      <c r="DRC1319" s="9"/>
      <c r="DRD1319" s="9"/>
      <c r="DRE1319" s="9"/>
      <c r="DRF1319" s="9"/>
      <c r="DRG1319" s="9"/>
      <c r="DRH1319" s="9"/>
      <c r="DRI1319" s="9"/>
      <c r="DRJ1319" s="9"/>
      <c r="DRK1319" s="9"/>
      <c r="DRL1319" s="9"/>
      <c r="DRM1319" s="9"/>
      <c r="DRN1319" s="9"/>
      <c r="DRO1319" s="9"/>
      <c r="DRP1319" s="9"/>
      <c r="DRQ1319" s="9"/>
      <c r="DRR1319" s="9"/>
      <c r="DRS1319" s="9"/>
      <c r="DRT1319" s="9"/>
      <c r="DRU1319" s="9"/>
      <c r="DRV1319" s="9"/>
      <c r="DRW1319" s="9"/>
      <c r="DRX1319" s="9"/>
      <c r="DRY1319" s="9"/>
      <c r="DRZ1319" s="9"/>
      <c r="DSA1319" s="9"/>
      <c r="DSB1319" s="9"/>
      <c r="DSC1319" s="9"/>
      <c r="DSD1319" s="9"/>
      <c r="DSE1319" s="9"/>
      <c r="DSF1319" s="9"/>
      <c r="DSG1319" s="9"/>
      <c r="DSH1319" s="9"/>
      <c r="DSI1319" s="9"/>
      <c r="DSJ1319" s="9"/>
      <c r="DSK1319" s="9"/>
      <c r="DSL1319" s="9"/>
      <c r="DSM1319" s="9"/>
      <c r="DSN1319" s="9"/>
      <c r="DSO1319" s="9"/>
      <c r="DSP1319" s="9"/>
      <c r="DSQ1319" s="9"/>
      <c r="DSR1319" s="9"/>
      <c r="DSS1319" s="9"/>
      <c r="DST1319" s="9"/>
      <c r="DSU1319" s="9"/>
      <c r="DSV1319" s="9"/>
      <c r="DSW1319" s="9"/>
      <c r="DSX1319" s="9"/>
      <c r="DSY1319" s="9"/>
      <c r="DSZ1319" s="9"/>
      <c r="DTA1319" s="9"/>
      <c r="DTB1319" s="9"/>
      <c r="DTC1319" s="9"/>
      <c r="DTD1319" s="9"/>
      <c r="DTE1319" s="9"/>
      <c r="DTF1319" s="9"/>
      <c r="DTG1319" s="9"/>
      <c r="DTH1319" s="9"/>
      <c r="DTI1319" s="9"/>
      <c r="DTJ1319" s="9"/>
      <c r="DTK1319" s="9"/>
      <c r="DTL1319" s="9"/>
      <c r="DTM1319" s="9"/>
      <c r="DTN1319" s="9"/>
      <c r="DTO1319" s="9"/>
      <c r="DTP1319" s="9"/>
      <c r="DTQ1319" s="9"/>
      <c r="DTR1319" s="9"/>
      <c r="DTS1319" s="9"/>
      <c r="DTT1319" s="9"/>
      <c r="DTU1319" s="9"/>
      <c r="DTV1319" s="9"/>
      <c r="DTW1319" s="9"/>
      <c r="DTX1319" s="9"/>
      <c r="DTY1319" s="9"/>
      <c r="DTZ1319" s="9"/>
      <c r="DUA1319" s="9"/>
      <c r="DUB1319" s="9"/>
      <c r="DUC1319" s="9"/>
      <c r="DUD1319" s="9"/>
      <c r="DUE1319" s="9"/>
      <c r="DUF1319" s="9"/>
      <c r="DUG1319" s="9"/>
      <c r="DUH1319" s="9"/>
      <c r="DUI1319" s="9"/>
      <c r="DUJ1319" s="9"/>
      <c r="DUK1319" s="9"/>
      <c r="DUL1319" s="9"/>
      <c r="DUM1319" s="9"/>
      <c r="DUN1319" s="9"/>
      <c r="DUO1319" s="9"/>
      <c r="DUP1319" s="9"/>
      <c r="DUQ1319" s="9"/>
      <c r="DUR1319" s="9"/>
      <c r="DUS1319" s="9"/>
      <c r="DUT1319" s="9"/>
      <c r="DUU1319" s="9"/>
      <c r="DUV1319" s="9"/>
      <c r="DUW1319" s="9"/>
      <c r="DUX1319" s="9"/>
      <c r="DUY1319" s="9"/>
      <c r="DUZ1319" s="9"/>
      <c r="DVA1319" s="9"/>
      <c r="DVB1319" s="9"/>
      <c r="DVC1319" s="9"/>
      <c r="DVD1319" s="9"/>
      <c r="DVE1319" s="9"/>
      <c r="DVF1319" s="9"/>
      <c r="DVG1319" s="9"/>
      <c r="DVH1319" s="9"/>
      <c r="DVI1319" s="9"/>
      <c r="DVJ1319" s="9"/>
      <c r="DVK1319" s="9"/>
      <c r="DVL1319" s="9"/>
      <c r="DVM1319" s="9"/>
      <c r="DVN1319" s="9"/>
      <c r="DVO1319" s="9"/>
      <c r="DVP1319" s="9"/>
      <c r="DVQ1319" s="9"/>
      <c r="DVR1319" s="9"/>
      <c r="DVS1319" s="9"/>
      <c r="DVT1319" s="9"/>
      <c r="DVU1319" s="9"/>
      <c r="DVV1319" s="9"/>
      <c r="DVW1319" s="9"/>
      <c r="DVX1319" s="9"/>
      <c r="DVY1319" s="9"/>
      <c r="DVZ1319" s="9"/>
      <c r="DWA1319" s="9"/>
      <c r="DWB1319" s="9"/>
      <c r="DWC1319" s="9"/>
      <c r="DWD1319" s="9"/>
      <c r="DWE1319" s="9"/>
      <c r="DWF1319" s="9"/>
      <c r="DWG1319" s="9"/>
      <c r="DWH1319" s="9"/>
      <c r="DWI1319" s="9"/>
      <c r="DWJ1319" s="9"/>
      <c r="DWK1319" s="9"/>
      <c r="DWL1319" s="9"/>
      <c r="DWM1319" s="9"/>
      <c r="DWN1319" s="9"/>
      <c r="DWO1319" s="9"/>
      <c r="DWP1319" s="9"/>
      <c r="DWQ1319" s="9"/>
      <c r="DWR1319" s="9"/>
      <c r="DWS1319" s="9"/>
      <c r="DWT1319" s="9"/>
      <c r="DWU1319" s="9"/>
      <c r="DWV1319" s="9"/>
      <c r="DWW1319" s="9"/>
      <c r="DWX1319" s="9"/>
      <c r="DWY1319" s="9"/>
      <c r="DWZ1319" s="9"/>
      <c r="DXA1319" s="9"/>
      <c r="DXB1319" s="9"/>
      <c r="DXC1319" s="9"/>
      <c r="DXD1319" s="9"/>
      <c r="DXE1319" s="9"/>
      <c r="DXF1319" s="9"/>
      <c r="DXG1319" s="9"/>
      <c r="DXH1319" s="9"/>
      <c r="DXI1319" s="9"/>
      <c r="DXJ1319" s="9"/>
      <c r="DXK1319" s="9"/>
      <c r="DXL1319" s="9"/>
      <c r="DXM1319" s="9"/>
      <c r="DXN1319" s="9"/>
      <c r="DXO1319" s="9"/>
      <c r="DXP1319" s="9"/>
      <c r="DXQ1319" s="9"/>
      <c r="DXR1319" s="9"/>
      <c r="DXS1319" s="9"/>
      <c r="DXT1319" s="9"/>
      <c r="DXU1319" s="9"/>
      <c r="DXV1319" s="9"/>
      <c r="DXW1319" s="9"/>
      <c r="DXX1319" s="9"/>
      <c r="DXY1319" s="9"/>
      <c r="DXZ1319" s="9"/>
      <c r="DYA1319" s="9"/>
      <c r="DYB1319" s="9"/>
      <c r="DYC1319" s="9"/>
      <c r="DYD1319" s="9"/>
      <c r="DYE1319" s="9"/>
      <c r="DYF1319" s="9"/>
      <c r="DYG1319" s="9"/>
      <c r="DYH1319" s="9"/>
      <c r="DYI1319" s="9"/>
      <c r="DYJ1319" s="9"/>
      <c r="DYK1319" s="9"/>
      <c r="DYL1319" s="9"/>
      <c r="DYM1319" s="9"/>
      <c r="DYN1319" s="9"/>
      <c r="DYO1319" s="9"/>
      <c r="DYP1319" s="9"/>
      <c r="DYQ1319" s="9"/>
      <c r="DYR1319" s="9"/>
      <c r="DYS1319" s="9"/>
      <c r="DYT1319" s="9"/>
      <c r="DYU1319" s="9"/>
      <c r="DYV1319" s="9"/>
      <c r="DYW1319" s="9"/>
      <c r="DYX1319" s="9"/>
      <c r="DYY1319" s="9"/>
      <c r="DYZ1319" s="9"/>
      <c r="DZA1319" s="9"/>
      <c r="DZB1319" s="9"/>
      <c r="DZC1319" s="9"/>
      <c r="DZD1319" s="9"/>
      <c r="DZE1319" s="9"/>
      <c r="DZF1319" s="9"/>
      <c r="DZG1319" s="9"/>
      <c r="DZH1319" s="9"/>
      <c r="DZI1319" s="9"/>
      <c r="DZJ1319" s="9"/>
      <c r="DZK1319" s="9"/>
      <c r="DZL1319" s="9"/>
      <c r="DZM1319" s="9"/>
      <c r="DZN1319" s="9"/>
      <c r="DZO1319" s="9"/>
      <c r="DZP1319" s="9"/>
      <c r="DZQ1319" s="9"/>
      <c r="DZR1319" s="9"/>
      <c r="DZS1319" s="9"/>
      <c r="DZT1319" s="9"/>
      <c r="DZU1319" s="9"/>
      <c r="DZV1319" s="9"/>
      <c r="DZW1319" s="9"/>
      <c r="DZX1319" s="9"/>
      <c r="DZY1319" s="9"/>
      <c r="DZZ1319" s="9"/>
      <c r="EAA1319" s="9"/>
      <c r="EAB1319" s="9"/>
      <c r="EAC1319" s="9"/>
      <c r="EAD1319" s="9"/>
      <c r="EAE1319" s="9"/>
      <c r="EAF1319" s="9"/>
      <c r="EAG1319" s="9"/>
      <c r="EAH1319" s="9"/>
      <c r="EAI1319" s="9"/>
      <c r="EAJ1319" s="9"/>
      <c r="EAK1319" s="9"/>
      <c r="EAL1319" s="9"/>
      <c r="EAM1319" s="9"/>
      <c r="EAN1319" s="9"/>
      <c r="EAO1319" s="9"/>
      <c r="EAP1319" s="9"/>
      <c r="EAQ1319" s="9"/>
      <c r="EAR1319" s="9"/>
      <c r="EAS1319" s="9"/>
      <c r="EAT1319" s="9"/>
      <c r="EAU1319" s="9"/>
      <c r="EAV1319" s="9"/>
      <c r="EAW1319" s="9"/>
      <c r="EAX1319" s="9"/>
      <c r="EAY1319" s="9"/>
      <c r="EAZ1319" s="9"/>
      <c r="EBA1319" s="9"/>
      <c r="EBB1319" s="9"/>
      <c r="EBC1319" s="9"/>
      <c r="EBD1319" s="9"/>
      <c r="EBE1319" s="9"/>
      <c r="EBF1319" s="9"/>
      <c r="EBG1319" s="9"/>
      <c r="EBH1319" s="9"/>
      <c r="EBI1319" s="9"/>
      <c r="EBJ1319" s="9"/>
      <c r="EBK1319" s="9"/>
      <c r="EBL1319" s="9"/>
      <c r="EBM1319" s="9"/>
      <c r="EBN1319" s="9"/>
      <c r="EBO1319" s="9"/>
      <c r="EBP1319" s="9"/>
      <c r="EBQ1319" s="9"/>
      <c r="EBR1319" s="9"/>
      <c r="EBS1319" s="9"/>
      <c r="EBT1319" s="9"/>
      <c r="EBU1319" s="9"/>
      <c r="EBV1319" s="9"/>
      <c r="EBW1319" s="9"/>
      <c r="EBX1319" s="9"/>
      <c r="EBY1319" s="9"/>
      <c r="EBZ1319" s="9"/>
      <c r="ECA1319" s="9"/>
      <c r="ECB1319" s="9"/>
      <c r="ECC1319" s="9"/>
      <c r="ECD1319" s="9"/>
      <c r="ECE1319" s="9"/>
      <c r="ECF1319" s="9"/>
      <c r="ECG1319" s="9"/>
      <c r="ECH1319" s="9"/>
      <c r="ECI1319" s="9"/>
      <c r="ECJ1319" s="9"/>
      <c r="ECK1319" s="9"/>
      <c r="ECL1319" s="9"/>
      <c r="ECM1319" s="9"/>
      <c r="ECN1319" s="9"/>
      <c r="ECO1319" s="9"/>
      <c r="ECP1319" s="9"/>
      <c r="ECQ1319" s="9"/>
      <c r="ECR1319" s="9"/>
      <c r="ECS1319" s="9"/>
      <c r="ECT1319" s="9"/>
      <c r="ECU1319" s="9"/>
      <c r="ECV1319" s="9"/>
      <c r="ECW1319" s="9"/>
      <c r="ECX1319" s="9"/>
      <c r="ECY1319" s="9"/>
      <c r="ECZ1319" s="9"/>
      <c r="EDA1319" s="9"/>
      <c r="EDB1319" s="9"/>
      <c r="EDC1319" s="9"/>
      <c r="EDD1319" s="9"/>
      <c r="EDE1319" s="9"/>
      <c r="EDF1319" s="9"/>
      <c r="EDG1319" s="9"/>
      <c r="EDH1319" s="9"/>
      <c r="EDI1319" s="9"/>
      <c r="EDJ1319" s="9"/>
      <c r="EDK1319" s="9"/>
      <c r="EDL1319" s="9"/>
      <c r="EDM1319" s="9"/>
      <c r="EDN1319" s="9"/>
      <c r="EDO1319" s="9"/>
      <c r="EDP1319" s="9"/>
      <c r="EDQ1319" s="9"/>
      <c r="EDR1319" s="9"/>
      <c r="EDS1319" s="9"/>
      <c r="EDT1319" s="9"/>
      <c r="EDU1319" s="9"/>
      <c r="EDV1319" s="9"/>
      <c r="EDW1319" s="9"/>
      <c r="EDX1319" s="9"/>
      <c r="EDY1319" s="9"/>
      <c r="EDZ1319" s="9"/>
      <c r="EEA1319" s="9"/>
      <c r="EEB1319" s="9"/>
      <c r="EEC1319" s="9"/>
      <c r="EED1319" s="9"/>
      <c r="EEE1319" s="9"/>
      <c r="EEF1319" s="9"/>
      <c r="EEG1319" s="9"/>
      <c r="EEH1319" s="9"/>
      <c r="EEI1319" s="9"/>
      <c r="EEJ1319" s="9"/>
      <c r="EEK1319" s="9"/>
      <c r="EEL1319" s="9"/>
      <c r="EEM1319" s="9"/>
      <c r="EEN1319" s="9"/>
      <c r="EEO1319" s="9"/>
      <c r="EEP1319" s="9"/>
      <c r="EEQ1319" s="9"/>
      <c r="EER1319" s="9"/>
      <c r="EES1319" s="9"/>
      <c r="EET1319" s="9"/>
      <c r="EEU1319" s="9"/>
      <c r="EEV1319" s="9"/>
      <c r="EEW1319" s="9"/>
      <c r="EEX1319" s="9"/>
      <c r="EEY1319" s="9"/>
      <c r="EEZ1319" s="9"/>
      <c r="EFA1319" s="9"/>
      <c r="EFB1319" s="9"/>
      <c r="EFC1319" s="9"/>
      <c r="EFD1319" s="9"/>
      <c r="EFE1319" s="9"/>
      <c r="EFF1319" s="9"/>
      <c r="EFG1319" s="9"/>
      <c r="EFH1319" s="9"/>
      <c r="EFI1319" s="9"/>
      <c r="EFJ1319" s="9"/>
      <c r="EFK1319" s="9"/>
      <c r="EFL1319" s="9"/>
      <c r="EFM1319" s="9"/>
      <c r="EFN1319" s="9"/>
      <c r="EFO1319" s="9"/>
      <c r="EFP1319" s="9"/>
      <c r="EFQ1319" s="9"/>
      <c r="EFR1319" s="9"/>
      <c r="EFS1319" s="9"/>
      <c r="EFT1319" s="9"/>
      <c r="EFU1319" s="9"/>
      <c r="EFV1319" s="9"/>
      <c r="EFW1319" s="9"/>
      <c r="EFX1319" s="9"/>
      <c r="EFY1319" s="9"/>
      <c r="EFZ1319" s="9"/>
      <c r="EGA1319" s="9"/>
      <c r="EGB1319" s="9"/>
      <c r="EGC1319" s="9"/>
      <c r="EGD1319" s="9"/>
      <c r="EGE1319" s="9"/>
      <c r="EGF1319" s="9"/>
      <c r="EGG1319" s="9"/>
      <c r="EGH1319" s="9"/>
      <c r="EGI1319" s="9"/>
      <c r="EGJ1319" s="9"/>
      <c r="EGK1319" s="9"/>
      <c r="EGL1319" s="9"/>
      <c r="EGM1319" s="9"/>
      <c r="EGN1319" s="9"/>
      <c r="EGO1319" s="9"/>
      <c r="EGP1319" s="9"/>
      <c r="EGQ1319" s="9"/>
      <c r="EGR1319" s="9"/>
      <c r="EGS1319" s="9"/>
      <c r="EGT1319" s="9"/>
      <c r="EGU1319" s="9"/>
      <c r="EGV1319" s="9"/>
      <c r="EGW1319" s="9"/>
      <c r="EGX1319" s="9"/>
      <c r="EGY1319" s="9"/>
      <c r="EGZ1319" s="9"/>
      <c r="EHA1319" s="9"/>
      <c r="EHB1319" s="9"/>
      <c r="EHC1319" s="9"/>
      <c r="EHD1319" s="9"/>
      <c r="EHE1319" s="9"/>
      <c r="EHF1319" s="9"/>
      <c r="EHG1319" s="9"/>
      <c r="EHH1319" s="9"/>
      <c r="EHI1319" s="9"/>
      <c r="EHJ1319" s="9"/>
      <c r="EHK1319" s="9"/>
      <c r="EHL1319" s="9"/>
      <c r="EHM1319" s="9"/>
      <c r="EHN1319" s="9"/>
      <c r="EHO1319" s="9"/>
      <c r="EHP1319" s="9"/>
      <c r="EHQ1319" s="9"/>
      <c r="EHR1319" s="9"/>
      <c r="EHS1319" s="9"/>
      <c r="EHT1319" s="9"/>
      <c r="EHU1319" s="9"/>
      <c r="EHV1319" s="9"/>
      <c r="EHW1319" s="9"/>
      <c r="EHX1319" s="9"/>
      <c r="EHY1319" s="9"/>
      <c r="EHZ1319" s="9"/>
      <c r="EIA1319" s="9"/>
      <c r="EIB1319" s="9"/>
      <c r="EIC1319" s="9"/>
      <c r="EID1319" s="9"/>
      <c r="EIE1319" s="9"/>
      <c r="EIF1319" s="9"/>
      <c r="EIG1319" s="9"/>
      <c r="EIH1319" s="9"/>
      <c r="EII1319" s="9"/>
      <c r="EIJ1319" s="9"/>
      <c r="EIK1319" s="9"/>
      <c r="EIL1319" s="9"/>
      <c r="EIM1319" s="9"/>
      <c r="EIN1319" s="9"/>
      <c r="EIO1319" s="9"/>
      <c r="EIP1319" s="9"/>
      <c r="EIQ1319" s="9"/>
      <c r="EIR1319" s="9"/>
      <c r="EIS1319" s="9"/>
      <c r="EIT1319" s="9"/>
      <c r="EIU1319" s="9"/>
      <c r="EIV1319" s="9"/>
      <c r="EIW1319" s="9"/>
      <c r="EIX1319" s="9"/>
      <c r="EIY1319" s="9"/>
      <c r="EIZ1319" s="9"/>
      <c r="EJA1319" s="9"/>
      <c r="EJB1319" s="9"/>
      <c r="EJC1319" s="9"/>
      <c r="EJD1319" s="9"/>
      <c r="EJE1319" s="9"/>
      <c r="EJF1319" s="9"/>
      <c r="EJG1319" s="9"/>
      <c r="EJH1319" s="9"/>
      <c r="EJI1319" s="9"/>
      <c r="EJJ1319" s="9"/>
      <c r="EJK1319" s="9"/>
      <c r="EJL1319" s="9"/>
      <c r="EJM1319" s="9"/>
      <c r="EJN1319" s="9"/>
      <c r="EJO1319" s="9"/>
      <c r="EJP1319" s="9"/>
      <c r="EJQ1319" s="9"/>
      <c r="EJR1319" s="9"/>
      <c r="EJS1319" s="9"/>
      <c r="EJT1319" s="9"/>
      <c r="EJU1319" s="9"/>
      <c r="EJV1319" s="9"/>
      <c r="EJW1319" s="9"/>
      <c r="EJX1319" s="9"/>
      <c r="EJY1319" s="9"/>
      <c r="EJZ1319" s="9"/>
      <c r="EKA1319" s="9"/>
      <c r="EKB1319" s="9"/>
      <c r="EKC1319" s="9"/>
      <c r="EKD1319" s="9"/>
      <c r="EKE1319" s="9"/>
      <c r="EKF1319" s="9"/>
      <c r="EKG1319" s="9"/>
      <c r="EKH1319" s="9"/>
      <c r="EKI1319" s="9"/>
      <c r="EKJ1319" s="9"/>
      <c r="EKK1319" s="9"/>
      <c r="EKL1319" s="9"/>
      <c r="EKM1319" s="9"/>
      <c r="EKN1319" s="9"/>
      <c r="EKO1319" s="9"/>
      <c r="EKP1319" s="9"/>
      <c r="EKQ1319" s="9"/>
      <c r="EKR1319" s="9"/>
      <c r="EKS1319" s="9"/>
      <c r="EKT1319" s="9"/>
      <c r="EKU1319" s="9"/>
      <c r="EKV1319" s="9"/>
      <c r="EKW1319" s="9"/>
      <c r="EKX1319" s="9"/>
      <c r="EKY1319" s="9"/>
      <c r="EKZ1319" s="9"/>
      <c r="ELA1319" s="9"/>
      <c r="ELB1319" s="9"/>
      <c r="ELC1319" s="9"/>
      <c r="ELD1319" s="9"/>
      <c r="ELE1319" s="9"/>
      <c r="ELF1319" s="9"/>
      <c r="ELG1319" s="9"/>
      <c r="ELH1319" s="9"/>
      <c r="ELI1319" s="9"/>
      <c r="ELJ1319" s="9"/>
      <c r="ELK1319" s="9"/>
      <c r="ELL1319" s="9"/>
      <c r="ELM1319" s="9"/>
      <c r="ELN1319" s="9"/>
      <c r="ELO1319" s="9"/>
      <c r="ELP1319" s="9"/>
      <c r="ELQ1319" s="9"/>
      <c r="ELR1319" s="9"/>
      <c r="ELS1319" s="9"/>
      <c r="ELT1319" s="9"/>
      <c r="ELU1319" s="9"/>
      <c r="ELV1319" s="9"/>
      <c r="ELW1319" s="9"/>
      <c r="ELX1319" s="9"/>
      <c r="ELY1319" s="9"/>
      <c r="ELZ1319" s="9"/>
      <c r="EMA1319" s="9"/>
      <c r="EMB1319" s="9"/>
      <c r="EMC1319" s="9"/>
      <c r="EMD1319" s="9"/>
      <c r="EME1319" s="9"/>
      <c r="EMF1319" s="9"/>
      <c r="EMG1319" s="9"/>
      <c r="EMH1319" s="9"/>
      <c r="EMI1319" s="9"/>
      <c r="EMJ1319" s="9"/>
      <c r="EMK1319" s="9"/>
      <c r="EML1319" s="9"/>
      <c r="EMM1319" s="9"/>
      <c r="EMN1319" s="9"/>
      <c r="EMO1319" s="9"/>
      <c r="EMP1319" s="9"/>
      <c r="EMQ1319" s="9"/>
      <c r="EMR1319" s="9"/>
      <c r="EMS1319" s="9"/>
      <c r="EMT1319" s="9"/>
      <c r="EMU1319" s="9"/>
      <c r="EMV1319" s="9"/>
      <c r="EMW1319" s="9"/>
      <c r="EMX1319" s="9"/>
      <c r="EMY1319" s="9"/>
      <c r="EMZ1319" s="9"/>
      <c r="ENA1319" s="9"/>
      <c r="ENB1319" s="9"/>
      <c r="ENC1319" s="9"/>
      <c r="END1319" s="9"/>
      <c r="ENE1319" s="9"/>
      <c r="ENF1319" s="9"/>
      <c r="ENG1319" s="9"/>
      <c r="ENH1319" s="9"/>
      <c r="ENI1319" s="9"/>
      <c r="ENJ1319" s="9"/>
      <c r="ENK1319" s="9"/>
      <c r="ENL1319" s="9"/>
      <c r="ENM1319" s="9"/>
      <c r="ENN1319" s="9"/>
      <c r="ENO1319" s="9"/>
      <c r="ENP1319" s="9"/>
      <c r="ENQ1319" s="9"/>
      <c r="ENR1319" s="9"/>
      <c r="ENS1319" s="9"/>
      <c r="ENT1319" s="9"/>
      <c r="ENU1319" s="9"/>
      <c r="ENV1319" s="9"/>
      <c r="ENW1319" s="9"/>
      <c r="ENX1319" s="9"/>
      <c r="ENY1319" s="9"/>
      <c r="ENZ1319" s="9"/>
      <c r="EOA1319" s="9"/>
      <c r="EOB1319" s="9"/>
      <c r="EOC1319" s="9"/>
      <c r="EOD1319" s="9"/>
      <c r="EOE1319" s="9"/>
      <c r="EOF1319" s="9"/>
      <c r="EOG1319" s="9"/>
      <c r="EOH1319" s="9"/>
      <c r="EOI1319" s="9"/>
      <c r="EOJ1319" s="9"/>
      <c r="EOK1319" s="9"/>
      <c r="EOL1319" s="9"/>
      <c r="EOM1319" s="9"/>
      <c r="EON1319" s="9"/>
      <c r="EOO1319" s="9"/>
      <c r="EOP1319" s="9"/>
      <c r="EOQ1319" s="9"/>
      <c r="EOR1319" s="9"/>
      <c r="EOS1319" s="9"/>
      <c r="EOT1319" s="9"/>
      <c r="EOU1319" s="9"/>
      <c r="EOV1319" s="9"/>
      <c r="EOW1319" s="9"/>
      <c r="EOX1319" s="9"/>
      <c r="EOY1319" s="9"/>
      <c r="EOZ1319" s="9"/>
      <c r="EPA1319" s="9"/>
      <c r="EPB1319" s="9"/>
      <c r="EPC1319" s="9"/>
      <c r="EPD1319" s="9"/>
      <c r="EPE1319" s="9"/>
      <c r="EPF1319" s="9"/>
      <c r="EPG1319" s="9"/>
      <c r="EPH1319" s="9"/>
      <c r="EPI1319" s="9"/>
      <c r="EPJ1319" s="9"/>
      <c r="EPK1319" s="9"/>
      <c r="EPL1319" s="9"/>
      <c r="EPM1319" s="9"/>
      <c r="EPN1319" s="9"/>
      <c r="EPO1319" s="9"/>
      <c r="EPP1319" s="9"/>
      <c r="EPQ1319" s="9"/>
      <c r="EPR1319" s="9"/>
      <c r="EPS1319" s="9"/>
      <c r="EPT1319" s="9"/>
      <c r="EPU1319" s="9"/>
      <c r="EPV1319" s="9"/>
      <c r="EPW1319" s="9"/>
      <c r="EPX1319" s="9"/>
      <c r="EPY1319" s="9"/>
      <c r="EPZ1319" s="9"/>
      <c r="EQA1319" s="9"/>
      <c r="EQB1319" s="9"/>
      <c r="EQC1319" s="9"/>
      <c r="EQD1319" s="9"/>
      <c r="EQE1319" s="9"/>
      <c r="EQF1319" s="9"/>
      <c r="EQG1319" s="9"/>
      <c r="EQH1319" s="9"/>
      <c r="EQI1319" s="9"/>
      <c r="EQJ1319" s="9"/>
      <c r="EQK1319" s="9"/>
      <c r="EQL1319" s="9"/>
      <c r="EQM1319" s="9"/>
      <c r="EQN1319" s="9"/>
      <c r="EQO1319" s="9"/>
      <c r="EQP1319" s="9"/>
      <c r="EQQ1319" s="9"/>
      <c r="EQR1319" s="9"/>
      <c r="EQS1319" s="9"/>
      <c r="EQT1319" s="9"/>
      <c r="EQU1319" s="9"/>
      <c r="EQV1319" s="9"/>
      <c r="EQW1319" s="9"/>
      <c r="EQX1319" s="9"/>
      <c r="EQY1319" s="9"/>
      <c r="EQZ1319" s="9"/>
      <c r="ERA1319" s="9"/>
      <c r="ERB1319" s="9"/>
      <c r="ERC1319" s="9"/>
      <c r="ERD1319" s="9"/>
      <c r="ERE1319" s="9"/>
      <c r="ERF1319" s="9"/>
      <c r="ERG1319" s="9"/>
      <c r="ERH1319" s="9"/>
      <c r="ERI1319" s="9"/>
      <c r="ERJ1319" s="9"/>
      <c r="ERK1319" s="9"/>
      <c r="ERL1319" s="9"/>
      <c r="ERM1319" s="9"/>
      <c r="ERN1319" s="9"/>
      <c r="ERO1319" s="9"/>
      <c r="ERP1319" s="9"/>
      <c r="ERQ1319" s="9"/>
      <c r="ERR1319" s="9"/>
      <c r="ERS1319" s="9"/>
      <c r="ERT1319" s="9"/>
      <c r="ERU1319" s="9"/>
      <c r="ERV1319" s="9"/>
      <c r="ERW1319" s="9"/>
      <c r="ERX1319" s="9"/>
      <c r="ERY1319" s="9"/>
      <c r="ERZ1319" s="9"/>
      <c r="ESA1319" s="9"/>
      <c r="ESB1319" s="9"/>
      <c r="ESC1319" s="9"/>
      <c r="ESD1319" s="9"/>
      <c r="ESE1319" s="9"/>
      <c r="ESF1319" s="9"/>
      <c r="ESG1319" s="9"/>
      <c r="ESH1319" s="9"/>
      <c r="ESI1319" s="9"/>
      <c r="ESJ1319" s="9"/>
      <c r="ESK1319" s="9"/>
      <c r="ESL1319" s="9"/>
      <c r="ESM1319" s="9"/>
      <c r="ESN1319" s="9"/>
      <c r="ESO1319" s="9"/>
      <c r="ESP1319" s="9"/>
      <c r="ESQ1319" s="9"/>
      <c r="ESR1319" s="9"/>
      <c r="ESS1319" s="9"/>
      <c r="EST1319" s="9"/>
      <c r="ESU1319" s="9"/>
      <c r="ESV1319" s="9"/>
      <c r="ESW1319" s="9"/>
      <c r="ESX1319" s="9"/>
      <c r="ESY1319" s="9"/>
      <c r="ESZ1319" s="9"/>
      <c r="ETA1319" s="9"/>
      <c r="ETB1319" s="9"/>
      <c r="ETC1319" s="9"/>
      <c r="ETD1319" s="9"/>
      <c r="ETE1319" s="9"/>
      <c r="ETF1319" s="9"/>
      <c r="ETG1319" s="9"/>
      <c r="ETH1319" s="9"/>
      <c r="ETI1319" s="9"/>
      <c r="ETJ1319" s="9"/>
      <c r="ETK1319" s="9"/>
      <c r="ETL1319" s="9"/>
      <c r="ETM1319" s="9"/>
      <c r="ETN1319" s="9"/>
      <c r="ETO1319" s="9"/>
      <c r="ETP1319" s="9"/>
      <c r="ETQ1319" s="9"/>
      <c r="ETR1319" s="9"/>
      <c r="ETS1319" s="9"/>
      <c r="ETT1319" s="9"/>
      <c r="ETU1319" s="9"/>
      <c r="ETV1319" s="9"/>
      <c r="ETW1319" s="9"/>
      <c r="ETX1319" s="9"/>
      <c r="ETY1319" s="9"/>
      <c r="ETZ1319" s="9"/>
      <c r="EUA1319" s="9"/>
      <c r="EUB1319" s="9"/>
      <c r="EUC1319" s="9"/>
      <c r="EUD1319" s="9"/>
      <c r="EUE1319" s="9"/>
      <c r="EUF1319" s="9"/>
      <c r="EUG1319" s="9"/>
      <c r="EUH1319" s="9"/>
      <c r="EUI1319" s="9"/>
      <c r="EUJ1319" s="9"/>
      <c r="EUK1319" s="9"/>
      <c r="EUL1319" s="9"/>
      <c r="EUM1319" s="9"/>
      <c r="EUN1319" s="9"/>
      <c r="EUO1319" s="9"/>
      <c r="EUP1319" s="9"/>
      <c r="EUQ1319" s="9"/>
      <c r="EUR1319" s="9"/>
      <c r="EUS1319" s="9"/>
      <c r="EUT1319" s="9"/>
      <c r="EUU1319" s="9"/>
      <c r="EUV1319" s="9"/>
      <c r="EUW1319" s="9"/>
      <c r="EUX1319" s="9"/>
      <c r="EUY1319" s="9"/>
      <c r="EUZ1319" s="9"/>
      <c r="EVA1319" s="9"/>
      <c r="EVB1319" s="9"/>
      <c r="EVC1319" s="9"/>
      <c r="EVD1319" s="9"/>
      <c r="EVE1319" s="9"/>
      <c r="EVF1319" s="9"/>
      <c r="EVG1319" s="9"/>
      <c r="EVH1319" s="9"/>
      <c r="EVI1319" s="9"/>
      <c r="EVJ1319" s="9"/>
      <c r="EVK1319" s="9"/>
      <c r="EVL1319" s="9"/>
      <c r="EVM1319" s="9"/>
      <c r="EVN1319" s="9"/>
      <c r="EVO1319" s="9"/>
      <c r="EVP1319" s="9"/>
      <c r="EVQ1319" s="9"/>
      <c r="EVR1319" s="9"/>
      <c r="EVS1319" s="9"/>
      <c r="EVT1319" s="9"/>
      <c r="EVU1319" s="9"/>
      <c r="EVV1319" s="9"/>
      <c r="EVW1319" s="9"/>
      <c r="EVX1319" s="9"/>
      <c r="EVY1319" s="9"/>
      <c r="EVZ1319" s="9"/>
      <c r="EWA1319" s="9"/>
      <c r="EWB1319" s="9"/>
      <c r="EWC1319" s="9"/>
      <c r="EWD1319" s="9"/>
      <c r="EWE1319" s="9"/>
      <c r="EWF1319" s="9"/>
      <c r="EWG1319" s="9"/>
      <c r="EWH1319" s="9"/>
      <c r="EWI1319" s="9"/>
      <c r="EWJ1319" s="9"/>
      <c r="EWK1319" s="9"/>
      <c r="EWL1319" s="9"/>
      <c r="EWM1319" s="9"/>
      <c r="EWN1319" s="9"/>
      <c r="EWO1319" s="9"/>
      <c r="EWP1319" s="9"/>
      <c r="EWQ1319" s="9"/>
      <c r="EWR1319" s="9"/>
      <c r="EWS1319" s="9"/>
      <c r="EWT1319" s="9"/>
      <c r="EWU1319" s="9"/>
      <c r="EWV1319" s="9"/>
      <c r="EWW1319" s="9"/>
      <c r="EWX1319" s="9"/>
      <c r="EWY1319" s="9"/>
      <c r="EWZ1319" s="9"/>
      <c r="EXA1319" s="9"/>
      <c r="EXB1319" s="9"/>
      <c r="EXC1319" s="9"/>
      <c r="EXD1319" s="9"/>
      <c r="EXE1319" s="9"/>
      <c r="EXF1319" s="9"/>
      <c r="EXG1319" s="9"/>
      <c r="EXH1319" s="9"/>
      <c r="EXI1319" s="9"/>
      <c r="EXJ1319" s="9"/>
      <c r="EXK1319" s="9"/>
      <c r="EXL1319" s="9"/>
      <c r="EXM1319" s="9"/>
      <c r="EXN1319" s="9"/>
      <c r="EXO1319" s="9"/>
      <c r="EXP1319" s="9"/>
      <c r="EXQ1319" s="9"/>
      <c r="EXR1319" s="9"/>
      <c r="EXS1319" s="9"/>
      <c r="EXT1319" s="9"/>
      <c r="EXU1319" s="9"/>
      <c r="EXV1319" s="9"/>
      <c r="EXW1319" s="9"/>
      <c r="EXX1319" s="9"/>
      <c r="EXY1319" s="9"/>
      <c r="EXZ1319" s="9"/>
      <c r="EYA1319" s="9"/>
      <c r="EYB1319" s="9"/>
      <c r="EYC1319" s="9"/>
      <c r="EYD1319" s="9"/>
      <c r="EYE1319" s="9"/>
      <c r="EYF1319" s="9"/>
      <c r="EYG1319" s="9"/>
      <c r="EYH1319" s="9"/>
      <c r="EYI1319" s="9"/>
      <c r="EYJ1319" s="9"/>
      <c r="EYK1319" s="9"/>
      <c r="EYL1319" s="9"/>
      <c r="EYM1319" s="9"/>
      <c r="EYN1319" s="9"/>
      <c r="EYO1319" s="9"/>
      <c r="EYP1319" s="9"/>
      <c r="EYQ1319" s="9"/>
      <c r="EYR1319" s="9"/>
      <c r="EYS1319" s="9"/>
      <c r="EYT1319" s="9"/>
      <c r="EYU1319" s="9"/>
      <c r="EYV1319" s="9"/>
      <c r="EYW1319" s="9"/>
      <c r="EYX1319" s="9"/>
      <c r="EYY1319" s="9"/>
      <c r="EYZ1319" s="9"/>
      <c r="EZA1319" s="9"/>
      <c r="EZB1319" s="9"/>
      <c r="EZC1319" s="9"/>
      <c r="EZD1319" s="9"/>
      <c r="EZE1319" s="9"/>
      <c r="EZF1319" s="9"/>
      <c r="EZG1319" s="9"/>
      <c r="EZH1319" s="9"/>
      <c r="EZI1319" s="9"/>
      <c r="EZJ1319" s="9"/>
      <c r="EZK1319" s="9"/>
      <c r="EZL1319" s="9"/>
      <c r="EZM1319" s="9"/>
      <c r="EZN1319" s="9"/>
      <c r="EZO1319" s="9"/>
      <c r="EZP1319" s="9"/>
      <c r="EZQ1319" s="9"/>
      <c r="EZR1319" s="9"/>
      <c r="EZS1319" s="9"/>
      <c r="EZT1319" s="9"/>
      <c r="EZU1319" s="9"/>
      <c r="EZV1319" s="9"/>
      <c r="EZW1319" s="9"/>
      <c r="EZX1319" s="9"/>
      <c r="EZY1319" s="9"/>
      <c r="EZZ1319" s="9"/>
      <c r="FAA1319" s="9"/>
      <c r="FAB1319" s="9"/>
      <c r="FAC1319" s="9"/>
      <c r="FAD1319" s="9"/>
      <c r="FAE1319" s="9"/>
      <c r="FAF1319" s="9"/>
      <c r="FAG1319" s="9"/>
      <c r="FAH1319" s="9"/>
      <c r="FAI1319" s="9"/>
      <c r="FAJ1319" s="9"/>
      <c r="FAK1319" s="9"/>
      <c r="FAL1319" s="9"/>
      <c r="FAM1319" s="9"/>
      <c r="FAN1319" s="9"/>
      <c r="FAO1319" s="9"/>
      <c r="FAP1319" s="9"/>
      <c r="FAQ1319" s="9"/>
      <c r="FAR1319" s="9"/>
      <c r="FAS1319" s="9"/>
      <c r="FAT1319" s="9"/>
      <c r="FAU1319" s="9"/>
      <c r="FAV1319" s="9"/>
      <c r="FAW1319" s="9"/>
      <c r="FAX1319" s="9"/>
      <c r="FAY1319" s="9"/>
      <c r="FAZ1319" s="9"/>
      <c r="FBA1319" s="9"/>
      <c r="FBB1319" s="9"/>
      <c r="FBC1319" s="9"/>
      <c r="FBD1319" s="9"/>
      <c r="FBE1319" s="9"/>
      <c r="FBF1319" s="9"/>
      <c r="FBG1319" s="9"/>
      <c r="FBH1319" s="9"/>
      <c r="FBI1319" s="9"/>
      <c r="FBJ1319" s="9"/>
      <c r="FBK1319" s="9"/>
      <c r="FBL1319" s="9"/>
      <c r="FBM1319" s="9"/>
      <c r="FBN1319" s="9"/>
      <c r="FBO1319" s="9"/>
      <c r="FBP1319" s="9"/>
      <c r="FBQ1319" s="9"/>
      <c r="FBR1319" s="9"/>
      <c r="FBS1319" s="9"/>
      <c r="FBT1319" s="9"/>
      <c r="FBU1319" s="9"/>
      <c r="FBV1319" s="9"/>
      <c r="FBW1319" s="9"/>
      <c r="FBX1319" s="9"/>
      <c r="FBY1319" s="9"/>
      <c r="FBZ1319" s="9"/>
      <c r="FCA1319" s="9"/>
      <c r="FCB1319" s="9"/>
      <c r="FCC1319" s="9"/>
      <c r="FCD1319" s="9"/>
      <c r="FCE1319" s="9"/>
      <c r="FCF1319" s="9"/>
      <c r="FCG1319" s="9"/>
      <c r="FCH1319" s="9"/>
      <c r="FCI1319" s="9"/>
      <c r="FCJ1319" s="9"/>
      <c r="FCK1319" s="9"/>
      <c r="FCL1319" s="9"/>
      <c r="FCM1319" s="9"/>
      <c r="FCN1319" s="9"/>
      <c r="FCO1319" s="9"/>
      <c r="FCP1319" s="9"/>
      <c r="FCQ1319" s="9"/>
      <c r="FCR1319" s="9"/>
      <c r="FCS1319" s="9"/>
      <c r="FCT1319" s="9"/>
      <c r="FCU1319" s="9"/>
      <c r="FCV1319" s="9"/>
      <c r="FCW1319" s="9"/>
      <c r="FCX1319" s="9"/>
      <c r="FCY1319" s="9"/>
      <c r="FCZ1319" s="9"/>
      <c r="FDA1319" s="9"/>
      <c r="FDB1319" s="9"/>
      <c r="FDC1319" s="9"/>
      <c r="FDD1319" s="9"/>
      <c r="FDE1319" s="9"/>
      <c r="FDF1319" s="9"/>
      <c r="FDG1319" s="9"/>
      <c r="FDH1319" s="9"/>
      <c r="FDI1319" s="9"/>
      <c r="FDJ1319" s="9"/>
      <c r="FDK1319" s="9"/>
      <c r="FDL1319" s="9"/>
      <c r="FDM1319" s="9"/>
      <c r="FDN1319" s="9"/>
      <c r="FDO1319" s="9"/>
      <c r="FDP1319" s="9"/>
      <c r="FDQ1319" s="9"/>
      <c r="FDR1319" s="9"/>
      <c r="FDS1319" s="9"/>
      <c r="FDT1319" s="9"/>
      <c r="FDU1319" s="9"/>
      <c r="FDV1319" s="9"/>
      <c r="FDW1319" s="9"/>
      <c r="FDX1319" s="9"/>
      <c r="FDY1319" s="9"/>
      <c r="FDZ1319" s="9"/>
      <c r="FEA1319" s="9"/>
      <c r="FEB1319" s="9"/>
      <c r="FEC1319" s="9"/>
      <c r="FED1319" s="9"/>
      <c r="FEE1319" s="9"/>
      <c r="FEF1319" s="9"/>
      <c r="FEG1319" s="9"/>
      <c r="FEH1319" s="9"/>
      <c r="FEI1319" s="9"/>
      <c r="FEJ1319" s="9"/>
      <c r="FEK1319" s="9"/>
      <c r="FEL1319" s="9"/>
      <c r="FEM1319" s="9"/>
      <c r="FEN1319" s="9"/>
      <c r="FEO1319" s="9"/>
      <c r="FEP1319" s="9"/>
      <c r="FEQ1319" s="9"/>
      <c r="FER1319" s="9"/>
      <c r="FES1319" s="9"/>
      <c r="FET1319" s="9"/>
      <c r="FEU1319" s="9"/>
      <c r="FEV1319" s="9"/>
      <c r="FEW1319" s="9"/>
      <c r="FEX1319" s="9"/>
      <c r="FEY1319" s="9"/>
      <c r="FEZ1319" s="9"/>
      <c r="FFA1319" s="9"/>
      <c r="FFB1319" s="9"/>
      <c r="FFC1319" s="9"/>
      <c r="FFD1319" s="9"/>
      <c r="FFE1319" s="9"/>
      <c r="FFF1319" s="9"/>
      <c r="FFG1319" s="9"/>
      <c r="FFH1319" s="9"/>
      <c r="FFI1319" s="9"/>
      <c r="FFJ1319" s="9"/>
      <c r="FFK1319" s="9"/>
      <c r="FFL1319" s="9"/>
      <c r="FFM1319" s="9"/>
      <c r="FFN1319" s="9"/>
      <c r="FFO1319" s="9"/>
      <c r="FFP1319" s="9"/>
      <c r="FFQ1319" s="9"/>
      <c r="FFR1319" s="9"/>
      <c r="FFS1319" s="9"/>
      <c r="FFT1319" s="9"/>
      <c r="FFU1319" s="9"/>
      <c r="FFV1319" s="9"/>
      <c r="FFW1319" s="9"/>
      <c r="FFX1319" s="9"/>
      <c r="FFY1319" s="9"/>
      <c r="FFZ1319" s="9"/>
      <c r="FGA1319" s="9"/>
      <c r="FGB1319" s="9"/>
      <c r="FGC1319" s="9"/>
      <c r="FGD1319" s="9"/>
      <c r="FGE1319" s="9"/>
      <c r="FGF1319" s="9"/>
      <c r="FGG1319" s="9"/>
      <c r="FGH1319" s="9"/>
      <c r="FGI1319" s="9"/>
      <c r="FGJ1319" s="9"/>
      <c r="FGK1319" s="9"/>
      <c r="FGL1319" s="9"/>
      <c r="FGM1319" s="9"/>
      <c r="FGN1319" s="9"/>
      <c r="FGO1319" s="9"/>
      <c r="FGP1319" s="9"/>
      <c r="FGQ1319" s="9"/>
      <c r="FGR1319" s="9"/>
      <c r="FGS1319" s="9"/>
      <c r="FGT1319" s="9"/>
      <c r="FGU1319" s="9"/>
      <c r="FGV1319" s="9"/>
      <c r="FGW1319" s="9"/>
      <c r="FGX1319" s="9"/>
      <c r="FGY1319" s="9"/>
      <c r="FGZ1319" s="9"/>
      <c r="FHA1319" s="9"/>
      <c r="FHB1319" s="9"/>
      <c r="FHC1319" s="9"/>
      <c r="FHD1319" s="9"/>
      <c r="FHE1319" s="9"/>
      <c r="FHF1319" s="9"/>
      <c r="FHG1319" s="9"/>
      <c r="FHH1319" s="9"/>
      <c r="FHI1319" s="9"/>
      <c r="FHJ1319" s="9"/>
      <c r="FHK1319" s="9"/>
      <c r="FHL1319" s="9"/>
      <c r="FHM1319" s="9"/>
      <c r="FHN1319" s="9"/>
      <c r="FHO1319" s="9"/>
      <c r="FHP1319" s="9"/>
      <c r="FHQ1319" s="9"/>
      <c r="FHR1319" s="9"/>
      <c r="FHS1319" s="9"/>
      <c r="FHT1319" s="9"/>
      <c r="FHU1319" s="9"/>
      <c r="FHV1319" s="9"/>
      <c r="FHW1319" s="9"/>
      <c r="FHX1319" s="9"/>
      <c r="FHY1319" s="9"/>
      <c r="FHZ1319" s="9"/>
      <c r="FIA1319" s="9"/>
      <c r="FIB1319" s="9"/>
      <c r="FIC1319" s="9"/>
      <c r="FID1319" s="9"/>
      <c r="FIE1319" s="9"/>
      <c r="FIF1319" s="9"/>
      <c r="FIG1319" s="9"/>
      <c r="FIH1319" s="9"/>
      <c r="FII1319" s="9"/>
      <c r="FIJ1319" s="9"/>
      <c r="FIK1319" s="9"/>
      <c r="FIL1319" s="9"/>
      <c r="FIM1319" s="9"/>
      <c r="FIN1319" s="9"/>
      <c r="FIO1319" s="9"/>
      <c r="FIP1319" s="9"/>
      <c r="FIQ1319" s="9"/>
      <c r="FIR1319" s="9"/>
      <c r="FIS1319" s="9"/>
      <c r="FIT1319" s="9"/>
      <c r="FIU1319" s="9"/>
      <c r="FIV1319" s="9"/>
      <c r="FIW1319" s="9"/>
      <c r="FIX1319" s="9"/>
      <c r="FIY1319" s="9"/>
      <c r="FIZ1319" s="9"/>
      <c r="FJA1319" s="9"/>
      <c r="FJB1319" s="9"/>
      <c r="FJC1319" s="9"/>
      <c r="FJD1319" s="9"/>
      <c r="FJE1319" s="9"/>
      <c r="FJF1319" s="9"/>
      <c r="FJG1319" s="9"/>
      <c r="FJH1319" s="9"/>
      <c r="FJI1319" s="9"/>
      <c r="FJJ1319" s="9"/>
      <c r="FJK1319" s="9"/>
      <c r="FJL1319" s="9"/>
      <c r="FJM1319" s="9"/>
      <c r="FJN1319" s="9"/>
      <c r="FJO1319" s="9"/>
      <c r="FJP1319" s="9"/>
      <c r="FJQ1319" s="9"/>
      <c r="FJR1319" s="9"/>
      <c r="FJS1319" s="9"/>
      <c r="FJT1319" s="9"/>
      <c r="FJU1319" s="9"/>
      <c r="FJV1319" s="9"/>
      <c r="FJW1319" s="9"/>
      <c r="FJX1319" s="9"/>
      <c r="FJY1319" s="9"/>
      <c r="FJZ1319" s="9"/>
      <c r="FKA1319" s="9"/>
      <c r="FKB1319" s="9"/>
      <c r="FKC1319" s="9"/>
      <c r="FKD1319" s="9"/>
      <c r="FKE1319" s="9"/>
      <c r="FKF1319" s="9"/>
      <c r="FKG1319" s="9"/>
      <c r="FKH1319" s="9"/>
      <c r="FKI1319" s="9"/>
      <c r="FKJ1319" s="9"/>
      <c r="FKK1319" s="9"/>
      <c r="FKL1319" s="9"/>
      <c r="FKM1319" s="9"/>
      <c r="FKN1319" s="9"/>
      <c r="FKO1319" s="9"/>
      <c r="FKP1319" s="9"/>
      <c r="FKQ1319" s="9"/>
      <c r="FKR1319" s="9"/>
      <c r="FKS1319" s="9"/>
      <c r="FKT1319" s="9"/>
      <c r="FKU1319" s="9"/>
      <c r="FKV1319" s="9"/>
      <c r="FKW1319" s="9"/>
      <c r="FKX1319" s="9"/>
      <c r="FKY1319" s="9"/>
      <c r="FKZ1319" s="9"/>
      <c r="FLA1319" s="9"/>
      <c r="FLB1319" s="9"/>
      <c r="FLC1319" s="9"/>
      <c r="FLD1319" s="9"/>
      <c r="FLE1319" s="9"/>
      <c r="FLF1319" s="9"/>
      <c r="FLG1319" s="9"/>
      <c r="FLH1319" s="9"/>
      <c r="FLI1319" s="9"/>
      <c r="FLJ1319" s="9"/>
      <c r="FLK1319" s="9"/>
      <c r="FLL1319" s="9"/>
      <c r="FLM1319" s="9"/>
      <c r="FLN1319" s="9"/>
      <c r="FLO1319" s="9"/>
      <c r="FLP1319" s="9"/>
      <c r="FLQ1319" s="9"/>
      <c r="FLR1319" s="9"/>
      <c r="FLS1319" s="9"/>
      <c r="FLT1319" s="9"/>
      <c r="FLU1319" s="9"/>
      <c r="FLV1319" s="9"/>
      <c r="FLW1319" s="9"/>
      <c r="FLX1319" s="9"/>
      <c r="FLY1319" s="9"/>
      <c r="FLZ1319" s="9"/>
      <c r="FMA1319" s="9"/>
      <c r="FMB1319" s="9"/>
      <c r="FMC1319" s="9"/>
      <c r="FMD1319" s="9"/>
      <c r="FME1319" s="9"/>
      <c r="FMF1319" s="9"/>
      <c r="FMG1319" s="9"/>
      <c r="FMH1319" s="9"/>
      <c r="FMI1319" s="9"/>
      <c r="FMJ1319" s="9"/>
      <c r="FMK1319" s="9"/>
      <c r="FML1319" s="9"/>
      <c r="FMM1319" s="9"/>
      <c r="FMN1319" s="9"/>
      <c r="FMO1319" s="9"/>
      <c r="FMP1319" s="9"/>
      <c r="FMQ1319" s="9"/>
      <c r="FMR1319" s="9"/>
      <c r="FMS1319" s="9"/>
      <c r="FMT1319" s="9"/>
      <c r="FMU1319" s="9"/>
      <c r="FMV1319" s="9"/>
      <c r="FMW1319" s="9"/>
      <c r="FMX1319" s="9"/>
      <c r="FMY1319" s="9"/>
      <c r="FMZ1319" s="9"/>
      <c r="FNA1319" s="9"/>
      <c r="FNB1319" s="9"/>
      <c r="FNC1319" s="9"/>
      <c r="FND1319" s="9"/>
      <c r="FNE1319" s="9"/>
      <c r="FNF1319" s="9"/>
      <c r="FNG1319" s="9"/>
      <c r="FNH1319" s="9"/>
      <c r="FNI1319" s="9"/>
      <c r="FNJ1319" s="9"/>
      <c r="FNK1319" s="9"/>
      <c r="FNL1319" s="9"/>
      <c r="FNM1319" s="9"/>
      <c r="FNN1319" s="9"/>
      <c r="FNO1319" s="9"/>
      <c r="FNP1319" s="9"/>
      <c r="FNQ1319" s="9"/>
      <c r="FNR1319" s="9"/>
      <c r="FNS1319" s="9"/>
      <c r="FNT1319" s="9"/>
      <c r="FNU1319" s="9"/>
      <c r="FNV1319" s="9"/>
      <c r="FNW1319" s="9"/>
      <c r="FNX1319" s="9"/>
      <c r="FNY1319" s="9"/>
      <c r="FNZ1319" s="9"/>
      <c r="FOA1319" s="9"/>
      <c r="FOB1319" s="9"/>
      <c r="FOC1319" s="9"/>
      <c r="FOD1319" s="9"/>
      <c r="FOE1319" s="9"/>
      <c r="FOF1319" s="9"/>
      <c r="FOG1319" s="9"/>
      <c r="FOH1319" s="9"/>
      <c r="FOI1319" s="9"/>
      <c r="FOJ1319" s="9"/>
      <c r="FOK1319" s="9"/>
      <c r="FOL1319" s="9"/>
      <c r="FOM1319" s="9"/>
      <c r="FON1319" s="9"/>
      <c r="FOO1319" s="9"/>
      <c r="FOP1319" s="9"/>
      <c r="FOQ1319" s="9"/>
      <c r="FOR1319" s="9"/>
      <c r="FOS1319" s="9"/>
      <c r="FOT1319" s="9"/>
      <c r="FOU1319" s="9"/>
      <c r="FOV1319" s="9"/>
      <c r="FOW1319" s="9"/>
      <c r="FOX1319" s="9"/>
      <c r="FOY1319" s="9"/>
      <c r="FOZ1319" s="9"/>
      <c r="FPA1319" s="9"/>
      <c r="FPB1319" s="9"/>
      <c r="FPC1319" s="9"/>
      <c r="FPD1319" s="9"/>
      <c r="FPE1319" s="9"/>
      <c r="FPF1319" s="9"/>
      <c r="FPG1319" s="9"/>
      <c r="FPH1319" s="9"/>
      <c r="FPI1319" s="9"/>
      <c r="FPJ1319" s="9"/>
      <c r="FPK1319" s="9"/>
      <c r="FPL1319" s="9"/>
      <c r="FPM1319" s="9"/>
      <c r="FPN1319" s="9"/>
      <c r="FPO1319" s="9"/>
      <c r="FPP1319" s="9"/>
      <c r="FPQ1319" s="9"/>
      <c r="FPR1319" s="9"/>
      <c r="FPS1319" s="9"/>
      <c r="FPT1319" s="9"/>
      <c r="FPU1319" s="9"/>
      <c r="FPV1319" s="9"/>
      <c r="FPW1319" s="9"/>
      <c r="FPX1319" s="9"/>
      <c r="FPY1319" s="9"/>
      <c r="FPZ1319" s="9"/>
      <c r="FQA1319" s="9"/>
      <c r="FQB1319" s="9"/>
      <c r="FQC1319" s="9"/>
      <c r="FQD1319" s="9"/>
      <c r="FQE1319" s="9"/>
      <c r="FQF1319" s="9"/>
      <c r="FQG1319" s="9"/>
      <c r="FQH1319" s="9"/>
      <c r="FQI1319" s="9"/>
      <c r="FQJ1319" s="9"/>
      <c r="FQK1319" s="9"/>
      <c r="FQL1319" s="9"/>
      <c r="FQM1319" s="9"/>
      <c r="FQN1319" s="9"/>
      <c r="FQO1319" s="9"/>
      <c r="FQP1319" s="9"/>
      <c r="FQQ1319" s="9"/>
      <c r="FQR1319" s="9"/>
      <c r="FQS1319" s="9"/>
      <c r="FQT1319" s="9"/>
      <c r="FQU1319" s="9"/>
      <c r="FQV1319" s="9"/>
      <c r="FQW1319" s="9"/>
      <c r="FQX1319" s="9"/>
      <c r="FQY1319" s="9"/>
      <c r="FQZ1319" s="9"/>
      <c r="FRA1319" s="9"/>
      <c r="FRB1319" s="9"/>
      <c r="FRC1319" s="9"/>
      <c r="FRD1319" s="9"/>
      <c r="FRE1319" s="9"/>
      <c r="FRF1319" s="9"/>
      <c r="FRG1319" s="9"/>
      <c r="FRH1319" s="9"/>
      <c r="FRI1319" s="9"/>
      <c r="FRJ1319" s="9"/>
      <c r="FRK1319" s="9"/>
      <c r="FRL1319" s="9"/>
      <c r="FRM1319" s="9"/>
      <c r="FRN1319" s="9"/>
      <c r="FRO1319" s="9"/>
      <c r="FRP1319" s="9"/>
      <c r="FRQ1319" s="9"/>
      <c r="FRR1319" s="9"/>
      <c r="FRS1319" s="9"/>
      <c r="FRT1319" s="9"/>
      <c r="FRU1319" s="9"/>
      <c r="FRV1319" s="9"/>
      <c r="FRW1319" s="9"/>
      <c r="FRX1319" s="9"/>
      <c r="FRY1319" s="9"/>
      <c r="FRZ1319" s="9"/>
      <c r="FSA1319" s="9"/>
      <c r="FSB1319" s="9"/>
      <c r="FSC1319" s="9"/>
      <c r="FSD1319" s="9"/>
      <c r="FSE1319" s="9"/>
      <c r="FSF1319" s="9"/>
      <c r="FSG1319" s="9"/>
      <c r="FSH1319" s="9"/>
      <c r="FSI1319" s="9"/>
      <c r="FSJ1319" s="9"/>
      <c r="FSK1319" s="9"/>
      <c r="FSL1319" s="9"/>
      <c r="FSM1319" s="9"/>
      <c r="FSN1319" s="9"/>
      <c r="FSO1319" s="9"/>
      <c r="FSP1319" s="9"/>
      <c r="FSQ1319" s="9"/>
      <c r="FSR1319" s="9"/>
      <c r="FSS1319" s="9"/>
      <c r="FST1319" s="9"/>
      <c r="FSU1319" s="9"/>
      <c r="FSV1319" s="9"/>
      <c r="FSW1319" s="9"/>
      <c r="FSX1319" s="9"/>
      <c r="FSY1319" s="9"/>
      <c r="FSZ1319" s="9"/>
      <c r="FTA1319" s="9"/>
      <c r="FTB1319" s="9"/>
      <c r="FTC1319" s="9"/>
      <c r="FTD1319" s="9"/>
      <c r="FTE1319" s="9"/>
      <c r="FTF1319" s="9"/>
      <c r="FTG1319" s="9"/>
      <c r="FTH1319" s="9"/>
      <c r="FTI1319" s="9"/>
      <c r="FTJ1319" s="9"/>
      <c r="FTK1319" s="9"/>
      <c r="FTL1319" s="9"/>
      <c r="FTM1319" s="9"/>
      <c r="FTN1319" s="9"/>
      <c r="FTO1319" s="9"/>
      <c r="FTP1319" s="9"/>
      <c r="FTQ1319" s="9"/>
      <c r="FTR1319" s="9"/>
      <c r="FTS1319" s="9"/>
      <c r="FTT1319" s="9"/>
      <c r="FTU1319" s="9"/>
      <c r="FTV1319" s="9"/>
      <c r="FTW1319" s="9"/>
      <c r="FTX1319" s="9"/>
      <c r="FTY1319" s="9"/>
      <c r="FTZ1319" s="9"/>
      <c r="FUA1319" s="9"/>
      <c r="FUB1319" s="9"/>
      <c r="FUC1319" s="9"/>
      <c r="FUD1319" s="9"/>
      <c r="FUE1319" s="9"/>
      <c r="FUF1319" s="9"/>
      <c r="FUG1319" s="9"/>
      <c r="FUH1319" s="9"/>
      <c r="FUI1319" s="9"/>
      <c r="FUJ1319" s="9"/>
      <c r="FUK1319" s="9"/>
      <c r="FUL1319" s="9"/>
      <c r="FUM1319" s="9"/>
      <c r="FUN1319" s="9"/>
      <c r="FUO1319" s="9"/>
      <c r="FUP1319" s="9"/>
      <c r="FUQ1319" s="9"/>
      <c r="FUR1319" s="9"/>
      <c r="FUS1319" s="9"/>
      <c r="FUT1319" s="9"/>
      <c r="FUU1319" s="9"/>
      <c r="FUV1319" s="9"/>
      <c r="FUW1319" s="9"/>
      <c r="FUX1319" s="9"/>
      <c r="FUY1319" s="9"/>
      <c r="FUZ1319" s="9"/>
      <c r="FVA1319" s="9"/>
      <c r="FVB1319" s="9"/>
      <c r="FVC1319" s="9"/>
      <c r="FVD1319" s="9"/>
      <c r="FVE1319" s="9"/>
      <c r="FVF1319" s="9"/>
      <c r="FVG1319" s="9"/>
      <c r="FVH1319" s="9"/>
      <c r="FVI1319" s="9"/>
      <c r="FVJ1319" s="9"/>
      <c r="FVK1319" s="9"/>
      <c r="FVL1319" s="9"/>
      <c r="FVM1319" s="9"/>
      <c r="FVN1319" s="9"/>
      <c r="FVO1319" s="9"/>
      <c r="FVP1319" s="9"/>
      <c r="FVQ1319" s="9"/>
      <c r="FVR1319" s="9"/>
      <c r="FVS1319" s="9"/>
      <c r="FVT1319" s="9"/>
      <c r="FVU1319" s="9"/>
      <c r="FVV1319" s="9"/>
      <c r="FVW1319" s="9"/>
      <c r="FVX1319" s="9"/>
      <c r="FVY1319" s="9"/>
      <c r="FVZ1319" s="9"/>
      <c r="FWA1319" s="9"/>
      <c r="FWB1319" s="9"/>
      <c r="FWC1319" s="9"/>
      <c r="FWD1319" s="9"/>
      <c r="FWE1319" s="9"/>
      <c r="FWF1319" s="9"/>
      <c r="FWG1319" s="9"/>
      <c r="FWH1319" s="9"/>
      <c r="FWI1319" s="9"/>
      <c r="FWJ1319" s="9"/>
      <c r="FWK1319" s="9"/>
      <c r="FWL1319" s="9"/>
      <c r="FWM1319" s="9"/>
      <c r="FWN1319" s="9"/>
      <c r="FWO1319" s="9"/>
      <c r="FWP1319" s="9"/>
      <c r="FWQ1319" s="9"/>
      <c r="FWR1319" s="9"/>
      <c r="FWS1319" s="9"/>
      <c r="FWT1319" s="9"/>
      <c r="FWU1319" s="9"/>
      <c r="FWV1319" s="9"/>
      <c r="FWW1319" s="9"/>
      <c r="FWX1319" s="9"/>
      <c r="FWY1319" s="9"/>
      <c r="FWZ1319" s="9"/>
      <c r="FXA1319" s="9"/>
      <c r="FXB1319" s="9"/>
      <c r="FXC1319" s="9"/>
      <c r="FXD1319" s="9"/>
      <c r="FXE1319" s="9"/>
      <c r="FXF1319" s="9"/>
      <c r="FXG1319" s="9"/>
      <c r="FXH1319" s="9"/>
      <c r="FXI1319" s="9"/>
      <c r="FXJ1319" s="9"/>
      <c r="FXK1319" s="9"/>
      <c r="FXL1319" s="9"/>
      <c r="FXM1319" s="9"/>
      <c r="FXN1319" s="9"/>
      <c r="FXO1319" s="9"/>
      <c r="FXP1319" s="9"/>
      <c r="FXQ1319" s="9"/>
      <c r="FXR1319" s="9"/>
      <c r="FXS1319" s="9"/>
      <c r="FXT1319" s="9"/>
      <c r="FXU1319" s="9"/>
      <c r="FXV1319" s="9"/>
      <c r="FXW1319" s="9"/>
      <c r="FXX1319" s="9"/>
      <c r="FXY1319" s="9"/>
      <c r="FXZ1319" s="9"/>
      <c r="FYA1319" s="9"/>
      <c r="FYB1319" s="9"/>
      <c r="FYC1319" s="9"/>
      <c r="FYD1319" s="9"/>
      <c r="FYE1319" s="9"/>
      <c r="FYF1319" s="9"/>
      <c r="FYG1319" s="9"/>
      <c r="FYH1319" s="9"/>
      <c r="FYI1319" s="9"/>
      <c r="FYJ1319" s="9"/>
      <c r="FYK1319" s="9"/>
      <c r="FYL1319" s="9"/>
      <c r="FYM1319" s="9"/>
      <c r="FYN1319" s="9"/>
      <c r="FYO1319" s="9"/>
      <c r="FYP1319" s="9"/>
      <c r="FYQ1319" s="9"/>
      <c r="FYR1319" s="9"/>
      <c r="FYS1319" s="9"/>
      <c r="FYT1319" s="9"/>
      <c r="FYU1319" s="9"/>
      <c r="FYV1319" s="9"/>
      <c r="FYW1319" s="9"/>
      <c r="FYX1319" s="9"/>
      <c r="FYY1319" s="9"/>
      <c r="FYZ1319" s="9"/>
      <c r="FZA1319" s="9"/>
      <c r="FZB1319" s="9"/>
      <c r="FZC1319" s="9"/>
      <c r="FZD1319" s="9"/>
      <c r="FZE1319" s="9"/>
      <c r="FZF1319" s="9"/>
      <c r="FZG1319" s="9"/>
      <c r="FZH1319" s="9"/>
      <c r="FZI1319" s="9"/>
      <c r="FZJ1319" s="9"/>
      <c r="FZK1319" s="9"/>
      <c r="FZL1319" s="9"/>
      <c r="FZM1319" s="9"/>
      <c r="FZN1319" s="9"/>
      <c r="FZO1319" s="9"/>
      <c r="FZP1319" s="9"/>
      <c r="FZQ1319" s="9"/>
      <c r="FZR1319" s="9"/>
      <c r="FZS1319" s="9"/>
      <c r="FZT1319" s="9"/>
      <c r="FZU1319" s="9"/>
      <c r="FZV1319" s="9"/>
      <c r="FZW1319" s="9"/>
      <c r="FZX1319" s="9"/>
      <c r="FZY1319" s="9"/>
      <c r="FZZ1319" s="9"/>
      <c r="GAA1319" s="9"/>
      <c r="GAB1319" s="9"/>
      <c r="GAC1319" s="9"/>
      <c r="GAD1319" s="9"/>
      <c r="GAE1319" s="9"/>
      <c r="GAF1319" s="9"/>
      <c r="GAG1319" s="9"/>
      <c r="GAH1319" s="9"/>
      <c r="GAI1319" s="9"/>
      <c r="GAJ1319" s="9"/>
      <c r="GAK1319" s="9"/>
      <c r="GAL1319" s="9"/>
      <c r="GAM1319" s="9"/>
      <c r="GAN1319" s="9"/>
      <c r="GAO1319" s="9"/>
      <c r="GAP1319" s="9"/>
      <c r="GAQ1319" s="9"/>
      <c r="GAR1319" s="9"/>
      <c r="GAS1319" s="9"/>
      <c r="GAT1319" s="9"/>
      <c r="GAU1319" s="9"/>
      <c r="GAV1319" s="9"/>
      <c r="GAW1319" s="9"/>
      <c r="GAX1319" s="9"/>
      <c r="GAY1319" s="9"/>
      <c r="GAZ1319" s="9"/>
      <c r="GBA1319" s="9"/>
      <c r="GBB1319" s="9"/>
      <c r="GBC1319" s="9"/>
      <c r="GBD1319" s="9"/>
      <c r="GBE1319" s="9"/>
      <c r="GBF1319" s="9"/>
      <c r="GBG1319" s="9"/>
      <c r="GBH1319" s="9"/>
      <c r="GBI1319" s="9"/>
      <c r="GBJ1319" s="9"/>
      <c r="GBK1319" s="9"/>
      <c r="GBL1319" s="9"/>
      <c r="GBM1319" s="9"/>
      <c r="GBN1319" s="9"/>
      <c r="GBO1319" s="9"/>
      <c r="GBP1319" s="9"/>
      <c r="GBQ1319" s="9"/>
      <c r="GBR1319" s="9"/>
      <c r="GBS1319" s="9"/>
      <c r="GBT1319" s="9"/>
      <c r="GBU1319" s="9"/>
      <c r="GBV1319" s="9"/>
      <c r="GBW1319" s="9"/>
      <c r="GBX1319" s="9"/>
      <c r="GBY1319" s="9"/>
      <c r="GBZ1319" s="9"/>
      <c r="GCA1319" s="9"/>
      <c r="GCB1319" s="9"/>
      <c r="GCC1319" s="9"/>
      <c r="GCD1319" s="9"/>
      <c r="GCE1319" s="9"/>
      <c r="GCF1319" s="9"/>
      <c r="GCG1319" s="9"/>
      <c r="GCH1319" s="9"/>
      <c r="GCI1319" s="9"/>
      <c r="GCJ1319" s="9"/>
      <c r="GCK1319" s="9"/>
      <c r="GCL1319" s="9"/>
      <c r="GCM1319" s="9"/>
      <c r="GCN1319" s="9"/>
      <c r="GCO1319" s="9"/>
      <c r="GCP1319" s="9"/>
      <c r="GCQ1319" s="9"/>
      <c r="GCR1319" s="9"/>
      <c r="GCS1319" s="9"/>
      <c r="GCT1319" s="9"/>
      <c r="GCU1319" s="9"/>
      <c r="GCV1319" s="9"/>
      <c r="GCW1319" s="9"/>
      <c r="GCX1319" s="9"/>
      <c r="GCY1319" s="9"/>
      <c r="GCZ1319" s="9"/>
      <c r="GDA1319" s="9"/>
      <c r="GDB1319" s="9"/>
      <c r="GDC1319" s="9"/>
      <c r="GDD1319" s="9"/>
      <c r="GDE1319" s="9"/>
      <c r="GDF1319" s="9"/>
      <c r="GDG1319" s="9"/>
      <c r="GDH1319" s="9"/>
      <c r="GDI1319" s="9"/>
      <c r="GDJ1319" s="9"/>
      <c r="GDK1319" s="9"/>
      <c r="GDL1319" s="9"/>
      <c r="GDM1319" s="9"/>
      <c r="GDN1319" s="9"/>
      <c r="GDO1319" s="9"/>
      <c r="GDP1319" s="9"/>
      <c r="GDQ1319" s="9"/>
      <c r="GDR1319" s="9"/>
      <c r="GDS1319" s="9"/>
      <c r="GDT1319" s="9"/>
      <c r="GDU1319" s="9"/>
      <c r="GDV1319" s="9"/>
      <c r="GDW1319" s="9"/>
      <c r="GDX1319" s="9"/>
      <c r="GDY1319" s="9"/>
      <c r="GDZ1319" s="9"/>
      <c r="GEA1319" s="9"/>
      <c r="GEB1319" s="9"/>
      <c r="GEC1319" s="9"/>
      <c r="GED1319" s="9"/>
      <c r="GEE1319" s="9"/>
      <c r="GEF1319" s="9"/>
      <c r="GEG1319" s="9"/>
      <c r="GEH1319" s="9"/>
      <c r="GEI1319" s="9"/>
      <c r="GEJ1319" s="9"/>
      <c r="GEK1319" s="9"/>
      <c r="GEL1319" s="9"/>
      <c r="GEM1319" s="9"/>
      <c r="GEN1319" s="9"/>
      <c r="GEO1319" s="9"/>
      <c r="GEP1319" s="9"/>
      <c r="GEQ1319" s="9"/>
      <c r="GER1319" s="9"/>
      <c r="GES1319" s="9"/>
      <c r="GET1319" s="9"/>
      <c r="GEU1319" s="9"/>
      <c r="GEV1319" s="9"/>
      <c r="GEW1319" s="9"/>
      <c r="GEX1319" s="9"/>
      <c r="GEY1319" s="9"/>
      <c r="GEZ1319" s="9"/>
      <c r="GFA1319" s="9"/>
      <c r="GFB1319" s="9"/>
      <c r="GFC1319" s="9"/>
      <c r="GFD1319" s="9"/>
      <c r="GFE1319" s="9"/>
      <c r="GFF1319" s="9"/>
      <c r="GFG1319" s="9"/>
      <c r="GFH1319" s="9"/>
      <c r="GFI1319" s="9"/>
      <c r="GFJ1319" s="9"/>
      <c r="GFK1319" s="9"/>
      <c r="GFL1319" s="9"/>
      <c r="GFM1319" s="9"/>
      <c r="GFN1319" s="9"/>
      <c r="GFO1319" s="9"/>
      <c r="GFP1319" s="9"/>
      <c r="GFQ1319" s="9"/>
      <c r="GFR1319" s="9"/>
      <c r="GFS1319" s="9"/>
      <c r="GFT1319" s="9"/>
      <c r="GFU1319" s="9"/>
      <c r="GFV1319" s="9"/>
      <c r="GFW1319" s="9"/>
      <c r="GFX1319" s="9"/>
      <c r="GFY1319" s="9"/>
      <c r="GFZ1319" s="9"/>
      <c r="GGA1319" s="9"/>
      <c r="GGB1319" s="9"/>
      <c r="GGC1319" s="9"/>
      <c r="GGD1319" s="9"/>
      <c r="GGE1319" s="9"/>
      <c r="GGF1319" s="9"/>
      <c r="GGG1319" s="9"/>
      <c r="GGH1319" s="9"/>
      <c r="GGI1319" s="9"/>
      <c r="GGJ1319" s="9"/>
      <c r="GGK1319" s="9"/>
      <c r="GGL1319" s="9"/>
      <c r="GGM1319" s="9"/>
      <c r="GGN1319" s="9"/>
      <c r="GGO1319" s="9"/>
      <c r="GGP1319" s="9"/>
      <c r="GGQ1319" s="9"/>
      <c r="GGR1319" s="9"/>
      <c r="GGS1319" s="9"/>
      <c r="GGT1319" s="9"/>
      <c r="GGU1319" s="9"/>
      <c r="GGV1319" s="9"/>
      <c r="GGW1319" s="9"/>
      <c r="GGX1319" s="9"/>
      <c r="GGY1319" s="9"/>
      <c r="GGZ1319" s="9"/>
      <c r="GHA1319" s="9"/>
      <c r="GHB1319" s="9"/>
      <c r="GHC1319" s="9"/>
      <c r="GHD1319" s="9"/>
      <c r="GHE1319" s="9"/>
      <c r="GHF1319" s="9"/>
      <c r="GHG1319" s="9"/>
      <c r="GHH1319" s="9"/>
      <c r="GHI1319" s="9"/>
      <c r="GHJ1319" s="9"/>
      <c r="GHK1319" s="9"/>
      <c r="GHL1319" s="9"/>
      <c r="GHM1319" s="9"/>
      <c r="GHN1319" s="9"/>
      <c r="GHO1319" s="9"/>
      <c r="GHP1319" s="9"/>
      <c r="GHQ1319" s="9"/>
      <c r="GHR1319" s="9"/>
      <c r="GHS1319" s="9"/>
      <c r="GHT1319" s="9"/>
      <c r="GHU1319" s="9"/>
      <c r="GHV1319" s="9"/>
      <c r="GHW1319" s="9"/>
      <c r="GHX1319" s="9"/>
      <c r="GHY1319" s="9"/>
      <c r="GHZ1319" s="9"/>
      <c r="GIA1319" s="9"/>
      <c r="GIB1319" s="9"/>
      <c r="GIC1319" s="9"/>
      <c r="GID1319" s="9"/>
      <c r="GIE1319" s="9"/>
      <c r="GIF1319" s="9"/>
      <c r="GIG1319" s="9"/>
      <c r="GIH1319" s="9"/>
      <c r="GII1319" s="9"/>
      <c r="GIJ1319" s="9"/>
      <c r="GIK1319" s="9"/>
      <c r="GIL1319" s="9"/>
      <c r="GIM1319" s="9"/>
      <c r="GIN1319" s="9"/>
      <c r="GIO1319" s="9"/>
      <c r="GIP1319" s="9"/>
      <c r="GIQ1319" s="9"/>
      <c r="GIR1319" s="9"/>
      <c r="GIS1319" s="9"/>
      <c r="GIT1319" s="9"/>
      <c r="GIU1319" s="9"/>
      <c r="GIV1319" s="9"/>
      <c r="GIW1319" s="9"/>
      <c r="GIX1319" s="9"/>
      <c r="GIY1319" s="9"/>
      <c r="GIZ1319" s="9"/>
      <c r="GJA1319" s="9"/>
      <c r="GJB1319" s="9"/>
      <c r="GJC1319" s="9"/>
      <c r="GJD1319" s="9"/>
      <c r="GJE1319" s="9"/>
      <c r="GJF1319" s="9"/>
      <c r="GJG1319" s="9"/>
      <c r="GJH1319" s="9"/>
      <c r="GJI1319" s="9"/>
      <c r="GJJ1319" s="9"/>
      <c r="GJK1319" s="9"/>
      <c r="GJL1319" s="9"/>
      <c r="GJM1319" s="9"/>
      <c r="GJN1319" s="9"/>
      <c r="GJO1319" s="9"/>
      <c r="GJP1319" s="9"/>
      <c r="GJQ1319" s="9"/>
      <c r="GJR1319" s="9"/>
      <c r="GJS1319" s="9"/>
      <c r="GJT1319" s="9"/>
      <c r="GJU1319" s="9"/>
      <c r="GJV1319" s="9"/>
      <c r="GJW1319" s="9"/>
      <c r="GJX1319" s="9"/>
      <c r="GJY1319" s="9"/>
      <c r="GJZ1319" s="9"/>
      <c r="GKA1319" s="9"/>
      <c r="GKB1319" s="9"/>
      <c r="GKC1319" s="9"/>
      <c r="GKD1319" s="9"/>
      <c r="GKE1319" s="9"/>
      <c r="GKF1319" s="9"/>
      <c r="GKG1319" s="9"/>
      <c r="GKH1319" s="9"/>
      <c r="GKI1319" s="9"/>
      <c r="GKJ1319" s="9"/>
      <c r="GKK1319" s="9"/>
      <c r="GKL1319" s="9"/>
      <c r="GKM1319" s="9"/>
      <c r="GKN1319" s="9"/>
      <c r="GKO1319" s="9"/>
      <c r="GKP1319" s="9"/>
      <c r="GKQ1319" s="9"/>
      <c r="GKR1319" s="9"/>
      <c r="GKS1319" s="9"/>
      <c r="GKT1319" s="9"/>
      <c r="GKU1319" s="9"/>
      <c r="GKV1319" s="9"/>
      <c r="GKW1319" s="9"/>
      <c r="GKX1319" s="9"/>
      <c r="GKY1319" s="9"/>
      <c r="GKZ1319" s="9"/>
      <c r="GLA1319" s="9"/>
      <c r="GLB1319" s="9"/>
      <c r="GLC1319" s="9"/>
      <c r="GLD1319" s="9"/>
      <c r="GLE1319" s="9"/>
      <c r="GLF1319" s="9"/>
      <c r="GLG1319" s="9"/>
      <c r="GLH1319" s="9"/>
      <c r="GLI1319" s="9"/>
      <c r="GLJ1319" s="9"/>
      <c r="GLK1319" s="9"/>
      <c r="GLL1319" s="9"/>
      <c r="GLM1319" s="9"/>
      <c r="GLN1319" s="9"/>
      <c r="GLO1319" s="9"/>
      <c r="GLP1319" s="9"/>
      <c r="GLQ1319" s="9"/>
      <c r="GLR1319" s="9"/>
      <c r="GLS1319" s="9"/>
      <c r="GLT1319" s="9"/>
      <c r="GLU1319" s="9"/>
      <c r="GLV1319" s="9"/>
      <c r="GLW1319" s="9"/>
      <c r="GLX1319" s="9"/>
      <c r="GLY1319" s="9"/>
      <c r="GLZ1319" s="9"/>
      <c r="GMA1319" s="9"/>
      <c r="GMB1319" s="9"/>
      <c r="GMC1319" s="9"/>
      <c r="GMD1319" s="9"/>
      <c r="GME1319" s="9"/>
      <c r="GMF1319" s="9"/>
      <c r="GMG1319" s="9"/>
      <c r="GMH1319" s="9"/>
      <c r="GMI1319" s="9"/>
      <c r="GMJ1319" s="9"/>
      <c r="GMK1319" s="9"/>
      <c r="GML1319" s="9"/>
      <c r="GMM1319" s="9"/>
      <c r="GMN1319" s="9"/>
      <c r="GMO1319" s="9"/>
      <c r="GMP1319" s="9"/>
      <c r="GMQ1319" s="9"/>
      <c r="GMR1319" s="9"/>
      <c r="GMS1319" s="9"/>
      <c r="GMT1319" s="9"/>
      <c r="GMU1319" s="9"/>
      <c r="GMV1319" s="9"/>
      <c r="GMW1319" s="9"/>
      <c r="GMX1319" s="9"/>
      <c r="GMY1319" s="9"/>
      <c r="GMZ1319" s="9"/>
      <c r="GNA1319" s="9"/>
      <c r="GNB1319" s="9"/>
      <c r="GNC1319" s="9"/>
      <c r="GND1319" s="9"/>
      <c r="GNE1319" s="9"/>
      <c r="GNF1319" s="9"/>
      <c r="GNG1319" s="9"/>
      <c r="GNH1319" s="9"/>
      <c r="GNI1319" s="9"/>
      <c r="GNJ1319" s="9"/>
      <c r="GNK1319" s="9"/>
      <c r="GNL1319" s="9"/>
      <c r="GNM1319" s="9"/>
      <c r="GNN1319" s="9"/>
      <c r="GNO1319" s="9"/>
      <c r="GNP1319" s="9"/>
      <c r="GNQ1319" s="9"/>
      <c r="GNR1319" s="9"/>
      <c r="GNS1319" s="9"/>
      <c r="GNT1319" s="9"/>
      <c r="GNU1319" s="9"/>
      <c r="GNV1319" s="9"/>
      <c r="GNW1319" s="9"/>
      <c r="GNX1319" s="9"/>
      <c r="GNY1319" s="9"/>
      <c r="GNZ1319" s="9"/>
      <c r="GOA1319" s="9"/>
      <c r="GOB1319" s="9"/>
      <c r="GOC1319" s="9"/>
      <c r="GOD1319" s="9"/>
      <c r="GOE1319" s="9"/>
      <c r="GOF1319" s="9"/>
      <c r="GOG1319" s="9"/>
      <c r="GOH1319" s="9"/>
      <c r="GOI1319" s="9"/>
      <c r="GOJ1319" s="9"/>
      <c r="GOK1319" s="9"/>
      <c r="GOL1319" s="9"/>
      <c r="GOM1319" s="9"/>
      <c r="GON1319" s="9"/>
      <c r="GOO1319" s="9"/>
      <c r="GOP1319" s="9"/>
      <c r="GOQ1319" s="9"/>
      <c r="GOR1319" s="9"/>
      <c r="GOS1319" s="9"/>
      <c r="GOT1319" s="9"/>
      <c r="GOU1319" s="9"/>
      <c r="GOV1319" s="9"/>
      <c r="GOW1319" s="9"/>
      <c r="GOX1319" s="9"/>
      <c r="GOY1319" s="9"/>
      <c r="GOZ1319" s="9"/>
      <c r="GPA1319" s="9"/>
      <c r="GPB1319" s="9"/>
      <c r="GPC1319" s="9"/>
      <c r="GPD1319" s="9"/>
      <c r="GPE1319" s="9"/>
      <c r="GPF1319" s="9"/>
      <c r="GPG1319" s="9"/>
      <c r="GPH1319" s="9"/>
      <c r="GPI1319" s="9"/>
      <c r="GPJ1319" s="9"/>
      <c r="GPK1319" s="9"/>
      <c r="GPL1319" s="9"/>
      <c r="GPM1319" s="9"/>
      <c r="GPN1319" s="9"/>
      <c r="GPO1319" s="9"/>
      <c r="GPP1319" s="9"/>
      <c r="GPQ1319" s="9"/>
      <c r="GPR1319" s="9"/>
      <c r="GPS1319" s="9"/>
      <c r="GPT1319" s="9"/>
      <c r="GPU1319" s="9"/>
      <c r="GPV1319" s="9"/>
      <c r="GPW1319" s="9"/>
      <c r="GPX1319" s="9"/>
      <c r="GPY1319" s="9"/>
      <c r="GPZ1319" s="9"/>
      <c r="GQA1319" s="9"/>
      <c r="GQB1319" s="9"/>
      <c r="GQC1319" s="9"/>
      <c r="GQD1319" s="9"/>
      <c r="GQE1319" s="9"/>
      <c r="GQF1319" s="9"/>
      <c r="GQG1319" s="9"/>
      <c r="GQH1319" s="9"/>
      <c r="GQI1319" s="9"/>
      <c r="GQJ1319" s="9"/>
      <c r="GQK1319" s="9"/>
      <c r="GQL1319" s="9"/>
      <c r="GQM1319" s="9"/>
      <c r="GQN1319" s="9"/>
      <c r="GQO1319" s="9"/>
      <c r="GQP1319" s="9"/>
      <c r="GQQ1319" s="9"/>
      <c r="GQR1319" s="9"/>
      <c r="GQS1319" s="9"/>
      <c r="GQT1319" s="9"/>
      <c r="GQU1319" s="9"/>
      <c r="GQV1319" s="9"/>
      <c r="GQW1319" s="9"/>
      <c r="GQX1319" s="9"/>
      <c r="GQY1319" s="9"/>
      <c r="GQZ1319" s="9"/>
      <c r="GRA1319" s="9"/>
      <c r="GRB1319" s="9"/>
      <c r="GRC1319" s="9"/>
      <c r="GRD1319" s="9"/>
      <c r="GRE1319" s="9"/>
      <c r="GRF1319" s="9"/>
      <c r="GRG1319" s="9"/>
      <c r="GRH1319" s="9"/>
      <c r="GRI1319" s="9"/>
      <c r="GRJ1319" s="9"/>
      <c r="GRK1319" s="9"/>
      <c r="GRL1319" s="9"/>
      <c r="GRM1319" s="9"/>
      <c r="GRN1319" s="9"/>
      <c r="GRO1319" s="9"/>
      <c r="GRP1319" s="9"/>
      <c r="GRQ1319" s="9"/>
      <c r="GRR1319" s="9"/>
      <c r="GRS1319" s="9"/>
      <c r="GRT1319" s="9"/>
      <c r="GRU1319" s="9"/>
      <c r="GRV1319" s="9"/>
      <c r="GRW1319" s="9"/>
      <c r="GRX1319" s="9"/>
      <c r="GRY1319" s="9"/>
      <c r="GRZ1319" s="9"/>
      <c r="GSA1319" s="9"/>
      <c r="GSB1319" s="9"/>
      <c r="GSC1319" s="9"/>
      <c r="GSD1319" s="9"/>
      <c r="GSE1319" s="9"/>
      <c r="GSF1319" s="9"/>
      <c r="GSG1319" s="9"/>
      <c r="GSH1319" s="9"/>
      <c r="GSI1319" s="9"/>
      <c r="GSJ1319" s="9"/>
      <c r="GSK1319" s="9"/>
      <c r="GSL1319" s="9"/>
      <c r="GSM1319" s="9"/>
      <c r="GSN1319" s="9"/>
      <c r="GSO1319" s="9"/>
      <c r="GSP1319" s="9"/>
      <c r="GSQ1319" s="9"/>
      <c r="GSR1319" s="9"/>
      <c r="GSS1319" s="9"/>
      <c r="GST1319" s="9"/>
      <c r="GSU1319" s="9"/>
      <c r="GSV1319" s="9"/>
      <c r="GSW1319" s="9"/>
      <c r="GSX1319" s="9"/>
      <c r="GSY1319" s="9"/>
      <c r="GSZ1319" s="9"/>
      <c r="GTA1319" s="9"/>
      <c r="GTB1319" s="9"/>
      <c r="GTC1319" s="9"/>
      <c r="GTD1319" s="9"/>
      <c r="GTE1319" s="9"/>
      <c r="GTF1319" s="9"/>
      <c r="GTG1319" s="9"/>
      <c r="GTH1319" s="9"/>
      <c r="GTI1319" s="9"/>
      <c r="GTJ1319" s="9"/>
      <c r="GTK1319" s="9"/>
      <c r="GTL1319" s="9"/>
      <c r="GTM1319" s="9"/>
      <c r="GTN1319" s="9"/>
      <c r="GTO1319" s="9"/>
      <c r="GTP1319" s="9"/>
      <c r="GTQ1319" s="9"/>
      <c r="GTR1319" s="9"/>
      <c r="GTS1319" s="9"/>
      <c r="GTT1319" s="9"/>
      <c r="GTU1319" s="9"/>
      <c r="GTV1319" s="9"/>
      <c r="GTW1319" s="9"/>
      <c r="GTX1319" s="9"/>
      <c r="GTY1319" s="9"/>
      <c r="GTZ1319" s="9"/>
      <c r="GUA1319" s="9"/>
      <c r="GUB1319" s="9"/>
      <c r="GUC1319" s="9"/>
      <c r="GUD1319" s="9"/>
      <c r="GUE1319" s="9"/>
      <c r="GUF1319" s="9"/>
      <c r="GUG1319" s="9"/>
      <c r="GUH1319" s="9"/>
      <c r="GUI1319" s="9"/>
      <c r="GUJ1319" s="9"/>
      <c r="GUK1319" s="9"/>
      <c r="GUL1319" s="9"/>
      <c r="GUM1319" s="9"/>
      <c r="GUN1319" s="9"/>
      <c r="GUO1319" s="9"/>
      <c r="GUP1319" s="9"/>
      <c r="GUQ1319" s="9"/>
      <c r="GUR1319" s="9"/>
      <c r="GUS1319" s="9"/>
      <c r="GUT1319" s="9"/>
      <c r="GUU1319" s="9"/>
      <c r="GUV1319" s="9"/>
      <c r="GUW1319" s="9"/>
      <c r="GUX1319" s="9"/>
      <c r="GUY1319" s="9"/>
      <c r="GUZ1319" s="9"/>
      <c r="GVA1319" s="9"/>
      <c r="GVB1319" s="9"/>
      <c r="GVC1319" s="9"/>
      <c r="GVD1319" s="9"/>
      <c r="GVE1319" s="9"/>
      <c r="GVF1319" s="9"/>
      <c r="GVG1319" s="9"/>
      <c r="GVH1319" s="9"/>
      <c r="GVI1319" s="9"/>
      <c r="GVJ1319" s="9"/>
      <c r="GVK1319" s="9"/>
      <c r="GVL1319" s="9"/>
      <c r="GVM1319" s="9"/>
      <c r="GVN1319" s="9"/>
      <c r="GVO1319" s="9"/>
      <c r="GVP1319" s="9"/>
      <c r="GVQ1319" s="9"/>
      <c r="GVR1319" s="9"/>
      <c r="GVS1319" s="9"/>
      <c r="GVT1319" s="9"/>
      <c r="GVU1319" s="9"/>
      <c r="GVV1319" s="9"/>
      <c r="GVW1319" s="9"/>
      <c r="GVX1319" s="9"/>
      <c r="GVY1319" s="9"/>
      <c r="GVZ1319" s="9"/>
      <c r="GWA1319" s="9"/>
      <c r="GWB1319" s="9"/>
      <c r="GWC1319" s="9"/>
      <c r="GWD1319" s="9"/>
      <c r="GWE1319" s="9"/>
      <c r="GWF1319" s="9"/>
      <c r="GWG1319" s="9"/>
      <c r="GWH1319" s="9"/>
      <c r="GWI1319" s="9"/>
      <c r="GWJ1319" s="9"/>
      <c r="GWK1319" s="9"/>
      <c r="GWL1319" s="9"/>
      <c r="GWM1319" s="9"/>
      <c r="GWN1319" s="9"/>
      <c r="GWO1319" s="9"/>
      <c r="GWP1319" s="9"/>
      <c r="GWQ1319" s="9"/>
      <c r="GWR1319" s="9"/>
      <c r="GWS1319" s="9"/>
      <c r="GWT1319" s="9"/>
      <c r="GWU1319" s="9"/>
      <c r="GWV1319" s="9"/>
      <c r="GWW1319" s="9"/>
      <c r="GWX1319" s="9"/>
      <c r="GWY1319" s="9"/>
      <c r="GWZ1319" s="9"/>
      <c r="GXA1319" s="9"/>
      <c r="GXB1319" s="9"/>
      <c r="GXC1319" s="9"/>
      <c r="GXD1319" s="9"/>
      <c r="GXE1319" s="9"/>
      <c r="GXF1319" s="9"/>
      <c r="GXG1319" s="9"/>
      <c r="GXH1319" s="9"/>
      <c r="GXI1319" s="9"/>
      <c r="GXJ1319" s="9"/>
      <c r="GXK1319" s="9"/>
      <c r="GXL1319" s="9"/>
      <c r="GXM1319" s="9"/>
      <c r="GXN1319" s="9"/>
      <c r="GXO1319" s="9"/>
      <c r="GXP1319" s="9"/>
      <c r="GXQ1319" s="9"/>
      <c r="GXR1319" s="9"/>
      <c r="GXS1319" s="9"/>
      <c r="GXT1319" s="9"/>
      <c r="GXU1319" s="9"/>
      <c r="GXV1319" s="9"/>
      <c r="GXW1319" s="9"/>
      <c r="GXX1319" s="9"/>
      <c r="GXY1319" s="9"/>
      <c r="GXZ1319" s="9"/>
      <c r="GYA1319" s="9"/>
      <c r="GYB1319" s="9"/>
      <c r="GYC1319" s="9"/>
      <c r="GYD1319" s="9"/>
      <c r="GYE1319" s="9"/>
      <c r="GYF1319" s="9"/>
      <c r="GYG1319" s="9"/>
      <c r="GYH1319" s="9"/>
      <c r="GYI1319" s="9"/>
      <c r="GYJ1319" s="9"/>
      <c r="GYK1319" s="9"/>
      <c r="GYL1319" s="9"/>
      <c r="GYM1319" s="9"/>
      <c r="GYN1319" s="9"/>
      <c r="GYO1319" s="9"/>
      <c r="GYP1319" s="9"/>
      <c r="GYQ1319" s="9"/>
      <c r="GYR1319" s="9"/>
      <c r="GYS1319" s="9"/>
      <c r="GYT1319" s="9"/>
      <c r="GYU1319" s="9"/>
      <c r="GYV1319" s="9"/>
      <c r="GYW1319" s="9"/>
      <c r="GYX1319" s="9"/>
      <c r="GYY1319" s="9"/>
      <c r="GYZ1319" s="9"/>
      <c r="GZA1319" s="9"/>
      <c r="GZB1319" s="9"/>
      <c r="GZC1319" s="9"/>
      <c r="GZD1319" s="9"/>
      <c r="GZE1319" s="9"/>
      <c r="GZF1319" s="9"/>
      <c r="GZG1319" s="9"/>
      <c r="GZH1319" s="9"/>
      <c r="GZI1319" s="9"/>
      <c r="GZJ1319" s="9"/>
      <c r="GZK1319" s="9"/>
      <c r="GZL1319" s="9"/>
      <c r="GZM1319" s="9"/>
      <c r="GZN1319" s="9"/>
      <c r="GZO1319" s="9"/>
      <c r="GZP1319" s="9"/>
      <c r="GZQ1319" s="9"/>
      <c r="GZR1319" s="9"/>
      <c r="GZS1319" s="9"/>
      <c r="GZT1319" s="9"/>
      <c r="GZU1319" s="9"/>
      <c r="GZV1319" s="9"/>
      <c r="GZW1319" s="9"/>
      <c r="GZX1319" s="9"/>
      <c r="GZY1319" s="9"/>
      <c r="GZZ1319" s="9"/>
      <c r="HAA1319" s="9"/>
      <c r="HAB1319" s="9"/>
      <c r="HAC1319" s="9"/>
      <c r="HAD1319" s="9"/>
      <c r="HAE1319" s="9"/>
      <c r="HAF1319" s="9"/>
      <c r="HAG1319" s="9"/>
      <c r="HAH1319" s="9"/>
      <c r="HAI1319" s="9"/>
      <c r="HAJ1319" s="9"/>
      <c r="HAK1319" s="9"/>
      <c r="HAL1319" s="9"/>
      <c r="HAM1319" s="9"/>
      <c r="HAN1319" s="9"/>
      <c r="HAO1319" s="9"/>
      <c r="HAP1319" s="9"/>
      <c r="HAQ1319" s="9"/>
      <c r="HAR1319" s="9"/>
      <c r="HAS1319" s="9"/>
      <c r="HAT1319" s="9"/>
      <c r="HAU1319" s="9"/>
      <c r="HAV1319" s="9"/>
      <c r="HAW1319" s="9"/>
      <c r="HAX1319" s="9"/>
      <c r="HAY1319" s="9"/>
      <c r="HAZ1319" s="9"/>
      <c r="HBA1319" s="9"/>
      <c r="HBB1319" s="9"/>
      <c r="HBC1319" s="9"/>
      <c r="HBD1319" s="9"/>
      <c r="HBE1319" s="9"/>
      <c r="HBF1319" s="9"/>
      <c r="HBG1319" s="9"/>
      <c r="HBH1319" s="9"/>
      <c r="HBI1319" s="9"/>
      <c r="HBJ1319" s="9"/>
      <c r="HBK1319" s="9"/>
      <c r="HBL1319" s="9"/>
      <c r="HBM1319" s="9"/>
      <c r="HBN1319" s="9"/>
      <c r="HBO1319" s="9"/>
      <c r="HBP1319" s="9"/>
      <c r="HBQ1319" s="9"/>
      <c r="HBR1319" s="9"/>
      <c r="HBS1319" s="9"/>
      <c r="HBT1319" s="9"/>
      <c r="HBU1319" s="9"/>
      <c r="HBV1319" s="9"/>
      <c r="HBW1319" s="9"/>
      <c r="HBX1319" s="9"/>
      <c r="HBY1319" s="9"/>
      <c r="HBZ1319" s="9"/>
      <c r="HCA1319" s="9"/>
      <c r="HCB1319" s="9"/>
      <c r="HCC1319" s="9"/>
      <c r="HCD1319" s="9"/>
      <c r="HCE1319" s="9"/>
      <c r="HCF1319" s="9"/>
      <c r="HCG1319" s="9"/>
      <c r="HCH1319" s="9"/>
      <c r="HCI1319" s="9"/>
      <c r="HCJ1319" s="9"/>
      <c r="HCK1319" s="9"/>
      <c r="HCL1319" s="9"/>
      <c r="HCM1319" s="9"/>
      <c r="HCN1319" s="9"/>
      <c r="HCO1319" s="9"/>
      <c r="HCP1319" s="9"/>
      <c r="HCQ1319" s="9"/>
      <c r="HCR1319" s="9"/>
      <c r="HCS1319" s="9"/>
      <c r="HCT1319" s="9"/>
      <c r="HCU1319" s="9"/>
      <c r="HCV1319" s="9"/>
      <c r="HCW1319" s="9"/>
      <c r="HCX1319" s="9"/>
      <c r="HCY1319" s="9"/>
      <c r="HCZ1319" s="9"/>
      <c r="HDA1319" s="9"/>
      <c r="HDB1319" s="9"/>
      <c r="HDC1319" s="9"/>
      <c r="HDD1319" s="9"/>
      <c r="HDE1319" s="9"/>
      <c r="HDF1319" s="9"/>
      <c r="HDG1319" s="9"/>
      <c r="HDH1319" s="9"/>
      <c r="HDI1319" s="9"/>
      <c r="HDJ1319" s="9"/>
      <c r="HDK1319" s="9"/>
      <c r="HDL1319" s="9"/>
      <c r="HDM1319" s="9"/>
      <c r="HDN1319" s="9"/>
      <c r="HDO1319" s="9"/>
      <c r="HDP1319" s="9"/>
      <c r="HDQ1319" s="9"/>
      <c r="HDR1319" s="9"/>
      <c r="HDS1319" s="9"/>
      <c r="HDT1319" s="9"/>
      <c r="HDU1319" s="9"/>
      <c r="HDV1319" s="9"/>
      <c r="HDW1319" s="9"/>
      <c r="HDX1319" s="9"/>
      <c r="HDY1319" s="9"/>
      <c r="HDZ1319" s="9"/>
      <c r="HEA1319" s="9"/>
      <c r="HEB1319" s="9"/>
      <c r="HEC1319" s="9"/>
      <c r="HED1319" s="9"/>
      <c r="HEE1319" s="9"/>
      <c r="HEF1319" s="9"/>
      <c r="HEG1319" s="9"/>
      <c r="HEH1319" s="9"/>
      <c r="HEI1319" s="9"/>
      <c r="HEJ1319" s="9"/>
      <c r="HEK1319" s="9"/>
      <c r="HEL1319" s="9"/>
      <c r="HEM1319" s="9"/>
      <c r="HEN1319" s="9"/>
      <c r="HEO1319" s="9"/>
      <c r="HEP1319" s="9"/>
      <c r="HEQ1319" s="9"/>
      <c r="HER1319" s="9"/>
      <c r="HES1319" s="9"/>
      <c r="HET1319" s="9"/>
      <c r="HEU1319" s="9"/>
      <c r="HEV1319" s="9"/>
      <c r="HEW1319" s="9"/>
      <c r="HEX1319" s="9"/>
      <c r="HEY1319" s="9"/>
      <c r="HEZ1319" s="9"/>
      <c r="HFA1319" s="9"/>
      <c r="HFB1319" s="9"/>
      <c r="HFC1319" s="9"/>
      <c r="HFD1319" s="9"/>
      <c r="HFE1319" s="9"/>
      <c r="HFF1319" s="9"/>
      <c r="HFG1319" s="9"/>
      <c r="HFH1319" s="9"/>
      <c r="HFI1319" s="9"/>
      <c r="HFJ1319" s="9"/>
      <c r="HFK1319" s="9"/>
      <c r="HFL1319" s="9"/>
      <c r="HFM1319" s="9"/>
      <c r="HFN1319" s="9"/>
      <c r="HFO1319" s="9"/>
      <c r="HFP1319" s="9"/>
      <c r="HFQ1319" s="9"/>
      <c r="HFR1319" s="9"/>
      <c r="HFS1319" s="9"/>
      <c r="HFT1319" s="9"/>
      <c r="HFU1319" s="9"/>
      <c r="HFV1319" s="9"/>
      <c r="HFW1319" s="9"/>
      <c r="HFX1319" s="9"/>
      <c r="HFY1319" s="9"/>
      <c r="HFZ1319" s="9"/>
      <c r="HGA1319" s="9"/>
      <c r="HGB1319" s="9"/>
      <c r="HGC1319" s="9"/>
      <c r="HGD1319" s="9"/>
      <c r="HGE1319" s="9"/>
      <c r="HGF1319" s="9"/>
      <c r="HGG1319" s="9"/>
      <c r="HGH1319" s="9"/>
      <c r="HGI1319" s="9"/>
      <c r="HGJ1319" s="9"/>
      <c r="HGK1319" s="9"/>
      <c r="HGL1319" s="9"/>
      <c r="HGM1319" s="9"/>
      <c r="HGN1319" s="9"/>
      <c r="HGO1319" s="9"/>
      <c r="HGP1319" s="9"/>
      <c r="HGQ1319" s="9"/>
      <c r="HGR1319" s="9"/>
      <c r="HGS1319" s="9"/>
      <c r="HGT1319" s="9"/>
      <c r="HGU1319" s="9"/>
      <c r="HGV1319" s="9"/>
      <c r="HGW1319" s="9"/>
      <c r="HGX1319" s="9"/>
      <c r="HGY1319" s="9"/>
      <c r="HGZ1319" s="9"/>
      <c r="HHA1319" s="9"/>
      <c r="HHB1319" s="9"/>
      <c r="HHC1319" s="9"/>
      <c r="HHD1319" s="9"/>
      <c r="HHE1319" s="9"/>
      <c r="HHF1319" s="9"/>
      <c r="HHG1319" s="9"/>
      <c r="HHH1319" s="9"/>
      <c r="HHI1319" s="9"/>
      <c r="HHJ1319" s="9"/>
      <c r="HHK1319" s="9"/>
      <c r="HHL1319" s="9"/>
      <c r="HHM1319" s="9"/>
      <c r="HHN1319" s="9"/>
      <c r="HHO1319" s="9"/>
      <c r="HHP1319" s="9"/>
      <c r="HHQ1319" s="9"/>
      <c r="HHR1319" s="9"/>
      <c r="HHS1319" s="9"/>
      <c r="HHT1319" s="9"/>
      <c r="HHU1319" s="9"/>
      <c r="HHV1319" s="9"/>
      <c r="HHW1319" s="9"/>
      <c r="HHX1319" s="9"/>
      <c r="HHY1319" s="9"/>
      <c r="HHZ1319" s="9"/>
      <c r="HIA1319" s="9"/>
      <c r="HIB1319" s="9"/>
      <c r="HIC1319" s="9"/>
      <c r="HID1319" s="9"/>
      <c r="HIE1319" s="9"/>
      <c r="HIF1319" s="9"/>
      <c r="HIG1319" s="9"/>
      <c r="HIH1319" s="9"/>
      <c r="HII1319" s="9"/>
      <c r="HIJ1319" s="9"/>
      <c r="HIK1319" s="9"/>
      <c r="HIL1319" s="9"/>
      <c r="HIM1319" s="9"/>
      <c r="HIN1319" s="9"/>
      <c r="HIO1319" s="9"/>
      <c r="HIP1319" s="9"/>
      <c r="HIQ1319" s="9"/>
      <c r="HIR1319" s="9"/>
      <c r="HIS1319" s="9"/>
      <c r="HIT1319" s="9"/>
      <c r="HIU1319" s="9"/>
      <c r="HIV1319" s="9"/>
      <c r="HIW1319" s="9"/>
      <c r="HIX1319" s="9"/>
      <c r="HIY1319" s="9"/>
      <c r="HIZ1319" s="9"/>
      <c r="HJA1319" s="9"/>
      <c r="HJB1319" s="9"/>
      <c r="HJC1319" s="9"/>
      <c r="HJD1319" s="9"/>
      <c r="HJE1319" s="9"/>
      <c r="HJF1319" s="9"/>
      <c r="HJG1319" s="9"/>
      <c r="HJH1319" s="9"/>
      <c r="HJI1319" s="9"/>
      <c r="HJJ1319" s="9"/>
      <c r="HJK1319" s="9"/>
      <c r="HJL1319" s="9"/>
      <c r="HJM1319" s="9"/>
      <c r="HJN1319" s="9"/>
      <c r="HJO1319" s="9"/>
      <c r="HJP1319" s="9"/>
      <c r="HJQ1319" s="9"/>
      <c r="HJR1319" s="9"/>
      <c r="HJS1319" s="9"/>
      <c r="HJT1319" s="9"/>
      <c r="HJU1319" s="9"/>
      <c r="HJV1319" s="9"/>
      <c r="HJW1319" s="9"/>
      <c r="HJX1319" s="9"/>
      <c r="HJY1319" s="9"/>
      <c r="HJZ1319" s="9"/>
      <c r="HKA1319" s="9"/>
      <c r="HKB1319" s="9"/>
      <c r="HKC1319" s="9"/>
      <c r="HKD1319" s="9"/>
      <c r="HKE1319" s="9"/>
      <c r="HKF1319" s="9"/>
      <c r="HKG1319" s="9"/>
      <c r="HKH1319" s="9"/>
      <c r="HKI1319" s="9"/>
      <c r="HKJ1319" s="9"/>
      <c r="HKK1319" s="9"/>
      <c r="HKL1319" s="9"/>
      <c r="HKM1319" s="9"/>
      <c r="HKN1319" s="9"/>
      <c r="HKO1319" s="9"/>
      <c r="HKP1319" s="9"/>
      <c r="HKQ1319" s="9"/>
      <c r="HKR1319" s="9"/>
      <c r="HKS1319" s="9"/>
      <c r="HKT1319" s="9"/>
      <c r="HKU1319" s="9"/>
      <c r="HKV1319" s="9"/>
      <c r="HKW1319" s="9"/>
      <c r="HKX1319" s="9"/>
      <c r="HKY1319" s="9"/>
      <c r="HKZ1319" s="9"/>
      <c r="HLA1319" s="9"/>
      <c r="HLB1319" s="9"/>
      <c r="HLC1319" s="9"/>
      <c r="HLD1319" s="9"/>
      <c r="HLE1319" s="9"/>
      <c r="HLF1319" s="9"/>
      <c r="HLG1319" s="9"/>
      <c r="HLH1319" s="9"/>
      <c r="HLI1319" s="9"/>
      <c r="HLJ1319" s="9"/>
      <c r="HLK1319" s="9"/>
      <c r="HLL1319" s="9"/>
      <c r="HLM1319" s="9"/>
      <c r="HLN1319" s="9"/>
      <c r="HLO1319" s="9"/>
      <c r="HLP1319" s="9"/>
      <c r="HLQ1319" s="9"/>
      <c r="HLR1319" s="9"/>
      <c r="HLS1319" s="9"/>
      <c r="HLT1319" s="9"/>
      <c r="HLU1319" s="9"/>
      <c r="HLV1319" s="9"/>
      <c r="HLW1319" s="9"/>
      <c r="HLX1319" s="9"/>
      <c r="HLY1319" s="9"/>
      <c r="HLZ1319" s="9"/>
      <c r="HMA1319" s="9"/>
      <c r="HMB1319" s="9"/>
      <c r="HMC1319" s="9"/>
      <c r="HMD1319" s="9"/>
      <c r="HME1319" s="9"/>
      <c r="HMF1319" s="9"/>
      <c r="HMG1319" s="9"/>
      <c r="HMH1319" s="9"/>
      <c r="HMI1319" s="9"/>
      <c r="HMJ1319" s="9"/>
      <c r="HMK1319" s="9"/>
      <c r="HML1319" s="9"/>
      <c r="HMM1319" s="9"/>
      <c r="HMN1319" s="9"/>
      <c r="HMO1319" s="9"/>
      <c r="HMP1319" s="9"/>
      <c r="HMQ1319" s="9"/>
      <c r="HMR1319" s="9"/>
      <c r="HMS1319" s="9"/>
      <c r="HMT1319" s="9"/>
      <c r="HMU1319" s="9"/>
      <c r="HMV1319" s="9"/>
      <c r="HMW1319" s="9"/>
      <c r="HMX1319" s="9"/>
      <c r="HMY1319" s="9"/>
      <c r="HMZ1319" s="9"/>
      <c r="HNA1319" s="9"/>
      <c r="HNB1319" s="9"/>
      <c r="HNC1319" s="9"/>
      <c r="HND1319" s="9"/>
      <c r="HNE1319" s="9"/>
      <c r="HNF1319" s="9"/>
      <c r="HNG1319" s="9"/>
      <c r="HNH1319" s="9"/>
      <c r="HNI1319" s="9"/>
      <c r="HNJ1319" s="9"/>
      <c r="HNK1319" s="9"/>
      <c r="HNL1319" s="9"/>
      <c r="HNM1319" s="9"/>
      <c r="HNN1319" s="9"/>
      <c r="HNO1319" s="9"/>
      <c r="HNP1319" s="9"/>
      <c r="HNQ1319" s="9"/>
      <c r="HNR1319" s="9"/>
      <c r="HNS1319" s="9"/>
      <c r="HNT1319" s="9"/>
      <c r="HNU1319" s="9"/>
      <c r="HNV1319" s="9"/>
      <c r="HNW1319" s="9"/>
      <c r="HNX1319" s="9"/>
      <c r="HNY1319" s="9"/>
      <c r="HNZ1319" s="9"/>
      <c r="HOA1319" s="9"/>
      <c r="HOB1319" s="9"/>
      <c r="HOC1319" s="9"/>
      <c r="HOD1319" s="9"/>
      <c r="HOE1319" s="9"/>
      <c r="HOF1319" s="9"/>
      <c r="HOG1319" s="9"/>
      <c r="HOH1319" s="9"/>
      <c r="HOI1319" s="9"/>
      <c r="HOJ1319" s="9"/>
      <c r="HOK1319" s="9"/>
      <c r="HOL1319" s="9"/>
      <c r="HOM1319" s="9"/>
      <c r="HON1319" s="9"/>
      <c r="HOO1319" s="9"/>
      <c r="HOP1319" s="9"/>
      <c r="HOQ1319" s="9"/>
      <c r="HOR1319" s="9"/>
      <c r="HOS1319" s="9"/>
      <c r="HOT1319" s="9"/>
      <c r="HOU1319" s="9"/>
      <c r="HOV1319" s="9"/>
      <c r="HOW1319" s="9"/>
      <c r="HOX1319" s="9"/>
      <c r="HOY1319" s="9"/>
      <c r="HOZ1319" s="9"/>
      <c r="HPA1319" s="9"/>
      <c r="HPB1319" s="9"/>
      <c r="HPC1319" s="9"/>
      <c r="HPD1319" s="9"/>
      <c r="HPE1319" s="9"/>
      <c r="HPF1319" s="9"/>
      <c r="HPG1319" s="9"/>
      <c r="HPH1319" s="9"/>
      <c r="HPI1319" s="9"/>
      <c r="HPJ1319" s="9"/>
      <c r="HPK1319" s="9"/>
      <c r="HPL1319" s="9"/>
      <c r="HPM1319" s="9"/>
      <c r="HPN1319" s="9"/>
      <c r="HPO1319" s="9"/>
      <c r="HPP1319" s="9"/>
      <c r="HPQ1319" s="9"/>
      <c r="HPR1319" s="9"/>
      <c r="HPS1319" s="9"/>
      <c r="HPT1319" s="9"/>
      <c r="HPU1319" s="9"/>
      <c r="HPV1319" s="9"/>
      <c r="HPW1319" s="9"/>
      <c r="HPX1319" s="9"/>
      <c r="HPY1319" s="9"/>
      <c r="HPZ1319" s="9"/>
      <c r="HQA1319" s="9"/>
      <c r="HQB1319" s="9"/>
      <c r="HQC1319" s="9"/>
      <c r="HQD1319" s="9"/>
      <c r="HQE1319" s="9"/>
      <c r="HQF1319" s="9"/>
      <c r="HQG1319" s="9"/>
      <c r="HQH1319" s="9"/>
      <c r="HQI1319" s="9"/>
      <c r="HQJ1319" s="9"/>
      <c r="HQK1319" s="9"/>
      <c r="HQL1319" s="9"/>
      <c r="HQM1319" s="9"/>
      <c r="HQN1319" s="9"/>
      <c r="HQO1319" s="9"/>
      <c r="HQP1319" s="9"/>
      <c r="HQQ1319" s="9"/>
      <c r="HQR1319" s="9"/>
      <c r="HQS1319" s="9"/>
      <c r="HQT1319" s="9"/>
      <c r="HQU1319" s="9"/>
      <c r="HQV1319" s="9"/>
      <c r="HQW1319" s="9"/>
      <c r="HQX1319" s="9"/>
      <c r="HQY1319" s="9"/>
      <c r="HQZ1319" s="9"/>
      <c r="HRA1319" s="9"/>
      <c r="HRB1319" s="9"/>
      <c r="HRC1319" s="9"/>
      <c r="HRD1319" s="9"/>
      <c r="HRE1319" s="9"/>
      <c r="HRF1319" s="9"/>
      <c r="HRG1319" s="9"/>
      <c r="HRH1319" s="9"/>
      <c r="HRI1319" s="9"/>
      <c r="HRJ1319" s="9"/>
      <c r="HRK1319" s="9"/>
      <c r="HRL1319" s="9"/>
      <c r="HRM1319" s="9"/>
      <c r="HRN1319" s="9"/>
      <c r="HRO1319" s="9"/>
      <c r="HRP1319" s="9"/>
      <c r="HRQ1319" s="9"/>
      <c r="HRR1319" s="9"/>
      <c r="HRS1319" s="9"/>
      <c r="HRT1319" s="9"/>
      <c r="HRU1319" s="9"/>
      <c r="HRV1319" s="9"/>
      <c r="HRW1319" s="9"/>
      <c r="HRX1319" s="9"/>
      <c r="HRY1319" s="9"/>
      <c r="HRZ1319" s="9"/>
      <c r="HSA1319" s="9"/>
      <c r="HSB1319" s="9"/>
      <c r="HSC1319" s="9"/>
      <c r="HSD1319" s="9"/>
      <c r="HSE1319" s="9"/>
      <c r="HSF1319" s="9"/>
      <c r="HSG1319" s="9"/>
      <c r="HSH1319" s="9"/>
      <c r="HSI1319" s="9"/>
      <c r="HSJ1319" s="9"/>
      <c r="HSK1319" s="9"/>
      <c r="HSL1319" s="9"/>
      <c r="HSM1319" s="9"/>
      <c r="HSN1319" s="9"/>
      <c r="HSO1319" s="9"/>
      <c r="HSP1319" s="9"/>
      <c r="HSQ1319" s="9"/>
      <c r="HSR1319" s="9"/>
      <c r="HSS1319" s="9"/>
      <c r="HST1319" s="9"/>
      <c r="HSU1319" s="9"/>
      <c r="HSV1319" s="9"/>
      <c r="HSW1319" s="9"/>
      <c r="HSX1319" s="9"/>
      <c r="HSY1319" s="9"/>
      <c r="HSZ1319" s="9"/>
      <c r="HTA1319" s="9"/>
      <c r="HTB1319" s="9"/>
      <c r="HTC1319" s="9"/>
      <c r="HTD1319" s="9"/>
      <c r="HTE1319" s="9"/>
      <c r="HTF1319" s="9"/>
      <c r="HTG1319" s="9"/>
      <c r="HTH1319" s="9"/>
      <c r="HTI1319" s="9"/>
      <c r="HTJ1319" s="9"/>
      <c r="HTK1319" s="9"/>
      <c r="HTL1319" s="9"/>
      <c r="HTM1319" s="9"/>
      <c r="HTN1319" s="9"/>
      <c r="HTO1319" s="9"/>
      <c r="HTP1319" s="9"/>
      <c r="HTQ1319" s="9"/>
      <c r="HTR1319" s="9"/>
      <c r="HTS1319" s="9"/>
      <c r="HTT1319" s="9"/>
      <c r="HTU1319" s="9"/>
      <c r="HTV1319" s="9"/>
      <c r="HTW1319" s="9"/>
      <c r="HTX1319" s="9"/>
      <c r="HTY1319" s="9"/>
      <c r="HTZ1319" s="9"/>
      <c r="HUA1319" s="9"/>
      <c r="HUB1319" s="9"/>
      <c r="HUC1319" s="9"/>
      <c r="HUD1319" s="9"/>
      <c r="HUE1319" s="9"/>
      <c r="HUF1319" s="9"/>
      <c r="HUG1319" s="9"/>
      <c r="HUH1319" s="9"/>
      <c r="HUI1319" s="9"/>
      <c r="HUJ1319" s="9"/>
      <c r="HUK1319" s="9"/>
      <c r="HUL1319" s="9"/>
      <c r="HUM1319" s="9"/>
      <c r="HUN1319" s="9"/>
      <c r="HUO1319" s="9"/>
      <c r="HUP1319" s="9"/>
      <c r="HUQ1319" s="9"/>
      <c r="HUR1319" s="9"/>
      <c r="HUS1319" s="9"/>
      <c r="HUT1319" s="9"/>
      <c r="HUU1319" s="9"/>
      <c r="HUV1319" s="9"/>
      <c r="HUW1319" s="9"/>
      <c r="HUX1319" s="9"/>
      <c r="HUY1319" s="9"/>
      <c r="HUZ1319" s="9"/>
      <c r="HVA1319" s="9"/>
      <c r="HVB1319" s="9"/>
      <c r="HVC1319" s="9"/>
      <c r="HVD1319" s="9"/>
      <c r="HVE1319" s="9"/>
      <c r="HVF1319" s="9"/>
      <c r="HVG1319" s="9"/>
      <c r="HVH1319" s="9"/>
      <c r="HVI1319" s="9"/>
      <c r="HVJ1319" s="9"/>
      <c r="HVK1319" s="9"/>
      <c r="HVL1319" s="9"/>
      <c r="HVM1319" s="9"/>
      <c r="HVN1319" s="9"/>
      <c r="HVO1319" s="9"/>
      <c r="HVP1319" s="9"/>
      <c r="HVQ1319" s="9"/>
      <c r="HVR1319" s="9"/>
      <c r="HVS1319" s="9"/>
      <c r="HVT1319" s="9"/>
      <c r="HVU1319" s="9"/>
      <c r="HVV1319" s="9"/>
      <c r="HVW1319" s="9"/>
      <c r="HVX1319" s="9"/>
      <c r="HVY1319" s="9"/>
      <c r="HVZ1319" s="9"/>
      <c r="HWA1319" s="9"/>
      <c r="HWB1319" s="9"/>
      <c r="HWC1319" s="9"/>
      <c r="HWD1319" s="9"/>
      <c r="HWE1319" s="9"/>
      <c r="HWF1319" s="9"/>
      <c r="HWG1319" s="9"/>
      <c r="HWH1319" s="9"/>
      <c r="HWI1319" s="9"/>
      <c r="HWJ1319" s="9"/>
      <c r="HWK1319" s="9"/>
      <c r="HWL1319" s="9"/>
      <c r="HWM1319" s="9"/>
      <c r="HWN1319" s="9"/>
      <c r="HWO1319" s="9"/>
      <c r="HWP1319" s="9"/>
      <c r="HWQ1319" s="9"/>
      <c r="HWR1319" s="9"/>
      <c r="HWS1319" s="9"/>
      <c r="HWT1319" s="9"/>
      <c r="HWU1319" s="9"/>
      <c r="HWV1319" s="9"/>
      <c r="HWW1319" s="9"/>
      <c r="HWX1319" s="9"/>
      <c r="HWY1319" s="9"/>
      <c r="HWZ1319" s="9"/>
      <c r="HXA1319" s="9"/>
      <c r="HXB1319" s="9"/>
      <c r="HXC1319" s="9"/>
      <c r="HXD1319" s="9"/>
      <c r="HXE1319" s="9"/>
      <c r="HXF1319" s="9"/>
      <c r="HXG1319" s="9"/>
      <c r="HXH1319" s="9"/>
      <c r="HXI1319" s="9"/>
      <c r="HXJ1319" s="9"/>
      <c r="HXK1319" s="9"/>
      <c r="HXL1319" s="9"/>
      <c r="HXM1319" s="9"/>
      <c r="HXN1319" s="9"/>
      <c r="HXO1319" s="9"/>
      <c r="HXP1319" s="9"/>
      <c r="HXQ1319" s="9"/>
      <c r="HXR1319" s="9"/>
      <c r="HXS1319" s="9"/>
      <c r="HXT1319" s="9"/>
      <c r="HXU1319" s="9"/>
      <c r="HXV1319" s="9"/>
      <c r="HXW1319" s="9"/>
      <c r="HXX1319" s="9"/>
      <c r="HXY1319" s="9"/>
      <c r="HXZ1319" s="9"/>
      <c r="HYA1319" s="9"/>
      <c r="HYB1319" s="9"/>
      <c r="HYC1319" s="9"/>
      <c r="HYD1319" s="9"/>
      <c r="HYE1319" s="9"/>
      <c r="HYF1319" s="9"/>
      <c r="HYG1319" s="9"/>
      <c r="HYH1319" s="9"/>
      <c r="HYI1319" s="9"/>
      <c r="HYJ1319" s="9"/>
      <c r="HYK1319" s="9"/>
      <c r="HYL1319" s="9"/>
      <c r="HYM1319" s="9"/>
      <c r="HYN1319" s="9"/>
      <c r="HYO1319" s="9"/>
      <c r="HYP1319" s="9"/>
      <c r="HYQ1319" s="9"/>
      <c r="HYR1319" s="9"/>
      <c r="HYS1319" s="9"/>
      <c r="HYT1319" s="9"/>
      <c r="HYU1319" s="9"/>
      <c r="HYV1319" s="9"/>
      <c r="HYW1319" s="9"/>
      <c r="HYX1319" s="9"/>
      <c r="HYY1319" s="9"/>
      <c r="HYZ1319" s="9"/>
      <c r="HZA1319" s="9"/>
      <c r="HZB1319" s="9"/>
      <c r="HZC1319" s="9"/>
      <c r="HZD1319" s="9"/>
      <c r="HZE1319" s="9"/>
      <c r="HZF1319" s="9"/>
      <c r="HZG1319" s="9"/>
      <c r="HZH1319" s="9"/>
      <c r="HZI1319" s="9"/>
      <c r="HZJ1319" s="9"/>
      <c r="HZK1319" s="9"/>
      <c r="HZL1319" s="9"/>
      <c r="HZM1319" s="9"/>
      <c r="HZN1319" s="9"/>
      <c r="HZO1319" s="9"/>
      <c r="HZP1319" s="9"/>
      <c r="HZQ1319" s="9"/>
      <c r="HZR1319" s="9"/>
      <c r="HZS1319" s="9"/>
      <c r="HZT1319" s="9"/>
      <c r="HZU1319" s="9"/>
      <c r="HZV1319" s="9"/>
      <c r="HZW1319" s="9"/>
      <c r="HZX1319" s="9"/>
      <c r="HZY1319" s="9"/>
      <c r="HZZ1319" s="9"/>
      <c r="IAA1319" s="9"/>
      <c r="IAB1319" s="9"/>
      <c r="IAC1319" s="9"/>
      <c r="IAD1319" s="9"/>
      <c r="IAE1319" s="9"/>
      <c r="IAF1319" s="9"/>
      <c r="IAG1319" s="9"/>
      <c r="IAH1319" s="9"/>
      <c r="IAI1319" s="9"/>
      <c r="IAJ1319" s="9"/>
      <c r="IAK1319" s="9"/>
      <c r="IAL1319" s="9"/>
      <c r="IAM1319" s="9"/>
      <c r="IAN1319" s="9"/>
      <c r="IAO1319" s="9"/>
      <c r="IAP1319" s="9"/>
      <c r="IAQ1319" s="9"/>
      <c r="IAR1319" s="9"/>
      <c r="IAS1319" s="9"/>
      <c r="IAT1319" s="9"/>
      <c r="IAU1319" s="9"/>
      <c r="IAV1319" s="9"/>
      <c r="IAW1319" s="9"/>
      <c r="IAX1319" s="9"/>
      <c r="IAY1319" s="9"/>
      <c r="IAZ1319" s="9"/>
      <c r="IBA1319" s="9"/>
      <c r="IBB1319" s="9"/>
      <c r="IBC1319" s="9"/>
      <c r="IBD1319" s="9"/>
      <c r="IBE1319" s="9"/>
      <c r="IBF1319" s="9"/>
      <c r="IBG1319" s="9"/>
      <c r="IBH1319" s="9"/>
      <c r="IBI1319" s="9"/>
      <c r="IBJ1319" s="9"/>
      <c r="IBK1319" s="9"/>
      <c r="IBL1319" s="9"/>
      <c r="IBM1319" s="9"/>
      <c r="IBN1319" s="9"/>
      <c r="IBO1319" s="9"/>
      <c r="IBP1319" s="9"/>
      <c r="IBQ1319" s="9"/>
      <c r="IBR1319" s="9"/>
      <c r="IBS1319" s="9"/>
      <c r="IBT1319" s="9"/>
      <c r="IBU1319" s="9"/>
      <c r="IBV1319" s="9"/>
      <c r="IBW1319" s="9"/>
      <c r="IBX1319" s="9"/>
      <c r="IBY1319" s="9"/>
      <c r="IBZ1319" s="9"/>
      <c r="ICA1319" s="9"/>
      <c r="ICB1319" s="9"/>
      <c r="ICC1319" s="9"/>
      <c r="ICD1319" s="9"/>
      <c r="ICE1319" s="9"/>
      <c r="ICF1319" s="9"/>
      <c r="ICG1319" s="9"/>
      <c r="ICH1319" s="9"/>
      <c r="ICI1319" s="9"/>
      <c r="ICJ1319" s="9"/>
      <c r="ICK1319" s="9"/>
      <c r="ICL1319" s="9"/>
      <c r="ICM1319" s="9"/>
      <c r="ICN1319" s="9"/>
      <c r="ICO1319" s="9"/>
      <c r="ICP1319" s="9"/>
      <c r="ICQ1319" s="9"/>
      <c r="ICR1319" s="9"/>
      <c r="ICS1319" s="9"/>
      <c r="ICT1319" s="9"/>
      <c r="ICU1319" s="9"/>
      <c r="ICV1319" s="9"/>
      <c r="ICW1319" s="9"/>
      <c r="ICX1319" s="9"/>
      <c r="ICY1319" s="9"/>
      <c r="ICZ1319" s="9"/>
      <c r="IDA1319" s="9"/>
      <c r="IDB1319" s="9"/>
      <c r="IDC1319" s="9"/>
      <c r="IDD1319" s="9"/>
      <c r="IDE1319" s="9"/>
      <c r="IDF1319" s="9"/>
      <c r="IDG1319" s="9"/>
      <c r="IDH1319" s="9"/>
      <c r="IDI1319" s="9"/>
      <c r="IDJ1319" s="9"/>
      <c r="IDK1319" s="9"/>
      <c r="IDL1319" s="9"/>
      <c r="IDM1319" s="9"/>
      <c r="IDN1319" s="9"/>
      <c r="IDO1319" s="9"/>
      <c r="IDP1319" s="9"/>
      <c r="IDQ1319" s="9"/>
      <c r="IDR1319" s="9"/>
      <c r="IDS1319" s="9"/>
      <c r="IDT1319" s="9"/>
      <c r="IDU1319" s="9"/>
      <c r="IDV1319" s="9"/>
      <c r="IDW1319" s="9"/>
      <c r="IDX1319" s="9"/>
      <c r="IDY1319" s="9"/>
      <c r="IDZ1319" s="9"/>
      <c r="IEA1319" s="9"/>
      <c r="IEB1319" s="9"/>
      <c r="IEC1319" s="9"/>
      <c r="IED1319" s="9"/>
      <c r="IEE1319" s="9"/>
      <c r="IEF1319" s="9"/>
      <c r="IEG1319" s="9"/>
      <c r="IEH1319" s="9"/>
      <c r="IEI1319" s="9"/>
      <c r="IEJ1319" s="9"/>
      <c r="IEK1319" s="9"/>
      <c r="IEL1319" s="9"/>
      <c r="IEM1319" s="9"/>
      <c r="IEN1319" s="9"/>
      <c r="IEO1319" s="9"/>
      <c r="IEP1319" s="9"/>
      <c r="IEQ1319" s="9"/>
      <c r="IER1319" s="9"/>
      <c r="IES1319" s="9"/>
      <c r="IET1319" s="9"/>
      <c r="IEU1319" s="9"/>
      <c r="IEV1319" s="9"/>
      <c r="IEW1319" s="9"/>
      <c r="IEX1319" s="9"/>
      <c r="IEY1319" s="9"/>
      <c r="IEZ1319" s="9"/>
      <c r="IFA1319" s="9"/>
      <c r="IFB1319" s="9"/>
      <c r="IFC1319" s="9"/>
      <c r="IFD1319" s="9"/>
      <c r="IFE1319" s="9"/>
      <c r="IFF1319" s="9"/>
      <c r="IFG1319" s="9"/>
      <c r="IFH1319" s="9"/>
      <c r="IFI1319" s="9"/>
      <c r="IFJ1319" s="9"/>
      <c r="IFK1319" s="9"/>
      <c r="IFL1319" s="9"/>
      <c r="IFM1319" s="9"/>
      <c r="IFN1319" s="9"/>
      <c r="IFO1319" s="9"/>
      <c r="IFP1319" s="9"/>
      <c r="IFQ1319" s="9"/>
      <c r="IFR1319" s="9"/>
      <c r="IFS1319" s="9"/>
      <c r="IFT1319" s="9"/>
      <c r="IFU1319" s="9"/>
      <c r="IFV1319" s="9"/>
      <c r="IFW1319" s="9"/>
      <c r="IFX1319" s="9"/>
      <c r="IFY1319" s="9"/>
      <c r="IFZ1319" s="9"/>
      <c r="IGA1319" s="9"/>
      <c r="IGB1319" s="9"/>
      <c r="IGC1319" s="9"/>
      <c r="IGD1319" s="9"/>
      <c r="IGE1319" s="9"/>
      <c r="IGF1319" s="9"/>
      <c r="IGG1319" s="9"/>
      <c r="IGH1319" s="9"/>
      <c r="IGI1319" s="9"/>
      <c r="IGJ1319" s="9"/>
      <c r="IGK1319" s="9"/>
      <c r="IGL1319" s="9"/>
      <c r="IGM1319" s="9"/>
      <c r="IGN1319" s="9"/>
      <c r="IGO1319" s="9"/>
      <c r="IGP1319" s="9"/>
      <c r="IGQ1319" s="9"/>
      <c r="IGR1319" s="9"/>
      <c r="IGS1319" s="9"/>
      <c r="IGT1319" s="9"/>
      <c r="IGU1319" s="9"/>
      <c r="IGV1319" s="9"/>
      <c r="IGW1319" s="9"/>
      <c r="IGX1319" s="9"/>
      <c r="IGY1319" s="9"/>
      <c r="IGZ1319" s="9"/>
      <c r="IHA1319" s="9"/>
      <c r="IHB1319" s="9"/>
      <c r="IHC1319" s="9"/>
      <c r="IHD1319" s="9"/>
      <c r="IHE1319" s="9"/>
      <c r="IHF1319" s="9"/>
      <c r="IHG1319" s="9"/>
      <c r="IHH1319" s="9"/>
      <c r="IHI1319" s="9"/>
      <c r="IHJ1319" s="9"/>
      <c r="IHK1319" s="9"/>
      <c r="IHL1319" s="9"/>
      <c r="IHM1319" s="9"/>
      <c r="IHN1319" s="9"/>
      <c r="IHO1319" s="9"/>
      <c r="IHP1319" s="9"/>
      <c r="IHQ1319" s="9"/>
      <c r="IHR1319" s="9"/>
      <c r="IHS1319" s="9"/>
      <c r="IHT1319" s="9"/>
      <c r="IHU1319" s="9"/>
      <c r="IHV1319" s="9"/>
      <c r="IHW1319" s="9"/>
      <c r="IHX1319" s="9"/>
      <c r="IHY1319" s="9"/>
      <c r="IHZ1319" s="9"/>
      <c r="IIA1319" s="9"/>
      <c r="IIB1319" s="9"/>
      <c r="IIC1319" s="9"/>
      <c r="IID1319" s="9"/>
      <c r="IIE1319" s="9"/>
      <c r="IIF1319" s="9"/>
      <c r="IIG1319" s="9"/>
      <c r="IIH1319" s="9"/>
      <c r="III1319" s="9"/>
      <c r="IIJ1319" s="9"/>
      <c r="IIK1319" s="9"/>
      <c r="IIL1319" s="9"/>
      <c r="IIM1319" s="9"/>
      <c r="IIN1319" s="9"/>
      <c r="IIO1319" s="9"/>
      <c r="IIP1319" s="9"/>
      <c r="IIQ1319" s="9"/>
      <c r="IIR1319" s="9"/>
      <c r="IIS1319" s="9"/>
      <c r="IIT1319" s="9"/>
      <c r="IIU1319" s="9"/>
      <c r="IIV1319" s="9"/>
      <c r="IIW1319" s="9"/>
      <c r="IIX1319" s="9"/>
      <c r="IIY1319" s="9"/>
      <c r="IIZ1319" s="9"/>
      <c r="IJA1319" s="9"/>
      <c r="IJB1319" s="9"/>
      <c r="IJC1319" s="9"/>
      <c r="IJD1319" s="9"/>
      <c r="IJE1319" s="9"/>
      <c r="IJF1319" s="9"/>
      <c r="IJG1319" s="9"/>
      <c r="IJH1319" s="9"/>
      <c r="IJI1319" s="9"/>
      <c r="IJJ1319" s="9"/>
      <c r="IJK1319" s="9"/>
      <c r="IJL1319" s="9"/>
      <c r="IJM1319" s="9"/>
      <c r="IJN1319" s="9"/>
      <c r="IJO1319" s="9"/>
      <c r="IJP1319" s="9"/>
      <c r="IJQ1319" s="9"/>
      <c r="IJR1319" s="9"/>
      <c r="IJS1319" s="9"/>
      <c r="IJT1319" s="9"/>
      <c r="IJU1319" s="9"/>
      <c r="IJV1319" s="9"/>
      <c r="IJW1319" s="9"/>
      <c r="IJX1319" s="9"/>
      <c r="IJY1319" s="9"/>
      <c r="IJZ1319" s="9"/>
      <c r="IKA1319" s="9"/>
      <c r="IKB1319" s="9"/>
      <c r="IKC1319" s="9"/>
      <c r="IKD1319" s="9"/>
      <c r="IKE1319" s="9"/>
      <c r="IKF1319" s="9"/>
      <c r="IKG1319" s="9"/>
      <c r="IKH1319" s="9"/>
      <c r="IKI1319" s="9"/>
      <c r="IKJ1319" s="9"/>
      <c r="IKK1319" s="9"/>
      <c r="IKL1319" s="9"/>
      <c r="IKM1319" s="9"/>
      <c r="IKN1319" s="9"/>
      <c r="IKO1319" s="9"/>
      <c r="IKP1319" s="9"/>
      <c r="IKQ1319" s="9"/>
      <c r="IKR1319" s="9"/>
      <c r="IKS1319" s="9"/>
      <c r="IKT1319" s="9"/>
      <c r="IKU1319" s="9"/>
      <c r="IKV1319" s="9"/>
      <c r="IKW1319" s="9"/>
      <c r="IKX1319" s="9"/>
      <c r="IKY1319" s="9"/>
      <c r="IKZ1319" s="9"/>
      <c r="ILA1319" s="9"/>
      <c r="ILB1319" s="9"/>
      <c r="ILC1319" s="9"/>
      <c r="ILD1319" s="9"/>
      <c r="ILE1319" s="9"/>
      <c r="ILF1319" s="9"/>
      <c r="ILG1319" s="9"/>
      <c r="ILH1319" s="9"/>
      <c r="ILI1319" s="9"/>
      <c r="ILJ1319" s="9"/>
      <c r="ILK1319" s="9"/>
      <c r="ILL1319" s="9"/>
      <c r="ILM1319" s="9"/>
      <c r="ILN1319" s="9"/>
      <c r="ILO1319" s="9"/>
      <c r="ILP1319" s="9"/>
      <c r="ILQ1319" s="9"/>
      <c r="ILR1319" s="9"/>
      <c r="ILS1319" s="9"/>
      <c r="ILT1319" s="9"/>
      <c r="ILU1319" s="9"/>
      <c r="ILV1319" s="9"/>
      <c r="ILW1319" s="9"/>
      <c r="ILX1319" s="9"/>
      <c r="ILY1319" s="9"/>
      <c r="ILZ1319" s="9"/>
      <c r="IMA1319" s="9"/>
      <c r="IMB1319" s="9"/>
      <c r="IMC1319" s="9"/>
      <c r="IMD1319" s="9"/>
      <c r="IME1319" s="9"/>
      <c r="IMF1319" s="9"/>
      <c r="IMG1319" s="9"/>
      <c r="IMH1319" s="9"/>
      <c r="IMI1319" s="9"/>
      <c r="IMJ1319" s="9"/>
      <c r="IMK1319" s="9"/>
      <c r="IML1319" s="9"/>
      <c r="IMM1319" s="9"/>
      <c r="IMN1319" s="9"/>
      <c r="IMO1319" s="9"/>
      <c r="IMP1319" s="9"/>
      <c r="IMQ1319" s="9"/>
      <c r="IMR1319" s="9"/>
      <c r="IMS1319" s="9"/>
      <c r="IMT1319" s="9"/>
      <c r="IMU1319" s="9"/>
      <c r="IMV1319" s="9"/>
      <c r="IMW1319" s="9"/>
      <c r="IMX1319" s="9"/>
      <c r="IMY1319" s="9"/>
      <c r="IMZ1319" s="9"/>
      <c r="INA1319" s="9"/>
      <c r="INB1319" s="9"/>
      <c r="INC1319" s="9"/>
      <c r="IND1319" s="9"/>
      <c r="INE1319" s="9"/>
      <c r="INF1319" s="9"/>
      <c r="ING1319" s="9"/>
      <c r="INH1319" s="9"/>
      <c r="INI1319" s="9"/>
      <c r="INJ1319" s="9"/>
      <c r="INK1319" s="9"/>
      <c r="INL1319" s="9"/>
      <c r="INM1319" s="9"/>
      <c r="INN1319" s="9"/>
      <c r="INO1319" s="9"/>
      <c r="INP1319" s="9"/>
      <c r="INQ1319" s="9"/>
      <c r="INR1319" s="9"/>
      <c r="INS1319" s="9"/>
      <c r="INT1319" s="9"/>
      <c r="INU1319" s="9"/>
      <c r="INV1319" s="9"/>
      <c r="INW1319" s="9"/>
      <c r="INX1319" s="9"/>
      <c r="INY1319" s="9"/>
      <c r="INZ1319" s="9"/>
      <c r="IOA1319" s="9"/>
      <c r="IOB1319" s="9"/>
      <c r="IOC1319" s="9"/>
      <c r="IOD1319" s="9"/>
      <c r="IOE1319" s="9"/>
      <c r="IOF1319" s="9"/>
      <c r="IOG1319" s="9"/>
      <c r="IOH1319" s="9"/>
      <c r="IOI1319" s="9"/>
      <c r="IOJ1319" s="9"/>
      <c r="IOK1319" s="9"/>
      <c r="IOL1319" s="9"/>
      <c r="IOM1319" s="9"/>
      <c r="ION1319" s="9"/>
      <c r="IOO1319" s="9"/>
      <c r="IOP1319" s="9"/>
      <c r="IOQ1319" s="9"/>
      <c r="IOR1319" s="9"/>
      <c r="IOS1319" s="9"/>
      <c r="IOT1319" s="9"/>
      <c r="IOU1319" s="9"/>
      <c r="IOV1319" s="9"/>
      <c r="IOW1319" s="9"/>
      <c r="IOX1319" s="9"/>
      <c r="IOY1319" s="9"/>
      <c r="IOZ1319" s="9"/>
      <c r="IPA1319" s="9"/>
      <c r="IPB1319" s="9"/>
      <c r="IPC1319" s="9"/>
      <c r="IPD1319" s="9"/>
      <c r="IPE1319" s="9"/>
      <c r="IPF1319" s="9"/>
      <c r="IPG1319" s="9"/>
      <c r="IPH1319" s="9"/>
      <c r="IPI1319" s="9"/>
      <c r="IPJ1319" s="9"/>
      <c r="IPK1319" s="9"/>
      <c r="IPL1319" s="9"/>
      <c r="IPM1319" s="9"/>
      <c r="IPN1319" s="9"/>
      <c r="IPO1319" s="9"/>
      <c r="IPP1319" s="9"/>
      <c r="IPQ1319" s="9"/>
      <c r="IPR1319" s="9"/>
      <c r="IPS1319" s="9"/>
      <c r="IPT1319" s="9"/>
      <c r="IPU1319" s="9"/>
      <c r="IPV1319" s="9"/>
      <c r="IPW1319" s="9"/>
      <c r="IPX1319" s="9"/>
      <c r="IPY1319" s="9"/>
      <c r="IPZ1319" s="9"/>
      <c r="IQA1319" s="9"/>
      <c r="IQB1319" s="9"/>
      <c r="IQC1319" s="9"/>
      <c r="IQD1319" s="9"/>
      <c r="IQE1319" s="9"/>
      <c r="IQF1319" s="9"/>
      <c r="IQG1319" s="9"/>
      <c r="IQH1319" s="9"/>
      <c r="IQI1319" s="9"/>
      <c r="IQJ1319" s="9"/>
      <c r="IQK1319" s="9"/>
      <c r="IQL1319" s="9"/>
      <c r="IQM1319" s="9"/>
      <c r="IQN1319" s="9"/>
      <c r="IQO1319" s="9"/>
      <c r="IQP1319" s="9"/>
      <c r="IQQ1319" s="9"/>
      <c r="IQR1319" s="9"/>
      <c r="IQS1319" s="9"/>
      <c r="IQT1319" s="9"/>
      <c r="IQU1319" s="9"/>
      <c r="IQV1319" s="9"/>
      <c r="IQW1319" s="9"/>
      <c r="IQX1319" s="9"/>
      <c r="IQY1319" s="9"/>
      <c r="IQZ1319" s="9"/>
      <c r="IRA1319" s="9"/>
      <c r="IRB1319" s="9"/>
      <c r="IRC1319" s="9"/>
      <c r="IRD1319" s="9"/>
      <c r="IRE1319" s="9"/>
      <c r="IRF1319" s="9"/>
      <c r="IRG1319" s="9"/>
      <c r="IRH1319" s="9"/>
      <c r="IRI1319" s="9"/>
      <c r="IRJ1319" s="9"/>
      <c r="IRK1319" s="9"/>
      <c r="IRL1319" s="9"/>
      <c r="IRM1319" s="9"/>
      <c r="IRN1319" s="9"/>
      <c r="IRO1319" s="9"/>
      <c r="IRP1319" s="9"/>
      <c r="IRQ1319" s="9"/>
      <c r="IRR1319" s="9"/>
      <c r="IRS1319" s="9"/>
      <c r="IRT1319" s="9"/>
      <c r="IRU1319" s="9"/>
      <c r="IRV1319" s="9"/>
      <c r="IRW1319" s="9"/>
      <c r="IRX1319" s="9"/>
      <c r="IRY1319" s="9"/>
      <c r="IRZ1319" s="9"/>
      <c r="ISA1319" s="9"/>
      <c r="ISB1319" s="9"/>
      <c r="ISC1319" s="9"/>
      <c r="ISD1319" s="9"/>
      <c r="ISE1319" s="9"/>
      <c r="ISF1319" s="9"/>
      <c r="ISG1319" s="9"/>
      <c r="ISH1319" s="9"/>
      <c r="ISI1319" s="9"/>
      <c r="ISJ1319" s="9"/>
      <c r="ISK1319" s="9"/>
      <c r="ISL1319" s="9"/>
      <c r="ISM1319" s="9"/>
      <c r="ISN1319" s="9"/>
      <c r="ISO1319" s="9"/>
      <c r="ISP1319" s="9"/>
      <c r="ISQ1319" s="9"/>
      <c r="ISR1319" s="9"/>
      <c r="ISS1319" s="9"/>
      <c r="IST1319" s="9"/>
      <c r="ISU1319" s="9"/>
      <c r="ISV1319" s="9"/>
      <c r="ISW1319" s="9"/>
      <c r="ISX1319" s="9"/>
      <c r="ISY1319" s="9"/>
      <c r="ISZ1319" s="9"/>
      <c r="ITA1319" s="9"/>
      <c r="ITB1319" s="9"/>
      <c r="ITC1319" s="9"/>
      <c r="ITD1319" s="9"/>
      <c r="ITE1319" s="9"/>
      <c r="ITF1319" s="9"/>
      <c r="ITG1319" s="9"/>
      <c r="ITH1319" s="9"/>
      <c r="ITI1319" s="9"/>
      <c r="ITJ1319" s="9"/>
      <c r="ITK1319" s="9"/>
      <c r="ITL1319" s="9"/>
      <c r="ITM1319" s="9"/>
      <c r="ITN1319" s="9"/>
      <c r="ITO1319" s="9"/>
      <c r="ITP1319" s="9"/>
      <c r="ITQ1319" s="9"/>
      <c r="ITR1319" s="9"/>
      <c r="ITS1319" s="9"/>
      <c r="ITT1319" s="9"/>
      <c r="ITU1319" s="9"/>
      <c r="ITV1319" s="9"/>
      <c r="ITW1319" s="9"/>
      <c r="ITX1319" s="9"/>
      <c r="ITY1319" s="9"/>
      <c r="ITZ1319" s="9"/>
      <c r="IUA1319" s="9"/>
      <c r="IUB1319" s="9"/>
      <c r="IUC1319" s="9"/>
      <c r="IUD1319" s="9"/>
      <c r="IUE1319" s="9"/>
      <c r="IUF1319" s="9"/>
      <c r="IUG1319" s="9"/>
      <c r="IUH1319" s="9"/>
      <c r="IUI1319" s="9"/>
      <c r="IUJ1319" s="9"/>
      <c r="IUK1319" s="9"/>
      <c r="IUL1319" s="9"/>
      <c r="IUM1319" s="9"/>
      <c r="IUN1319" s="9"/>
      <c r="IUO1319" s="9"/>
      <c r="IUP1319" s="9"/>
      <c r="IUQ1319" s="9"/>
      <c r="IUR1319" s="9"/>
      <c r="IUS1319" s="9"/>
      <c r="IUT1319" s="9"/>
      <c r="IUU1319" s="9"/>
      <c r="IUV1319" s="9"/>
      <c r="IUW1319" s="9"/>
      <c r="IUX1319" s="9"/>
      <c r="IUY1319" s="9"/>
      <c r="IUZ1319" s="9"/>
      <c r="IVA1319" s="9"/>
      <c r="IVB1319" s="9"/>
      <c r="IVC1319" s="9"/>
      <c r="IVD1319" s="9"/>
      <c r="IVE1319" s="9"/>
      <c r="IVF1319" s="9"/>
      <c r="IVG1319" s="9"/>
      <c r="IVH1319" s="9"/>
      <c r="IVI1319" s="9"/>
      <c r="IVJ1319" s="9"/>
      <c r="IVK1319" s="9"/>
      <c r="IVL1319" s="9"/>
      <c r="IVM1319" s="9"/>
      <c r="IVN1319" s="9"/>
      <c r="IVO1319" s="9"/>
      <c r="IVP1319" s="9"/>
      <c r="IVQ1319" s="9"/>
      <c r="IVR1319" s="9"/>
      <c r="IVS1319" s="9"/>
      <c r="IVT1319" s="9"/>
      <c r="IVU1319" s="9"/>
      <c r="IVV1319" s="9"/>
      <c r="IVW1319" s="9"/>
      <c r="IVX1319" s="9"/>
      <c r="IVY1319" s="9"/>
      <c r="IVZ1319" s="9"/>
      <c r="IWA1319" s="9"/>
      <c r="IWB1319" s="9"/>
      <c r="IWC1319" s="9"/>
      <c r="IWD1319" s="9"/>
      <c r="IWE1319" s="9"/>
      <c r="IWF1319" s="9"/>
      <c r="IWG1319" s="9"/>
      <c r="IWH1319" s="9"/>
      <c r="IWI1319" s="9"/>
      <c r="IWJ1319" s="9"/>
      <c r="IWK1319" s="9"/>
      <c r="IWL1319" s="9"/>
      <c r="IWM1319" s="9"/>
      <c r="IWN1319" s="9"/>
      <c r="IWO1319" s="9"/>
      <c r="IWP1319" s="9"/>
      <c r="IWQ1319" s="9"/>
      <c r="IWR1319" s="9"/>
      <c r="IWS1319" s="9"/>
      <c r="IWT1319" s="9"/>
      <c r="IWU1319" s="9"/>
      <c r="IWV1319" s="9"/>
      <c r="IWW1319" s="9"/>
      <c r="IWX1319" s="9"/>
      <c r="IWY1319" s="9"/>
      <c r="IWZ1319" s="9"/>
      <c r="IXA1319" s="9"/>
      <c r="IXB1319" s="9"/>
      <c r="IXC1319" s="9"/>
      <c r="IXD1319" s="9"/>
      <c r="IXE1319" s="9"/>
      <c r="IXF1319" s="9"/>
      <c r="IXG1319" s="9"/>
      <c r="IXH1319" s="9"/>
      <c r="IXI1319" s="9"/>
      <c r="IXJ1319" s="9"/>
      <c r="IXK1319" s="9"/>
      <c r="IXL1319" s="9"/>
      <c r="IXM1319" s="9"/>
      <c r="IXN1319" s="9"/>
      <c r="IXO1319" s="9"/>
      <c r="IXP1319" s="9"/>
      <c r="IXQ1319" s="9"/>
      <c r="IXR1319" s="9"/>
      <c r="IXS1319" s="9"/>
      <c r="IXT1319" s="9"/>
      <c r="IXU1319" s="9"/>
      <c r="IXV1319" s="9"/>
      <c r="IXW1319" s="9"/>
      <c r="IXX1319" s="9"/>
      <c r="IXY1319" s="9"/>
      <c r="IXZ1319" s="9"/>
      <c r="IYA1319" s="9"/>
      <c r="IYB1319" s="9"/>
      <c r="IYC1319" s="9"/>
      <c r="IYD1319" s="9"/>
      <c r="IYE1319" s="9"/>
      <c r="IYF1319" s="9"/>
      <c r="IYG1319" s="9"/>
      <c r="IYH1319" s="9"/>
      <c r="IYI1319" s="9"/>
      <c r="IYJ1319" s="9"/>
      <c r="IYK1319" s="9"/>
      <c r="IYL1319" s="9"/>
      <c r="IYM1319" s="9"/>
      <c r="IYN1319" s="9"/>
      <c r="IYO1319" s="9"/>
      <c r="IYP1319" s="9"/>
      <c r="IYQ1319" s="9"/>
      <c r="IYR1319" s="9"/>
      <c r="IYS1319" s="9"/>
      <c r="IYT1319" s="9"/>
      <c r="IYU1319" s="9"/>
      <c r="IYV1319" s="9"/>
      <c r="IYW1319" s="9"/>
      <c r="IYX1319" s="9"/>
      <c r="IYY1319" s="9"/>
      <c r="IYZ1319" s="9"/>
      <c r="IZA1319" s="9"/>
      <c r="IZB1319" s="9"/>
      <c r="IZC1319" s="9"/>
      <c r="IZD1319" s="9"/>
      <c r="IZE1319" s="9"/>
      <c r="IZF1319" s="9"/>
      <c r="IZG1319" s="9"/>
      <c r="IZH1319" s="9"/>
      <c r="IZI1319" s="9"/>
      <c r="IZJ1319" s="9"/>
      <c r="IZK1319" s="9"/>
      <c r="IZL1319" s="9"/>
      <c r="IZM1319" s="9"/>
      <c r="IZN1319" s="9"/>
      <c r="IZO1319" s="9"/>
      <c r="IZP1319" s="9"/>
      <c r="IZQ1319" s="9"/>
      <c r="IZR1319" s="9"/>
      <c r="IZS1319" s="9"/>
      <c r="IZT1319" s="9"/>
      <c r="IZU1319" s="9"/>
      <c r="IZV1319" s="9"/>
      <c r="IZW1319" s="9"/>
      <c r="IZX1319" s="9"/>
      <c r="IZY1319" s="9"/>
      <c r="IZZ1319" s="9"/>
      <c r="JAA1319" s="9"/>
      <c r="JAB1319" s="9"/>
      <c r="JAC1319" s="9"/>
      <c r="JAD1319" s="9"/>
      <c r="JAE1319" s="9"/>
      <c r="JAF1319" s="9"/>
      <c r="JAG1319" s="9"/>
      <c r="JAH1319" s="9"/>
      <c r="JAI1319" s="9"/>
      <c r="JAJ1319" s="9"/>
      <c r="JAK1319" s="9"/>
      <c r="JAL1319" s="9"/>
      <c r="JAM1319" s="9"/>
      <c r="JAN1319" s="9"/>
      <c r="JAO1319" s="9"/>
      <c r="JAP1319" s="9"/>
      <c r="JAQ1319" s="9"/>
      <c r="JAR1319" s="9"/>
      <c r="JAS1319" s="9"/>
      <c r="JAT1319" s="9"/>
      <c r="JAU1319" s="9"/>
      <c r="JAV1319" s="9"/>
      <c r="JAW1319" s="9"/>
      <c r="JAX1319" s="9"/>
      <c r="JAY1319" s="9"/>
      <c r="JAZ1319" s="9"/>
      <c r="JBA1319" s="9"/>
      <c r="JBB1319" s="9"/>
      <c r="JBC1319" s="9"/>
      <c r="JBD1319" s="9"/>
      <c r="JBE1319" s="9"/>
      <c r="JBF1319" s="9"/>
      <c r="JBG1319" s="9"/>
      <c r="JBH1319" s="9"/>
      <c r="JBI1319" s="9"/>
      <c r="JBJ1319" s="9"/>
      <c r="JBK1319" s="9"/>
      <c r="JBL1319" s="9"/>
      <c r="JBM1319" s="9"/>
      <c r="JBN1319" s="9"/>
      <c r="JBO1319" s="9"/>
      <c r="JBP1319" s="9"/>
      <c r="JBQ1319" s="9"/>
      <c r="JBR1319" s="9"/>
      <c r="JBS1319" s="9"/>
      <c r="JBT1319" s="9"/>
      <c r="JBU1319" s="9"/>
      <c r="JBV1319" s="9"/>
      <c r="JBW1319" s="9"/>
      <c r="JBX1319" s="9"/>
      <c r="JBY1319" s="9"/>
      <c r="JBZ1319" s="9"/>
      <c r="JCA1319" s="9"/>
      <c r="JCB1319" s="9"/>
      <c r="JCC1319" s="9"/>
      <c r="JCD1319" s="9"/>
      <c r="JCE1319" s="9"/>
      <c r="JCF1319" s="9"/>
      <c r="JCG1319" s="9"/>
      <c r="JCH1319" s="9"/>
      <c r="JCI1319" s="9"/>
      <c r="JCJ1319" s="9"/>
      <c r="JCK1319" s="9"/>
      <c r="JCL1319" s="9"/>
      <c r="JCM1319" s="9"/>
      <c r="JCN1319" s="9"/>
      <c r="JCO1319" s="9"/>
      <c r="JCP1319" s="9"/>
      <c r="JCQ1319" s="9"/>
      <c r="JCR1319" s="9"/>
      <c r="JCS1319" s="9"/>
      <c r="JCT1319" s="9"/>
      <c r="JCU1319" s="9"/>
      <c r="JCV1319" s="9"/>
      <c r="JCW1319" s="9"/>
      <c r="JCX1319" s="9"/>
      <c r="JCY1319" s="9"/>
      <c r="JCZ1319" s="9"/>
      <c r="JDA1319" s="9"/>
      <c r="JDB1319" s="9"/>
      <c r="JDC1319" s="9"/>
      <c r="JDD1319" s="9"/>
      <c r="JDE1319" s="9"/>
      <c r="JDF1319" s="9"/>
      <c r="JDG1319" s="9"/>
      <c r="JDH1319" s="9"/>
      <c r="JDI1319" s="9"/>
      <c r="JDJ1319" s="9"/>
      <c r="JDK1319" s="9"/>
      <c r="JDL1319" s="9"/>
      <c r="JDM1319" s="9"/>
      <c r="JDN1319" s="9"/>
      <c r="JDO1319" s="9"/>
      <c r="JDP1319" s="9"/>
      <c r="JDQ1319" s="9"/>
      <c r="JDR1319" s="9"/>
      <c r="JDS1319" s="9"/>
      <c r="JDT1319" s="9"/>
      <c r="JDU1319" s="9"/>
      <c r="JDV1319" s="9"/>
      <c r="JDW1319" s="9"/>
      <c r="JDX1319" s="9"/>
      <c r="JDY1319" s="9"/>
      <c r="JDZ1319" s="9"/>
      <c r="JEA1319" s="9"/>
      <c r="JEB1319" s="9"/>
      <c r="JEC1319" s="9"/>
      <c r="JED1319" s="9"/>
      <c r="JEE1319" s="9"/>
      <c r="JEF1319" s="9"/>
      <c r="JEG1319" s="9"/>
      <c r="JEH1319" s="9"/>
      <c r="JEI1319" s="9"/>
      <c r="JEJ1319" s="9"/>
      <c r="JEK1319" s="9"/>
      <c r="JEL1319" s="9"/>
      <c r="JEM1319" s="9"/>
      <c r="JEN1319" s="9"/>
      <c r="JEO1319" s="9"/>
      <c r="JEP1319" s="9"/>
      <c r="JEQ1319" s="9"/>
      <c r="JER1319" s="9"/>
      <c r="JES1319" s="9"/>
      <c r="JET1319" s="9"/>
      <c r="JEU1319" s="9"/>
      <c r="JEV1319" s="9"/>
      <c r="JEW1319" s="9"/>
      <c r="JEX1319" s="9"/>
      <c r="JEY1319" s="9"/>
      <c r="JEZ1319" s="9"/>
      <c r="JFA1319" s="9"/>
      <c r="JFB1319" s="9"/>
      <c r="JFC1319" s="9"/>
      <c r="JFD1319" s="9"/>
      <c r="JFE1319" s="9"/>
      <c r="JFF1319" s="9"/>
      <c r="JFG1319" s="9"/>
      <c r="JFH1319" s="9"/>
      <c r="JFI1319" s="9"/>
      <c r="JFJ1319" s="9"/>
      <c r="JFK1319" s="9"/>
      <c r="JFL1319" s="9"/>
      <c r="JFM1319" s="9"/>
      <c r="JFN1319" s="9"/>
      <c r="JFO1319" s="9"/>
      <c r="JFP1319" s="9"/>
      <c r="JFQ1319" s="9"/>
      <c r="JFR1319" s="9"/>
      <c r="JFS1319" s="9"/>
      <c r="JFT1319" s="9"/>
      <c r="JFU1319" s="9"/>
      <c r="JFV1319" s="9"/>
      <c r="JFW1319" s="9"/>
      <c r="JFX1319" s="9"/>
      <c r="JFY1319" s="9"/>
      <c r="JFZ1319" s="9"/>
      <c r="JGA1319" s="9"/>
      <c r="JGB1319" s="9"/>
      <c r="JGC1319" s="9"/>
      <c r="JGD1319" s="9"/>
      <c r="JGE1319" s="9"/>
      <c r="JGF1319" s="9"/>
      <c r="JGG1319" s="9"/>
      <c r="JGH1319" s="9"/>
      <c r="JGI1319" s="9"/>
      <c r="JGJ1319" s="9"/>
      <c r="JGK1319" s="9"/>
      <c r="JGL1319" s="9"/>
      <c r="JGM1319" s="9"/>
      <c r="JGN1319" s="9"/>
      <c r="JGO1319" s="9"/>
      <c r="JGP1319" s="9"/>
      <c r="JGQ1319" s="9"/>
      <c r="JGR1319" s="9"/>
      <c r="JGS1319" s="9"/>
      <c r="JGT1319" s="9"/>
      <c r="JGU1319" s="9"/>
      <c r="JGV1319" s="9"/>
      <c r="JGW1319" s="9"/>
      <c r="JGX1319" s="9"/>
      <c r="JGY1319" s="9"/>
      <c r="JGZ1319" s="9"/>
      <c r="JHA1319" s="9"/>
      <c r="JHB1319" s="9"/>
      <c r="JHC1319" s="9"/>
      <c r="JHD1319" s="9"/>
      <c r="JHE1319" s="9"/>
      <c r="JHF1319" s="9"/>
      <c r="JHG1319" s="9"/>
      <c r="JHH1319" s="9"/>
      <c r="JHI1319" s="9"/>
      <c r="JHJ1319" s="9"/>
      <c r="JHK1319" s="9"/>
      <c r="JHL1319" s="9"/>
      <c r="JHM1319" s="9"/>
      <c r="JHN1319" s="9"/>
      <c r="JHO1319" s="9"/>
      <c r="JHP1319" s="9"/>
      <c r="JHQ1319" s="9"/>
      <c r="JHR1319" s="9"/>
      <c r="JHS1319" s="9"/>
      <c r="JHT1319" s="9"/>
      <c r="JHU1319" s="9"/>
      <c r="JHV1319" s="9"/>
      <c r="JHW1319" s="9"/>
      <c r="JHX1319" s="9"/>
      <c r="JHY1319" s="9"/>
      <c r="JHZ1319" s="9"/>
      <c r="JIA1319" s="9"/>
      <c r="JIB1319" s="9"/>
      <c r="JIC1319" s="9"/>
      <c r="JID1319" s="9"/>
      <c r="JIE1319" s="9"/>
      <c r="JIF1319" s="9"/>
      <c r="JIG1319" s="9"/>
      <c r="JIH1319" s="9"/>
      <c r="JII1319" s="9"/>
      <c r="JIJ1319" s="9"/>
      <c r="JIK1319" s="9"/>
      <c r="JIL1319" s="9"/>
      <c r="JIM1319" s="9"/>
      <c r="JIN1319" s="9"/>
      <c r="JIO1319" s="9"/>
      <c r="JIP1319" s="9"/>
      <c r="JIQ1319" s="9"/>
      <c r="JIR1319" s="9"/>
      <c r="JIS1319" s="9"/>
      <c r="JIT1319" s="9"/>
      <c r="JIU1319" s="9"/>
      <c r="JIV1319" s="9"/>
      <c r="JIW1319" s="9"/>
      <c r="JIX1319" s="9"/>
      <c r="JIY1319" s="9"/>
      <c r="JIZ1319" s="9"/>
      <c r="JJA1319" s="9"/>
      <c r="JJB1319" s="9"/>
      <c r="JJC1319" s="9"/>
      <c r="JJD1319" s="9"/>
      <c r="JJE1319" s="9"/>
      <c r="JJF1319" s="9"/>
      <c r="JJG1319" s="9"/>
      <c r="JJH1319" s="9"/>
      <c r="JJI1319" s="9"/>
      <c r="JJJ1319" s="9"/>
      <c r="JJK1319" s="9"/>
      <c r="JJL1319" s="9"/>
      <c r="JJM1319" s="9"/>
      <c r="JJN1319" s="9"/>
      <c r="JJO1319" s="9"/>
      <c r="JJP1319" s="9"/>
      <c r="JJQ1319" s="9"/>
      <c r="JJR1319" s="9"/>
      <c r="JJS1319" s="9"/>
      <c r="JJT1319" s="9"/>
      <c r="JJU1319" s="9"/>
      <c r="JJV1319" s="9"/>
      <c r="JJW1319" s="9"/>
      <c r="JJX1319" s="9"/>
      <c r="JJY1319" s="9"/>
      <c r="JJZ1319" s="9"/>
      <c r="JKA1319" s="9"/>
      <c r="JKB1319" s="9"/>
      <c r="JKC1319" s="9"/>
      <c r="JKD1319" s="9"/>
      <c r="JKE1319" s="9"/>
      <c r="JKF1319" s="9"/>
      <c r="JKG1319" s="9"/>
      <c r="JKH1319" s="9"/>
      <c r="JKI1319" s="9"/>
      <c r="JKJ1319" s="9"/>
      <c r="JKK1319" s="9"/>
      <c r="JKL1319" s="9"/>
      <c r="JKM1319" s="9"/>
      <c r="JKN1319" s="9"/>
      <c r="JKO1319" s="9"/>
      <c r="JKP1319" s="9"/>
      <c r="JKQ1319" s="9"/>
      <c r="JKR1319" s="9"/>
      <c r="JKS1319" s="9"/>
      <c r="JKT1319" s="9"/>
      <c r="JKU1319" s="9"/>
      <c r="JKV1319" s="9"/>
      <c r="JKW1319" s="9"/>
      <c r="JKX1319" s="9"/>
      <c r="JKY1319" s="9"/>
      <c r="JKZ1319" s="9"/>
      <c r="JLA1319" s="9"/>
      <c r="JLB1319" s="9"/>
      <c r="JLC1319" s="9"/>
      <c r="JLD1319" s="9"/>
      <c r="JLE1319" s="9"/>
      <c r="JLF1319" s="9"/>
      <c r="JLG1319" s="9"/>
      <c r="JLH1319" s="9"/>
      <c r="JLI1319" s="9"/>
      <c r="JLJ1319" s="9"/>
      <c r="JLK1319" s="9"/>
      <c r="JLL1319" s="9"/>
      <c r="JLM1319" s="9"/>
      <c r="JLN1319" s="9"/>
      <c r="JLO1319" s="9"/>
      <c r="JLP1319" s="9"/>
      <c r="JLQ1319" s="9"/>
      <c r="JLR1319" s="9"/>
      <c r="JLS1319" s="9"/>
      <c r="JLT1319" s="9"/>
      <c r="JLU1319" s="9"/>
      <c r="JLV1319" s="9"/>
      <c r="JLW1319" s="9"/>
      <c r="JLX1319" s="9"/>
      <c r="JLY1319" s="9"/>
      <c r="JLZ1319" s="9"/>
      <c r="JMA1319" s="9"/>
      <c r="JMB1319" s="9"/>
      <c r="JMC1319" s="9"/>
      <c r="JMD1319" s="9"/>
      <c r="JME1319" s="9"/>
      <c r="JMF1319" s="9"/>
      <c r="JMG1319" s="9"/>
      <c r="JMH1319" s="9"/>
      <c r="JMI1319" s="9"/>
      <c r="JMJ1319" s="9"/>
      <c r="JMK1319" s="9"/>
      <c r="JML1319" s="9"/>
      <c r="JMM1319" s="9"/>
      <c r="JMN1319" s="9"/>
      <c r="JMO1319" s="9"/>
      <c r="JMP1319" s="9"/>
      <c r="JMQ1319" s="9"/>
      <c r="JMR1319" s="9"/>
      <c r="JMS1319" s="9"/>
      <c r="JMT1319" s="9"/>
      <c r="JMU1319" s="9"/>
      <c r="JMV1319" s="9"/>
      <c r="JMW1319" s="9"/>
      <c r="JMX1319" s="9"/>
      <c r="JMY1319" s="9"/>
      <c r="JMZ1319" s="9"/>
      <c r="JNA1319" s="9"/>
      <c r="JNB1319" s="9"/>
      <c r="JNC1319" s="9"/>
      <c r="JND1319" s="9"/>
      <c r="JNE1319" s="9"/>
      <c r="JNF1319" s="9"/>
      <c r="JNG1319" s="9"/>
      <c r="JNH1319" s="9"/>
      <c r="JNI1319" s="9"/>
      <c r="JNJ1319" s="9"/>
      <c r="JNK1319" s="9"/>
      <c r="JNL1319" s="9"/>
      <c r="JNM1319" s="9"/>
      <c r="JNN1319" s="9"/>
      <c r="JNO1319" s="9"/>
      <c r="JNP1319" s="9"/>
      <c r="JNQ1319" s="9"/>
      <c r="JNR1319" s="9"/>
      <c r="JNS1319" s="9"/>
      <c r="JNT1319" s="9"/>
      <c r="JNU1319" s="9"/>
      <c r="JNV1319" s="9"/>
      <c r="JNW1319" s="9"/>
      <c r="JNX1319" s="9"/>
      <c r="JNY1319" s="9"/>
      <c r="JNZ1319" s="9"/>
      <c r="JOA1319" s="9"/>
      <c r="JOB1319" s="9"/>
      <c r="JOC1319" s="9"/>
      <c r="JOD1319" s="9"/>
      <c r="JOE1319" s="9"/>
      <c r="JOF1319" s="9"/>
      <c r="JOG1319" s="9"/>
      <c r="JOH1319" s="9"/>
      <c r="JOI1319" s="9"/>
      <c r="JOJ1319" s="9"/>
      <c r="JOK1319" s="9"/>
      <c r="JOL1319" s="9"/>
      <c r="JOM1319" s="9"/>
      <c r="JON1319" s="9"/>
      <c r="JOO1319" s="9"/>
      <c r="JOP1319" s="9"/>
      <c r="JOQ1319" s="9"/>
      <c r="JOR1319" s="9"/>
      <c r="JOS1319" s="9"/>
      <c r="JOT1319" s="9"/>
      <c r="JOU1319" s="9"/>
      <c r="JOV1319" s="9"/>
      <c r="JOW1319" s="9"/>
      <c r="JOX1319" s="9"/>
      <c r="JOY1319" s="9"/>
      <c r="JOZ1319" s="9"/>
      <c r="JPA1319" s="9"/>
      <c r="JPB1319" s="9"/>
      <c r="JPC1319" s="9"/>
      <c r="JPD1319" s="9"/>
      <c r="JPE1319" s="9"/>
      <c r="JPF1319" s="9"/>
      <c r="JPG1319" s="9"/>
      <c r="JPH1319" s="9"/>
      <c r="JPI1319" s="9"/>
      <c r="JPJ1319" s="9"/>
      <c r="JPK1319" s="9"/>
      <c r="JPL1319" s="9"/>
      <c r="JPM1319" s="9"/>
      <c r="JPN1319" s="9"/>
      <c r="JPO1319" s="9"/>
      <c r="JPP1319" s="9"/>
      <c r="JPQ1319" s="9"/>
      <c r="JPR1319" s="9"/>
      <c r="JPS1319" s="9"/>
      <c r="JPT1319" s="9"/>
      <c r="JPU1319" s="9"/>
      <c r="JPV1319" s="9"/>
      <c r="JPW1319" s="9"/>
      <c r="JPX1319" s="9"/>
      <c r="JPY1319" s="9"/>
      <c r="JPZ1319" s="9"/>
      <c r="JQA1319" s="9"/>
      <c r="JQB1319" s="9"/>
      <c r="JQC1319" s="9"/>
      <c r="JQD1319" s="9"/>
      <c r="JQE1319" s="9"/>
      <c r="JQF1319" s="9"/>
      <c r="JQG1319" s="9"/>
      <c r="JQH1319" s="9"/>
      <c r="JQI1319" s="9"/>
      <c r="JQJ1319" s="9"/>
      <c r="JQK1319" s="9"/>
      <c r="JQL1319" s="9"/>
      <c r="JQM1319" s="9"/>
      <c r="JQN1319" s="9"/>
      <c r="JQO1319" s="9"/>
      <c r="JQP1319" s="9"/>
      <c r="JQQ1319" s="9"/>
      <c r="JQR1319" s="9"/>
      <c r="JQS1319" s="9"/>
      <c r="JQT1319" s="9"/>
      <c r="JQU1319" s="9"/>
      <c r="JQV1319" s="9"/>
      <c r="JQW1319" s="9"/>
      <c r="JQX1319" s="9"/>
      <c r="JQY1319" s="9"/>
      <c r="JQZ1319" s="9"/>
      <c r="JRA1319" s="9"/>
      <c r="JRB1319" s="9"/>
      <c r="JRC1319" s="9"/>
      <c r="JRD1319" s="9"/>
      <c r="JRE1319" s="9"/>
      <c r="JRF1319" s="9"/>
      <c r="JRG1319" s="9"/>
      <c r="JRH1319" s="9"/>
      <c r="JRI1319" s="9"/>
      <c r="JRJ1319" s="9"/>
      <c r="JRK1319" s="9"/>
      <c r="JRL1319" s="9"/>
      <c r="JRM1319" s="9"/>
      <c r="JRN1319" s="9"/>
      <c r="JRO1319" s="9"/>
      <c r="JRP1319" s="9"/>
      <c r="JRQ1319" s="9"/>
      <c r="JRR1319" s="9"/>
      <c r="JRS1319" s="9"/>
      <c r="JRT1319" s="9"/>
      <c r="JRU1319" s="9"/>
      <c r="JRV1319" s="9"/>
      <c r="JRW1319" s="9"/>
      <c r="JRX1319" s="9"/>
      <c r="JRY1319" s="9"/>
      <c r="JRZ1319" s="9"/>
      <c r="JSA1319" s="9"/>
      <c r="JSB1319" s="9"/>
      <c r="JSC1319" s="9"/>
      <c r="JSD1319" s="9"/>
      <c r="JSE1319" s="9"/>
      <c r="JSF1319" s="9"/>
      <c r="JSG1319" s="9"/>
      <c r="JSH1319" s="9"/>
      <c r="JSI1319" s="9"/>
      <c r="JSJ1319" s="9"/>
      <c r="JSK1319" s="9"/>
      <c r="JSL1319" s="9"/>
      <c r="JSM1319" s="9"/>
      <c r="JSN1319" s="9"/>
      <c r="JSO1319" s="9"/>
      <c r="JSP1319" s="9"/>
      <c r="JSQ1319" s="9"/>
      <c r="JSR1319" s="9"/>
      <c r="JSS1319" s="9"/>
      <c r="JST1319" s="9"/>
      <c r="JSU1319" s="9"/>
      <c r="JSV1319" s="9"/>
      <c r="JSW1319" s="9"/>
      <c r="JSX1319" s="9"/>
      <c r="JSY1319" s="9"/>
      <c r="JSZ1319" s="9"/>
      <c r="JTA1319" s="9"/>
      <c r="JTB1319" s="9"/>
      <c r="JTC1319" s="9"/>
      <c r="JTD1319" s="9"/>
      <c r="JTE1319" s="9"/>
      <c r="JTF1319" s="9"/>
      <c r="JTG1319" s="9"/>
      <c r="JTH1319" s="9"/>
      <c r="JTI1319" s="9"/>
      <c r="JTJ1319" s="9"/>
      <c r="JTK1319" s="9"/>
      <c r="JTL1319" s="9"/>
      <c r="JTM1319" s="9"/>
      <c r="JTN1319" s="9"/>
      <c r="JTO1319" s="9"/>
      <c r="JTP1319" s="9"/>
      <c r="JTQ1319" s="9"/>
      <c r="JTR1319" s="9"/>
      <c r="JTS1319" s="9"/>
      <c r="JTT1319" s="9"/>
      <c r="JTU1319" s="9"/>
      <c r="JTV1319" s="9"/>
      <c r="JTW1319" s="9"/>
      <c r="JTX1319" s="9"/>
      <c r="JTY1319" s="9"/>
      <c r="JTZ1319" s="9"/>
      <c r="JUA1319" s="9"/>
      <c r="JUB1319" s="9"/>
      <c r="JUC1319" s="9"/>
      <c r="JUD1319" s="9"/>
      <c r="JUE1319" s="9"/>
      <c r="JUF1319" s="9"/>
      <c r="JUG1319" s="9"/>
      <c r="JUH1319" s="9"/>
      <c r="JUI1319" s="9"/>
      <c r="JUJ1319" s="9"/>
      <c r="JUK1319" s="9"/>
      <c r="JUL1319" s="9"/>
      <c r="JUM1319" s="9"/>
      <c r="JUN1319" s="9"/>
      <c r="JUO1319" s="9"/>
      <c r="JUP1319" s="9"/>
      <c r="JUQ1319" s="9"/>
      <c r="JUR1319" s="9"/>
      <c r="JUS1319" s="9"/>
      <c r="JUT1319" s="9"/>
      <c r="JUU1319" s="9"/>
      <c r="JUV1319" s="9"/>
      <c r="JUW1319" s="9"/>
      <c r="JUX1319" s="9"/>
      <c r="JUY1319" s="9"/>
      <c r="JUZ1319" s="9"/>
      <c r="JVA1319" s="9"/>
      <c r="JVB1319" s="9"/>
      <c r="JVC1319" s="9"/>
      <c r="JVD1319" s="9"/>
      <c r="JVE1319" s="9"/>
      <c r="JVF1319" s="9"/>
      <c r="JVG1319" s="9"/>
      <c r="JVH1319" s="9"/>
      <c r="JVI1319" s="9"/>
      <c r="JVJ1319" s="9"/>
      <c r="JVK1319" s="9"/>
      <c r="JVL1319" s="9"/>
      <c r="JVM1319" s="9"/>
      <c r="JVN1319" s="9"/>
      <c r="JVO1319" s="9"/>
      <c r="JVP1319" s="9"/>
      <c r="JVQ1319" s="9"/>
      <c r="JVR1319" s="9"/>
      <c r="JVS1319" s="9"/>
      <c r="JVT1319" s="9"/>
      <c r="JVU1319" s="9"/>
      <c r="JVV1319" s="9"/>
      <c r="JVW1319" s="9"/>
      <c r="JVX1319" s="9"/>
      <c r="JVY1319" s="9"/>
      <c r="JVZ1319" s="9"/>
      <c r="JWA1319" s="9"/>
      <c r="JWB1319" s="9"/>
      <c r="JWC1319" s="9"/>
      <c r="JWD1319" s="9"/>
      <c r="JWE1319" s="9"/>
      <c r="JWF1319" s="9"/>
      <c r="JWG1319" s="9"/>
      <c r="JWH1319" s="9"/>
      <c r="JWI1319" s="9"/>
      <c r="JWJ1319" s="9"/>
      <c r="JWK1319" s="9"/>
      <c r="JWL1319" s="9"/>
      <c r="JWM1319" s="9"/>
      <c r="JWN1319" s="9"/>
      <c r="JWO1319" s="9"/>
      <c r="JWP1319" s="9"/>
      <c r="JWQ1319" s="9"/>
      <c r="JWR1319" s="9"/>
      <c r="JWS1319" s="9"/>
      <c r="JWT1319" s="9"/>
      <c r="JWU1319" s="9"/>
      <c r="JWV1319" s="9"/>
      <c r="JWW1319" s="9"/>
      <c r="JWX1319" s="9"/>
      <c r="JWY1319" s="9"/>
      <c r="JWZ1319" s="9"/>
      <c r="JXA1319" s="9"/>
      <c r="JXB1319" s="9"/>
      <c r="JXC1319" s="9"/>
      <c r="JXD1319" s="9"/>
      <c r="JXE1319" s="9"/>
      <c r="JXF1319" s="9"/>
      <c r="JXG1319" s="9"/>
      <c r="JXH1319" s="9"/>
      <c r="JXI1319" s="9"/>
      <c r="JXJ1319" s="9"/>
      <c r="JXK1319" s="9"/>
      <c r="JXL1319" s="9"/>
      <c r="JXM1319" s="9"/>
      <c r="JXN1319" s="9"/>
      <c r="JXO1319" s="9"/>
      <c r="JXP1319" s="9"/>
      <c r="JXQ1319" s="9"/>
      <c r="JXR1319" s="9"/>
      <c r="JXS1319" s="9"/>
      <c r="JXT1319" s="9"/>
      <c r="JXU1319" s="9"/>
      <c r="JXV1319" s="9"/>
      <c r="JXW1319" s="9"/>
      <c r="JXX1319" s="9"/>
      <c r="JXY1319" s="9"/>
      <c r="JXZ1319" s="9"/>
      <c r="JYA1319" s="9"/>
      <c r="JYB1319" s="9"/>
      <c r="JYC1319" s="9"/>
      <c r="JYD1319" s="9"/>
      <c r="JYE1319" s="9"/>
      <c r="JYF1319" s="9"/>
      <c r="JYG1319" s="9"/>
      <c r="JYH1319" s="9"/>
      <c r="JYI1319" s="9"/>
      <c r="JYJ1319" s="9"/>
      <c r="JYK1319" s="9"/>
      <c r="JYL1319" s="9"/>
      <c r="JYM1319" s="9"/>
      <c r="JYN1319" s="9"/>
      <c r="JYO1319" s="9"/>
      <c r="JYP1319" s="9"/>
      <c r="JYQ1319" s="9"/>
      <c r="JYR1319" s="9"/>
      <c r="JYS1319" s="9"/>
      <c r="JYT1319" s="9"/>
      <c r="JYU1319" s="9"/>
      <c r="JYV1319" s="9"/>
      <c r="JYW1319" s="9"/>
      <c r="JYX1319" s="9"/>
      <c r="JYY1319" s="9"/>
      <c r="JYZ1319" s="9"/>
      <c r="JZA1319" s="9"/>
      <c r="JZB1319" s="9"/>
      <c r="JZC1319" s="9"/>
      <c r="JZD1319" s="9"/>
      <c r="JZE1319" s="9"/>
      <c r="JZF1319" s="9"/>
      <c r="JZG1319" s="9"/>
      <c r="JZH1319" s="9"/>
      <c r="JZI1319" s="9"/>
      <c r="JZJ1319" s="9"/>
      <c r="JZK1319" s="9"/>
      <c r="JZL1319" s="9"/>
      <c r="JZM1319" s="9"/>
      <c r="JZN1319" s="9"/>
      <c r="JZO1319" s="9"/>
      <c r="JZP1319" s="9"/>
      <c r="JZQ1319" s="9"/>
      <c r="JZR1319" s="9"/>
      <c r="JZS1319" s="9"/>
      <c r="JZT1319" s="9"/>
      <c r="JZU1319" s="9"/>
      <c r="JZV1319" s="9"/>
      <c r="JZW1319" s="9"/>
      <c r="JZX1319" s="9"/>
      <c r="JZY1319" s="9"/>
      <c r="JZZ1319" s="9"/>
      <c r="KAA1319" s="9"/>
      <c r="KAB1319" s="9"/>
      <c r="KAC1319" s="9"/>
      <c r="KAD1319" s="9"/>
      <c r="KAE1319" s="9"/>
      <c r="KAF1319" s="9"/>
      <c r="KAG1319" s="9"/>
      <c r="KAH1319" s="9"/>
      <c r="KAI1319" s="9"/>
      <c r="KAJ1319" s="9"/>
      <c r="KAK1319" s="9"/>
      <c r="KAL1319" s="9"/>
      <c r="KAM1319" s="9"/>
      <c r="KAN1319" s="9"/>
      <c r="KAO1319" s="9"/>
      <c r="KAP1319" s="9"/>
      <c r="KAQ1319" s="9"/>
      <c r="KAR1319" s="9"/>
      <c r="KAS1319" s="9"/>
      <c r="KAT1319" s="9"/>
      <c r="KAU1319" s="9"/>
      <c r="KAV1319" s="9"/>
      <c r="KAW1319" s="9"/>
      <c r="KAX1319" s="9"/>
      <c r="KAY1319" s="9"/>
      <c r="KAZ1319" s="9"/>
      <c r="KBA1319" s="9"/>
      <c r="KBB1319" s="9"/>
      <c r="KBC1319" s="9"/>
      <c r="KBD1319" s="9"/>
      <c r="KBE1319" s="9"/>
      <c r="KBF1319" s="9"/>
      <c r="KBG1319" s="9"/>
      <c r="KBH1319" s="9"/>
      <c r="KBI1319" s="9"/>
      <c r="KBJ1319" s="9"/>
      <c r="KBK1319" s="9"/>
      <c r="KBL1319" s="9"/>
      <c r="KBM1319" s="9"/>
      <c r="KBN1319" s="9"/>
      <c r="KBO1319" s="9"/>
      <c r="KBP1319" s="9"/>
      <c r="KBQ1319" s="9"/>
      <c r="KBR1319" s="9"/>
      <c r="KBS1319" s="9"/>
      <c r="KBT1319" s="9"/>
      <c r="KBU1319" s="9"/>
      <c r="KBV1319" s="9"/>
      <c r="KBW1319" s="9"/>
      <c r="KBX1319" s="9"/>
      <c r="KBY1319" s="9"/>
      <c r="KBZ1319" s="9"/>
      <c r="KCA1319" s="9"/>
      <c r="KCB1319" s="9"/>
      <c r="KCC1319" s="9"/>
      <c r="KCD1319" s="9"/>
      <c r="KCE1319" s="9"/>
      <c r="KCF1319" s="9"/>
      <c r="KCG1319" s="9"/>
      <c r="KCH1319" s="9"/>
      <c r="KCI1319" s="9"/>
      <c r="KCJ1319" s="9"/>
      <c r="KCK1319" s="9"/>
      <c r="KCL1319" s="9"/>
      <c r="KCM1319" s="9"/>
      <c r="KCN1319" s="9"/>
      <c r="KCO1319" s="9"/>
      <c r="KCP1319" s="9"/>
      <c r="KCQ1319" s="9"/>
      <c r="KCR1319" s="9"/>
      <c r="KCS1319" s="9"/>
      <c r="KCT1319" s="9"/>
      <c r="KCU1319" s="9"/>
      <c r="KCV1319" s="9"/>
      <c r="KCW1319" s="9"/>
      <c r="KCX1319" s="9"/>
      <c r="KCY1319" s="9"/>
      <c r="KCZ1319" s="9"/>
      <c r="KDA1319" s="9"/>
      <c r="KDB1319" s="9"/>
      <c r="KDC1319" s="9"/>
      <c r="KDD1319" s="9"/>
      <c r="KDE1319" s="9"/>
      <c r="KDF1319" s="9"/>
      <c r="KDG1319" s="9"/>
      <c r="KDH1319" s="9"/>
      <c r="KDI1319" s="9"/>
      <c r="KDJ1319" s="9"/>
      <c r="KDK1319" s="9"/>
      <c r="KDL1319" s="9"/>
      <c r="KDM1319" s="9"/>
      <c r="KDN1319" s="9"/>
      <c r="KDO1319" s="9"/>
      <c r="KDP1319" s="9"/>
      <c r="KDQ1319" s="9"/>
      <c r="KDR1319" s="9"/>
      <c r="KDS1319" s="9"/>
      <c r="KDT1319" s="9"/>
      <c r="KDU1319" s="9"/>
      <c r="KDV1319" s="9"/>
      <c r="KDW1319" s="9"/>
      <c r="KDX1319" s="9"/>
      <c r="KDY1319" s="9"/>
      <c r="KDZ1319" s="9"/>
      <c r="KEA1319" s="9"/>
      <c r="KEB1319" s="9"/>
      <c r="KEC1319" s="9"/>
      <c r="KED1319" s="9"/>
      <c r="KEE1319" s="9"/>
      <c r="KEF1319" s="9"/>
      <c r="KEG1319" s="9"/>
      <c r="KEH1319" s="9"/>
      <c r="KEI1319" s="9"/>
      <c r="KEJ1319" s="9"/>
      <c r="KEK1319" s="9"/>
      <c r="KEL1319" s="9"/>
      <c r="KEM1319" s="9"/>
      <c r="KEN1319" s="9"/>
      <c r="KEO1319" s="9"/>
      <c r="KEP1319" s="9"/>
      <c r="KEQ1319" s="9"/>
      <c r="KER1319" s="9"/>
      <c r="KES1319" s="9"/>
      <c r="KET1319" s="9"/>
      <c r="KEU1319" s="9"/>
      <c r="KEV1319" s="9"/>
      <c r="KEW1319" s="9"/>
      <c r="KEX1319" s="9"/>
      <c r="KEY1319" s="9"/>
      <c r="KEZ1319" s="9"/>
      <c r="KFA1319" s="9"/>
      <c r="KFB1319" s="9"/>
      <c r="KFC1319" s="9"/>
      <c r="KFD1319" s="9"/>
      <c r="KFE1319" s="9"/>
      <c r="KFF1319" s="9"/>
      <c r="KFG1319" s="9"/>
      <c r="KFH1319" s="9"/>
      <c r="KFI1319" s="9"/>
      <c r="KFJ1319" s="9"/>
      <c r="KFK1319" s="9"/>
      <c r="KFL1319" s="9"/>
      <c r="KFM1319" s="9"/>
      <c r="KFN1319" s="9"/>
      <c r="KFO1319" s="9"/>
      <c r="KFP1319" s="9"/>
      <c r="KFQ1319" s="9"/>
      <c r="KFR1319" s="9"/>
      <c r="KFS1319" s="9"/>
      <c r="KFT1319" s="9"/>
      <c r="KFU1319" s="9"/>
      <c r="KFV1319" s="9"/>
      <c r="KFW1319" s="9"/>
      <c r="KFX1319" s="9"/>
      <c r="KFY1319" s="9"/>
      <c r="KFZ1319" s="9"/>
      <c r="KGA1319" s="9"/>
      <c r="KGB1319" s="9"/>
      <c r="KGC1319" s="9"/>
      <c r="KGD1319" s="9"/>
      <c r="KGE1319" s="9"/>
      <c r="KGF1319" s="9"/>
      <c r="KGG1319" s="9"/>
      <c r="KGH1319" s="9"/>
      <c r="KGI1319" s="9"/>
      <c r="KGJ1319" s="9"/>
      <c r="KGK1319" s="9"/>
      <c r="KGL1319" s="9"/>
      <c r="KGM1319" s="9"/>
      <c r="KGN1319" s="9"/>
      <c r="KGO1319" s="9"/>
      <c r="KGP1319" s="9"/>
      <c r="KGQ1319" s="9"/>
      <c r="KGR1319" s="9"/>
      <c r="KGS1319" s="9"/>
      <c r="KGT1319" s="9"/>
      <c r="KGU1319" s="9"/>
      <c r="KGV1319" s="9"/>
      <c r="KGW1319" s="9"/>
      <c r="KGX1319" s="9"/>
      <c r="KGY1319" s="9"/>
      <c r="KGZ1319" s="9"/>
      <c r="KHA1319" s="9"/>
      <c r="KHB1319" s="9"/>
      <c r="KHC1319" s="9"/>
      <c r="KHD1319" s="9"/>
      <c r="KHE1319" s="9"/>
      <c r="KHF1319" s="9"/>
      <c r="KHG1319" s="9"/>
      <c r="KHH1319" s="9"/>
      <c r="KHI1319" s="9"/>
      <c r="KHJ1319" s="9"/>
      <c r="KHK1319" s="9"/>
      <c r="KHL1319" s="9"/>
      <c r="KHM1319" s="9"/>
      <c r="KHN1319" s="9"/>
      <c r="KHO1319" s="9"/>
      <c r="KHP1319" s="9"/>
      <c r="KHQ1319" s="9"/>
      <c r="KHR1319" s="9"/>
      <c r="KHS1319" s="9"/>
      <c r="KHT1319" s="9"/>
      <c r="KHU1319" s="9"/>
      <c r="KHV1319" s="9"/>
      <c r="KHW1319" s="9"/>
      <c r="KHX1319" s="9"/>
      <c r="KHY1319" s="9"/>
      <c r="KHZ1319" s="9"/>
      <c r="KIA1319" s="9"/>
      <c r="KIB1319" s="9"/>
      <c r="KIC1319" s="9"/>
      <c r="KID1319" s="9"/>
      <c r="KIE1319" s="9"/>
      <c r="KIF1319" s="9"/>
      <c r="KIG1319" s="9"/>
      <c r="KIH1319" s="9"/>
      <c r="KII1319" s="9"/>
      <c r="KIJ1319" s="9"/>
      <c r="KIK1319" s="9"/>
      <c r="KIL1319" s="9"/>
      <c r="KIM1319" s="9"/>
      <c r="KIN1319" s="9"/>
      <c r="KIO1319" s="9"/>
      <c r="KIP1319" s="9"/>
      <c r="KIQ1319" s="9"/>
      <c r="KIR1319" s="9"/>
      <c r="KIS1319" s="9"/>
      <c r="KIT1319" s="9"/>
      <c r="KIU1319" s="9"/>
      <c r="KIV1319" s="9"/>
      <c r="KIW1319" s="9"/>
      <c r="KIX1319" s="9"/>
      <c r="KIY1319" s="9"/>
      <c r="KIZ1319" s="9"/>
      <c r="KJA1319" s="9"/>
      <c r="KJB1319" s="9"/>
      <c r="KJC1319" s="9"/>
      <c r="KJD1319" s="9"/>
      <c r="KJE1319" s="9"/>
      <c r="KJF1319" s="9"/>
      <c r="KJG1319" s="9"/>
      <c r="KJH1319" s="9"/>
      <c r="KJI1319" s="9"/>
      <c r="KJJ1319" s="9"/>
      <c r="KJK1319" s="9"/>
      <c r="KJL1319" s="9"/>
      <c r="KJM1319" s="9"/>
      <c r="KJN1319" s="9"/>
      <c r="KJO1319" s="9"/>
      <c r="KJP1319" s="9"/>
      <c r="KJQ1319" s="9"/>
      <c r="KJR1319" s="9"/>
      <c r="KJS1319" s="9"/>
      <c r="KJT1319" s="9"/>
      <c r="KJU1319" s="9"/>
      <c r="KJV1319" s="9"/>
      <c r="KJW1319" s="9"/>
      <c r="KJX1319" s="9"/>
      <c r="KJY1319" s="9"/>
      <c r="KJZ1319" s="9"/>
      <c r="KKA1319" s="9"/>
      <c r="KKB1319" s="9"/>
      <c r="KKC1319" s="9"/>
      <c r="KKD1319" s="9"/>
      <c r="KKE1319" s="9"/>
      <c r="KKF1319" s="9"/>
      <c r="KKG1319" s="9"/>
      <c r="KKH1319" s="9"/>
      <c r="KKI1319" s="9"/>
      <c r="KKJ1319" s="9"/>
      <c r="KKK1319" s="9"/>
      <c r="KKL1319" s="9"/>
      <c r="KKM1319" s="9"/>
      <c r="KKN1319" s="9"/>
      <c r="KKO1319" s="9"/>
      <c r="KKP1319" s="9"/>
      <c r="KKQ1319" s="9"/>
      <c r="KKR1319" s="9"/>
      <c r="KKS1319" s="9"/>
      <c r="KKT1319" s="9"/>
      <c r="KKU1319" s="9"/>
      <c r="KKV1319" s="9"/>
      <c r="KKW1319" s="9"/>
      <c r="KKX1319" s="9"/>
      <c r="KKY1319" s="9"/>
      <c r="KKZ1319" s="9"/>
      <c r="KLA1319" s="9"/>
      <c r="KLB1319" s="9"/>
      <c r="KLC1319" s="9"/>
      <c r="KLD1319" s="9"/>
      <c r="KLE1319" s="9"/>
      <c r="KLF1319" s="9"/>
      <c r="KLG1319" s="9"/>
      <c r="KLH1319" s="9"/>
      <c r="KLI1319" s="9"/>
      <c r="KLJ1319" s="9"/>
      <c r="KLK1319" s="9"/>
      <c r="KLL1319" s="9"/>
      <c r="KLM1319" s="9"/>
      <c r="KLN1319" s="9"/>
      <c r="KLO1319" s="9"/>
      <c r="KLP1319" s="9"/>
      <c r="KLQ1319" s="9"/>
      <c r="KLR1319" s="9"/>
      <c r="KLS1319" s="9"/>
      <c r="KLT1319" s="9"/>
      <c r="KLU1319" s="9"/>
      <c r="KLV1319" s="9"/>
      <c r="KLW1319" s="9"/>
      <c r="KLX1319" s="9"/>
      <c r="KLY1319" s="9"/>
      <c r="KLZ1319" s="9"/>
      <c r="KMA1319" s="9"/>
      <c r="KMB1319" s="9"/>
      <c r="KMC1319" s="9"/>
      <c r="KMD1319" s="9"/>
      <c r="KME1319" s="9"/>
      <c r="KMF1319" s="9"/>
      <c r="KMG1319" s="9"/>
      <c r="KMH1319" s="9"/>
      <c r="KMI1319" s="9"/>
      <c r="KMJ1319" s="9"/>
      <c r="KMK1319" s="9"/>
      <c r="KML1319" s="9"/>
      <c r="KMM1319" s="9"/>
      <c r="KMN1319" s="9"/>
      <c r="KMO1319" s="9"/>
      <c r="KMP1319" s="9"/>
      <c r="KMQ1319" s="9"/>
      <c r="KMR1319" s="9"/>
      <c r="KMS1319" s="9"/>
      <c r="KMT1319" s="9"/>
      <c r="KMU1319" s="9"/>
      <c r="KMV1319" s="9"/>
      <c r="KMW1319" s="9"/>
      <c r="KMX1319" s="9"/>
      <c r="KMY1319" s="9"/>
      <c r="KMZ1319" s="9"/>
      <c r="KNA1319" s="9"/>
      <c r="KNB1319" s="9"/>
      <c r="KNC1319" s="9"/>
      <c r="KND1319" s="9"/>
      <c r="KNE1319" s="9"/>
      <c r="KNF1319" s="9"/>
      <c r="KNG1319" s="9"/>
      <c r="KNH1319" s="9"/>
      <c r="KNI1319" s="9"/>
      <c r="KNJ1319" s="9"/>
      <c r="KNK1319" s="9"/>
      <c r="KNL1319" s="9"/>
      <c r="KNM1319" s="9"/>
      <c r="KNN1319" s="9"/>
      <c r="KNO1319" s="9"/>
      <c r="KNP1319" s="9"/>
      <c r="KNQ1319" s="9"/>
      <c r="KNR1319" s="9"/>
      <c r="KNS1319" s="9"/>
      <c r="KNT1319" s="9"/>
      <c r="KNU1319" s="9"/>
      <c r="KNV1319" s="9"/>
      <c r="KNW1319" s="9"/>
      <c r="KNX1319" s="9"/>
      <c r="KNY1319" s="9"/>
      <c r="KNZ1319" s="9"/>
      <c r="KOA1319" s="9"/>
      <c r="KOB1319" s="9"/>
      <c r="KOC1319" s="9"/>
      <c r="KOD1319" s="9"/>
      <c r="KOE1319" s="9"/>
      <c r="KOF1319" s="9"/>
      <c r="KOG1319" s="9"/>
      <c r="KOH1319" s="9"/>
      <c r="KOI1319" s="9"/>
      <c r="KOJ1319" s="9"/>
      <c r="KOK1319" s="9"/>
      <c r="KOL1319" s="9"/>
      <c r="KOM1319" s="9"/>
      <c r="KON1319" s="9"/>
      <c r="KOO1319" s="9"/>
      <c r="KOP1319" s="9"/>
      <c r="KOQ1319" s="9"/>
      <c r="KOR1319" s="9"/>
      <c r="KOS1319" s="9"/>
      <c r="KOT1319" s="9"/>
      <c r="KOU1319" s="9"/>
      <c r="KOV1319" s="9"/>
      <c r="KOW1319" s="9"/>
      <c r="KOX1319" s="9"/>
      <c r="KOY1319" s="9"/>
      <c r="KOZ1319" s="9"/>
      <c r="KPA1319" s="9"/>
      <c r="KPB1319" s="9"/>
      <c r="KPC1319" s="9"/>
      <c r="KPD1319" s="9"/>
      <c r="KPE1319" s="9"/>
      <c r="KPF1319" s="9"/>
      <c r="KPG1319" s="9"/>
      <c r="KPH1319" s="9"/>
      <c r="KPI1319" s="9"/>
      <c r="KPJ1319" s="9"/>
      <c r="KPK1319" s="9"/>
      <c r="KPL1319" s="9"/>
      <c r="KPM1319" s="9"/>
      <c r="KPN1319" s="9"/>
      <c r="KPO1319" s="9"/>
      <c r="KPP1319" s="9"/>
      <c r="KPQ1319" s="9"/>
      <c r="KPR1319" s="9"/>
      <c r="KPS1319" s="9"/>
      <c r="KPT1319" s="9"/>
      <c r="KPU1319" s="9"/>
      <c r="KPV1319" s="9"/>
      <c r="KPW1319" s="9"/>
      <c r="KPX1319" s="9"/>
      <c r="KPY1319" s="9"/>
      <c r="KPZ1319" s="9"/>
      <c r="KQA1319" s="9"/>
      <c r="KQB1319" s="9"/>
      <c r="KQC1319" s="9"/>
      <c r="KQD1319" s="9"/>
      <c r="KQE1319" s="9"/>
      <c r="KQF1319" s="9"/>
      <c r="KQG1319" s="9"/>
      <c r="KQH1319" s="9"/>
      <c r="KQI1319" s="9"/>
      <c r="KQJ1319" s="9"/>
      <c r="KQK1319" s="9"/>
      <c r="KQL1319" s="9"/>
      <c r="KQM1319" s="9"/>
      <c r="KQN1319" s="9"/>
      <c r="KQO1319" s="9"/>
      <c r="KQP1319" s="9"/>
      <c r="KQQ1319" s="9"/>
      <c r="KQR1319" s="9"/>
      <c r="KQS1319" s="9"/>
      <c r="KQT1319" s="9"/>
      <c r="KQU1319" s="9"/>
      <c r="KQV1319" s="9"/>
      <c r="KQW1319" s="9"/>
      <c r="KQX1319" s="9"/>
      <c r="KQY1319" s="9"/>
      <c r="KQZ1319" s="9"/>
      <c r="KRA1319" s="9"/>
      <c r="KRB1319" s="9"/>
      <c r="KRC1319" s="9"/>
      <c r="KRD1319" s="9"/>
      <c r="KRE1319" s="9"/>
      <c r="KRF1319" s="9"/>
      <c r="KRG1319" s="9"/>
      <c r="KRH1319" s="9"/>
      <c r="KRI1319" s="9"/>
      <c r="KRJ1319" s="9"/>
      <c r="KRK1319" s="9"/>
      <c r="KRL1319" s="9"/>
      <c r="KRM1319" s="9"/>
      <c r="KRN1319" s="9"/>
      <c r="KRO1319" s="9"/>
      <c r="KRP1319" s="9"/>
      <c r="KRQ1319" s="9"/>
      <c r="KRR1319" s="9"/>
      <c r="KRS1319" s="9"/>
      <c r="KRT1319" s="9"/>
      <c r="KRU1319" s="9"/>
      <c r="KRV1319" s="9"/>
      <c r="KRW1319" s="9"/>
      <c r="KRX1319" s="9"/>
      <c r="KRY1319" s="9"/>
      <c r="KRZ1319" s="9"/>
      <c r="KSA1319" s="9"/>
      <c r="KSB1319" s="9"/>
      <c r="KSC1319" s="9"/>
      <c r="KSD1319" s="9"/>
      <c r="KSE1319" s="9"/>
      <c r="KSF1319" s="9"/>
      <c r="KSG1319" s="9"/>
      <c r="KSH1319" s="9"/>
      <c r="KSI1319" s="9"/>
      <c r="KSJ1319" s="9"/>
      <c r="KSK1319" s="9"/>
      <c r="KSL1319" s="9"/>
      <c r="KSM1319" s="9"/>
      <c r="KSN1319" s="9"/>
      <c r="KSO1319" s="9"/>
      <c r="KSP1319" s="9"/>
      <c r="KSQ1319" s="9"/>
      <c r="KSR1319" s="9"/>
      <c r="KSS1319" s="9"/>
      <c r="KST1319" s="9"/>
      <c r="KSU1319" s="9"/>
      <c r="KSV1319" s="9"/>
      <c r="KSW1319" s="9"/>
      <c r="KSX1319" s="9"/>
      <c r="KSY1319" s="9"/>
      <c r="KSZ1319" s="9"/>
      <c r="KTA1319" s="9"/>
      <c r="KTB1319" s="9"/>
      <c r="KTC1319" s="9"/>
      <c r="KTD1319" s="9"/>
      <c r="KTE1319" s="9"/>
      <c r="KTF1319" s="9"/>
      <c r="KTG1319" s="9"/>
      <c r="KTH1319" s="9"/>
      <c r="KTI1319" s="9"/>
      <c r="KTJ1319" s="9"/>
      <c r="KTK1319" s="9"/>
      <c r="KTL1319" s="9"/>
      <c r="KTM1319" s="9"/>
      <c r="KTN1319" s="9"/>
      <c r="KTO1319" s="9"/>
      <c r="KTP1319" s="9"/>
      <c r="KTQ1319" s="9"/>
      <c r="KTR1319" s="9"/>
      <c r="KTS1319" s="9"/>
      <c r="KTT1319" s="9"/>
      <c r="KTU1319" s="9"/>
      <c r="KTV1319" s="9"/>
      <c r="KTW1319" s="9"/>
      <c r="KTX1319" s="9"/>
      <c r="KTY1319" s="9"/>
      <c r="KTZ1319" s="9"/>
      <c r="KUA1319" s="9"/>
      <c r="KUB1319" s="9"/>
      <c r="KUC1319" s="9"/>
      <c r="KUD1319" s="9"/>
      <c r="KUE1319" s="9"/>
      <c r="KUF1319" s="9"/>
      <c r="KUG1319" s="9"/>
      <c r="KUH1319" s="9"/>
      <c r="KUI1319" s="9"/>
      <c r="KUJ1319" s="9"/>
      <c r="KUK1319" s="9"/>
      <c r="KUL1319" s="9"/>
      <c r="KUM1319" s="9"/>
      <c r="KUN1319" s="9"/>
      <c r="KUO1319" s="9"/>
      <c r="KUP1319" s="9"/>
      <c r="KUQ1319" s="9"/>
      <c r="KUR1319" s="9"/>
      <c r="KUS1319" s="9"/>
      <c r="KUT1319" s="9"/>
      <c r="KUU1319" s="9"/>
      <c r="KUV1319" s="9"/>
      <c r="KUW1319" s="9"/>
      <c r="KUX1319" s="9"/>
      <c r="KUY1319" s="9"/>
      <c r="KUZ1319" s="9"/>
      <c r="KVA1319" s="9"/>
      <c r="KVB1319" s="9"/>
      <c r="KVC1319" s="9"/>
      <c r="KVD1319" s="9"/>
      <c r="KVE1319" s="9"/>
      <c r="KVF1319" s="9"/>
      <c r="KVG1319" s="9"/>
      <c r="KVH1319" s="9"/>
      <c r="KVI1319" s="9"/>
      <c r="KVJ1319" s="9"/>
      <c r="KVK1319" s="9"/>
      <c r="KVL1319" s="9"/>
      <c r="KVM1319" s="9"/>
      <c r="KVN1319" s="9"/>
      <c r="KVO1319" s="9"/>
      <c r="KVP1319" s="9"/>
      <c r="KVQ1319" s="9"/>
      <c r="KVR1319" s="9"/>
      <c r="KVS1319" s="9"/>
      <c r="KVT1319" s="9"/>
      <c r="KVU1319" s="9"/>
      <c r="KVV1319" s="9"/>
      <c r="KVW1319" s="9"/>
      <c r="KVX1319" s="9"/>
      <c r="KVY1319" s="9"/>
      <c r="KVZ1319" s="9"/>
      <c r="KWA1319" s="9"/>
      <c r="KWB1319" s="9"/>
      <c r="KWC1319" s="9"/>
      <c r="KWD1319" s="9"/>
      <c r="KWE1319" s="9"/>
      <c r="KWF1319" s="9"/>
      <c r="KWG1319" s="9"/>
      <c r="KWH1319" s="9"/>
      <c r="KWI1319" s="9"/>
      <c r="KWJ1319" s="9"/>
      <c r="KWK1319" s="9"/>
      <c r="KWL1319" s="9"/>
      <c r="KWM1319" s="9"/>
      <c r="KWN1319" s="9"/>
      <c r="KWO1319" s="9"/>
      <c r="KWP1319" s="9"/>
      <c r="KWQ1319" s="9"/>
      <c r="KWR1319" s="9"/>
      <c r="KWS1319" s="9"/>
      <c r="KWT1319" s="9"/>
      <c r="KWU1319" s="9"/>
      <c r="KWV1319" s="9"/>
      <c r="KWW1319" s="9"/>
      <c r="KWX1319" s="9"/>
      <c r="KWY1319" s="9"/>
      <c r="KWZ1319" s="9"/>
      <c r="KXA1319" s="9"/>
      <c r="KXB1319" s="9"/>
      <c r="KXC1319" s="9"/>
      <c r="KXD1319" s="9"/>
      <c r="KXE1319" s="9"/>
      <c r="KXF1319" s="9"/>
      <c r="KXG1319" s="9"/>
      <c r="KXH1319" s="9"/>
      <c r="KXI1319" s="9"/>
      <c r="KXJ1319" s="9"/>
      <c r="KXK1319" s="9"/>
      <c r="KXL1319" s="9"/>
      <c r="KXM1319" s="9"/>
      <c r="KXN1319" s="9"/>
      <c r="KXO1319" s="9"/>
      <c r="KXP1319" s="9"/>
      <c r="KXQ1319" s="9"/>
      <c r="KXR1319" s="9"/>
      <c r="KXS1319" s="9"/>
      <c r="KXT1319" s="9"/>
      <c r="KXU1319" s="9"/>
      <c r="KXV1319" s="9"/>
      <c r="KXW1319" s="9"/>
      <c r="KXX1319" s="9"/>
      <c r="KXY1319" s="9"/>
      <c r="KXZ1319" s="9"/>
      <c r="KYA1319" s="9"/>
      <c r="KYB1319" s="9"/>
      <c r="KYC1319" s="9"/>
      <c r="KYD1319" s="9"/>
      <c r="KYE1319" s="9"/>
      <c r="KYF1319" s="9"/>
      <c r="KYG1319" s="9"/>
      <c r="KYH1319" s="9"/>
      <c r="KYI1319" s="9"/>
      <c r="KYJ1319" s="9"/>
      <c r="KYK1319" s="9"/>
      <c r="KYL1319" s="9"/>
      <c r="KYM1319" s="9"/>
      <c r="KYN1319" s="9"/>
      <c r="KYO1319" s="9"/>
      <c r="KYP1319" s="9"/>
      <c r="KYQ1319" s="9"/>
      <c r="KYR1319" s="9"/>
      <c r="KYS1319" s="9"/>
      <c r="KYT1319" s="9"/>
      <c r="KYU1319" s="9"/>
      <c r="KYV1319" s="9"/>
      <c r="KYW1319" s="9"/>
      <c r="KYX1319" s="9"/>
      <c r="KYY1319" s="9"/>
      <c r="KYZ1319" s="9"/>
      <c r="KZA1319" s="9"/>
      <c r="KZB1319" s="9"/>
      <c r="KZC1319" s="9"/>
      <c r="KZD1319" s="9"/>
      <c r="KZE1319" s="9"/>
      <c r="KZF1319" s="9"/>
      <c r="KZG1319" s="9"/>
      <c r="KZH1319" s="9"/>
      <c r="KZI1319" s="9"/>
      <c r="KZJ1319" s="9"/>
      <c r="KZK1319" s="9"/>
      <c r="KZL1319" s="9"/>
      <c r="KZM1319" s="9"/>
      <c r="KZN1319" s="9"/>
      <c r="KZO1319" s="9"/>
      <c r="KZP1319" s="9"/>
      <c r="KZQ1319" s="9"/>
      <c r="KZR1319" s="9"/>
      <c r="KZS1319" s="9"/>
      <c r="KZT1319" s="9"/>
      <c r="KZU1319" s="9"/>
      <c r="KZV1319" s="9"/>
      <c r="KZW1319" s="9"/>
      <c r="KZX1319" s="9"/>
      <c r="KZY1319" s="9"/>
      <c r="KZZ1319" s="9"/>
      <c r="LAA1319" s="9"/>
      <c r="LAB1319" s="9"/>
      <c r="LAC1319" s="9"/>
      <c r="LAD1319" s="9"/>
      <c r="LAE1319" s="9"/>
      <c r="LAF1319" s="9"/>
      <c r="LAG1319" s="9"/>
      <c r="LAH1319" s="9"/>
      <c r="LAI1319" s="9"/>
      <c r="LAJ1319" s="9"/>
      <c r="LAK1319" s="9"/>
      <c r="LAL1319" s="9"/>
      <c r="LAM1319" s="9"/>
      <c r="LAN1319" s="9"/>
      <c r="LAO1319" s="9"/>
      <c r="LAP1319" s="9"/>
      <c r="LAQ1319" s="9"/>
      <c r="LAR1319" s="9"/>
      <c r="LAS1319" s="9"/>
      <c r="LAT1319" s="9"/>
      <c r="LAU1319" s="9"/>
      <c r="LAV1319" s="9"/>
      <c r="LAW1319" s="9"/>
      <c r="LAX1319" s="9"/>
      <c r="LAY1319" s="9"/>
      <c r="LAZ1319" s="9"/>
      <c r="LBA1319" s="9"/>
      <c r="LBB1319" s="9"/>
      <c r="LBC1319" s="9"/>
      <c r="LBD1319" s="9"/>
      <c r="LBE1319" s="9"/>
      <c r="LBF1319" s="9"/>
      <c r="LBG1319" s="9"/>
      <c r="LBH1319" s="9"/>
      <c r="LBI1319" s="9"/>
      <c r="LBJ1319" s="9"/>
      <c r="LBK1319" s="9"/>
      <c r="LBL1319" s="9"/>
      <c r="LBM1319" s="9"/>
      <c r="LBN1319" s="9"/>
      <c r="LBO1319" s="9"/>
      <c r="LBP1319" s="9"/>
      <c r="LBQ1319" s="9"/>
      <c r="LBR1319" s="9"/>
      <c r="LBS1319" s="9"/>
      <c r="LBT1319" s="9"/>
      <c r="LBU1319" s="9"/>
      <c r="LBV1319" s="9"/>
      <c r="LBW1319" s="9"/>
      <c r="LBX1319" s="9"/>
      <c r="LBY1319" s="9"/>
      <c r="LBZ1319" s="9"/>
      <c r="LCA1319" s="9"/>
      <c r="LCB1319" s="9"/>
      <c r="LCC1319" s="9"/>
      <c r="LCD1319" s="9"/>
      <c r="LCE1319" s="9"/>
      <c r="LCF1319" s="9"/>
      <c r="LCG1319" s="9"/>
      <c r="LCH1319" s="9"/>
      <c r="LCI1319" s="9"/>
      <c r="LCJ1319" s="9"/>
      <c r="LCK1319" s="9"/>
      <c r="LCL1319" s="9"/>
      <c r="LCM1319" s="9"/>
      <c r="LCN1319" s="9"/>
      <c r="LCO1319" s="9"/>
      <c r="LCP1319" s="9"/>
      <c r="LCQ1319" s="9"/>
      <c r="LCR1319" s="9"/>
      <c r="LCS1319" s="9"/>
      <c r="LCT1319" s="9"/>
      <c r="LCU1319" s="9"/>
      <c r="LCV1319" s="9"/>
      <c r="LCW1319" s="9"/>
      <c r="LCX1319" s="9"/>
      <c r="LCY1319" s="9"/>
      <c r="LCZ1319" s="9"/>
      <c r="LDA1319" s="9"/>
      <c r="LDB1319" s="9"/>
      <c r="LDC1319" s="9"/>
      <c r="LDD1319" s="9"/>
      <c r="LDE1319" s="9"/>
      <c r="LDF1319" s="9"/>
      <c r="LDG1319" s="9"/>
      <c r="LDH1319" s="9"/>
      <c r="LDI1319" s="9"/>
      <c r="LDJ1319" s="9"/>
      <c r="LDK1319" s="9"/>
      <c r="LDL1319" s="9"/>
      <c r="LDM1319" s="9"/>
      <c r="LDN1319" s="9"/>
      <c r="LDO1319" s="9"/>
      <c r="LDP1319" s="9"/>
      <c r="LDQ1319" s="9"/>
      <c r="LDR1319" s="9"/>
      <c r="LDS1319" s="9"/>
      <c r="LDT1319" s="9"/>
      <c r="LDU1319" s="9"/>
      <c r="LDV1319" s="9"/>
      <c r="LDW1319" s="9"/>
      <c r="LDX1319" s="9"/>
      <c r="LDY1319" s="9"/>
      <c r="LDZ1319" s="9"/>
      <c r="LEA1319" s="9"/>
      <c r="LEB1319" s="9"/>
      <c r="LEC1319" s="9"/>
      <c r="LED1319" s="9"/>
      <c r="LEE1319" s="9"/>
      <c r="LEF1319" s="9"/>
      <c r="LEG1319" s="9"/>
      <c r="LEH1319" s="9"/>
      <c r="LEI1319" s="9"/>
      <c r="LEJ1319" s="9"/>
      <c r="LEK1319" s="9"/>
      <c r="LEL1319" s="9"/>
      <c r="LEM1319" s="9"/>
      <c r="LEN1319" s="9"/>
      <c r="LEO1319" s="9"/>
      <c r="LEP1319" s="9"/>
      <c r="LEQ1319" s="9"/>
      <c r="LER1319" s="9"/>
      <c r="LES1319" s="9"/>
      <c r="LET1319" s="9"/>
      <c r="LEU1319" s="9"/>
      <c r="LEV1319" s="9"/>
      <c r="LEW1319" s="9"/>
      <c r="LEX1319" s="9"/>
      <c r="LEY1319" s="9"/>
      <c r="LEZ1319" s="9"/>
      <c r="LFA1319" s="9"/>
      <c r="LFB1319" s="9"/>
      <c r="LFC1319" s="9"/>
      <c r="LFD1319" s="9"/>
      <c r="LFE1319" s="9"/>
      <c r="LFF1319" s="9"/>
      <c r="LFG1319" s="9"/>
      <c r="LFH1319" s="9"/>
      <c r="LFI1319" s="9"/>
      <c r="LFJ1319" s="9"/>
      <c r="LFK1319" s="9"/>
      <c r="LFL1319" s="9"/>
      <c r="LFM1319" s="9"/>
      <c r="LFN1319" s="9"/>
      <c r="LFO1319" s="9"/>
      <c r="LFP1319" s="9"/>
      <c r="LFQ1319" s="9"/>
      <c r="LFR1319" s="9"/>
      <c r="LFS1319" s="9"/>
      <c r="LFT1319" s="9"/>
      <c r="LFU1319" s="9"/>
      <c r="LFV1319" s="9"/>
      <c r="LFW1319" s="9"/>
      <c r="LFX1319" s="9"/>
      <c r="LFY1319" s="9"/>
      <c r="LFZ1319" s="9"/>
      <c r="LGA1319" s="9"/>
      <c r="LGB1319" s="9"/>
      <c r="LGC1319" s="9"/>
      <c r="LGD1319" s="9"/>
      <c r="LGE1319" s="9"/>
      <c r="LGF1319" s="9"/>
      <c r="LGG1319" s="9"/>
      <c r="LGH1319" s="9"/>
      <c r="LGI1319" s="9"/>
      <c r="LGJ1319" s="9"/>
      <c r="LGK1319" s="9"/>
      <c r="LGL1319" s="9"/>
      <c r="LGM1319" s="9"/>
      <c r="LGN1319" s="9"/>
      <c r="LGO1319" s="9"/>
      <c r="LGP1319" s="9"/>
      <c r="LGQ1319" s="9"/>
      <c r="LGR1319" s="9"/>
      <c r="LGS1319" s="9"/>
      <c r="LGT1319" s="9"/>
      <c r="LGU1319" s="9"/>
      <c r="LGV1319" s="9"/>
      <c r="LGW1319" s="9"/>
      <c r="LGX1319" s="9"/>
      <c r="LGY1319" s="9"/>
      <c r="LGZ1319" s="9"/>
      <c r="LHA1319" s="9"/>
      <c r="LHB1319" s="9"/>
      <c r="LHC1319" s="9"/>
      <c r="LHD1319" s="9"/>
      <c r="LHE1319" s="9"/>
      <c r="LHF1319" s="9"/>
      <c r="LHG1319" s="9"/>
      <c r="LHH1319" s="9"/>
      <c r="LHI1319" s="9"/>
      <c r="LHJ1319" s="9"/>
      <c r="LHK1319" s="9"/>
      <c r="LHL1319" s="9"/>
      <c r="LHM1319" s="9"/>
      <c r="LHN1319" s="9"/>
      <c r="LHO1319" s="9"/>
      <c r="LHP1319" s="9"/>
      <c r="LHQ1319" s="9"/>
      <c r="LHR1319" s="9"/>
      <c r="LHS1319" s="9"/>
      <c r="LHT1319" s="9"/>
      <c r="LHU1319" s="9"/>
      <c r="LHV1319" s="9"/>
      <c r="LHW1319" s="9"/>
      <c r="LHX1319" s="9"/>
      <c r="LHY1319" s="9"/>
      <c r="LHZ1319" s="9"/>
      <c r="LIA1319" s="9"/>
      <c r="LIB1319" s="9"/>
      <c r="LIC1319" s="9"/>
      <c r="LID1319" s="9"/>
      <c r="LIE1319" s="9"/>
      <c r="LIF1319" s="9"/>
      <c r="LIG1319" s="9"/>
      <c r="LIH1319" s="9"/>
      <c r="LII1319" s="9"/>
      <c r="LIJ1319" s="9"/>
      <c r="LIK1319" s="9"/>
      <c r="LIL1319" s="9"/>
      <c r="LIM1319" s="9"/>
      <c r="LIN1319" s="9"/>
      <c r="LIO1319" s="9"/>
      <c r="LIP1319" s="9"/>
      <c r="LIQ1319" s="9"/>
      <c r="LIR1319" s="9"/>
      <c r="LIS1319" s="9"/>
      <c r="LIT1319" s="9"/>
      <c r="LIU1319" s="9"/>
      <c r="LIV1319" s="9"/>
      <c r="LIW1319" s="9"/>
      <c r="LIX1319" s="9"/>
      <c r="LIY1319" s="9"/>
      <c r="LIZ1319" s="9"/>
      <c r="LJA1319" s="9"/>
      <c r="LJB1319" s="9"/>
      <c r="LJC1319" s="9"/>
      <c r="LJD1319" s="9"/>
      <c r="LJE1319" s="9"/>
      <c r="LJF1319" s="9"/>
      <c r="LJG1319" s="9"/>
      <c r="LJH1319" s="9"/>
      <c r="LJI1319" s="9"/>
      <c r="LJJ1319" s="9"/>
      <c r="LJK1319" s="9"/>
      <c r="LJL1319" s="9"/>
      <c r="LJM1319" s="9"/>
      <c r="LJN1319" s="9"/>
      <c r="LJO1319" s="9"/>
      <c r="LJP1319" s="9"/>
      <c r="LJQ1319" s="9"/>
      <c r="LJR1319" s="9"/>
      <c r="LJS1319" s="9"/>
      <c r="LJT1319" s="9"/>
      <c r="LJU1319" s="9"/>
      <c r="LJV1319" s="9"/>
      <c r="LJW1319" s="9"/>
      <c r="LJX1319" s="9"/>
      <c r="LJY1319" s="9"/>
      <c r="LJZ1319" s="9"/>
      <c r="LKA1319" s="9"/>
      <c r="LKB1319" s="9"/>
      <c r="LKC1319" s="9"/>
      <c r="LKD1319" s="9"/>
      <c r="LKE1319" s="9"/>
      <c r="LKF1319" s="9"/>
      <c r="LKG1319" s="9"/>
      <c r="LKH1319" s="9"/>
      <c r="LKI1319" s="9"/>
      <c r="LKJ1319" s="9"/>
      <c r="LKK1319" s="9"/>
      <c r="LKL1319" s="9"/>
      <c r="LKM1319" s="9"/>
      <c r="LKN1319" s="9"/>
      <c r="LKO1319" s="9"/>
      <c r="LKP1319" s="9"/>
      <c r="LKQ1319" s="9"/>
      <c r="LKR1319" s="9"/>
      <c r="LKS1319" s="9"/>
      <c r="LKT1319" s="9"/>
      <c r="LKU1319" s="9"/>
      <c r="LKV1319" s="9"/>
      <c r="LKW1319" s="9"/>
      <c r="LKX1319" s="9"/>
      <c r="LKY1319" s="9"/>
      <c r="LKZ1319" s="9"/>
      <c r="LLA1319" s="9"/>
      <c r="LLB1319" s="9"/>
      <c r="LLC1319" s="9"/>
      <c r="LLD1319" s="9"/>
      <c r="LLE1319" s="9"/>
      <c r="LLF1319" s="9"/>
      <c r="LLG1319" s="9"/>
      <c r="LLH1319" s="9"/>
      <c r="LLI1319" s="9"/>
      <c r="LLJ1319" s="9"/>
      <c r="LLK1319" s="9"/>
      <c r="LLL1319" s="9"/>
      <c r="LLM1319" s="9"/>
      <c r="LLN1319" s="9"/>
      <c r="LLO1319" s="9"/>
      <c r="LLP1319" s="9"/>
      <c r="LLQ1319" s="9"/>
      <c r="LLR1319" s="9"/>
      <c r="LLS1319" s="9"/>
      <c r="LLT1319" s="9"/>
      <c r="LLU1319" s="9"/>
      <c r="LLV1319" s="9"/>
      <c r="LLW1319" s="9"/>
      <c r="LLX1319" s="9"/>
      <c r="LLY1319" s="9"/>
      <c r="LLZ1319" s="9"/>
      <c r="LMA1319" s="9"/>
      <c r="LMB1319" s="9"/>
      <c r="LMC1319" s="9"/>
      <c r="LMD1319" s="9"/>
      <c r="LME1319" s="9"/>
      <c r="LMF1319" s="9"/>
      <c r="LMG1319" s="9"/>
      <c r="LMH1319" s="9"/>
      <c r="LMI1319" s="9"/>
      <c r="LMJ1319" s="9"/>
      <c r="LMK1319" s="9"/>
      <c r="LML1319" s="9"/>
      <c r="LMM1319" s="9"/>
      <c r="LMN1319" s="9"/>
      <c r="LMO1319" s="9"/>
      <c r="LMP1319" s="9"/>
      <c r="LMQ1319" s="9"/>
      <c r="LMR1319" s="9"/>
      <c r="LMS1319" s="9"/>
      <c r="LMT1319" s="9"/>
      <c r="LMU1319" s="9"/>
      <c r="LMV1319" s="9"/>
      <c r="LMW1319" s="9"/>
      <c r="LMX1319" s="9"/>
      <c r="LMY1319" s="9"/>
      <c r="LMZ1319" s="9"/>
      <c r="LNA1319" s="9"/>
      <c r="LNB1319" s="9"/>
      <c r="LNC1319" s="9"/>
      <c r="LND1319" s="9"/>
      <c r="LNE1319" s="9"/>
      <c r="LNF1319" s="9"/>
      <c r="LNG1319" s="9"/>
      <c r="LNH1319" s="9"/>
      <c r="LNI1319" s="9"/>
      <c r="LNJ1319" s="9"/>
      <c r="LNK1319" s="9"/>
      <c r="LNL1319" s="9"/>
      <c r="LNM1319" s="9"/>
      <c r="LNN1319" s="9"/>
      <c r="LNO1319" s="9"/>
      <c r="LNP1319" s="9"/>
      <c r="LNQ1319" s="9"/>
      <c r="LNR1319" s="9"/>
      <c r="LNS1319" s="9"/>
      <c r="LNT1319" s="9"/>
      <c r="LNU1319" s="9"/>
      <c r="LNV1319" s="9"/>
      <c r="LNW1319" s="9"/>
      <c r="LNX1319" s="9"/>
      <c r="LNY1319" s="9"/>
      <c r="LNZ1319" s="9"/>
      <c r="LOA1319" s="9"/>
      <c r="LOB1319" s="9"/>
      <c r="LOC1319" s="9"/>
      <c r="LOD1319" s="9"/>
      <c r="LOE1319" s="9"/>
      <c r="LOF1319" s="9"/>
      <c r="LOG1319" s="9"/>
      <c r="LOH1319" s="9"/>
      <c r="LOI1319" s="9"/>
      <c r="LOJ1319" s="9"/>
      <c r="LOK1319" s="9"/>
      <c r="LOL1319" s="9"/>
      <c r="LOM1319" s="9"/>
      <c r="LON1319" s="9"/>
      <c r="LOO1319" s="9"/>
      <c r="LOP1319" s="9"/>
      <c r="LOQ1319" s="9"/>
      <c r="LOR1319" s="9"/>
      <c r="LOS1319" s="9"/>
      <c r="LOT1319" s="9"/>
      <c r="LOU1319" s="9"/>
      <c r="LOV1319" s="9"/>
      <c r="LOW1319" s="9"/>
      <c r="LOX1319" s="9"/>
      <c r="LOY1319" s="9"/>
      <c r="LOZ1319" s="9"/>
      <c r="LPA1319" s="9"/>
      <c r="LPB1319" s="9"/>
      <c r="LPC1319" s="9"/>
      <c r="LPD1319" s="9"/>
      <c r="LPE1319" s="9"/>
      <c r="LPF1319" s="9"/>
      <c r="LPG1319" s="9"/>
      <c r="LPH1319" s="9"/>
      <c r="LPI1319" s="9"/>
      <c r="LPJ1319" s="9"/>
      <c r="LPK1319" s="9"/>
      <c r="LPL1319" s="9"/>
      <c r="LPM1319" s="9"/>
      <c r="LPN1319" s="9"/>
      <c r="LPO1319" s="9"/>
      <c r="LPP1319" s="9"/>
      <c r="LPQ1319" s="9"/>
      <c r="LPR1319" s="9"/>
      <c r="LPS1319" s="9"/>
      <c r="LPT1319" s="9"/>
      <c r="LPU1319" s="9"/>
      <c r="LPV1319" s="9"/>
      <c r="LPW1319" s="9"/>
      <c r="LPX1319" s="9"/>
      <c r="LPY1319" s="9"/>
      <c r="LPZ1319" s="9"/>
      <c r="LQA1319" s="9"/>
      <c r="LQB1319" s="9"/>
      <c r="LQC1319" s="9"/>
      <c r="LQD1319" s="9"/>
      <c r="LQE1319" s="9"/>
      <c r="LQF1319" s="9"/>
      <c r="LQG1319" s="9"/>
      <c r="LQH1319" s="9"/>
      <c r="LQI1319" s="9"/>
      <c r="LQJ1319" s="9"/>
      <c r="LQK1319" s="9"/>
      <c r="LQL1319" s="9"/>
      <c r="LQM1319" s="9"/>
      <c r="LQN1319" s="9"/>
      <c r="LQO1319" s="9"/>
      <c r="LQP1319" s="9"/>
      <c r="LQQ1319" s="9"/>
      <c r="LQR1319" s="9"/>
      <c r="LQS1319" s="9"/>
      <c r="LQT1319" s="9"/>
      <c r="LQU1319" s="9"/>
      <c r="LQV1319" s="9"/>
      <c r="LQW1319" s="9"/>
      <c r="LQX1319" s="9"/>
      <c r="LQY1319" s="9"/>
      <c r="LQZ1319" s="9"/>
      <c r="LRA1319" s="9"/>
      <c r="LRB1319" s="9"/>
      <c r="LRC1319" s="9"/>
      <c r="LRD1319" s="9"/>
      <c r="LRE1319" s="9"/>
      <c r="LRF1319" s="9"/>
      <c r="LRG1319" s="9"/>
      <c r="LRH1319" s="9"/>
      <c r="LRI1319" s="9"/>
      <c r="LRJ1319" s="9"/>
      <c r="LRK1319" s="9"/>
      <c r="LRL1319" s="9"/>
      <c r="LRM1319" s="9"/>
      <c r="LRN1319" s="9"/>
      <c r="LRO1319" s="9"/>
      <c r="LRP1319" s="9"/>
      <c r="LRQ1319" s="9"/>
      <c r="LRR1319" s="9"/>
      <c r="LRS1319" s="9"/>
      <c r="LRT1319" s="9"/>
      <c r="LRU1319" s="9"/>
      <c r="LRV1319" s="9"/>
      <c r="LRW1319" s="9"/>
      <c r="LRX1319" s="9"/>
      <c r="LRY1319" s="9"/>
      <c r="LRZ1319" s="9"/>
      <c r="LSA1319" s="9"/>
      <c r="LSB1319" s="9"/>
      <c r="LSC1319" s="9"/>
      <c r="LSD1319" s="9"/>
      <c r="LSE1319" s="9"/>
      <c r="LSF1319" s="9"/>
      <c r="LSG1319" s="9"/>
      <c r="LSH1319" s="9"/>
      <c r="LSI1319" s="9"/>
      <c r="LSJ1319" s="9"/>
      <c r="LSK1319" s="9"/>
      <c r="LSL1319" s="9"/>
      <c r="LSM1319" s="9"/>
      <c r="LSN1319" s="9"/>
      <c r="LSO1319" s="9"/>
      <c r="LSP1319" s="9"/>
      <c r="LSQ1319" s="9"/>
      <c r="LSR1319" s="9"/>
      <c r="LSS1319" s="9"/>
      <c r="LST1319" s="9"/>
      <c r="LSU1319" s="9"/>
      <c r="LSV1319" s="9"/>
      <c r="LSW1319" s="9"/>
      <c r="LSX1319" s="9"/>
      <c r="LSY1319" s="9"/>
      <c r="LSZ1319" s="9"/>
      <c r="LTA1319" s="9"/>
      <c r="LTB1319" s="9"/>
      <c r="LTC1319" s="9"/>
      <c r="LTD1319" s="9"/>
      <c r="LTE1319" s="9"/>
      <c r="LTF1319" s="9"/>
      <c r="LTG1319" s="9"/>
      <c r="LTH1319" s="9"/>
      <c r="LTI1319" s="9"/>
      <c r="LTJ1319" s="9"/>
      <c r="LTK1319" s="9"/>
      <c r="LTL1319" s="9"/>
      <c r="LTM1319" s="9"/>
      <c r="LTN1319" s="9"/>
      <c r="LTO1319" s="9"/>
      <c r="LTP1319" s="9"/>
      <c r="LTQ1319" s="9"/>
      <c r="LTR1319" s="9"/>
      <c r="LTS1319" s="9"/>
      <c r="LTT1319" s="9"/>
      <c r="LTU1319" s="9"/>
      <c r="LTV1319" s="9"/>
      <c r="LTW1319" s="9"/>
      <c r="LTX1319" s="9"/>
      <c r="LTY1319" s="9"/>
      <c r="LTZ1319" s="9"/>
      <c r="LUA1319" s="9"/>
      <c r="LUB1319" s="9"/>
      <c r="LUC1319" s="9"/>
      <c r="LUD1319" s="9"/>
      <c r="LUE1319" s="9"/>
      <c r="LUF1319" s="9"/>
      <c r="LUG1319" s="9"/>
      <c r="LUH1319" s="9"/>
      <c r="LUI1319" s="9"/>
      <c r="LUJ1319" s="9"/>
      <c r="LUK1319" s="9"/>
      <c r="LUL1319" s="9"/>
      <c r="LUM1319" s="9"/>
      <c r="LUN1319" s="9"/>
      <c r="LUO1319" s="9"/>
      <c r="LUP1319" s="9"/>
      <c r="LUQ1319" s="9"/>
      <c r="LUR1319" s="9"/>
      <c r="LUS1319" s="9"/>
      <c r="LUT1319" s="9"/>
      <c r="LUU1319" s="9"/>
      <c r="LUV1319" s="9"/>
      <c r="LUW1319" s="9"/>
      <c r="LUX1319" s="9"/>
      <c r="LUY1319" s="9"/>
      <c r="LUZ1319" s="9"/>
      <c r="LVA1319" s="9"/>
      <c r="LVB1319" s="9"/>
      <c r="LVC1319" s="9"/>
      <c r="LVD1319" s="9"/>
      <c r="LVE1319" s="9"/>
      <c r="LVF1319" s="9"/>
      <c r="LVG1319" s="9"/>
      <c r="LVH1319" s="9"/>
      <c r="LVI1319" s="9"/>
      <c r="LVJ1319" s="9"/>
      <c r="LVK1319" s="9"/>
      <c r="LVL1319" s="9"/>
      <c r="LVM1319" s="9"/>
      <c r="LVN1319" s="9"/>
      <c r="LVO1319" s="9"/>
      <c r="LVP1319" s="9"/>
      <c r="LVQ1319" s="9"/>
      <c r="LVR1319" s="9"/>
      <c r="LVS1319" s="9"/>
      <c r="LVT1319" s="9"/>
      <c r="LVU1319" s="9"/>
      <c r="LVV1319" s="9"/>
      <c r="LVW1319" s="9"/>
      <c r="LVX1319" s="9"/>
      <c r="LVY1319" s="9"/>
      <c r="LVZ1319" s="9"/>
      <c r="LWA1319" s="9"/>
      <c r="LWB1319" s="9"/>
      <c r="LWC1319" s="9"/>
      <c r="LWD1319" s="9"/>
      <c r="LWE1319" s="9"/>
      <c r="LWF1319" s="9"/>
      <c r="LWG1319" s="9"/>
      <c r="LWH1319" s="9"/>
      <c r="LWI1319" s="9"/>
      <c r="LWJ1319" s="9"/>
      <c r="LWK1319" s="9"/>
      <c r="LWL1319" s="9"/>
      <c r="LWM1319" s="9"/>
      <c r="LWN1319" s="9"/>
      <c r="LWO1319" s="9"/>
      <c r="LWP1319" s="9"/>
      <c r="LWQ1319" s="9"/>
      <c r="LWR1319" s="9"/>
      <c r="LWS1319" s="9"/>
      <c r="LWT1319" s="9"/>
      <c r="LWU1319" s="9"/>
      <c r="LWV1319" s="9"/>
      <c r="LWW1319" s="9"/>
      <c r="LWX1319" s="9"/>
      <c r="LWY1319" s="9"/>
      <c r="LWZ1319" s="9"/>
      <c r="LXA1319" s="9"/>
      <c r="LXB1319" s="9"/>
      <c r="LXC1319" s="9"/>
      <c r="LXD1319" s="9"/>
      <c r="LXE1319" s="9"/>
      <c r="LXF1319" s="9"/>
      <c r="LXG1319" s="9"/>
      <c r="LXH1319" s="9"/>
      <c r="LXI1319" s="9"/>
      <c r="LXJ1319" s="9"/>
      <c r="LXK1319" s="9"/>
      <c r="LXL1319" s="9"/>
      <c r="LXM1319" s="9"/>
      <c r="LXN1319" s="9"/>
      <c r="LXO1319" s="9"/>
      <c r="LXP1319" s="9"/>
      <c r="LXQ1319" s="9"/>
      <c r="LXR1319" s="9"/>
      <c r="LXS1319" s="9"/>
      <c r="LXT1319" s="9"/>
      <c r="LXU1319" s="9"/>
      <c r="LXV1319" s="9"/>
      <c r="LXW1319" s="9"/>
      <c r="LXX1319" s="9"/>
      <c r="LXY1319" s="9"/>
      <c r="LXZ1319" s="9"/>
      <c r="LYA1319" s="9"/>
      <c r="LYB1319" s="9"/>
      <c r="LYC1319" s="9"/>
      <c r="LYD1319" s="9"/>
      <c r="LYE1319" s="9"/>
      <c r="LYF1319" s="9"/>
      <c r="LYG1319" s="9"/>
      <c r="LYH1319" s="9"/>
      <c r="LYI1319" s="9"/>
      <c r="LYJ1319" s="9"/>
      <c r="LYK1319" s="9"/>
      <c r="LYL1319" s="9"/>
      <c r="LYM1319" s="9"/>
      <c r="LYN1319" s="9"/>
      <c r="LYO1319" s="9"/>
      <c r="LYP1319" s="9"/>
      <c r="LYQ1319" s="9"/>
      <c r="LYR1319" s="9"/>
      <c r="LYS1319" s="9"/>
      <c r="LYT1319" s="9"/>
      <c r="LYU1319" s="9"/>
      <c r="LYV1319" s="9"/>
      <c r="LYW1319" s="9"/>
      <c r="LYX1319" s="9"/>
      <c r="LYY1319" s="9"/>
      <c r="LYZ1319" s="9"/>
      <c r="LZA1319" s="9"/>
      <c r="LZB1319" s="9"/>
      <c r="LZC1319" s="9"/>
      <c r="LZD1319" s="9"/>
      <c r="LZE1319" s="9"/>
      <c r="LZF1319" s="9"/>
      <c r="LZG1319" s="9"/>
      <c r="LZH1319" s="9"/>
      <c r="LZI1319" s="9"/>
      <c r="LZJ1319" s="9"/>
      <c r="LZK1319" s="9"/>
      <c r="LZL1319" s="9"/>
      <c r="LZM1319" s="9"/>
      <c r="LZN1319" s="9"/>
      <c r="LZO1319" s="9"/>
      <c r="LZP1319" s="9"/>
      <c r="LZQ1319" s="9"/>
      <c r="LZR1319" s="9"/>
      <c r="LZS1319" s="9"/>
      <c r="LZT1319" s="9"/>
      <c r="LZU1319" s="9"/>
      <c r="LZV1319" s="9"/>
      <c r="LZW1319" s="9"/>
      <c r="LZX1319" s="9"/>
      <c r="LZY1319" s="9"/>
      <c r="LZZ1319" s="9"/>
      <c r="MAA1319" s="9"/>
      <c r="MAB1319" s="9"/>
      <c r="MAC1319" s="9"/>
      <c r="MAD1319" s="9"/>
      <c r="MAE1319" s="9"/>
      <c r="MAF1319" s="9"/>
      <c r="MAG1319" s="9"/>
      <c r="MAH1319" s="9"/>
      <c r="MAI1319" s="9"/>
      <c r="MAJ1319" s="9"/>
      <c r="MAK1319" s="9"/>
      <c r="MAL1319" s="9"/>
      <c r="MAM1319" s="9"/>
      <c r="MAN1319" s="9"/>
      <c r="MAO1319" s="9"/>
      <c r="MAP1319" s="9"/>
      <c r="MAQ1319" s="9"/>
      <c r="MAR1319" s="9"/>
      <c r="MAS1319" s="9"/>
      <c r="MAT1319" s="9"/>
      <c r="MAU1319" s="9"/>
      <c r="MAV1319" s="9"/>
      <c r="MAW1319" s="9"/>
      <c r="MAX1319" s="9"/>
      <c r="MAY1319" s="9"/>
      <c r="MAZ1319" s="9"/>
      <c r="MBA1319" s="9"/>
      <c r="MBB1319" s="9"/>
      <c r="MBC1319" s="9"/>
      <c r="MBD1319" s="9"/>
      <c r="MBE1319" s="9"/>
      <c r="MBF1319" s="9"/>
      <c r="MBG1319" s="9"/>
      <c r="MBH1319" s="9"/>
      <c r="MBI1319" s="9"/>
      <c r="MBJ1319" s="9"/>
      <c r="MBK1319" s="9"/>
      <c r="MBL1319" s="9"/>
      <c r="MBM1319" s="9"/>
      <c r="MBN1319" s="9"/>
      <c r="MBO1319" s="9"/>
      <c r="MBP1319" s="9"/>
      <c r="MBQ1319" s="9"/>
      <c r="MBR1319" s="9"/>
      <c r="MBS1319" s="9"/>
      <c r="MBT1319" s="9"/>
      <c r="MBU1319" s="9"/>
      <c r="MBV1319" s="9"/>
      <c r="MBW1319" s="9"/>
      <c r="MBX1319" s="9"/>
      <c r="MBY1319" s="9"/>
      <c r="MBZ1319" s="9"/>
      <c r="MCA1319" s="9"/>
      <c r="MCB1319" s="9"/>
      <c r="MCC1319" s="9"/>
      <c r="MCD1319" s="9"/>
      <c r="MCE1319" s="9"/>
      <c r="MCF1319" s="9"/>
      <c r="MCG1319" s="9"/>
      <c r="MCH1319" s="9"/>
      <c r="MCI1319" s="9"/>
      <c r="MCJ1319" s="9"/>
      <c r="MCK1319" s="9"/>
      <c r="MCL1319" s="9"/>
      <c r="MCM1319" s="9"/>
      <c r="MCN1319" s="9"/>
      <c r="MCO1319" s="9"/>
      <c r="MCP1319" s="9"/>
      <c r="MCQ1319" s="9"/>
      <c r="MCR1319" s="9"/>
      <c r="MCS1319" s="9"/>
      <c r="MCT1319" s="9"/>
      <c r="MCU1319" s="9"/>
      <c r="MCV1319" s="9"/>
      <c r="MCW1319" s="9"/>
      <c r="MCX1319" s="9"/>
      <c r="MCY1319" s="9"/>
      <c r="MCZ1319" s="9"/>
      <c r="MDA1319" s="9"/>
      <c r="MDB1319" s="9"/>
      <c r="MDC1319" s="9"/>
      <c r="MDD1319" s="9"/>
      <c r="MDE1319" s="9"/>
      <c r="MDF1319" s="9"/>
      <c r="MDG1319" s="9"/>
      <c r="MDH1319" s="9"/>
      <c r="MDI1319" s="9"/>
      <c r="MDJ1319" s="9"/>
      <c r="MDK1319" s="9"/>
      <c r="MDL1319" s="9"/>
      <c r="MDM1319" s="9"/>
      <c r="MDN1319" s="9"/>
      <c r="MDO1319" s="9"/>
      <c r="MDP1319" s="9"/>
      <c r="MDQ1319" s="9"/>
      <c r="MDR1319" s="9"/>
      <c r="MDS1319" s="9"/>
      <c r="MDT1319" s="9"/>
      <c r="MDU1319" s="9"/>
      <c r="MDV1319" s="9"/>
      <c r="MDW1319" s="9"/>
      <c r="MDX1319" s="9"/>
      <c r="MDY1319" s="9"/>
      <c r="MDZ1319" s="9"/>
      <c r="MEA1319" s="9"/>
      <c r="MEB1319" s="9"/>
      <c r="MEC1319" s="9"/>
      <c r="MED1319" s="9"/>
      <c r="MEE1319" s="9"/>
      <c r="MEF1319" s="9"/>
      <c r="MEG1319" s="9"/>
      <c r="MEH1319" s="9"/>
      <c r="MEI1319" s="9"/>
      <c r="MEJ1319" s="9"/>
      <c r="MEK1319" s="9"/>
      <c r="MEL1319" s="9"/>
      <c r="MEM1319" s="9"/>
      <c r="MEN1319" s="9"/>
      <c r="MEO1319" s="9"/>
      <c r="MEP1319" s="9"/>
      <c r="MEQ1319" s="9"/>
      <c r="MER1319" s="9"/>
      <c r="MES1319" s="9"/>
      <c r="MET1319" s="9"/>
      <c r="MEU1319" s="9"/>
      <c r="MEV1319" s="9"/>
      <c r="MEW1319" s="9"/>
      <c r="MEX1319" s="9"/>
      <c r="MEY1319" s="9"/>
      <c r="MEZ1319" s="9"/>
      <c r="MFA1319" s="9"/>
      <c r="MFB1319" s="9"/>
      <c r="MFC1319" s="9"/>
      <c r="MFD1319" s="9"/>
      <c r="MFE1319" s="9"/>
      <c r="MFF1319" s="9"/>
      <c r="MFG1319" s="9"/>
      <c r="MFH1319" s="9"/>
      <c r="MFI1319" s="9"/>
      <c r="MFJ1319" s="9"/>
      <c r="MFK1319" s="9"/>
      <c r="MFL1319" s="9"/>
      <c r="MFM1319" s="9"/>
      <c r="MFN1319" s="9"/>
      <c r="MFO1319" s="9"/>
      <c r="MFP1319" s="9"/>
      <c r="MFQ1319" s="9"/>
      <c r="MFR1319" s="9"/>
      <c r="MFS1319" s="9"/>
      <c r="MFT1319" s="9"/>
      <c r="MFU1319" s="9"/>
      <c r="MFV1319" s="9"/>
      <c r="MFW1319" s="9"/>
      <c r="MFX1319" s="9"/>
      <c r="MFY1319" s="9"/>
      <c r="MFZ1319" s="9"/>
      <c r="MGA1319" s="9"/>
      <c r="MGB1319" s="9"/>
      <c r="MGC1319" s="9"/>
      <c r="MGD1319" s="9"/>
      <c r="MGE1319" s="9"/>
      <c r="MGF1319" s="9"/>
      <c r="MGG1319" s="9"/>
      <c r="MGH1319" s="9"/>
      <c r="MGI1319" s="9"/>
      <c r="MGJ1319" s="9"/>
      <c r="MGK1319" s="9"/>
      <c r="MGL1319" s="9"/>
      <c r="MGM1319" s="9"/>
      <c r="MGN1319" s="9"/>
      <c r="MGO1319" s="9"/>
      <c r="MGP1319" s="9"/>
      <c r="MGQ1319" s="9"/>
      <c r="MGR1319" s="9"/>
      <c r="MGS1319" s="9"/>
      <c r="MGT1319" s="9"/>
      <c r="MGU1319" s="9"/>
      <c r="MGV1319" s="9"/>
      <c r="MGW1319" s="9"/>
      <c r="MGX1319" s="9"/>
      <c r="MGY1319" s="9"/>
      <c r="MGZ1319" s="9"/>
      <c r="MHA1319" s="9"/>
      <c r="MHB1319" s="9"/>
      <c r="MHC1319" s="9"/>
      <c r="MHD1319" s="9"/>
      <c r="MHE1319" s="9"/>
      <c r="MHF1319" s="9"/>
      <c r="MHG1319" s="9"/>
      <c r="MHH1319" s="9"/>
      <c r="MHI1319" s="9"/>
      <c r="MHJ1319" s="9"/>
      <c r="MHK1319" s="9"/>
      <c r="MHL1319" s="9"/>
      <c r="MHM1319" s="9"/>
      <c r="MHN1319" s="9"/>
      <c r="MHO1319" s="9"/>
      <c r="MHP1319" s="9"/>
      <c r="MHQ1319" s="9"/>
      <c r="MHR1319" s="9"/>
      <c r="MHS1319" s="9"/>
      <c r="MHT1319" s="9"/>
      <c r="MHU1319" s="9"/>
      <c r="MHV1319" s="9"/>
      <c r="MHW1319" s="9"/>
      <c r="MHX1319" s="9"/>
      <c r="MHY1319" s="9"/>
      <c r="MHZ1319" s="9"/>
      <c r="MIA1319" s="9"/>
      <c r="MIB1319" s="9"/>
      <c r="MIC1319" s="9"/>
      <c r="MID1319" s="9"/>
      <c r="MIE1319" s="9"/>
      <c r="MIF1319" s="9"/>
      <c r="MIG1319" s="9"/>
      <c r="MIH1319" s="9"/>
      <c r="MII1319" s="9"/>
      <c r="MIJ1319" s="9"/>
      <c r="MIK1319" s="9"/>
      <c r="MIL1319" s="9"/>
      <c r="MIM1319" s="9"/>
      <c r="MIN1319" s="9"/>
      <c r="MIO1319" s="9"/>
      <c r="MIP1319" s="9"/>
      <c r="MIQ1319" s="9"/>
      <c r="MIR1319" s="9"/>
      <c r="MIS1319" s="9"/>
      <c r="MIT1319" s="9"/>
      <c r="MIU1319" s="9"/>
      <c r="MIV1319" s="9"/>
      <c r="MIW1319" s="9"/>
      <c r="MIX1319" s="9"/>
      <c r="MIY1319" s="9"/>
      <c r="MIZ1319" s="9"/>
      <c r="MJA1319" s="9"/>
      <c r="MJB1319" s="9"/>
      <c r="MJC1319" s="9"/>
      <c r="MJD1319" s="9"/>
      <c r="MJE1319" s="9"/>
      <c r="MJF1319" s="9"/>
      <c r="MJG1319" s="9"/>
      <c r="MJH1319" s="9"/>
      <c r="MJI1319" s="9"/>
      <c r="MJJ1319" s="9"/>
      <c r="MJK1319" s="9"/>
      <c r="MJL1319" s="9"/>
      <c r="MJM1319" s="9"/>
      <c r="MJN1319" s="9"/>
      <c r="MJO1319" s="9"/>
      <c r="MJP1319" s="9"/>
      <c r="MJQ1319" s="9"/>
      <c r="MJR1319" s="9"/>
      <c r="MJS1319" s="9"/>
      <c r="MJT1319" s="9"/>
      <c r="MJU1319" s="9"/>
      <c r="MJV1319" s="9"/>
      <c r="MJW1319" s="9"/>
      <c r="MJX1319" s="9"/>
      <c r="MJY1319" s="9"/>
      <c r="MJZ1319" s="9"/>
      <c r="MKA1319" s="9"/>
      <c r="MKB1319" s="9"/>
      <c r="MKC1319" s="9"/>
      <c r="MKD1319" s="9"/>
      <c r="MKE1319" s="9"/>
      <c r="MKF1319" s="9"/>
      <c r="MKG1319" s="9"/>
      <c r="MKH1319" s="9"/>
      <c r="MKI1319" s="9"/>
      <c r="MKJ1319" s="9"/>
      <c r="MKK1319" s="9"/>
      <c r="MKL1319" s="9"/>
      <c r="MKM1319" s="9"/>
      <c r="MKN1319" s="9"/>
      <c r="MKO1319" s="9"/>
      <c r="MKP1319" s="9"/>
      <c r="MKQ1319" s="9"/>
      <c r="MKR1319" s="9"/>
      <c r="MKS1319" s="9"/>
      <c r="MKT1319" s="9"/>
      <c r="MKU1319" s="9"/>
      <c r="MKV1319" s="9"/>
      <c r="MKW1319" s="9"/>
      <c r="MKX1319" s="9"/>
      <c r="MKY1319" s="9"/>
      <c r="MKZ1319" s="9"/>
      <c r="MLA1319" s="9"/>
      <c r="MLB1319" s="9"/>
      <c r="MLC1319" s="9"/>
      <c r="MLD1319" s="9"/>
      <c r="MLE1319" s="9"/>
      <c r="MLF1319" s="9"/>
      <c r="MLG1319" s="9"/>
      <c r="MLH1319" s="9"/>
      <c r="MLI1319" s="9"/>
      <c r="MLJ1319" s="9"/>
      <c r="MLK1319" s="9"/>
      <c r="MLL1319" s="9"/>
      <c r="MLM1319" s="9"/>
      <c r="MLN1319" s="9"/>
      <c r="MLO1319" s="9"/>
      <c r="MLP1319" s="9"/>
      <c r="MLQ1319" s="9"/>
      <c r="MLR1319" s="9"/>
      <c r="MLS1319" s="9"/>
      <c r="MLT1319" s="9"/>
      <c r="MLU1319" s="9"/>
      <c r="MLV1319" s="9"/>
      <c r="MLW1319" s="9"/>
      <c r="MLX1319" s="9"/>
      <c r="MLY1319" s="9"/>
      <c r="MLZ1319" s="9"/>
      <c r="MMA1319" s="9"/>
      <c r="MMB1319" s="9"/>
      <c r="MMC1319" s="9"/>
      <c r="MMD1319" s="9"/>
      <c r="MME1319" s="9"/>
      <c r="MMF1319" s="9"/>
      <c r="MMG1319" s="9"/>
      <c r="MMH1319" s="9"/>
      <c r="MMI1319" s="9"/>
      <c r="MMJ1319" s="9"/>
      <c r="MMK1319" s="9"/>
      <c r="MML1319" s="9"/>
      <c r="MMM1319" s="9"/>
      <c r="MMN1319" s="9"/>
      <c r="MMO1319" s="9"/>
      <c r="MMP1319" s="9"/>
      <c r="MMQ1319" s="9"/>
      <c r="MMR1319" s="9"/>
      <c r="MMS1319" s="9"/>
      <c r="MMT1319" s="9"/>
      <c r="MMU1319" s="9"/>
      <c r="MMV1319" s="9"/>
      <c r="MMW1319" s="9"/>
      <c r="MMX1319" s="9"/>
      <c r="MMY1319" s="9"/>
      <c r="MMZ1319" s="9"/>
      <c r="MNA1319" s="9"/>
      <c r="MNB1319" s="9"/>
      <c r="MNC1319" s="9"/>
      <c r="MND1319" s="9"/>
      <c r="MNE1319" s="9"/>
      <c r="MNF1319" s="9"/>
      <c r="MNG1319" s="9"/>
      <c r="MNH1319" s="9"/>
      <c r="MNI1319" s="9"/>
      <c r="MNJ1319" s="9"/>
      <c r="MNK1319" s="9"/>
      <c r="MNL1319" s="9"/>
      <c r="MNM1319" s="9"/>
      <c r="MNN1319" s="9"/>
      <c r="MNO1319" s="9"/>
      <c r="MNP1319" s="9"/>
      <c r="MNQ1319" s="9"/>
      <c r="MNR1319" s="9"/>
      <c r="MNS1319" s="9"/>
      <c r="MNT1319" s="9"/>
      <c r="MNU1319" s="9"/>
      <c r="MNV1319" s="9"/>
      <c r="MNW1319" s="9"/>
      <c r="MNX1319" s="9"/>
      <c r="MNY1319" s="9"/>
      <c r="MNZ1319" s="9"/>
      <c r="MOA1319" s="9"/>
      <c r="MOB1319" s="9"/>
      <c r="MOC1319" s="9"/>
      <c r="MOD1319" s="9"/>
      <c r="MOE1319" s="9"/>
      <c r="MOF1319" s="9"/>
      <c r="MOG1319" s="9"/>
      <c r="MOH1319" s="9"/>
      <c r="MOI1319" s="9"/>
      <c r="MOJ1319" s="9"/>
      <c r="MOK1319" s="9"/>
      <c r="MOL1319" s="9"/>
      <c r="MOM1319" s="9"/>
      <c r="MON1319" s="9"/>
      <c r="MOO1319" s="9"/>
      <c r="MOP1319" s="9"/>
      <c r="MOQ1319" s="9"/>
      <c r="MOR1319" s="9"/>
      <c r="MOS1319" s="9"/>
      <c r="MOT1319" s="9"/>
      <c r="MOU1319" s="9"/>
      <c r="MOV1319" s="9"/>
      <c r="MOW1319" s="9"/>
      <c r="MOX1319" s="9"/>
      <c r="MOY1319" s="9"/>
      <c r="MOZ1319" s="9"/>
      <c r="MPA1319" s="9"/>
      <c r="MPB1319" s="9"/>
      <c r="MPC1319" s="9"/>
      <c r="MPD1319" s="9"/>
      <c r="MPE1319" s="9"/>
      <c r="MPF1319" s="9"/>
      <c r="MPG1319" s="9"/>
      <c r="MPH1319" s="9"/>
      <c r="MPI1319" s="9"/>
      <c r="MPJ1319" s="9"/>
      <c r="MPK1319" s="9"/>
      <c r="MPL1319" s="9"/>
      <c r="MPM1319" s="9"/>
      <c r="MPN1319" s="9"/>
      <c r="MPO1319" s="9"/>
      <c r="MPP1319" s="9"/>
      <c r="MPQ1319" s="9"/>
      <c r="MPR1319" s="9"/>
      <c r="MPS1319" s="9"/>
      <c r="MPT1319" s="9"/>
      <c r="MPU1319" s="9"/>
      <c r="MPV1319" s="9"/>
      <c r="MPW1319" s="9"/>
      <c r="MPX1319" s="9"/>
      <c r="MPY1319" s="9"/>
      <c r="MPZ1319" s="9"/>
      <c r="MQA1319" s="9"/>
      <c r="MQB1319" s="9"/>
      <c r="MQC1319" s="9"/>
      <c r="MQD1319" s="9"/>
      <c r="MQE1319" s="9"/>
      <c r="MQF1319" s="9"/>
      <c r="MQG1319" s="9"/>
      <c r="MQH1319" s="9"/>
      <c r="MQI1319" s="9"/>
      <c r="MQJ1319" s="9"/>
      <c r="MQK1319" s="9"/>
      <c r="MQL1319" s="9"/>
      <c r="MQM1319" s="9"/>
      <c r="MQN1319" s="9"/>
      <c r="MQO1319" s="9"/>
      <c r="MQP1319" s="9"/>
      <c r="MQQ1319" s="9"/>
      <c r="MQR1319" s="9"/>
      <c r="MQS1319" s="9"/>
      <c r="MQT1319" s="9"/>
      <c r="MQU1319" s="9"/>
      <c r="MQV1319" s="9"/>
      <c r="MQW1319" s="9"/>
      <c r="MQX1319" s="9"/>
      <c r="MQY1319" s="9"/>
      <c r="MQZ1319" s="9"/>
      <c r="MRA1319" s="9"/>
      <c r="MRB1319" s="9"/>
      <c r="MRC1319" s="9"/>
      <c r="MRD1319" s="9"/>
      <c r="MRE1319" s="9"/>
      <c r="MRF1319" s="9"/>
      <c r="MRG1319" s="9"/>
      <c r="MRH1319" s="9"/>
      <c r="MRI1319" s="9"/>
      <c r="MRJ1319" s="9"/>
      <c r="MRK1319" s="9"/>
      <c r="MRL1319" s="9"/>
      <c r="MRM1319" s="9"/>
      <c r="MRN1319" s="9"/>
      <c r="MRO1319" s="9"/>
      <c r="MRP1319" s="9"/>
      <c r="MRQ1319" s="9"/>
      <c r="MRR1319" s="9"/>
      <c r="MRS1319" s="9"/>
      <c r="MRT1319" s="9"/>
      <c r="MRU1319" s="9"/>
      <c r="MRV1319" s="9"/>
      <c r="MRW1319" s="9"/>
      <c r="MRX1319" s="9"/>
      <c r="MRY1319" s="9"/>
      <c r="MRZ1319" s="9"/>
      <c r="MSA1319" s="9"/>
      <c r="MSB1319" s="9"/>
      <c r="MSC1319" s="9"/>
      <c r="MSD1319" s="9"/>
      <c r="MSE1319" s="9"/>
      <c r="MSF1319" s="9"/>
      <c r="MSG1319" s="9"/>
      <c r="MSH1319" s="9"/>
      <c r="MSI1319" s="9"/>
      <c r="MSJ1319" s="9"/>
      <c r="MSK1319" s="9"/>
      <c r="MSL1319" s="9"/>
      <c r="MSM1319" s="9"/>
      <c r="MSN1319" s="9"/>
      <c r="MSO1319" s="9"/>
      <c r="MSP1319" s="9"/>
      <c r="MSQ1319" s="9"/>
      <c r="MSR1319" s="9"/>
      <c r="MSS1319" s="9"/>
      <c r="MST1319" s="9"/>
      <c r="MSU1319" s="9"/>
      <c r="MSV1319" s="9"/>
      <c r="MSW1319" s="9"/>
      <c r="MSX1319" s="9"/>
      <c r="MSY1319" s="9"/>
      <c r="MSZ1319" s="9"/>
      <c r="MTA1319" s="9"/>
      <c r="MTB1319" s="9"/>
      <c r="MTC1319" s="9"/>
      <c r="MTD1319" s="9"/>
      <c r="MTE1319" s="9"/>
      <c r="MTF1319" s="9"/>
      <c r="MTG1319" s="9"/>
      <c r="MTH1319" s="9"/>
      <c r="MTI1319" s="9"/>
      <c r="MTJ1319" s="9"/>
      <c r="MTK1319" s="9"/>
      <c r="MTL1319" s="9"/>
      <c r="MTM1319" s="9"/>
      <c r="MTN1319" s="9"/>
      <c r="MTO1319" s="9"/>
      <c r="MTP1319" s="9"/>
      <c r="MTQ1319" s="9"/>
      <c r="MTR1319" s="9"/>
      <c r="MTS1319" s="9"/>
      <c r="MTT1319" s="9"/>
      <c r="MTU1319" s="9"/>
      <c r="MTV1319" s="9"/>
      <c r="MTW1319" s="9"/>
      <c r="MTX1319" s="9"/>
      <c r="MTY1319" s="9"/>
      <c r="MTZ1319" s="9"/>
      <c r="MUA1319" s="9"/>
      <c r="MUB1319" s="9"/>
      <c r="MUC1319" s="9"/>
      <c r="MUD1319" s="9"/>
      <c r="MUE1319" s="9"/>
      <c r="MUF1319" s="9"/>
      <c r="MUG1319" s="9"/>
      <c r="MUH1319" s="9"/>
      <c r="MUI1319" s="9"/>
      <c r="MUJ1319" s="9"/>
      <c r="MUK1319" s="9"/>
      <c r="MUL1319" s="9"/>
      <c r="MUM1319" s="9"/>
      <c r="MUN1319" s="9"/>
      <c r="MUO1319" s="9"/>
      <c r="MUP1319" s="9"/>
      <c r="MUQ1319" s="9"/>
      <c r="MUR1319" s="9"/>
      <c r="MUS1319" s="9"/>
      <c r="MUT1319" s="9"/>
      <c r="MUU1319" s="9"/>
      <c r="MUV1319" s="9"/>
      <c r="MUW1319" s="9"/>
      <c r="MUX1319" s="9"/>
      <c r="MUY1319" s="9"/>
      <c r="MUZ1319" s="9"/>
      <c r="MVA1319" s="9"/>
      <c r="MVB1319" s="9"/>
      <c r="MVC1319" s="9"/>
      <c r="MVD1319" s="9"/>
      <c r="MVE1319" s="9"/>
      <c r="MVF1319" s="9"/>
      <c r="MVG1319" s="9"/>
      <c r="MVH1319" s="9"/>
      <c r="MVI1319" s="9"/>
      <c r="MVJ1319" s="9"/>
      <c r="MVK1319" s="9"/>
      <c r="MVL1319" s="9"/>
      <c r="MVM1319" s="9"/>
      <c r="MVN1319" s="9"/>
      <c r="MVO1319" s="9"/>
      <c r="MVP1319" s="9"/>
      <c r="MVQ1319" s="9"/>
      <c r="MVR1319" s="9"/>
      <c r="MVS1319" s="9"/>
      <c r="MVT1319" s="9"/>
      <c r="MVU1319" s="9"/>
      <c r="MVV1319" s="9"/>
      <c r="MVW1319" s="9"/>
      <c r="MVX1319" s="9"/>
      <c r="MVY1319" s="9"/>
      <c r="MVZ1319" s="9"/>
      <c r="MWA1319" s="9"/>
      <c r="MWB1319" s="9"/>
      <c r="MWC1319" s="9"/>
      <c r="MWD1319" s="9"/>
      <c r="MWE1319" s="9"/>
      <c r="MWF1319" s="9"/>
      <c r="MWG1319" s="9"/>
      <c r="MWH1319" s="9"/>
      <c r="MWI1319" s="9"/>
      <c r="MWJ1319" s="9"/>
      <c r="MWK1319" s="9"/>
      <c r="MWL1319" s="9"/>
      <c r="MWM1319" s="9"/>
      <c r="MWN1319" s="9"/>
      <c r="MWO1319" s="9"/>
      <c r="MWP1319" s="9"/>
      <c r="MWQ1319" s="9"/>
      <c r="MWR1319" s="9"/>
      <c r="MWS1319" s="9"/>
      <c r="MWT1319" s="9"/>
      <c r="MWU1319" s="9"/>
      <c r="MWV1319" s="9"/>
      <c r="MWW1319" s="9"/>
      <c r="MWX1319" s="9"/>
      <c r="MWY1319" s="9"/>
      <c r="MWZ1319" s="9"/>
      <c r="MXA1319" s="9"/>
      <c r="MXB1319" s="9"/>
      <c r="MXC1319" s="9"/>
      <c r="MXD1319" s="9"/>
      <c r="MXE1319" s="9"/>
      <c r="MXF1319" s="9"/>
      <c r="MXG1319" s="9"/>
      <c r="MXH1319" s="9"/>
      <c r="MXI1319" s="9"/>
      <c r="MXJ1319" s="9"/>
      <c r="MXK1319" s="9"/>
      <c r="MXL1319" s="9"/>
      <c r="MXM1319" s="9"/>
      <c r="MXN1319" s="9"/>
      <c r="MXO1319" s="9"/>
      <c r="MXP1319" s="9"/>
      <c r="MXQ1319" s="9"/>
      <c r="MXR1319" s="9"/>
      <c r="MXS1319" s="9"/>
      <c r="MXT1319" s="9"/>
      <c r="MXU1319" s="9"/>
      <c r="MXV1319" s="9"/>
      <c r="MXW1319" s="9"/>
      <c r="MXX1319" s="9"/>
      <c r="MXY1319" s="9"/>
      <c r="MXZ1319" s="9"/>
      <c r="MYA1319" s="9"/>
      <c r="MYB1319" s="9"/>
      <c r="MYC1319" s="9"/>
      <c r="MYD1319" s="9"/>
      <c r="MYE1319" s="9"/>
      <c r="MYF1319" s="9"/>
      <c r="MYG1319" s="9"/>
      <c r="MYH1319" s="9"/>
      <c r="MYI1319" s="9"/>
      <c r="MYJ1319" s="9"/>
      <c r="MYK1319" s="9"/>
      <c r="MYL1319" s="9"/>
      <c r="MYM1319" s="9"/>
      <c r="MYN1319" s="9"/>
      <c r="MYO1319" s="9"/>
      <c r="MYP1319" s="9"/>
      <c r="MYQ1319" s="9"/>
      <c r="MYR1319" s="9"/>
      <c r="MYS1319" s="9"/>
      <c r="MYT1319" s="9"/>
      <c r="MYU1319" s="9"/>
      <c r="MYV1319" s="9"/>
      <c r="MYW1319" s="9"/>
      <c r="MYX1319" s="9"/>
      <c r="MYY1319" s="9"/>
      <c r="MYZ1319" s="9"/>
      <c r="MZA1319" s="9"/>
      <c r="MZB1319" s="9"/>
      <c r="MZC1319" s="9"/>
      <c r="MZD1319" s="9"/>
      <c r="MZE1319" s="9"/>
      <c r="MZF1319" s="9"/>
      <c r="MZG1319" s="9"/>
      <c r="MZH1319" s="9"/>
      <c r="MZI1319" s="9"/>
      <c r="MZJ1319" s="9"/>
      <c r="MZK1319" s="9"/>
      <c r="MZL1319" s="9"/>
      <c r="MZM1319" s="9"/>
      <c r="MZN1319" s="9"/>
      <c r="MZO1319" s="9"/>
      <c r="MZP1319" s="9"/>
      <c r="MZQ1319" s="9"/>
      <c r="MZR1319" s="9"/>
      <c r="MZS1319" s="9"/>
      <c r="MZT1319" s="9"/>
      <c r="MZU1319" s="9"/>
      <c r="MZV1319" s="9"/>
      <c r="MZW1319" s="9"/>
      <c r="MZX1319" s="9"/>
      <c r="MZY1319" s="9"/>
      <c r="MZZ1319" s="9"/>
      <c r="NAA1319" s="9"/>
      <c r="NAB1319" s="9"/>
      <c r="NAC1319" s="9"/>
      <c r="NAD1319" s="9"/>
      <c r="NAE1319" s="9"/>
      <c r="NAF1319" s="9"/>
      <c r="NAG1319" s="9"/>
      <c r="NAH1319" s="9"/>
      <c r="NAI1319" s="9"/>
      <c r="NAJ1319" s="9"/>
      <c r="NAK1319" s="9"/>
      <c r="NAL1319" s="9"/>
      <c r="NAM1319" s="9"/>
      <c r="NAN1319" s="9"/>
      <c r="NAO1319" s="9"/>
      <c r="NAP1319" s="9"/>
      <c r="NAQ1319" s="9"/>
      <c r="NAR1319" s="9"/>
      <c r="NAS1319" s="9"/>
      <c r="NAT1319" s="9"/>
      <c r="NAU1319" s="9"/>
      <c r="NAV1319" s="9"/>
      <c r="NAW1319" s="9"/>
      <c r="NAX1319" s="9"/>
      <c r="NAY1319" s="9"/>
      <c r="NAZ1319" s="9"/>
      <c r="NBA1319" s="9"/>
      <c r="NBB1319" s="9"/>
      <c r="NBC1319" s="9"/>
      <c r="NBD1319" s="9"/>
      <c r="NBE1319" s="9"/>
      <c r="NBF1319" s="9"/>
      <c r="NBG1319" s="9"/>
      <c r="NBH1319" s="9"/>
      <c r="NBI1319" s="9"/>
      <c r="NBJ1319" s="9"/>
      <c r="NBK1319" s="9"/>
      <c r="NBL1319" s="9"/>
      <c r="NBM1319" s="9"/>
      <c r="NBN1319" s="9"/>
      <c r="NBO1319" s="9"/>
      <c r="NBP1319" s="9"/>
      <c r="NBQ1319" s="9"/>
      <c r="NBR1319" s="9"/>
      <c r="NBS1319" s="9"/>
      <c r="NBT1319" s="9"/>
      <c r="NBU1319" s="9"/>
      <c r="NBV1319" s="9"/>
      <c r="NBW1319" s="9"/>
      <c r="NBX1319" s="9"/>
      <c r="NBY1319" s="9"/>
      <c r="NBZ1319" s="9"/>
      <c r="NCA1319" s="9"/>
      <c r="NCB1319" s="9"/>
      <c r="NCC1319" s="9"/>
      <c r="NCD1319" s="9"/>
      <c r="NCE1319" s="9"/>
      <c r="NCF1319" s="9"/>
      <c r="NCG1319" s="9"/>
      <c r="NCH1319" s="9"/>
      <c r="NCI1319" s="9"/>
      <c r="NCJ1319" s="9"/>
      <c r="NCK1319" s="9"/>
      <c r="NCL1319" s="9"/>
      <c r="NCM1319" s="9"/>
      <c r="NCN1319" s="9"/>
      <c r="NCO1319" s="9"/>
      <c r="NCP1319" s="9"/>
      <c r="NCQ1319" s="9"/>
      <c r="NCR1319" s="9"/>
      <c r="NCS1319" s="9"/>
      <c r="NCT1319" s="9"/>
      <c r="NCU1319" s="9"/>
      <c r="NCV1319" s="9"/>
      <c r="NCW1319" s="9"/>
      <c r="NCX1319" s="9"/>
      <c r="NCY1319" s="9"/>
      <c r="NCZ1319" s="9"/>
      <c r="NDA1319" s="9"/>
      <c r="NDB1319" s="9"/>
      <c r="NDC1319" s="9"/>
      <c r="NDD1319" s="9"/>
      <c r="NDE1319" s="9"/>
      <c r="NDF1319" s="9"/>
      <c r="NDG1319" s="9"/>
      <c r="NDH1319" s="9"/>
      <c r="NDI1319" s="9"/>
      <c r="NDJ1319" s="9"/>
      <c r="NDK1319" s="9"/>
      <c r="NDL1319" s="9"/>
      <c r="NDM1319" s="9"/>
      <c r="NDN1319" s="9"/>
      <c r="NDO1319" s="9"/>
      <c r="NDP1319" s="9"/>
      <c r="NDQ1319" s="9"/>
      <c r="NDR1319" s="9"/>
      <c r="NDS1319" s="9"/>
      <c r="NDT1319" s="9"/>
      <c r="NDU1319" s="9"/>
      <c r="NDV1319" s="9"/>
      <c r="NDW1319" s="9"/>
      <c r="NDX1319" s="9"/>
      <c r="NDY1319" s="9"/>
      <c r="NDZ1319" s="9"/>
      <c r="NEA1319" s="9"/>
      <c r="NEB1319" s="9"/>
      <c r="NEC1319" s="9"/>
      <c r="NED1319" s="9"/>
      <c r="NEE1319" s="9"/>
      <c r="NEF1319" s="9"/>
      <c r="NEG1319" s="9"/>
      <c r="NEH1319" s="9"/>
      <c r="NEI1319" s="9"/>
      <c r="NEJ1319" s="9"/>
      <c r="NEK1319" s="9"/>
      <c r="NEL1319" s="9"/>
      <c r="NEM1319" s="9"/>
      <c r="NEN1319" s="9"/>
      <c r="NEO1319" s="9"/>
      <c r="NEP1319" s="9"/>
      <c r="NEQ1319" s="9"/>
      <c r="NER1319" s="9"/>
      <c r="NES1319" s="9"/>
      <c r="NET1319" s="9"/>
      <c r="NEU1319" s="9"/>
      <c r="NEV1319" s="9"/>
      <c r="NEW1319" s="9"/>
      <c r="NEX1319" s="9"/>
      <c r="NEY1319" s="9"/>
      <c r="NEZ1319" s="9"/>
      <c r="NFA1319" s="9"/>
      <c r="NFB1319" s="9"/>
      <c r="NFC1319" s="9"/>
      <c r="NFD1319" s="9"/>
      <c r="NFE1319" s="9"/>
      <c r="NFF1319" s="9"/>
      <c r="NFG1319" s="9"/>
      <c r="NFH1319" s="9"/>
      <c r="NFI1319" s="9"/>
      <c r="NFJ1319" s="9"/>
      <c r="NFK1319" s="9"/>
      <c r="NFL1319" s="9"/>
      <c r="NFM1319" s="9"/>
      <c r="NFN1319" s="9"/>
      <c r="NFO1319" s="9"/>
      <c r="NFP1319" s="9"/>
      <c r="NFQ1319" s="9"/>
      <c r="NFR1319" s="9"/>
      <c r="NFS1319" s="9"/>
      <c r="NFT1319" s="9"/>
      <c r="NFU1319" s="9"/>
      <c r="NFV1319" s="9"/>
      <c r="NFW1319" s="9"/>
      <c r="NFX1319" s="9"/>
      <c r="NFY1319" s="9"/>
      <c r="NFZ1319" s="9"/>
      <c r="NGA1319" s="9"/>
      <c r="NGB1319" s="9"/>
      <c r="NGC1319" s="9"/>
      <c r="NGD1319" s="9"/>
      <c r="NGE1319" s="9"/>
      <c r="NGF1319" s="9"/>
      <c r="NGG1319" s="9"/>
      <c r="NGH1319" s="9"/>
      <c r="NGI1319" s="9"/>
      <c r="NGJ1319" s="9"/>
      <c r="NGK1319" s="9"/>
      <c r="NGL1319" s="9"/>
      <c r="NGM1319" s="9"/>
      <c r="NGN1319" s="9"/>
      <c r="NGO1319" s="9"/>
      <c r="NGP1319" s="9"/>
      <c r="NGQ1319" s="9"/>
      <c r="NGR1319" s="9"/>
      <c r="NGS1319" s="9"/>
      <c r="NGT1319" s="9"/>
      <c r="NGU1319" s="9"/>
      <c r="NGV1319" s="9"/>
      <c r="NGW1319" s="9"/>
      <c r="NGX1319" s="9"/>
      <c r="NGY1319" s="9"/>
      <c r="NGZ1319" s="9"/>
      <c r="NHA1319" s="9"/>
      <c r="NHB1319" s="9"/>
      <c r="NHC1319" s="9"/>
      <c r="NHD1319" s="9"/>
      <c r="NHE1319" s="9"/>
      <c r="NHF1319" s="9"/>
      <c r="NHG1319" s="9"/>
      <c r="NHH1319" s="9"/>
      <c r="NHI1319" s="9"/>
      <c r="NHJ1319" s="9"/>
      <c r="NHK1319" s="9"/>
      <c r="NHL1319" s="9"/>
      <c r="NHM1319" s="9"/>
      <c r="NHN1319" s="9"/>
      <c r="NHO1319" s="9"/>
      <c r="NHP1319" s="9"/>
      <c r="NHQ1319" s="9"/>
      <c r="NHR1319" s="9"/>
      <c r="NHS1319" s="9"/>
      <c r="NHT1319" s="9"/>
      <c r="NHU1319" s="9"/>
      <c r="NHV1319" s="9"/>
      <c r="NHW1319" s="9"/>
      <c r="NHX1319" s="9"/>
      <c r="NHY1319" s="9"/>
      <c r="NHZ1319" s="9"/>
      <c r="NIA1319" s="9"/>
      <c r="NIB1319" s="9"/>
      <c r="NIC1319" s="9"/>
      <c r="NID1319" s="9"/>
      <c r="NIE1319" s="9"/>
      <c r="NIF1319" s="9"/>
      <c r="NIG1319" s="9"/>
      <c r="NIH1319" s="9"/>
      <c r="NII1319" s="9"/>
      <c r="NIJ1319" s="9"/>
      <c r="NIK1319" s="9"/>
      <c r="NIL1319" s="9"/>
      <c r="NIM1319" s="9"/>
      <c r="NIN1319" s="9"/>
      <c r="NIO1319" s="9"/>
      <c r="NIP1319" s="9"/>
      <c r="NIQ1319" s="9"/>
      <c r="NIR1319" s="9"/>
      <c r="NIS1319" s="9"/>
      <c r="NIT1319" s="9"/>
      <c r="NIU1319" s="9"/>
      <c r="NIV1319" s="9"/>
      <c r="NIW1319" s="9"/>
      <c r="NIX1319" s="9"/>
      <c r="NIY1319" s="9"/>
      <c r="NIZ1319" s="9"/>
      <c r="NJA1319" s="9"/>
      <c r="NJB1319" s="9"/>
      <c r="NJC1319" s="9"/>
      <c r="NJD1319" s="9"/>
      <c r="NJE1319" s="9"/>
      <c r="NJF1319" s="9"/>
      <c r="NJG1319" s="9"/>
      <c r="NJH1319" s="9"/>
      <c r="NJI1319" s="9"/>
      <c r="NJJ1319" s="9"/>
      <c r="NJK1319" s="9"/>
      <c r="NJL1319" s="9"/>
      <c r="NJM1319" s="9"/>
      <c r="NJN1319" s="9"/>
      <c r="NJO1319" s="9"/>
      <c r="NJP1319" s="9"/>
      <c r="NJQ1319" s="9"/>
      <c r="NJR1319" s="9"/>
      <c r="NJS1319" s="9"/>
      <c r="NJT1319" s="9"/>
      <c r="NJU1319" s="9"/>
      <c r="NJV1319" s="9"/>
      <c r="NJW1319" s="9"/>
      <c r="NJX1319" s="9"/>
      <c r="NJY1319" s="9"/>
      <c r="NJZ1319" s="9"/>
      <c r="NKA1319" s="9"/>
      <c r="NKB1319" s="9"/>
      <c r="NKC1319" s="9"/>
      <c r="NKD1319" s="9"/>
      <c r="NKE1319" s="9"/>
      <c r="NKF1319" s="9"/>
      <c r="NKG1319" s="9"/>
      <c r="NKH1319" s="9"/>
      <c r="NKI1319" s="9"/>
      <c r="NKJ1319" s="9"/>
      <c r="NKK1319" s="9"/>
      <c r="NKL1319" s="9"/>
      <c r="NKM1319" s="9"/>
      <c r="NKN1319" s="9"/>
      <c r="NKO1319" s="9"/>
      <c r="NKP1319" s="9"/>
      <c r="NKQ1319" s="9"/>
      <c r="NKR1319" s="9"/>
      <c r="NKS1319" s="9"/>
      <c r="NKT1319" s="9"/>
      <c r="NKU1319" s="9"/>
      <c r="NKV1319" s="9"/>
      <c r="NKW1319" s="9"/>
      <c r="NKX1319" s="9"/>
      <c r="NKY1319" s="9"/>
      <c r="NKZ1319" s="9"/>
      <c r="NLA1319" s="9"/>
      <c r="NLB1319" s="9"/>
      <c r="NLC1319" s="9"/>
      <c r="NLD1319" s="9"/>
      <c r="NLE1319" s="9"/>
      <c r="NLF1319" s="9"/>
      <c r="NLG1319" s="9"/>
      <c r="NLH1319" s="9"/>
      <c r="NLI1319" s="9"/>
      <c r="NLJ1319" s="9"/>
      <c r="NLK1319" s="9"/>
      <c r="NLL1319" s="9"/>
      <c r="NLM1319" s="9"/>
      <c r="NLN1319" s="9"/>
      <c r="NLO1319" s="9"/>
      <c r="NLP1319" s="9"/>
      <c r="NLQ1319" s="9"/>
      <c r="NLR1319" s="9"/>
      <c r="NLS1319" s="9"/>
      <c r="NLT1319" s="9"/>
      <c r="NLU1319" s="9"/>
      <c r="NLV1319" s="9"/>
      <c r="NLW1319" s="9"/>
      <c r="NLX1319" s="9"/>
      <c r="NLY1319" s="9"/>
      <c r="NLZ1319" s="9"/>
      <c r="NMA1319" s="9"/>
      <c r="NMB1319" s="9"/>
      <c r="NMC1319" s="9"/>
      <c r="NMD1319" s="9"/>
      <c r="NME1319" s="9"/>
      <c r="NMF1319" s="9"/>
      <c r="NMG1319" s="9"/>
      <c r="NMH1319" s="9"/>
      <c r="NMI1319" s="9"/>
      <c r="NMJ1319" s="9"/>
      <c r="NMK1319" s="9"/>
      <c r="NML1319" s="9"/>
      <c r="NMM1319" s="9"/>
      <c r="NMN1319" s="9"/>
      <c r="NMO1319" s="9"/>
      <c r="NMP1319" s="9"/>
      <c r="NMQ1319" s="9"/>
      <c r="NMR1319" s="9"/>
      <c r="NMS1319" s="9"/>
      <c r="NMT1319" s="9"/>
      <c r="NMU1319" s="9"/>
      <c r="NMV1319" s="9"/>
      <c r="NMW1319" s="9"/>
      <c r="NMX1319" s="9"/>
      <c r="NMY1319" s="9"/>
      <c r="NMZ1319" s="9"/>
      <c r="NNA1319" s="9"/>
      <c r="NNB1319" s="9"/>
      <c r="NNC1319" s="9"/>
      <c r="NND1319" s="9"/>
      <c r="NNE1319" s="9"/>
      <c r="NNF1319" s="9"/>
      <c r="NNG1319" s="9"/>
      <c r="NNH1319" s="9"/>
      <c r="NNI1319" s="9"/>
      <c r="NNJ1319" s="9"/>
      <c r="NNK1319" s="9"/>
      <c r="NNL1319" s="9"/>
      <c r="NNM1319" s="9"/>
      <c r="NNN1319" s="9"/>
      <c r="NNO1319" s="9"/>
      <c r="NNP1319" s="9"/>
      <c r="NNQ1319" s="9"/>
      <c r="NNR1319" s="9"/>
      <c r="NNS1319" s="9"/>
      <c r="NNT1319" s="9"/>
      <c r="NNU1319" s="9"/>
      <c r="NNV1319" s="9"/>
      <c r="NNW1319" s="9"/>
      <c r="NNX1319" s="9"/>
      <c r="NNY1319" s="9"/>
      <c r="NNZ1319" s="9"/>
      <c r="NOA1319" s="9"/>
      <c r="NOB1319" s="9"/>
      <c r="NOC1319" s="9"/>
      <c r="NOD1319" s="9"/>
      <c r="NOE1319" s="9"/>
      <c r="NOF1319" s="9"/>
      <c r="NOG1319" s="9"/>
      <c r="NOH1319" s="9"/>
      <c r="NOI1319" s="9"/>
      <c r="NOJ1319" s="9"/>
      <c r="NOK1319" s="9"/>
      <c r="NOL1319" s="9"/>
      <c r="NOM1319" s="9"/>
      <c r="NON1319" s="9"/>
      <c r="NOO1319" s="9"/>
      <c r="NOP1319" s="9"/>
      <c r="NOQ1319" s="9"/>
      <c r="NOR1319" s="9"/>
      <c r="NOS1319" s="9"/>
      <c r="NOT1319" s="9"/>
      <c r="NOU1319" s="9"/>
      <c r="NOV1319" s="9"/>
      <c r="NOW1319" s="9"/>
      <c r="NOX1319" s="9"/>
      <c r="NOY1319" s="9"/>
      <c r="NOZ1319" s="9"/>
      <c r="NPA1319" s="9"/>
      <c r="NPB1319" s="9"/>
      <c r="NPC1319" s="9"/>
      <c r="NPD1319" s="9"/>
      <c r="NPE1319" s="9"/>
      <c r="NPF1319" s="9"/>
      <c r="NPG1319" s="9"/>
      <c r="NPH1319" s="9"/>
      <c r="NPI1319" s="9"/>
      <c r="NPJ1319" s="9"/>
      <c r="NPK1319" s="9"/>
      <c r="NPL1319" s="9"/>
      <c r="NPM1319" s="9"/>
      <c r="NPN1319" s="9"/>
      <c r="NPO1319" s="9"/>
      <c r="NPP1319" s="9"/>
      <c r="NPQ1319" s="9"/>
      <c r="NPR1319" s="9"/>
      <c r="NPS1319" s="9"/>
      <c r="NPT1319" s="9"/>
      <c r="NPU1319" s="9"/>
      <c r="NPV1319" s="9"/>
      <c r="NPW1319" s="9"/>
      <c r="NPX1319" s="9"/>
      <c r="NPY1319" s="9"/>
      <c r="NPZ1319" s="9"/>
      <c r="NQA1319" s="9"/>
      <c r="NQB1319" s="9"/>
      <c r="NQC1319" s="9"/>
      <c r="NQD1319" s="9"/>
      <c r="NQE1319" s="9"/>
      <c r="NQF1319" s="9"/>
      <c r="NQG1319" s="9"/>
      <c r="NQH1319" s="9"/>
      <c r="NQI1319" s="9"/>
      <c r="NQJ1319" s="9"/>
      <c r="NQK1319" s="9"/>
      <c r="NQL1319" s="9"/>
      <c r="NQM1319" s="9"/>
      <c r="NQN1319" s="9"/>
      <c r="NQO1319" s="9"/>
      <c r="NQP1319" s="9"/>
      <c r="NQQ1319" s="9"/>
      <c r="NQR1319" s="9"/>
      <c r="NQS1319" s="9"/>
      <c r="NQT1319" s="9"/>
      <c r="NQU1319" s="9"/>
      <c r="NQV1319" s="9"/>
      <c r="NQW1319" s="9"/>
      <c r="NQX1319" s="9"/>
      <c r="NQY1319" s="9"/>
      <c r="NQZ1319" s="9"/>
      <c r="NRA1319" s="9"/>
      <c r="NRB1319" s="9"/>
      <c r="NRC1319" s="9"/>
      <c r="NRD1319" s="9"/>
      <c r="NRE1319" s="9"/>
      <c r="NRF1319" s="9"/>
      <c r="NRG1319" s="9"/>
      <c r="NRH1319" s="9"/>
      <c r="NRI1319" s="9"/>
      <c r="NRJ1319" s="9"/>
      <c r="NRK1319" s="9"/>
      <c r="NRL1319" s="9"/>
      <c r="NRM1319" s="9"/>
      <c r="NRN1319" s="9"/>
      <c r="NRO1319" s="9"/>
      <c r="NRP1319" s="9"/>
      <c r="NRQ1319" s="9"/>
      <c r="NRR1319" s="9"/>
      <c r="NRS1319" s="9"/>
      <c r="NRT1319" s="9"/>
      <c r="NRU1319" s="9"/>
      <c r="NRV1319" s="9"/>
      <c r="NRW1319" s="9"/>
      <c r="NRX1319" s="9"/>
      <c r="NRY1319" s="9"/>
      <c r="NRZ1319" s="9"/>
      <c r="NSA1319" s="9"/>
      <c r="NSB1319" s="9"/>
      <c r="NSC1319" s="9"/>
      <c r="NSD1319" s="9"/>
      <c r="NSE1319" s="9"/>
      <c r="NSF1319" s="9"/>
      <c r="NSG1319" s="9"/>
      <c r="NSH1319" s="9"/>
      <c r="NSI1319" s="9"/>
      <c r="NSJ1319" s="9"/>
      <c r="NSK1319" s="9"/>
      <c r="NSL1319" s="9"/>
      <c r="NSM1319" s="9"/>
      <c r="NSN1319" s="9"/>
      <c r="NSO1319" s="9"/>
      <c r="NSP1319" s="9"/>
      <c r="NSQ1319" s="9"/>
      <c r="NSR1319" s="9"/>
      <c r="NSS1319" s="9"/>
      <c r="NST1319" s="9"/>
      <c r="NSU1319" s="9"/>
      <c r="NSV1319" s="9"/>
      <c r="NSW1319" s="9"/>
      <c r="NSX1319" s="9"/>
      <c r="NSY1319" s="9"/>
      <c r="NSZ1319" s="9"/>
      <c r="NTA1319" s="9"/>
      <c r="NTB1319" s="9"/>
      <c r="NTC1319" s="9"/>
      <c r="NTD1319" s="9"/>
      <c r="NTE1319" s="9"/>
      <c r="NTF1319" s="9"/>
      <c r="NTG1319" s="9"/>
      <c r="NTH1319" s="9"/>
      <c r="NTI1319" s="9"/>
      <c r="NTJ1319" s="9"/>
      <c r="NTK1319" s="9"/>
      <c r="NTL1319" s="9"/>
      <c r="NTM1319" s="9"/>
      <c r="NTN1319" s="9"/>
      <c r="NTO1319" s="9"/>
      <c r="NTP1319" s="9"/>
      <c r="NTQ1319" s="9"/>
      <c r="NTR1319" s="9"/>
      <c r="NTS1319" s="9"/>
      <c r="NTT1319" s="9"/>
      <c r="NTU1319" s="9"/>
      <c r="NTV1319" s="9"/>
      <c r="NTW1319" s="9"/>
      <c r="NTX1319" s="9"/>
      <c r="NTY1319" s="9"/>
      <c r="NTZ1319" s="9"/>
      <c r="NUA1319" s="9"/>
      <c r="NUB1319" s="9"/>
      <c r="NUC1319" s="9"/>
      <c r="NUD1319" s="9"/>
      <c r="NUE1319" s="9"/>
      <c r="NUF1319" s="9"/>
      <c r="NUG1319" s="9"/>
      <c r="NUH1319" s="9"/>
      <c r="NUI1319" s="9"/>
      <c r="NUJ1319" s="9"/>
      <c r="NUK1319" s="9"/>
      <c r="NUL1319" s="9"/>
      <c r="NUM1319" s="9"/>
      <c r="NUN1319" s="9"/>
      <c r="NUO1319" s="9"/>
      <c r="NUP1319" s="9"/>
      <c r="NUQ1319" s="9"/>
      <c r="NUR1319" s="9"/>
      <c r="NUS1319" s="9"/>
      <c r="NUT1319" s="9"/>
      <c r="NUU1319" s="9"/>
      <c r="NUV1319" s="9"/>
      <c r="NUW1319" s="9"/>
      <c r="NUX1319" s="9"/>
      <c r="NUY1319" s="9"/>
      <c r="NUZ1319" s="9"/>
      <c r="NVA1319" s="9"/>
      <c r="NVB1319" s="9"/>
      <c r="NVC1319" s="9"/>
      <c r="NVD1319" s="9"/>
      <c r="NVE1319" s="9"/>
      <c r="NVF1319" s="9"/>
      <c r="NVG1319" s="9"/>
      <c r="NVH1319" s="9"/>
      <c r="NVI1319" s="9"/>
      <c r="NVJ1319" s="9"/>
      <c r="NVK1319" s="9"/>
      <c r="NVL1319" s="9"/>
      <c r="NVM1319" s="9"/>
      <c r="NVN1319" s="9"/>
      <c r="NVO1319" s="9"/>
      <c r="NVP1319" s="9"/>
      <c r="NVQ1319" s="9"/>
      <c r="NVR1319" s="9"/>
      <c r="NVS1319" s="9"/>
      <c r="NVT1319" s="9"/>
      <c r="NVU1319" s="9"/>
      <c r="NVV1319" s="9"/>
      <c r="NVW1319" s="9"/>
      <c r="NVX1319" s="9"/>
      <c r="NVY1319" s="9"/>
      <c r="NVZ1319" s="9"/>
      <c r="NWA1319" s="9"/>
      <c r="NWB1319" s="9"/>
      <c r="NWC1319" s="9"/>
      <c r="NWD1319" s="9"/>
      <c r="NWE1319" s="9"/>
      <c r="NWF1319" s="9"/>
      <c r="NWG1319" s="9"/>
      <c r="NWH1319" s="9"/>
      <c r="NWI1319" s="9"/>
      <c r="NWJ1319" s="9"/>
      <c r="NWK1319" s="9"/>
      <c r="NWL1319" s="9"/>
      <c r="NWM1319" s="9"/>
      <c r="NWN1319" s="9"/>
      <c r="NWO1319" s="9"/>
      <c r="NWP1319" s="9"/>
      <c r="NWQ1319" s="9"/>
      <c r="NWR1319" s="9"/>
      <c r="NWS1319" s="9"/>
      <c r="NWT1319" s="9"/>
      <c r="NWU1319" s="9"/>
      <c r="NWV1319" s="9"/>
      <c r="NWW1319" s="9"/>
      <c r="NWX1319" s="9"/>
      <c r="NWY1319" s="9"/>
      <c r="NWZ1319" s="9"/>
      <c r="NXA1319" s="9"/>
      <c r="NXB1319" s="9"/>
      <c r="NXC1319" s="9"/>
      <c r="NXD1319" s="9"/>
      <c r="NXE1319" s="9"/>
      <c r="NXF1319" s="9"/>
      <c r="NXG1319" s="9"/>
      <c r="NXH1319" s="9"/>
      <c r="NXI1319" s="9"/>
      <c r="NXJ1319" s="9"/>
      <c r="NXK1319" s="9"/>
      <c r="NXL1319" s="9"/>
      <c r="NXM1319" s="9"/>
      <c r="NXN1319" s="9"/>
      <c r="NXO1319" s="9"/>
      <c r="NXP1319" s="9"/>
      <c r="NXQ1319" s="9"/>
      <c r="NXR1319" s="9"/>
      <c r="NXS1319" s="9"/>
      <c r="NXT1319" s="9"/>
      <c r="NXU1319" s="9"/>
      <c r="NXV1319" s="9"/>
      <c r="NXW1319" s="9"/>
      <c r="NXX1319" s="9"/>
      <c r="NXY1319" s="9"/>
      <c r="NXZ1319" s="9"/>
      <c r="NYA1319" s="9"/>
      <c r="NYB1319" s="9"/>
      <c r="NYC1319" s="9"/>
      <c r="NYD1319" s="9"/>
      <c r="NYE1319" s="9"/>
      <c r="NYF1319" s="9"/>
      <c r="NYG1319" s="9"/>
      <c r="NYH1319" s="9"/>
      <c r="NYI1319" s="9"/>
      <c r="NYJ1319" s="9"/>
      <c r="NYK1319" s="9"/>
      <c r="NYL1319" s="9"/>
      <c r="NYM1319" s="9"/>
      <c r="NYN1319" s="9"/>
      <c r="NYO1319" s="9"/>
      <c r="NYP1319" s="9"/>
      <c r="NYQ1319" s="9"/>
      <c r="NYR1319" s="9"/>
      <c r="NYS1319" s="9"/>
      <c r="NYT1319" s="9"/>
      <c r="NYU1319" s="9"/>
      <c r="NYV1319" s="9"/>
      <c r="NYW1319" s="9"/>
      <c r="NYX1319" s="9"/>
      <c r="NYY1319" s="9"/>
      <c r="NYZ1319" s="9"/>
      <c r="NZA1319" s="9"/>
      <c r="NZB1319" s="9"/>
      <c r="NZC1319" s="9"/>
      <c r="NZD1319" s="9"/>
      <c r="NZE1319" s="9"/>
      <c r="NZF1319" s="9"/>
      <c r="NZG1319" s="9"/>
      <c r="NZH1319" s="9"/>
      <c r="NZI1319" s="9"/>
      <c r="NZJ1319" s="9"/>
      <c r="NZK1319" s="9"/>
      <c r="NZL1319" s="9"/>
      <c r="NZM1319" s="9"/>
      <c r="NZN1319" s="9"/>
      <c r="NZO1319" s="9"/>
      <c r="NZP1319" s="9"/>
      <c r="NZQ1319" s="9"/>
      <c r="NZR1319" s="9"/>
      <c r="NZS1319" s="9"/>
      <c r="NZT1319" s="9"/>
      <c r="NZU1319" s="9"/>
      <c r="NZV1319" s="9"/>
      <c r="NZW1319" s="9"/>
      <c r="NZX1319" s="9"/>
      <c r="NZY1319" s="9"/>
      <c r="NZZ1319" s="9"/>
      <c r="OAA1319" s="9"/>
      <c r="OAB1319" s="9"/>
      <c r="OAC1319" s="9"/>
      <c r="OAD1319" s="9"/>
      <c r="OAE1319" s="9"/>
      <c r="OAF1319" s="9"/>
      <c r="OAG1319" s="9"/>
      <c r="OAH1319" s="9"/>
      <c r="OAI1319" s="9"/>
      <c r="OAJ1319" s="9"/>
      <c r="OAK1319" s="9"/>
      <c r="OAL1319" s="9"/>
      <c r="OAM1319" s="9"/>
      <c r="OAN1319" s="9"/>
      <c r="OAO1319" s="9"/>
      <c r="OAP1319" s="9"/>
      <c r="OAQ1319" s="9"/>
      <c r="OAR1319" s="9"/>
      <c r="OAS1319" s="9"/>
      <c r="OAT1319" s="9"/>
      <c r="OAU1319" s="9"/>
      <c r="OAV1319" s="9"/>
      <c r="OAW1319" s="9"/>
      <c r="OAX1319" s="9"/>
      <c r="OAY1319" s="9"/>
      <c r="OAZ1319" s="9"/>
      <c r="OBA1319" s="9"/>
      <c r="OBB1319" s="9"/>
      <c r="OBC1319" s="9"/>
      <c r="OBD1319" s="9"/>
      <c r="OBE1319" s="9"/>
      <c r="OBF1319" s="9"/>
      <c r="OBG1319" s="9"/>
      <c r="OBH1319" s="9"/>
      <c r="OBI1319" s="9"/>
      <c r="OBJ1319" s="9"/>
      <c r="OBK1319" s="9"/>
      <c r="OBL1319" s="9"/>
      <c r="OBM1319" s="9"/>
      <c r="OBN1319" s="9"/>
      <c r="OBO1319" s="9"/>
      <c r="OBP1319" s="9"/>
      <c r="OBQ1319" s="9"/>
      <c r="OBR1319" s="9"/>
      <c r="OBS1319" s="9"/>
      <c r="OBT1319" s="9"/>
      <c r="OBU1319" s="9"/>
      <c r="OBV1319" s="9"/>
      <c r="OBW1319" s="9"/>
      <c r="OBX1319" s="9"/>
      <c r="OBY1319" s="9"/>
      <c r="OBZ1319" s="9"/>
      <c r="OCA1319" s="9"/>
      <c r="OCB1319" s="9"/>
      <c r="OCC1319" s="9"/>
      <c r="OCD1319" s="9"/>
      <c r="OCE1319" s="9"/>
      <c r="OCF1319" s="9"/>
      <c r="OCG1319" s="9"/>
      <c r="OCH1319" s="9"/>
      <c r="OCI1319" s="9"/>
      <c r="OCJ1319" s="9"/>
      <c r="OCK1319" s="9"/>
      <c r="OCL1319" s="9"/>
      <c r="OCM1319" s="9"/>
      <c r="OCN1319" s="9"/>
      <c r="OCO1319" s="9"/>
      <c r="OCP1319" s="9"/>
      <c r="OCQ1319" s="9"/>
      <c r="OCR1319" s="9"/>
      <c r="OCS1319" s="9"/>
      <c r="OCT1319" s="9"/>
      <c r="OCU1319" s="9"/>
      <c r="OCV1319" s="9"/>
      <c r="OCW1319" s="9"/>
      <c r="OCX1319" s="9"/>
      <c r="OCY1319" s="9"/>
      <c r="OCZ1319" s="9"/>
      <c r="ODA1319" s="9"/>
      <c r="ODB1319" s="9"/>
      <c r="ODC1319" s="9"/>
      <c r="ODD1319" s="9"/>
      <c r="ODE1319" s="9"/>
      <c r="ODF1319" s="9"/>
      <c r="ODG1319" s="9"/>
      <c r="ODH1319" s="9"/>
      <c r="ODI1319" s="9"/>
      <c r="ODJ1319" s="9"/>
      <c r="ODK1319" s="9"/>
      <c r="ODL1319" s="9"/>
      <c r="ODM1319" s="9"/>
      <c r="ODN1319" s="9"/>
      <c r="ODO1319" s="9"/>
      <c r="ODP1319" s="9"/>
      <c r="ODQ1319" s="9"/>
      <c r="ODR1319" s="9"/>
      <c r="ODS1319" s="9"/>
      <c r="ODT1319" s="9"/>
      <c r="ODU1319" s="9"/>
      <c r="ODV1319" s="9"/>
      <c r="ODW1319" s="9"/>
      <c r="ODX1319" s="9"/>
      <c r="ODY1319" s="9"/>
      <c r="ODZ1319" s="9"/>
      <c r="OEA1319" s="9"/>
      <c r="OEB1319" s="9"/>
      <c r="OEC1319" s="9"/>
      <c r="OED1319" s="9"/>
      <c r="OEE1319" s="9"/>
      <c r="OEF1319" s="9"/>
      <c r="OEG1319" s="9"/>
      <c r="OEH1319" s="9"/>
      <c r="OEI1319" s="9"/>
      <c r="OEJ1319" s="9"/>
      <c r="OEK1319" s="9"/>
      <c r="OEL1319" s="9"/>
      <c r="OEM1319" s="9"/>
      <c r="OEN1319" s="9"/>
      <c r="OEO1319" s="9"/>
      <c r="OEP1319" s="9"/>
      <c r="OEQ1319" s="9"/>
      <c r="OER1319" s="9"/>
      <c r="OES1319" s="9"/>
      <c r="OET1319" s="9"/>
      <c r="OEU1319" s="9"/>
      <c r="OEV1319" s="9"/>
      <c r="OEW1319" s="9"/>
      <c r="OEX1319" s="9"/>
      <c r="OEY1319" s="9"/>
      <c r="OEZ1319" s="9"/>
      <c r="OFA1319" s="9"/>
      <c r="OFB1319" s="9"/>
      <c r="OFC1319" s="9"/>
      <c r="OFD1319" s="9"/>
      <c r="OFE1319" s="9"/>
      <c r="OFF1319" s="9"/>
      <c r="OFG1319" s="9"/>
      <c r="OFH1319" s="9"/>
      <c r="OFI1319" s="9"/>
      <c r="OFJ1319" s="9"/>
      <c r="OFK1319" s="9"/>
      <c r="OFL1319" s="9"/>
      <c r="OFM1319" s="9"/>
      <c r="OFN1319" s="9"/>
      <c r="OFO1319" s="9"/>
      <c r="OFP1319" s="9"/>
      <c r="OFQ1319" s="9"/>
      <c r="OFR1319" s="9"/>
      <c r="OFS1319" s="9"/>
      <c r="OFT1319" s="9"/>
      <c r="OFU1319" s="9"/>
      <c r="OFV1319" s="9"/>
      <c r="OFW1319" s="9"/>
      <c r="OFX1319" s="9"/>
      <c r="OFY1319" s="9"/>
      <c r="OFZ1319" s="9"/>
      <c r="OGA1319" s="9"/>
      <c r="OGB1319" s="9"/>
      <c r="OGC1319" s="9"/>
      <c r="OGD1319" s="9"/>
      <c r="OGE1319" s="9"/>
      <c r="OGF1319" s="9"/>
      <c r="OGG1319" s="9"/>
      <c r="OGH1319" s="9"/>
      <c r="OGI1319" s="9"/>
      <c r="OGJ1319" s="9"/>
      <c r="OGK1319" s="9"/>
      <c r="OGL1319" s="9"/>
      <c r="OGM1319" s="9"/>
      <c r="OGN1319" s="9"/>
      <c r="OGO1319" s="9"/>
      <c r="OGP1319" s="9"/>
      <c r="OGQ1319" s="9"/>
      <c r="OGR1319" s="9"/>
      <c r="OGS1319" s="9"/>
      <c r="OGT1319" s="9"/>
      <c r="OGU1319" s="9"/>
      <c r="OGV1319" s="9"/>
      <c r="OGW1319" s="9"/>
      <c r="OGX1319" s="9"/>
      <c r="OGY1319" s="9"/>
      <c r="OGZ1319" s="9"/>
      <c r="OHA1319" s="9"/>
      <c r="OHB1319" s="9"/>
      <c r="OHC1319" s="9"/>
      <c r="OHD1319" s="9"/>
      <c r="OHE1319" s="9"/>
      <c r="OHF1319" s="9"/>
      <c r="OHG1319" s="9"/>
      <c r="OHH1319" s="9"/>
      <c r="OHI1319" s="9"/>
      <c r="OHJ1319" s="9"/>
      <c r="OHK1319" s="9"/>
      <c r="OHL1319" s="9"/>
      <c r="OHM1319" s="9"/>
      <c r="OHN1319" s="9"/>
      <c r="OHO1319" s="9"/>
      <c r="OHP1319" s="9"/>
      <c r="OHQ1319" s="9"/>
      <c r="OHR1319" s="9"/>
      <c r="OHS1319" s="9"/>
      <c r="OHT1319" s="9"/>
      <c r="OHU1319" s="9"/>
      <c r="OHV1319" s="9"/>
      <c r="OHW1319" s="9"/>
      <c r="OHX1319" s="9"/>
      <c r="OHY1319" s="9"/>
      <c r="OHZ1319" s="9"/>
      <c r="OIA1319" s="9"/>
      <c r="OIB1319" s="9"/>
      <c r="OIC1319" s="9"/>
      <c r="OID1319" s="9"/>
      <c r="OIE1319" s="9"/>
      <c r="OIF1319" s="9"/>
      <c r="OIG1319" s="9"/>
      <c r="OIH1319" s="9"/>
      <c r="OII1319" s="9"/>
      <c r="OIJ1319" s="9"/>
      <c r="OIK1319" s="9"/>
      <c r="OIL1319" s="9"/>
      <c r="OIM1319" s="9"/>
      <c r="OIN1319" s="9"/>
      <c r="OIO1319" s="9"/>
      <c r="OIP1319" s="9"/>
      <c r="OIQ1319" s="9"/>
      <c r="OIR1319" s="9"/>
      <c r="OIS1319" s="9"/>
      <c r="OIT1319" s="9"/>
      <c r="OIU1319" s="9"/>
      <c r="OIV1319" s="9"/>
      <c r="OIW1319" s="9"/>
      <c r="OIX1319" s="9"/>
      <c r="OIY1319" s="9"/>
      <c r="OIZ1319" s="9"/>
      <c r="OJA1319" s="9"/>
      <c r="OJB1319" s="9"/>
      <c r="OJC1319" s="9"/>
      <c r="OJD1319" s="9"/>
      <c r="OJE1319" s="9"/>
      <c r="OJF1319" s="9"/>
      <c r="OJG1319" s="9"/>
      <c r="OJH1319" s="9"/>
      <c r="OJI1319" s="9"/>
      <c r="OJJ1319" s="9"/>
      <c r="OJK1319" s="9"/>
      <c r="OJL1319" s="9"/>
      <c r="OJM1319" s="9"/>
      <c r="OJN1319" s="9"/>
      <c r="OJO1319" s="9"/>
      <c r="OJP1319" s="9"/>
      <c r="OJQ1319" s="9"/>
      <c r="OJR1319" s="9"/>
      <c r="OJS1319" s="9"/>
      <c r="OJT1319" s="9"/>
      <c r="OJU1319" s="9"/>
      <c r="OJV1319" s="9"/>
      <c r="OJW1319" s="9"/>
      <c r="OJX1319" s="9"/>
      <c r="OJY1319" s="9"/>
      <c r="OJZ1319" s="9"/>
      <c r="OKA1319" s="9"/>
      <c r="OKB1319" s="9"/>
      <c r="OKC1319" s="9"/>
      <c r="OKD1319" s="9"/>
      <c r="OKE1319" s="9"/>
      <c r="OKF1319" s="9"/>
      <c r="OKG1319" s="9"/>
      <c r="OKH1319" s="9"/>
      <c r="OKI1319" s="9"/>
      <c r="OKJ1319" s="9"/>
      <c r="OKK1319" s="9"/>
      <c r="OKL1319" s="9"/>
      <c r="OKM1319" s="9"/>
      <c r="OKN1319" s="9"/>
      <c r="OKO1319" s="9"/>
      <c r="OKP1319" s="9"/>
      <c r="OKQ1319" s="9"/>
      <c r="OKR1319" s="9"/>
      <c r="OKS1319" s="9"/>
      <c r="OKT1319" s="9"/>
      <c r="OKU1319" s="9"/>
      <c r="OKV1319" s="9"/>
      <c r="OKW1319" s="9"/>
      <c r="OKX1319" s="9"/>
      <c r="OKY1319" s="9"/>
      <c r="OKZ1319" s="9"/>
      <c r="OLA1319" s="9"/>
      <c r="OLB1319" s="9"/>
      <c r="OLC1319" s="9"/>
      <c r="OLD1319" s="9"/>
      <c r="OLE1319" s="9"/>
      <c r="OLF1319" s="9"/>
      <c r="OLG1319" s="9"/>
      <c r="OLH1319" s="9"/>
      <c r="OLI1319" s="9"/>
      <c r="OLJ1319" s="9"/>
      <c r="OLK1319" s="9"/>
      <c r="OLL1319" s="9"/>
      <c r="OLM1319" s="9"/>
      <c r="OLN1319" s="9"/>
      <c r="OLO1319" s="9"/>
      <c r="OLP1319" s="9"/>
      <c r="OLQ1319" s="9"/>
      <c r="OLR1319" s="9"/>
      <c r="OLS1319" s="9"/>
      <c r="OLT1319" s="9"/>
      <c r="OLU1319" s="9"/>
      <c r="OLV1319" s="9"/>
      <c r="OLW1319" s="9"/>
      <c r="OLX1319" s="9"/>
      <c r="OLY1319" s="9"/>
      <c r="OLZ1319" s="9"/>
      <c r="OMA1319" s="9"/>
      <c r="OMB1319" s="9"/>
      <c r="OMC1319" s="9"/>
      <c r="OMD1319" s="9"/>
      <c r="OME1319" s="9"/>
      <c r="OMF1319" s="9"/>
      <c r="OMG1319" s="9"/>
      <c r="OMH1319" s="9"/>
      <c r="OMI1319" s="9"/>
      <c r="OMJ1319" s="9"/>
      <c r="OMK1319" s="9"/>
      <c r="OML1319" s="9"/>
      <c r="OMM1319" s="9"/>
      <c r="OMN1319" s="9"/>
      <c r="OMO1319" s="9"/>
      <c r="OMP1319" s="9"/>
      <c r="OMQ1319" s="9"/>
      <c r="OMR1319" s="9"/>
      <c r="OMS1319" s="9"/>
      <c r="OMT1319" s="9"/>
      <c r="OMU1319" s="9"/>
      <c r="OMV1319" s="9"/>
      <c r="OMW1319" s="9"/>
      <c r="OMX1319" s="9"/>
      <c r="OMY1319" s="9"/>
      <c r="OMZ1319" s="9"/>
      <c r="ONA1319" s="9"/>
      <c r="ONB1319" s="9"/>
      <c r="ONC1319" s="9"/>
      <c r="OND1319" s="9"/>
      <c r="ONE1319" s="9"/>
      <c r="ONF1319" s="9"/>
      <c r="ONG1319" s="9"/>
      <c r="ONH1319" s="9"/>
      <c r="ONI1319" s="9"/>
      <c r="ONJ1319" s="9"/>
      <c r="ONK1319" s="9"/>
      <c r="ONL1319" s="9"/>
      <c r="ONM1319" s="9"/>
      <c r="ONN1319" s="9"/>
      <c r="ONO1319" s="9"/>
      <c r="ONP1319" s="9"/>
      <c r="ONQ1319" s="9"/>
      <c r="ONR1319" s="9"/>
      <c r="ONS1319" s="9"/>
      <c r="ONT1319" s="9"/>
      <c r="ONU1319" s="9"/>
      <c r="ONV1319" s="9"/>
      <c r="ONW1319" s="9"/>
      <c r="ONX1319" s="9"/>
      <c r="ONY1319" s="9"/>
      <c r="ONZ1319" s="9"/>
      <c r="OOA1319" s="9"/>
      <c r="OOB1319" s="9"/>
      <c r="OOC1319" s="9"/>
      <c r="OOD1319" s="9"/>
      <c r="OOE1319" s="9"/>
      <c r="OOF1319" s="9"/>
      <c r="OOG1319" s="9"/>
      <c r="OOH1319" s="9"/>
      <c r="OOI1319" s="9"/>
      <c r="OOJ1319" s="9"/>
      <c r="OOK1319" s="9"/>
      <c r="OOL1319" s="9"/>
      <c r="OOM1319" s="9"/>
      <c r="OON1319" s="9"/>
      <c r="OOO1319" s="9"/>
      <c r="OOP1319" s="9"/>
      <c r="OOQ1319" s="9"/>
      <c r="OOR1319" s="9"/>
      <c r="OOS1319" s="9"/>
      <c r="OOT1319" s="9"/>
      <c r="OOU1319" s="9"/>
      <c r="OOV1319" s="9"/>
      <c r="OOW1319" s="9"/>
      <c r="OOX1319" s="9"/>
      <c r="OOY1319" s="9"/>
      <c r="OOZ1319" s="9"/>
      <c r="OPA1319" s="9"/>
      <c r="OPB1319" s="9"/>
      <c r="OPC1319" s="9"/>
      <c r="OPD1319" s="9"/>
      <c r="OPE1319" s="9"/>
      <c r="OPF1319" s="9"/>
      <c r="OPG1319" s="9"/>
      <c r="OPH1319" s="9"/>
      <c r="OPI1319" s="9"/>
      <c r="OPJ1319" s="9"/>
      <c r="OPK1319" s="9"/>
      <c r="OPL1319" s="9"/>
      <c r="OPM1319" s="9"/>
      <c r="OPN1319" s="9"/>
      <c r="OPO1319" s="9"/>
      <c r="OPP1319" s="9"/>
      <c r="OPQ1319" s="9"/>
      <c r="OPR1319" s="9"/>
      <c r="OPS1319" s="9"/>
      <c r="OPT1319" s="9"/>
      <c r="OPU1319" s="9"/>
      <c r="OPV1319" s="9"/>
      <c r="OPW1319" s="9"/>
      <c r="OPX1319" s="9"/>
      <c r="OPY1319" s="9"/>
      <c r="OPZ1319" s="9"/>
      <c r="OQA1319" s="9"/>
      <c r="OQB1319" s="9"/>
      <c r="OQC1319" s="9"/>
      <c r="OQD1319" s="9"/>
      <c r="OQE1319" s="9"/>
      <c r="OQF1319" s="9"/>
      <c r="OQG1319" s="9"/>
      <c r="OQH1319" s="9"/>
      <c r="OQI1319" s="9"/>
      <c r="OQJ1319" s="9"/>
      <c r="OQK1319" s="9"/>
      <c r="OQL1319" s="9"/>
      <c r="OQM1319" s="9"/>
      <c r="OQN1319" s="9"/>
      <c r="OQO1319" s="9"/>
      <c r="OQP1319" s="9"/>
      <c r="OQQ1319" s="9"/>
      <c r="OQR1319" s="9"/>
      <c r="OQS1319" s="9"/>
      <c r="OQT1319" s="9"/>
      <c r="OQU1319" s="9"/>
      <c r="OQV1319" s="9"/>
      <c r="OQW1319" s="9"/>
      <c r="OQX1319" s="9"/>
      <c r="OQY1319" s="9"/>
      <c r="OQZ1319" s="9"/>
      <c r="ORA1319" s="9"/>
      <c r="ORB1319" s="9"/>
      <c r="ORC1319" s="9"/>
      <c r="ORD1319" s="9"/>
      <c r="ORE1319" s="9"/>
      <c r="ORF1319" s="9"/>
      <c r="ORG1319" s="9"/>
      <c r="ORH1319" s="9"/>
      <c r="ORI1319" s="9"/>
      <c r="ORJ1319" s="9"/>
      <c r="ORK1319" s="9"/>
      <c r="ORL1319" s="9"/>
      <c r="ORM1319" s="9"/>
      <c r="ORN1319" s="9"/>
      <c r="ORO1319" s="9"/>
      <c r="ORP1319" s="9"/>
      <c r="ORQ1319" s="9"/>
      <c r="ORR1319" s="9"/>
      <c r="ORS1319" s="9"/>
      <c r="ORT1319" s="9"/>
      <c r="ORU1319" s="9"/>
      <c r="ORV1319" s="9"/>
      <c r="ORW1319" s="9"/>
      <c r="ORX1319" s="9"/>
      <c r="ORY1319" s="9"/>
      <c r="ORZ1319" s="9"/>
      <c r="OSA1319" s="9"/>
      <c r="OSB1319" s="9"/>
      <c r="OSC1319" s="9"/>
      <c r="OSD1319" s="9"/>
      <c r="OSE1319" s="9"/>
      <c r="OSF1319" s="9"/>
      <c r="OSG1319" s="9"/>
      <c r="OSH1319" s="9"/>
      <c r="OSI1319" s="9"/>
      <c r="OSJ1319" s="9"/>
      <c r="OSK1319" s="9"/>
      <c r="OSL1319" s="9"/>
      <c r="OSM1319" s="9"/>
      <c r="OSN1319" s="9"/>
      <c r="OSO1319" s="9"/>
      <c r="OSP1319" s="9"/>
      <c r="OSQ1319" s="9"/>
      <c r="OSR1319" s="9"/>
      <c r="OSS1319" s="9"/>
      <c r="OST1319" s="9"/>
      <c r="OSU1319" s="9"/>
      <c r="OSV1319" s="9"/>
      <c r="OSW1319" s="9"/>
      <c r="OSX1319" s="9"/>
      <c r="OSY1319" s="9"/>
      <c r="OSZ1319" s="9"/>
      <c r="OTA1319" s="9"/>
      <c r="OTB1319" s="9"/>
      <c r="OTC1319" s="9"/>
      <c r="OTD1319" s="9"/>
      <c r="OTE1319" s="9"/>
      <c r="OTF1319" s="9"/>
      <c r="OTG1319" s="9"/>
      <c r="OTH1319" s="9"/>
      <c r="OTI1319" s="9"/>
      <c r="OTJ1319" s="9"/>
      <c r="OTK1319" s="9"/>
      <c r="OTL1319" s="9"/>
      <c r="OTM1319" s="9"/>
      <c r="OTN1319" s="9"/>
      <c r="OTO1319" s="9"/>
      <c r="OTP1319" s="9"/>
      <c r="OTQ1319" s="9"/>
      <c r="OTR1319" s="9"/>
      <c r="OTS1319" s="9"/>
      <c r="OTT1319" s="9"/>
      <c r="OTU1319" s="9"/>
      <c r="OTV1319" s="9"/>
      <c r="OTW1319" s="9"/>
      <c r="OTX1319" s="9"/>
      <c r="OTY1319" s="9"/>
      <c r="OTZ1319" s="9"/>
      <c r="OUA1319" s="9"/>
      <c r="OUB1319" s="9"/>
      <c r="OUC1319" s="9"/>
      <c r="OUD1319" s="9"/>
      <c r="OUE1319" s="9"/>
      <c r="OUF1319" s="9"/>
      <c r="OUG1319" s="9"/>
      <c r="OUH1319" s="9"/>
      <c r="OUI1319" s="9"/>
      <c r="OUJ1319" s="9"/>
      <c r="OUK1319" s="9"/>
      <c r="OUL1319" s="9"/>
      <c r="OUM1319" s="9"/>
      <c r="OUN1319" s="9"/>
      <c r="OUO1319" s="9"/>
      <c r="OUP1319" s="9"/>
      <c r="OUQ1319" s="9"/>
      <c r="OUR1319" s="9"/>
      <c r="OUS1319" s="9"/>
      <c r="OUT1319" s="9"/>
      <c r="OUU1319" s="9"/>
      <c r="OUV1319" s="9"/>
      <c r="OUW1319" s="9"/>
      <c r="OUX1319" s="9"/>
      <c r="OUY1319" s="9"/>
      <c r="OUZ1319" s="9"/>
      <c r="OVA1319" s="9"/>
      <c r="OVB1319" s="9"/>
      <c r="OVC1319" s="9"/>
      <c r="OVD1319" s="9"/>
      <c r="OVE1319" s="9"/>
      <c r="OVF1319" s="9"/>
      <c r="OVG1319" s="9"/>
      <c r="OVH1319" s="9"/>
      <c r="OVI1319" s="9"/>
      <c r="OVJ1319" s="9"/>
      <c r="OVK1319" s="9"/>
      <c r="OVL1319" s="9"/>
      <c r="OVM1319" s="9"/>
      <c r="OVN1319" s="9"/>
      <c r="OVO1319" s="9"/>
      <c r="OVP1319" s="9"/>
      <c r="OVQ1319" s="9"/>
      <c r="OVR1319" s="9"/>
      <c r="OVS1319" s="9"/>
      <c r="OVT1319" s="9"/>
      <c r="OVU1319" s="9"/>
      <c r="OVV1319" s="9"/>
      <c r="OVW1319" s="9"/>
      <c r="OVX1319" s="9"/>
      <c r="OVY1319" s="9"/>
      <c r="OVZ1319" s="9"/>
      <c r="OWA1319" s="9"/>
      <c r="OWB1319" s="9"/>
      <c r="OWC1319" s="9"/>
      <c r="OWD1319" s="9"/>
      <c r="OWE1319" s="9"/>
      <c r="OWF1319" s="9"/>
      <c r="OWG1319" s="9"/>
      <c r="OWH1319" s="9"/>
      <c r="OWI1319" s="9"/>
      <c r="OWJ1319" s="9"/>
      <c r="OWK1319" s="9"/>
      <c r="OWL1319" s="9"/>
      <c r="OWM1319" s="9"/>
      <c r="OWN1319" s="9"/>
      <c r="OWO1319" s="9"/>
      <c r="OWP1319" s="9"/>
      <c r="OWQ1319" s="9"/>
      <c r="OWR1319" s="9"/>
      <c r="OWS1319" s="9"/>
      <c r="OWT1319" s="9"/>
      <c r="OWU1319" s="9"/>
      <c r="OWV1319" s="9"/>
      <c r="OWW1319" s="9"/>
      <c r="OWX1319" s="9"/>
      <c r="OWY1319" s="9"/>
      <c r="OWZ1319" s="9"/>
      <c r="OXA1319" s="9"/>
      <c r="OXB1319" s="9"/>
      <c r="OXC1319" s="9"/>
      <c r="OXD1319" s="9"/>
      <c r="OXE1319" s="9"/>
      <c r="OXF1319" s="9"/>
      <c r="OXG1319" s="9"/>
      <c r="OXH1319" s="9"/>
      <c r="OXI1319" s="9"/>
      <c r="OXJ1319" s="9"/>
      <c r="OXK1319" s="9"/>
      <c r="OXL1319" s="9"/>
      <c r="OXM1319" s="9"/>
      <c r="OXN1319" s="9"/>
      <c r="OXO1319" s="9"/>
      <c r="OXP1319" s="9"/>
      <c r="OXQ1319" s="9"/>
      <c r="OXR1319" s="9"/>
      <c r="OXS1319" s="9"/>
      <c r="OXT1319" s="9"/>
      <c r="OXU1319" s="9"/>
      <c r="OXV1319" s="9"/>
      <c r="OXW1319" s="9"/>
      <c r="OXX1319" s="9"/>
      <c r="OXY1319" s="9"/>
      <c r="OXZ1319" s="9"/>
      <c r="OYA1319" s="9"/>
      <c r="OYB1319" s="9"/>
      <c r="OYC1319" s="9"/>
      <c r="OYD1319" s="9"/>
      <c r="OYE1319" s="9"/>
      <c r="OYF1319" s="9"/>
      <c r="OYG1319" s="9"/>
      <c r="OYH1319" s="9"/>
      <c r="OYI1319" s="9"/>
      <c r="OYJ1319" s="9"/>
      <c r="OYK1319" s="9"/>
      <c r="OYL1319" s="9"/>
      <c r="OYM1319" s="9"/>
      <c r="OYN1319" s="9"/>
      <c r="OYO1319" s="9"/>
      <c r="OYP1319" s="9"/>
      <c r="OYQ1319" s="9"/>
      <c r="OYR1319" s="9"/>
      <c r="OYS1319" s="9"/>
      <c r="OYT1319" s="9"/>
      <c r="OYU1319" s="9"/>
      <c r="OYV1319" s="9"/>
      <c r="OYW1319" s="9"/>
      <c r="OYX1319" s="9"/>
      <c r="OYY1319" s="9"/>
      <c r="OYZ1319" s="9"/>
      <c r="OZA1319" s="9"/>
      <c r="OZB1319" s="9"/>
      <c r="OZC1319" s="9"/>
      <c r="OZD1319" s="9"/>
      <c r="OZE1319" s="9"/>
      <c r="OZF1319" s="9"/>
      <c r="OZG1319" s="9"/>
      <c r="OZH1319" s="9"/>
      <c r="OZI1319" s="9"/>
      <c r="OZJ1319" s="9"/>
      <c r="OZK1319" s="9"/>
      <c r="OZL1319" s="9"/>
      <c r="OZM1319" s="9"/>
      <c r="OZN1319" s="9"/>
      <c r="OZO1319" s="9"/>
      <c r="OZP1319" s="9"/>
      <c r="OZQ1319" s="9"/>
      <c r="OZR1319" s="9"/>
      <c r="OZS1319" s="9"/>
      <c r="OZT1319" s="9"/>
      <c r="OZU1319" s="9"/>
      <c r="OZV1319" s="9"/>
      <c r="OZW1319" s="9"/>
      <c r="OZX1319" s="9"/>
      <c r="OZY1319" s="9"/>
      <c r="OZZ1319" s="9"/>
      <c r="PAA1319" s="9"/>
      <c r="PAB1319" s="9"/>
      <c r="PAC1319" s="9"/>
      <c r="PAD1319" s="9"/>
      <c r="PAE1319" s="9"/>
      <c r="PAF1319" s="9"/>
      <c r="PAG1319" s="9"/>
      <c r="PAH1319" s="9"/>
      <c r="PAI1319" s="9"/>
      <c r="PAJ1319" s="9"/>
      <c r="PAK1319" s="9"/>
      <c r="PAL1319" s="9"/>
      <c r="PAM1319" s="9"/>
      <c r="PAN1319" s="9"/>
      <c r="PAO1319" s="9"/>
      <c r="PAP1319" s="9"/>
      <c r="PAQ1319" s="9"/>
      <c r="PAR1319" s="9"/>
      <c r="PAS1319" s="9"/>
      <c r="PAT1319" s="9"/>
      <c r="PAU1319" s="9"/>
      <c r="PAV1319" s="9"/>
      <c r="PAW1319" s="9"/>
      <c r="PAX1319" s="9"/>
      <c r="PAY1319" s="9"/>
      <c r="PAZ1319" s="9"/>
      <c r="PBA1319" s="9"/>
      <c r="PBB1319" s="9"/>
      <c r="PBC1319" s="9"/>
      <c r="PBD1319" s="9"/>
      <c r="PBE1319" s="9"/>
      <c r="PBF1319" s="9"/>
      <c r="PBG1319" s="9"/>
      <c r="PBH1319" s="9"/>
      <c r="PBI1319" s="9"/>
      <c r="PBJ1319" s="9"/>
      <c r="PBK1319" s="9"/>
      <c r="PBL1319" s="9"/>
      <c r="PBM1319" s="9"/>
      <c r="PBN1319" s="9"/>
      <c r="PBO1319" s="9"/>
      <c r="PBP1319" s="9"/>
      <c r="PBQ1319" s="9"/>
      <c r="PBR1319" s="9"/>
      <c r="PBS1319" s="9"/>
      <c r="PBT1319" s="9"/>
      <c r="PBU1319" s="9"/>
      <c r="PBV1319" s="9"/>
      <c r="PBW1319" s="9"/>
      <c r="PBX1319" s="9"/>
      <c r="PBY1319" s="9"/>
      <c r="PBZ1319" s="9"/>
      <c r="PCA1319" s="9"/>
      <c r="PCB1319" s="9"/>
      <c r="PCC1319" s="9"/>
      <c r="PCD1319" s="9"/>
      <c r="PCE1319" s="9"/>
      <c r="PCF1319" s="9"/>
      <c r="PCG1319" s="9"/>
      <c r="PCH1319" s="9"/>
      <c r="PCI1319" s="9"/>
      <c r="PCJ1319" s="9"/>
      <c r="PCK1319" s="9"/>
      <c r="PCL1319" s="9"/>
      <c r="PCM1319" s="9"/>
      <c r="PCN1319" s="9"/>
      <c r="PCO1319" s="9"/>
      <c r="PCP1319" s="9"/>
      <c r="PCQ1319" s="9"/>
      <c r="PCR1319" s="9"/>
      <c r="PCS1319" s="9"/>
      <c r="PCT1319" s="9"/>
      <c r="PCU1319" s="9"/>
      <c r="PCV1319" s="9"/>
      <c r="PCW1319" s="9"/>
      <c r="PCX1319" s="9"/>
      <c r="PCY1319" s="9"/>
      <c r="PCZ1319" s="9"/>
      <c r="PDA1319" s="9"/>
      <c r="PDB1319" s="9"/>
      <c r="PDC1319" s="9"/>
      <c r="PDD1319" s="9"/>
      <c r="PDE1319" s="9"/>
      <c r="PDF1319" s="9"/>
      <c r="PDG1319" s="9"/>
      <c r="PDH1319" s="9"/>
      <c r="PDI1319" s="9"/>
      <c r="PDJ1319" s="9"/>
      <c r="PDK1319" s="9"/>
      <c r="PDL1319" s="9"/>
      <c r="PDM1319" s="9"/>
      <c r="PDN1319" s="9"/>
      <c r="PDO1319" s="9"/>
      <c r="PDP1319" s="9"/>
      <c r="PDQ1319" s="9"/>
      <c r="PDR1319" s="9"/>
      <c r="PDS1319" s="9"/>
      <c r="PDT1319" s="9"/>
      <c r="PDU1319" s="9"/>
      <c r="PDV1319" s="9"/>
      <c r="PDW1319" s="9"/>
      <c r="PDX1319" s="9"/>
      <c r="PDY1319" s="9"/>
      <c r="PDZ1319" s="9"/>
      <c r="PEA1319" s="9"/>
      <c r="PEB1319" s="9"/>
      <c r="PEC1319" s="9"/>
      <c r="PED1319" s="9"/>
      <c r="PEE1319" s="9"/>
      <c r="PEF1319" s="9"/>
      <c r="PEG1319" s="9"/>
      <c r="PEH1319" s="9"/>
      <c r="PEI1319" s="9"/>
      <c r="PEJ1319" s="9"/>
      <c r="PEK1319" s="9"/>
      <c r="PEL1319" s="9"/>
      <c r="PEM1319" s="9"/>
      <c r="PEN1319" s="9"/>
      <c r="PEO1319" s="9"/>
      <c r="PEP1319" s="9"/>
      <c r="PEQ1319" s="9"/>
      <c r="PER1319" s="9"/>
      <c r="PES1319" s="9"/>
      <c r="PET1319" s="9"/>
      <c r="PEU1319" s="9"/>
      <c r="PEV1319" s="9"/>
      <c r="PEW1319" s="9"/>
      <c r="PEX1319" s="9"/>
      <c r="PEY1319" s="9"/>
      <c r="PEZ1319" s="9"/>
      <c r="PFA1319" s="9"/>
      <c r="PFB1319" s="9"/>
      <c r="PFC1319" s="9"/>
      <c r="PFD1319" s="9"/>
      <c r="PFE1319" s="9"/>
      <c r="PFF1319" s="9"/>
      <c r="PFG1319" s="9"/>
      <c r="PFH1319" s="9"/>
      <c r="PFI1319" s="9"/>
      <c r="PFJ1319" s="9"/>
      <c r="PFK1319" s="9"/>
      <c r="PFL1319" s="9"/>
      <c r="PFM1319" s="9"/>
      <c r="PFN1319" s="9"/>
      <c r="PFO1319" s="9"/>
      <c r="PFP1319" s="9"/>
      <c r="PFQ1319" s="9"/>
      <c r="PFR1319" s="9"/>
      <c r="PFS1319" s="9"/>
      <c r="PFT1319" s="9"/>
      <c r="PFU1319" s="9"/>
      <c r="PFV1319" s="9"/>
      <c r="PFW1319" s="9"/>
      <c r="PFX1319" s="9"/>
      <c r="PFY1319" s="9"/>
      <c r="PFZ1319" s="9"/>
      <c r="PGA1319" s="9"/>
      <c r="PGB1319" s="9"/>
      <c r="PGC1319" s="9"/>
      <c r="PGD1319" s="9"/>
      <c r="PGE1319" s="9"/>
      <c r="PGF1319" s="9"/>
      <c r="PGG1319" s="9"/>
      <c r="PGH1319" s="9"/>
      <c r="PGI1319" s="9"/>
      <c r="PGJ1319" s="9"/>
      <c r="PGK1319" s="9"/>
      <c r="PGL1319" s="9"/>
      <c r="PGM1319" s="9"/>
      <c r="PGN1319" s="9"/>
      <c r="PGO1319" s="9"/>
      <c r="PGP1319" s="9"/>
      <c r="PGQ1319" s="9"/>
      <c r="PGR1319" s="9"/>
      <c r="PGS1319" s="9"/>
      <c r="PGT1319" s="9"/>
      <c r="PGU1319" s="9"/>
      <c r="PGV1319" s="9"/>
      <c r="PGW1319" s="9"/>
      <c r="PGX1319" s="9"/>
      <c r="PGY1319" s="9"/>
      <c r="PGZ1319" s="9"/>
      <c r="PHA1319" s="9"/>
      <c r="PHB1319" s="9"/>
      <c r="PHC1319" s="9"/>
      <c r="PHD1319" s="9"/>
      <c r="PHE1319" s="9"/>
      <c r="PHF1319" s="9"/>
      <c r="PHG1319" s="9"/>
      <c r="PHH1319" s="9"/>
      <c r="PHI1319" s="9"/>
      <c r="PHJ1319" s="9"/>
      <c r="PHK1319" s="9"/>
      <c r="PHL1319" s="9"/>
      <c r="PHM1319" s="9"/>
      <c r="PHN1319" s="9"/>
      <c r="PHO1319" s="9"/>
      <c r="PHP1319" s="9"/>
      <c r="PHQ1319" s="9"/>
      <c r="PHR1319" s="9"/>
      <c r="PHS1319" s="9"/>
      <c r="PHT1319" s="9"/>
      <c r="PHU1319" s="9"/>
      <c r="PHV1319" s="9"/>
      <c r="PHW1319" s="9"/>
      <c r="PHX1319" s="9"/>
      <c r="PHY1319" s="9"/>
      <c r="PHZ1319" s="9"/>
      <c r="PIA1319" s="9"/>
      <c r="PIB1319" s="9"/>
      <c r="PIC1319" s="9"/>
      <c r="PID1319" s="9"/>
      <c r="PIE1319" s="9"/>
      <c r="PIF1319" s="9"/>
      <c r="PIG1319" s="9"/>
      <c r="PIH1319" s="9"/>
      <c r="PII1319" s="9"/>
      <c r="PIJ1319" s="9"/>
      <c r="PIK1319" s="9"/>
      <c r="PIL1319" s="9"/>
      <c r="PIM1319" s="9"/>
      <c r="PIN1319" s="9"/>
      <c r="PIO1319" s="9"/>
      <c r="PIP1319" s="9"/>
      <c r="PIQ1319" s="9"/>
      <c r="PIR1319" s="9"/>
      <c r="PIS1319" s="9"/>
      <c r="PIT1319" s="9"/>
      <c r="PIU1319" s="9"/>
      <c r="PIV1319" s="9"/>
      <c r="PIW1319" s="9"/>
      <c r="PIX1319" s="9"/>
      <c r="PIY1319" s="9"/>
      <c r="PIZ1319" s="9"/>
      <c r="PJA1319" s="9"/>
      <c r="PJB1319" s="9"/>
      <c r="PJC1319" s="9"/>
      <c r="PJD1319" s="9"/>
      <c r="PJE1319" s="9"/>
      <c r="PJF1319" s="9"/>
      <c r="PJG1319" s="9"/>
      <c r="PJH1319" s="9"/>
      <c r="PJI1319" s="9"/>
      <c r="PJJ1319" s="9"/>
      <c r="PJK1319" s="9"/>
      <c r="PJL1319" s="9"/>
      <c r="PJM1319" s="9"/>
      <c r="PJN1319" s="9"/>
      <c r="PJO1319" s="9"/>
      <c r="PJP1319" s="9"/>
      <c r="PJQ1319" s="9"/>
      <c r="PJR1319" s="9"/>
      <c r="PJS1319" s="9"/>
      <c r="PJT1319" s="9"/>
      <c r="PJU1319" s="9"/>
      <c r="PJV1319" s="9"/>
      <c r="PJW1319" s="9"/>
      <c r="PJX1319" s="9"/>
      <c r="PJY1319" s="9"/>
      <c r="PJZ1319" s="9"/>
      <c r="PKA1319" s="9"/>
      <c r="PKB1319" s="9"/>
      <c r="PKC1319" s="9"/>
      <c r="PKD1319" s="9"/>
      <c r="PKE1319" s="9"/>
      <c r="PKF1319" s="9"/>
      <c r="PKG1319" s="9"/>
      <c r="PKH1319" s="9"/>
      <c r="PKI1319" s="9"/>
      <c r="PKJ1319" s="9"/>
      <c r="PKK1319" s="9"/>
      <c r="PKL1319" s="9"/>
      <c r="PKM1319" s="9"/>
      <c r="PKN1319" s="9"/>
      <c r="PKO1319" s="9"/>
      <c r="PKP1319" s="9"/>
      <c r="PKQ1319" s="9"/>
      <c r="PKR1319" s="9"/>
      <c r="PKS1319" s="9"/>
      <c r="PKT1319" s="9"/>
      <c r="PKU1319" s="9"/>
      <c r="PKV1319" s="9"/>
      <c r="PKW1319" s="9"/>
      <c r="PKX1319" s="9"/>
      <c r="PKY1319" s="9"/>
      <c r="PKZ1319" s="9"/>
      <c r="PLA1319" s="9"/>
      <c r="PLB1319" s="9"/>
      <c r="PLC1319" s="9"/>
      <c r="PLD1319" s="9"/>
      <c r="PLE1319" s="9"/>
      <c r="PLF1319" s="9"/>
      <c r="PLG1319" s="9"/>
      <c r="PLH1319" s="9"/>
      <c r="PLI1319" s="9"/>
      <c r="PLJ1319" s="9"/>
      <c r="PLK1319" s="9"/>
      <c r="PLL1319" s="9"/>
      <c r="PLM1319" s="9"/>
      <c r="PLN1319" s="9"/>
      <c r="PLO1319" s="9"/>
      <c r="PLP1319" s="9"/>
      <c r="PLQ1319" s="9"/>
      <c r="PLR1319" s="9"/>
      <c r="PLS1319" s="9"/>
      <c r="PLT1319" s="9"/>
      <c r="PLU1319" s="9"/>
      <c r="PLV1319" s="9"/>
      <c r="PLW1319" s="9"/>
      <c r="PLX1319" s="9"/>
      <c r="PLY1319" s="9"/>
      <c r="PLZ1319" s="9"/>
      <c r="PMA1319" s="9"/>
      <c r="PMB1319" s="9"/>
      <c r="PMC1319" s="9"/>
      <c r="PMD1319" s="9"/>
      <c r="PME1319" s="9"/>
      <c r="PMF1319" s="9"/>
      <c r="PMG1319" s="9"/>
      <c r="PMH1319" s="9"/>
      <c r="PMI1319" s="9"/>
      <c r="PMJ1319" s="9"/>
      <c r="PMK1319" s="9"/>
      <c r="PML1319" s="9"/>
      <c r="PMM1319" s="9"/>
      <c r="PMN1319" s="9"/>
      <c r="PMO1319" s="9"/>
      <c r="PMP1319" s="9"/>
      <c r="PMQ1319" s="9"/>
      <c r="PMR1319" s="9"/>
      <c r="PMS1319" s="9"/>
      <c r="PMT1319" s="9"/>
      <c r="PMU1319" s="9"/>
      <c r="PMV1319" s="9"/>
      <c r="PMW1319" s="9"/>
      <c r="PMX1319" s="9"/>
      <c r="PMY1319" s="9"/>
      <c r="PMZ1319" s="9"/>
      <c r="PNA1319" s="9"/>
      <c r="PNB1319" s="9"/>
      <c r="PNC1319" s="9"/>
      <c r="PND1319" s="9"/>
      <c r="PNE1319" s="9"/>
      <c r="PNF1319" s="9"/>
      <c r="PNG1319" s="9"/>
      <c r="PNH1319" s="9"/>
      <c r="PNI1319" s="9"/>
      <c r="PNJ1319" s="9"/>
      <c r="PNK1319" s="9"/>
      <c r="PNL1319" s="9"/>
      <c r="PNM1319" s="9"/>
      <c r="PNN1319" s="9"/>
      <c r="PNO1319" s="9"/>
      <c r="PNP1319" s="9"/>
      <c r="PNQ1319" s="9"/>
      <c r="PNR1319" s="9"/>
      <c r="PNS1319" s="9"/>
      <c r="PNT1319" s="9"/>
      <c r="PNU1319" s="9"/>
      <c r="PNV1319" s="9"/>
      <c r="PNW1319" s="9"/>
      <c r="PNX1319" s="9"/>
      <c r="PNY1319" s="9"/>
      <c r="PNZ1319" s="9"/>
      <c r="POA1319" s="9"/>
      <c r="POB1319" s="9"/>
      <c r="POC1319" s="9"/>
      <c r="POD1319" s="9"/>
      <c r="POE1319" s="9"/>
      <c r="POF1319" s="9"/>
      <c r="POG1319" s="9"/>
      <c r="POH1319" s="9"/>
      <c r="POI1319" s="9"/>
      <c r="POJ1319" s="9"/>
      <c r="POK1319" s="9"/>
      <c r="POL1319" s="9"/>
      <c r="POM1319" s="9"/>
      <c r="PON1319" s="9"/>
      <c r="POO1319" s="9"/>
      <c r="POP1319" s="9"/>
      <c r="POQ1319" s="9"/>
      <c r="POR1319" s="9"/>
      <c r="POS1319" s="9"/>
      <c r="POT1319" s="9"/>
      <c r="POU1319" s="9"/>
      <c r="POV1319" s="9"/>
      <c r="POW1319" s="9"/>
      <c r="POX1319" s="9"/>
      <c r="POY1319" s="9"/>
      <c r="POZ1319" s="9"/>
      <c r="PPA1319" s="9"/>
      <c r="PPB1319" s="9"/>
      <c r="PPC1319" s="9"/>
      <c r="PPD1319" s="9"/>
      <c r="PPE1319" s="9"/>
      <c r="PPF1319" s="9"/>
      <c r="PPG1319" s="9"/>
      <c r="PPH1319" s="9"/>
      <c r="PPI1319" s="9"/>
      <c r="PPJ1319" s="9"/>
      <c r="PPK1319" s="9"/>
      <c r="PPL1319" s="9"/>
      <c r="PPM1319" s="9"/>
      <c r="PPN1319" s="9"/>
      <c r="PPO1319" s="9"/>
      <c r="PPP1319" s="9"/>
      <c r="PPQ1319" s="9"/>
      <c r="PPR1319" s="9"/>
      <c r="PPS1319" s="9"/>
      <c r="PPT1319" s="9"/>
      <c r="PPU1319" s="9"/>
      <c r="PPV1319" s="9"/>
      <c r="PPW1319" s="9"/>
      <c r="PPX1319" s="9"/>
      <c r="PPY1319" s="9"/>
      <c r="PPZ1319" s="9"/>
      <c r="PQA1319" s="9"/>
      <c r="PQB1319" s="9"/>
      <c r="PQC1319" s="9"/>
      <c r="PQD1319" s="9"/>
      <c r="PQE1319" s="9"/>
      <c r="PQF1319" s="9"/>
      <c r="PQG1319" s="9"/>
      <c r="PQH1319" s="9"/>
      <c r="PQI1319" s="9"/>
      <c r="PQJ1319" s="9"/>
      <c r="PQK1319" s="9"/>
      <c r="PQL1319" s="9"/>
      <c r="PQM1319" s="9"/>
      <c r="PQN1319" s="9"/>
      <c r="PQO1319" s="9"/>
      <c r="PQP1319" s="9"/>
      <c r="PQQ1319" s="9"/>
      <c r="PQR1319" s="9"/>
      <c r="PQS1319" s="9"/>
      <c r="PQT1319" s="9"/>
      <c r="PQU1319" s="9"/>
      <c r="PQV1319" s="9"/>
      <c r="PQW1319" s="9"/>
      <c r="PQX1319" s="9"/>
      <c r="PQY1319" s="9"/>
      <c r="PQZ1319" s="9"/>
      <c r="PRA1319" s="9"/>
      <c r="PRB1319" s="9"/>
      <c r="PRC1319" s="9"/>
      <c r="PRD1319" s="9"/>
      <c r="PRE1319" s="9"/>
      <c r="PRF1319" s="9"/>
      <c r="PRG1319" s="9"/>
      <c r="PRH1319" s="9"/>
      <c r="PRI1319" s="9"/>
      <c r="PRJ1319" s="9"/>
      <c r="PRK1319" s="9"/>
      <c r="PRL1319" s="9"/>
      <c r="PRM1319" s="9"/>
      <c r="PRN1319" s="9"/>
      <c r="PRO1319" s="9"/>
      <c r="PRP1319" s="9"/>
      <c r="PRQ1319" s="9"/>
      <c r="PRR1319" s="9"/>
      <c r="PRS1319" s="9"/>
      <c r="PRT1319" s="9"/>
      <c r="PRU1319" s="9"/>
      <c r="PRV1319" s="9"/>
      <c r="PRW1319" s="9"/>
      <c r="PRX1319" s="9"/>
      <c r="PRY1319" s="9"/>
      <c r="PRZ1319" s="9"/>
      <c r="PSA1319" s="9"/>
      <c r="PSB1319" s="9"/>
      <c r="PSC1319" s="9"/>
      <c r="PSD1319" s="9"/>
      <c r="PSE1319" s="9"/>
      <c r="PSF1319" s="9"/>
      <c r="PSG1319" s="9"/>
      <c r="PSH1319" s="9"/>
      <c r="PSI1319" s="9"/>
      <c r="PSJ1319" s="9"/>
      <c r="PSK1319" s="9"/>
      <c r="PSL1319" s="9"/>
      <c r="PSM1319" s="9"/>
      <c r="PSN1319" s="9"/>
      <c r="PSO1319" s="9"/>
      <c r="PSP1319" s="9"/>
      <c r="PSQ1319" s="9"/>
      <c r="PSR1319" s="9"/>
      <c r="PSS1319" s="9"/>
      <c r="PST1319" s="9"/>
      <c r="PSU1319" s="9"/>
      <c r="PSV1319" s="9"/>
      <c r="PSW1319" s="9"/>
      <c r="PSX1319" s="9"/>
      <c r="PSY1319" s="9"/>
      <c r="PSZ1319" s="9"/>
      <c r="PTA1319" s="9"/>
      <c r="PTB1319" s="9"/>
      <c r="PTC1319" s="9"/>
      <c r="PTD1319" s="9"/>
      <c r="PTE1319" s="9"/>
      <c r="PTF1319" s="9"/>
      <c r="PTG1319" s="9"/>
      <c r="PTH1319" s="9"/>
      <c r="PTI1319" s="9"/>
      <c r="PTJ1319" s="9"/>
      <c r="PTK1319" s="9"/>
      <c r="PTL1319" s="9"/>
      <c r="PTM1319" s="9"/>
      <c r="PTN1319" s="9"/>
      <c r="PTO1319" s="9"/>
      <c r="PTP1319" s="9"/>
      <c r="PTQ1319" s="9"/>
      <c r="PTR1319" s="9"/>
      <c r="PTS1319" s="9"/>
      <c r="PTT1319" s="9"/>
      <c r="PTU1319" s="9"/>
      <c r="PTV1319" s="9"/>
      <c r="PTW1319" s="9"/>
      <c r="PTX1319" s="9"/>
      <c r="PTY1319" s="9"/>
      <c r="PTZ1319" s="9"/>
      <c r="PUA1319" s="9"/>
      <c r="PUB1319" s="9"/>
      <c r="PUC1319" s="9"/>
      <c r="PUD1319" s="9"/>
      <c r="PUE1319" s="9"/>
      <c r="PUF1319" s="9"/>
      <c r="PUG1319" s="9"/>
      <c r="PUH1319" s="9"/>
      <c r="PUI1319" s="9"/>
      <c r="PUJ1319" s="9"/>
      <c r="PUK1319" s="9"/>
      <c r="PUL1319" s="9"/>
      <c r="PUM1319" s="9"/>
      <c r="PUN1319" s="9"/>
      <c r="PUO1319" s="9"/>
      <c r="PUP1319" s="9"/>
      <c r="PUQ1319" s="9"/>
      <c r="PUR1319" s="9"/>
      <c r="PUS1319" s="9"/>
      <c r="PUT1319" s="9"/>
      <c r="PUU1319" s="9"/>
      <c r="PUV1319" s="9"/>
      <c r="PUW1319" s="9"/>
      <c r="PUX1319" s="9"/>
      <c r="PUY1319" s="9"/>
      <c r="PUZ1319" s="9"/>
      <c r="PVA1319" s="9"/>
      <c r="PVB1319" s="9"/>
      <c r="PVC1319" s="9"/>
      <c r="PVD1319" s="9"/>
      <c r="PVE1319" s="9"/>
      <c r="PVF1319" s="9"/>
      <c r="PVG1319" s="9"/>
      <c r="PVH1319" s="9"/>
      <c r="PVI1319" s="9"/>
      <c r="PVJ1319" s="9"/>
      <c r="PVK1319" s="9"/>
      <c r="PVL1319" s="9"/>
      <c r="PVM1319" s="9"/>
      <c r="PVN1319" s="9"/>
      <c r="PVO1319" s="9"/>
      <c r="PVP1319" s="9"/>
      <c r="PVQ1319" s="9"/>
      <c r="PVR1319" s="9"/>
      <c r="PVS1319" s="9"/>
      <c r="PVT1319" s="9"/>
      <c r="PVU1319" s="9"/>
      <c r="PVV1319" s="9"/>
      <c r="PVW1319" s="9"/>
      <c r="PVX1319" s="9"/>
      <c r="PVY1319" s="9"/>
      <c r="PVZ1319" s="9"/>
      <c r="PWA1319" s="9"/>
      <c r="PWB1319" s="9"/>
      <c r="PWC1319" s="9"/>
      <c r="PWD1319" s="9"/>
      <c r="PWE1319" s="9"/>
      <c r="PWF1319" s="9"/>
      <c r="PWG1319" s="9"/>
      <c r="PWH1319" s="9"/>
      <c r="PWI1319" s="9"/>
      <c r="PWJ1319" s="9"/>
      <c r="PWK1319" s="9"/>
      <c r="PWL1319" s="9"/>
      <c r="PWM1319" s="9"/>
      <c r="PWN1319" s="9"/>
      <c r="PWO1319" s="9"/>
      <c r="PWP1319" s="9"/>
      <c r="PWQ1319" s="9"/>
      <c r="PWR1319" s="9"/>
      <c r="PWS1319" s="9"/>
      <c r="PWT1319" s="9"/>
      <c r="PWU1319" s="9"/>
      <c r="PWV1319" s="9"/>
      <c r="PWW1319" s="9"/>
      <c r="PWX1319" s="9"/>
      <c r="PWY1319" s="9"/>
      <c r="PWZ1319" s="9"/>
      <c r="PXA1319" s="9"/>
      <c r="PXB1319" s="9"/>
      <c r="PXC1319" s="9"/>
      <c r="PXD1319" s="9"/>
      <c r="PXE1319" s="9"/>
      <c r="PXF1319" s="9"/>
      <c r="PXG1319" s="9"/>
      <c r="PXH1319" s="9"/>
      <c r="PXI1319" s="9"/>
      <c r="PXJ1319" s="9"/>
      <c r="PXK1319" s="9"/>
      <c r="PXL1319" s="9"/>
      <c r="PXM1319" s="9"/>
      <c r="PXN1319" s="9"/>
      <c r="PXO1319" s="9"/>
      <c r="PXP1319" s="9"/>
      <c r="PXQ1319" s="9"/>
      <c r="PXR1319" s="9"/>
      <c r="PXS1319" s="9"/>
      <c r="PXT1319" s="9"/>
      <c r="PXU1319" s="9"/>
      <c r="PXV1319" s="9"/>
      <c r="PXW1319" s="9"/>
      <c r="PXX1319" s="9"/>
      <c r="PXY1319" s="9"/>
      <c r="PXZ1319" s="9"/>
      <c r="PYA1319" s="9"/>
      <c r="PYB1319" s="9"/>
      <c r="PYC1319" s="9"/>
      <c r="PYD1319" s="9"/>
      <c r="PYE1319" s="9"/>
      <c r="PYF1319" s="9"/>
      <c r="PYG1319" s="9"/>
      <c r="PYH1319" s="9"/>
      <c r="PYI1319" s="9"/>
      <c r="PYJ1319" s="9"/>
      <c r="PYK1319" s="9"/>
      <c r="PYL1319" s="9"/>
      <c r="PYM1319" s="9"/>
      <c r="PYN1319" s="9"/>
      <c r="PYO1319" s="9"/>
      <c r="PYP1319" s="9"/>
      <c r="PYQ1319" s="9"/>
      <c r="PYR1319" s="9"/>
      <c r="PYS1319" s="9"/>
      <c r="PYT1319" s="9"/>
      <c r="PYU1319" s="9"/>
      <c r="PYV1319" s="9"/>
      <c r="PYW1319" s="9"/>
      <c r="PYX1319" s="9"/>
      <c r="PYY1319" s="9"/>
      <c r="PYZ1319" s="9"/>
      <c r="PZA1319" s="9"/>
      <c r="PZB1319" s="9"/>
      <c r="PZC1319" s="9"/>
      <c r="PZD1319" s="9"/>
      <c r="PZE1319" s="9"/>
      <c r="PZF1319" s="9"/>
      <c r="PZG1319" s="9"/>
      <c r="PZH1319" s="9"/>
      <c r="PZI1319" s="9"/>
      <c r="PZJ1319" s="9"/>
      <c r="PZK1319" s="9"/>
      <c r="PZL1319" s="9"/>
      <c r="PZM1319" s="9"/>
      <c r="PZN1319" s="9"/>
      <c r="PZO1319" s="9"/>
      <c r="PZP1319" s="9"/>
      <c r="PZQ1319" s="9"/>
      <c r="PZR1319" s="9"/>
      <c r="PZS1319" s="9"/>
      <c r="PZT1319" s="9"/>
      <c r="PZU1319" s="9"/>
      <c r="PZV1319" s="9"/>
      <c r="PZW1319" s="9"/>
      <c r="PZX1319" s="9"/>
      <c r="PZY1319" s="9"/>
      <c r="PZZ1319" s="9"/>
      <c r="QAA1319" s="9"/>
      <c r="QAB1319" s="9"/>
      <c r="QAC1319" s="9"/>
      <c r="QAD1319" s="9"/>
      <c r="QAE1319" s="9"/>
      <c r="QAF1319" s="9"/>
      <c r="QAG1319" s="9"/>
      <c r="QAH1319" s="9"/>
      <c r="QAI1319" s="9"/>
      <c r="QAJ1319" s="9"/>
      <c r="QAK1319" s="9"/>
      <c r="QAL1319" s="9"/>
      <c r="QAM1319" s="9"/>
      <c r="QAN1319" s="9"/>
      <c r="QAO1319" s="9"/>
      <c r="QAP1319" s="9"/>
      <c r="QAQ1319" s="9"/>
      <c r="QAR1319" s="9"/>
      <c r="QAS1319" s="9"/>
      <c r="QAT1319" s="9"/>
      <c r="QAU1319" s="9"/>
      <c r="QAV1319" s="9"/>
      <c r="QAW1319" s="9"/>
      <c r="QAX1319" s="9"/>
      <c r="QAY1319" s="9"/>
      <c r="QAZ1319" s="9"/>
      <c r="QBA1319" s="9"/>
      <c r="QBB1319" s="9"/>
      <c r="QBC1319" s="9"/>
      <c r="QBD1319" s="9"/>
      <c r="QBE1319" s="9"/>
      <c r="QBF1319" s="9"/>
      <c r="QBG1319" s="9"/>
      <c r="QBH1319" s="9"/>
      <c r="QBI1319" s="9"/>
      <c r="QBJ1319" s="9"/>
      <c r="QBK1319" s="9"/>
      <c r="QBL1319" s="9"/>
      <c r="QBM1319" s="9"/>
      <c r="QBN1319" s="9"/>
      <c r="QBO1319" s="9"/>
      <c r="QBP1319" s="9"/>
      <c r="QBQ1319" s="9"/>
      <c r="QBR1319" s="9"/>
      <c r="QBS1319" s="9"/>
      <c r="QBT1319" s="9"/>
      <c r="QBU1319" s="9"/>
      <c r="QBV1319" s="9"/>
      <c r="QBW1319" s="9"/>
      <c r="QBX1319" s="9"/>
      <c r="QBY1319" s="9"/>
      <c r="QBZ1319" s="9"/>
      <c r="QCA1319" s="9"/>
      <c r="QCB1319" s="9"/>
      <c r="QCC1319" s="9"/>
      <c r="QCD1319" s="9"/>
      <c r="QCE1319" s="9"/>
      <c r="QCF1319" s="9"/>
      <c r="QCG1319" s="9"/>
      <c r="QCH1319" s="9"/>
      <c r="QCI1319" s="9"/>
      <c r="QCJ1319" s="9"/>
      <c r="QCK1319" s="9"/>
      <c r="QCL1319" s="9"/>
      <c r="QCM1319" s="9"/>
      <c r="QCN1319" s="9"/>
      <c r="QCO1319" s="9"/>
      <c r="QCP1319" s="9"/>
      <c r="QCQ1319" s="9"/>
      <c r="QCR1319" s="9"/>
      <c r="QCS1319" s="9"/>
      <c r="QCT1319" s="9"/>
      <c r="QCU1319" s="9"/>
      <c r="QCV1319" s="9"/>
      <c r="QCW1319" s="9"/>
      <c r="QCX1319" s="9"/>
      <c r="QCY1319" s="9"/>
      <c r="QCZ1319" s="9"/>
      <c r="QDA1319" s="9"/>
      <c r="QDB1319" s="9"/>
      <c r="QDC1319" s="9"/>
      <c r="QDD1319" s="9"/>
      <c r="QDE1319" s="9"/>
      <c r="QDF1319" s="9"/>
      <c r="QDG1319" s="9"/>
      <c r="QDH1319" s="9"/>
      <c r="QDI1319" s="9"/>
      <c r="QDJ1319" s="9"/>
      <c r="QDK1319" s="9"/>
      <c r="QDL1319" s="9"/>
      <c r="QDM1319" s="9"/>
      <c r="QDN1319" s="9"/>
      <c r="QDO1319" s="9"/>
      <c r="QDP1319" s="9"/>
      <c r="QDQ1319" s="9"/>
      <c r="QDR1319" s="9"/>
      <c r="QDS1319" s="9"/>
      <c r="QDT1319" s="9"/>
      <c r="QDU1319" s="9"/>
      <c r="QDV1319" s="9"/>
      <c r="QDW1319" s="9"/>
      <c r="QDX1319" s="9"/>
      <c r="QDY1319" s="9"/>
      <c r="QDZ1319" s="9"/>
      <c r="QEA1319" s="9"/>
      <c r="QEB1319" s="9"/>
      <c r="QEC1319" s="9"/>
      <c r="QED1319" s="9"/>
      <c r="QEE1319" s="9"/>
      <c r="QEF1319" s="9"/>
      <c r="QEG1319" s="9"/>
      <c r="QEH1319" s="9"/>
      <c r="QEI1319" s="9"/>
      <c r="QEJ1319" s="9"/>
      <c r="QEK1319" s="9"/>
      <c r="QEL1319" s="9"/>
      <c r="QEM1319" s="9"/>
      <c r="QEN1319" s="9"/>
      <c r="QEO1319" s="9"/>
      <c r="QEP1319" s="9"/>
      <c r="QEQ1319" s="9"/>
      <c r="QER1319" s="9"/>
      <c r="QES1319" s="9"/>
      <c r="QET1319" s="9"/>
      <c r="QEU1319" s="9"/>
      <c r="QEV1319" s="9"/>
      <c r="QEW1319" s="9"/>
      <c r="QEX1319" s="9"/>
      <c r="QEY1319" s="9"/>
      <c r="QEZ1319" s="9"/>
      <c r="QFA1319" s="9"/>
      <c r="QFB1319" s="9"/>
      <c r="QFC1319" s="9"/>
      <c r="QFD1319" s="9"/>
      <c r="QFE1319" s="9"/>
      <c r="QFF1319" s="9"/>
      <c r="QFG1319" s="9"/>
      <c r="QFH1319" s="9"/>
      <c r="QFI1319" s="9"/>
      <c r="QFJ1319" s="9"/>
      <c r="QFK1319" s="9"/>
      <c r="QFL1319" s="9"/>
      <c r="QFM1319" s="9"/>
      <c r="QFN1319" s="9"/>
      <c r="QFO1319" s="9"/>
      <c r="QFP1319" s="9"/>
      <c r="QFQ1319" s="9"/>
      <c r="QFR1319" s="9"/>
      <c r="QFS1319" s="9"/>
      <c r="QFT1319" s="9"/>
      <c r="QFU1319" s="9"/>
      <c r="QFV1319" s="9"/>
      <c r="QFW1319" s="9"/>
      <c r="QFX1319" s="9"/>
      <c r="QFY1319" s="9"/>
      <c r="QFZ1319" s="9"/>
      <c r="QGA1319" s="9"/>
      <c r="QGB1319" s="9"/>
      <c r="QGC1319" s="9"/>
      <c r="QGD1319" s="9"/>
      <c r="QGE1319" s="9"/>
      <c r="QGF1319" s="9"/>
      <c r="QGG1319" s="9"/>
      <c r="QGH1319" s="9"/>
      <c r="QGI1319" s="9"/>
      <c r="QGJ1319" s="9"/>
      <c r="QGK1319" s="9"/>
      <c r="QGL1319" s="9"/>
      <c r="QGM1319" s="9"/>
      <c r="QGN1319" s="9"/>
      <c r="QGO1319" s="9"/>
      <c r="QGP1319" s="9"/>
      <c r="QGQ1319" s="9"/>
      <c r="QGR1319" s="9"/>
      <c r="QGS1319" s="9"/>
      <c r="QGT1319" s="9"/>
      <c r="QGU1319" s="9"/>
      <c r="QGV1319" s="9"/>
      <c r="QGW1319" s="9"/>
      <c r="QGX1319" s="9"/>
      <c r="QGY1319" s="9"/>
      <c r="QGZ1319" s="9"/>
      <c r="QHA1319" s="9"/>
      <c r="QHB1319" s="9"/>
      <c r="QHC1319" s="9"/>
      <c r="QHD1319" s="9"/>
      <c r="QHE1319" s="9"/>
      <c r="QHF1319" s="9"/>
      <c r="QHG1319" s="9"/>
      <c r="QHH1319" s="9"/>
      <c r="QHI1319" s="9"/>
      <c r="QHJ1319" s="9"/>
      <c r="QHK1319" s="9"/>
      <c r="QHL1319" s="9"/>
      <c r="QHM1319" s="9"/>
      <c r="QHN1319" s="9"/>
      <c r="QHO1319" s="9"/>
      <c r="QHP1319" s="9"/>
      <c r="QHQ1319" s="9"/>
      <c r="QHR1319" s="9"/>
      <c r="QHS1319" s="9"/>
      <c r="QHT1319" s="9"/>
      <c r="QHU1319" s="9"/>
      <c r="QHV1319" s="9"/>
      <c r="QHW1319" s="9"/>
      <c r="QHX1319" s="9"/>
      <c r="QHY1319" s="9"/>
      <c r="QHZ1319" s="9"/>
      <c r="QIA1319" s="9"/>
      <c r="QIB1319" s="9"/>
      <c r="QIC1319" s="9"/>
      <c r="QID1319" s="9"/>
      <c r="QIE1319" s="9"/>
      <c r="QIF1319" s="9"/>
      <c r="QIG1319" s="9"/>
      <c r="QIH1319" s="9"/>
      <c r="QII1319" s="9"/>
      <c r="QIJ1319" s="9"/>
      <c r="QIK1319" s="9"/>
      <c r="QIL1319" s="9"/>
      <c r="QIM1319" s="9"/>
      <c r="QIN1319" s="9"/>
      <c r="QIO1319" s="9"/>
      <c r="QIP1319" s="9"/>
      <c r="QIQ1319" s="9"/>
      <c r="QIR1319" s="9"/>
      <c r="QIS1319" s="9"/>
      <c r="QIT1319" s="9"/>
      <c r="QIU1319" s="9"/>
      <c r="QIV1319" s="9"/>
      <c r="QIW1319" s="9"/>
      <c r="QIX1319" s="9"/>
      <c r="QIY1319" s="9"/>
      <c r="QIZ1319" s="9"/>
      <c r="QJA1319" s="9"/>
      <c r="QJB1319" s="9"/>
      <c r="QJC1319" s="9"/>
      <c r="QJD1319" s="9"/>
      <c r="QJE1319" s="9"/>
      <c r="QJF1319" s="9"/>
      <c r="QJG1319" s="9"/>
      <c r="QJH1319" s="9"/>
      <c r="QJI1319" s="9"/>
      <c r="QJJ1319" s="9"/>
      <c r="QJK1319" s="9"/>
      <c r="QJL1319" s="9"/>
      <c r="QJM1319" s="9"/>
      <c r="QJN1319" s="9"/>
      <c r="QJO1319" s="9"/>
      <c r="QJP1319" s="9"/>
      <c r="QJQ1319" s="9"/>
      <c r="QJR1319" s="9"/>
      <c r="QJS1319" s="9"/>
      <c r="QJT1319" s="9"/>
      <c r="QJU1319" s="9"/>
      <c r="QJV1319" s="9"/>
      <c r="QJW1319" s="9"/>
      <c r="QJX1319" s="9"/>
      <c r="QJY1319" s="9"/>
      <c r="QJZ1319" s="9"/>
      <c r="QKA1319" s="9"/>
      <c r="QKB1319" s="9"/>
      <c r="QKC1319" s="9"/>
      <c r="QKD1319" s="9"/>
      <c r="QKE1319" s="9"/>
      <c r="QKF1319" s="9"/>
      <c r="QKG1319" s="9"/>
      <c r="QKH1319" s="9"/>
      <c r="QKI1319" s="9"/>
      <c r="QKJ1319" s="9"/>
      <c r="QKK1319" s="9"/>
      <c r="QKL1319" s="9"/>
      <c r="QKM1319" s="9"/>
      <c r="QKN1319" s="9"/>
      <c r="QKO1319" s="9"/>
      <c r="QKP1319" s="9"/>
      <c r="QKQ1319" s="9"/>
      <c r="QKR1319" s="9"/>
      <c r="QKS1319" s="9"/>
      <c r="QKT1319" s="9"/>
      <c r="QKU1319" s="9"/>
      <c r="QKV1319" s="9"/>
      <c r="QKW1319" s="9"/>
      <c r="QKX1319" s="9"/>
      <c r="QKY1319" s="9"/>
      <c r="QKZ1319" s="9"/>
      <c r="QLA1319" s="9"/>
      <c r="QLB1319" s="9"/>
      <c r="QLC1319" s="9"/>
      <c r="QLD1319" s="9"/>
      <c r="QLE1319" s="9"/>
      <c r="QLF1319" s="9"/>
      <c r="QLG1319" s="9"/>
      <c r="QLH1319" s="9"/>
      <c r="QLI1319" s="9"/>
      <c r="QLJ1319" s="9"/>
      <c r="QLK1319" s="9"/>
      <c r="QLL1319" s="9"/>
      <c r="QLM1319" s="9"/>
      <c r="QLN1319" s="9"/>
      <c r="QLO1319" s="9"/>
      <c r="QLP1319" s="9"/>
      <c r="QLQ1319" s="9"/>
      <c r="QLR1319" s="9"/>
      <c r="QLS1319" s="9"/>
      <c r="QLT1319" s="9"/>
      <c r="QLU1319" s="9"/>
      <c r="QLV1319" s="9"/>
      <c r="QLW1319" s="9"/>
      <c r="QLX1319" s="9"/>
      <c r="QLY1319" s="9"/>
      <c r="QLZ1319" s="9"/>
      <c r="QMA1319" s="9"/>
      <c r="QMB1319" s="9"/>
      <c r="QMC1319" s="9"/>
      <c r="QMD1319" s="9"/>
      <c r="QME1319" s="9"/>
      <c r="QMF1319" s="9"/>
      <c r="QMG1319" s="9"/>
      <c r="QMH1319" s="9"/>
      <c r="QMI1319" s="9"/>
      <c r="QMJ1319" s="9"/>
      <c r="QMK1319" s="9"/>
      <c r="QML1319" s="9"/>
      <c r="QMM1319" s="9"/>
      <c r="QMN1319" s="9"/>
      <c r="QMO1319" s="9"/>
      <c r="QMP1319" s="9"/>
      <c r="QMQ1319" s="9"/>
      <c r="QMR1319" s="9"/>
      <c r="QMS1319" s="9"/>
      <c r="QMT1319" s="9"/>
      <c r="QMU1319" s="9"/>
      <c r="QMV1319" s="9"/>
      <c r="QMW1319" s="9"/>
      <c r="QMX1319" s="9"/>
      <c r="QMY1319" s="9"/>
      <c r="QMZ1319" s="9"/>
      <c r="QNA1319" s="9"/>
      <c r="QNB1319" s="9"/>
      <c r="QNC1319" s="9"/>
      <c r="QND1319" s="9"/>
      <c r="QNE1319" s="9"/>
      <c r="QNF1319" s="9"/>
      <c r="QNG1319" s="9"/>
      <c r="QNH1319" s="9"/>
      <c r="QNI1319" s="9"/>
      <c r="QNJ1319" s="9"/>
      <c r="QNK1319" s="9"/>
      <c r="QNL1319" s="9"/>
      <c r="QNM1319" s="9"/>
      <c r="QNN1319" s="9"/>
      <c r="QNO1319" s="9"/>
      <c r="QNP1319" s="9"/>
      <c r="QNQ1319" s="9"/>
      <c r="QNR1319" s="9"/>
      <c r="QNS1319" s="9"/>
      <c r="QNT1319" s="9"/>
      <c r="QNU1319" s="9"/>
      <c r="QNV1319" s="9"/>
      <c r="QNW1319" s="9"/>
      <c r="QNX1319" s="9"/>
      <c r="QNY1319" s="9"/>
      <c r="QNZ1319" s="9"/>
      <c r="QOA1319" s="9"/>
      <c r="QOB1319" s="9"/>
      <c r="QOC1319" s="9"/>
      <c r="QOD1319" s="9"/>
      <c r="QOE1319" s="9"/>
      <c r="QOF1319" s="9"/>
      <c r="QOG1319" s="9"/>
      <c r="QOH1319" s="9"/>
      <c r="QOI1319" s="9"/>
      <c r="QOJ1319" s="9"/>
      <c r="QOK1319" s="9"/>
      <c r="QOL1319" s="9"/>
      <c r="QOM1319" s="9"/>
      <c r="QON1319" s="9"/>
      <c r="QOO1319" s="9"/>
      <c r="QOP1319" s="9"/>
      <c r="QOQ1319" s="9"/>
      <c r="QOR1319" s="9"/>
      <c r="QOS1319" s="9"/>
      <c r="QOT1319" s="9"/>
      <c r="QOU1319" s="9"/>
      <c r="QOV1319" s="9"/>
      <c r="QOW1319" s="9"/>
      <c r="QOX1319" s="9"/>
      <c r="QOY1319" s="9"/>
      <c r="QOZ1319" s="9"/>
      <c r="QPA1319" s="9"/>
      <c r="QPB1319" s="9"/>
      <c r="QPC1319" s="9"/>
      <c r="QPD1319" s="9"/>
      <c r="QPE1319" s="9"/>
      <c r="QPF1319" s="9"/>
      <c r="QPG1319" s="9"/>
      <c r="QPH1319" s="9"/>
      <c r="QPI1319" s="9"/>
      <c r="QPJ1319" s="9"/>
      <c r="QPK1319" s="9"/>
      <c r="QPL1319" s="9"/>
      <c r="QPM1319" s="9"/>
      <c r="QPN1319" s="9"/>
      <c r="QPO1319" s="9"/>
      <c r="QPP1319" s="9"/>
      <c r="QPQ1319" s="9"/>
      <c r="QPR1319" s="9"/>
      <c r="QPS1319" s="9"/>
      <c r="QPT1319" s="9"/>
      <c r="QPU1319" s="9"/>
      <c r="QPV1319" s="9"/>
      <c r="QPW1319" s="9"/>
      <c r="QPX1319" s="9"/>
      <c r="QPY1319" s="9"/>
      <c r="QPZ1319" s="9"/>
      <c r="QQA1319" s="9"/>
      <c r="QQB1319" s="9"/>
      <c r="QQC1319" s="9"/>
      <c r="QQD1319" s="9"/>
      <c r="QQE1319" s="9"/>
      <c r="QQF1319" s="9"/>
      <c r="QQG1319" s="9"/>
      <c r="QQH1319" s="9"/>
      <c r="QQI1319" s="9"/>
      <c r="QQJ1319" s="9"/>
      <c r="QQK1319" s="9"/>
      <c r="QQL1319" s="9"/>
      <c r="QQM1319" s="9"/>
      <c r="QQN1319" s="9"/>
      <c r="QQO1319" s="9"/>
      <c r="QQP1319" s="9"/>
      <c r="QQQ1319" s="9"/>
      <c r="QQR1319" s="9"/>
      <c r="QQS1319" s="9"/>
      <c r="QQT1319" s="9"/>
      <c r="QQU1319" s="9"/>
      <c r="QQV1319" s="9"/>
      <c r="QQW1319" s="9"/>
      <c r="QQX1319" s="9"/>
      <c r="QQY1319" s="9"/>
      <c r="QQZ1319" s="9"/>
      <c r="QRA1319" s="9"/>
      <c r="QRB1319" s="9"/>
      <c r="QRC1319" s="9"/>
      <c r="QRD1319" s="9"/>
      <c r="QRE1319" s="9"/>
      <c r="QRF1319" s="9"/>
      <c r="QRG1319" s="9"/>
      <c r="QRH1319" s="9"/>
      <c r="QRI1319" s="9"/>
      <c r="QRJ1319" s="9"/>
      <c r="QRK1319" s="9"/>
      <c r="QRL1319" s="9"/>
      <c r="QRM1319" s="9"/>
      <c r="QRN1319" s="9"/>
      <c r="QRO1319" s="9"/>
      <c r="QRP1319" s="9"/>
      <c r="QRQ1319" s="9"/>
      <c r="QRR1319" s="9"/>
      <c r="QRS1319" s="9"/>
      <c r="QRT1319" s="9"/>
      <c r="QRU1319" s="9"/>
      <c r="QRV1319" s="9"/>
      <c r="QRW1319" s="9"/>
      <c r="QRX1319" s="9"/>
      <c r="QRY1319" s="9"/>
      <c r="QRZ1319" s="9"/>
      <c r="QSA1319" s="9"/>
      <c r="QSB1319" s="9"/>
      <c r="QSC1319" s="9"/>
      <c r="QSD1319" s="9"/>
      <c r="QSE1319" s="9"/>
      <c r="QSF1319" s="9"/>
      <c r="QSG1319" s="9"/>
      <c r="QSH1319" s="9"/>
      <c r="QSI1319" s="9"/>
      <c r="QSJ1319" s="9"/>
      <c r="QSK1319" s="9"/>
      <c r="QSL1319" s="9"/>
      <c r="QSM1319" s="9"/>
      <c r="QSN1319" s="9"/>
      <c r="QSO1319" s="9"/>
      <c r="QSP1319" s="9"/>
      <c r="QSQ1319" s="9"/>
      <c r="QSR1319" s="9"/>
      <c r="QSS1319" s="9"/>
      <c r="QST1319" s="9"/>
      <c r="QSU1319" s="9"/>
      <c r="QSV1319" s="9"/>
      <c r="QSW1319" s="9"/>
      <c r="QSX1319" s="9"/>
      <c r="QSY1319" s="9"/>
      <c r="QSZ1319" s="9"/>
      <c r="QTA1319" s="9"/>
      <c r="QTB1319" s="9"/>
      <c r="QTC1319" s="9"/>
      <c r="QTD1319" s="9"/>
      <c r="QTE1319" s="9"/>
      <c r="QTF1319" s="9"/>
      <c r="QTG1319" s="9"/>
      <c r="QTH1319" s="9"/>
      <c r="QTI1319" s="9"/>
      <c r="QTJ1319" s="9"/>
      <c r="QTK1319" s="9"/>
      <c r="QTL1319" s="9"/>
      <c r="QTM1319" s="9"/>
      <c r="QTN1319" s="9"/>
      <c r="QTO1319" s="9"/>
      <c r="QTP1319" s="9"/>
      <c r="QTQ1319" s="9"/>
      <c r="QTR1319" s="9"/>
      <c r="QTS1319" s="9"/>
      <c r="QTT1319" s="9"/>
      <c r="QTU1319" s="9"/>
      <c r="QTV1319" s="9"/>
      <c r="QTW1319" s="9"/>
      <c r="QTX1319" s="9"/>
      <c r="QTY1319" s="9"/>
      <c r="QTZ1319" s="9"/>
      <c r="QUA1319" s="9"/>
      <c r="QUB1319" s="9"/>
      <c r="QUC1319" s="9"/>
      <c r="QUD1319" s="9"/>
      <c r="QUE1319" s="9"/>
      <c r="QUF1319" s="9"/>
      <c r="QUG1319" s="9"/>
      <c r="QUH1319" s="9"/>
      <c r="QUI1319" s="9"/>
      <c r="QUJ1319" s="9"/>
      <c r="QUK1319" s="9"/>
      <c r="QUL1319" s="9"/>
      <c r="QUM1319" s="9"/>
      <c r="QUN1319" s="9"/>
      <c r="QUO1319" s="9"/>
      <c r="QUP1319" s="9"/>
      <c r="QUQ1319" s="9"/>
      <c r="QUR1319" s="9"/>
      <c r="QUS1319" s="9"/>
      <c r="QUT1319" s="9"/>
      <c r="QUU1319" s="9"/>
      <c r="QUV1319" s="9"/>
      <c r="QUW1319" s="9"/>
      <c r="QUX1319" s="9"/>
      <c r="QUY1319" s="9"/>
      <c r="QUZ1319" s="9"/>
      <c r="QVA1319" s="9"/>
      <c r="QVB1319" s="9"/>
      <c r="QVC1319" s="9"/>
      <c r="QVD1319" s="9"/>
      <c r="QVE1319" s="9"/>
      <c r="QVF1319" s="9"/>
      <c r="QVG1319" s="9"/>
      <c r="QVH1319" s="9"/>
      <c r="QVI1319" s="9"/>
      <c r="QVJ1319" s="9"/>
      <c r="QVK1319" s="9"/>
      <c r="QVL1319" s="9"/>
      <c r="QVM1319" s="9"/>
      <c r="QVN1319" s="9"/>
      <c r="QVO1319" s="9"/>
      <c r="QVP1319" s="9"/>
      <c r="QVQ1319" s="9"/>
      <c r="QVR1319" s="9"/>
      <c r="QVS1319" s="9"/>
      <c r="QVT1319" s="9"/>
      <c r="QVU1319" s="9"/>
      <c r="QVV1319" s="9"/>
      <c r="QVW1319" s="9"/>
      <c r="QVX1319" s="9"/>
      <c r="QVY1319" s="9"/>
      <c r="QVZ1319" s="9"/>
      <c r="QWA1319" s="9"/>
      <c r="QWB1319" s="9"/>
      <c r="QWC1319" s="9"/>
      <c r="QWD1319" s="9"/>
      <c r="QWE1319" s="9"/>
      <c r="QWF1319" s="9"/>
      <c r="QWG1319" s="9"/>
      <c r="QWH1319" s="9"/>
      <c r="QWI1319" s="9"/>
      <c r="QWJ1319" s="9"/>
      <c r="QWK1319" s="9"/>
      <c r="QWL1319" s="9"/>
      <c r="QWM1319" s="9"/>
      <c r="QWN1319" s="9"/>
      <c r="QWO1319" s="9"/>
      <c r="QWP1319" s="9"/>
      <c r="QWQ1319" s="9"/>
      <c r="QWR1319" s="9"/>
      <c r="QWS1319" s="9"/>
      <c r="QWT1319" s="9"/>
      <c r="QWU1319" s="9"/>
      <c r="QWV1319" s="9"/>
      <c r="QWW1319" s="9"/>
      <c r="QWX1319" s="9"/>
      <c r="QWY1319" s="9"/>
      <c r="QWZ1319" s="9"/>
      <c r="QXA1319" s="9"/>
      <c r="QXB1319" s="9"/>
      <c r="QXC1319" s="9"/>
      <c r="QXD1319" s="9"/>
      <c r="QXE1319" s="9"/>
      <c r="QXF1319" s="9"/>
      <c r="QXG1319" s="9"/>
      <c r="QXH1319" s="9"/>
      <c r="QXI1319" s="9"/>
      <c r="QXJ1319" s="9"/>
      <c r="QXK1319" s="9"/>
      <c r="QXL1319" s="9"/>
      <c r="QXM1319" s="9"/>
      <c r="QXN1319" s="9"/>
      <c r="QXO1319" s="9"/>
      <c r="QXP1319" s="9"/>
      <c r="QXQ1319" s="9"/>
      <c r="QXR1319" s="9"/>
      <c r="QXS1319" s="9"/>
      <c r="QXT1319" s="9"/>
      <c r="QXU1319" s="9"/>
      <c r="QXV1319" s="9"/>
      <c r="QXW1319" s="9"/>
      <c r="QXX1319" s="9"/>
      <c r="QXY1319" s="9"/>
      <c r="QXZ1319" s="9"/>
      <c r="QYA1319" s="9"/>
      <c r="QYB1319" s="9"/>
      <c r="QYC1319" s="9"/>
      <c r="QYD1319" s="9"/>
      <c r="QYE1319" s="9"/>
      <c r="QYF1319" s="9"/>
      <c r="QYG1319" s="9"/>
      <c r="QYH1319" s="9"/>
      <c r="QYI1319" s="9"/>
      <c r="QYJ1319" s="9"/>
      <c r="QYK1319" s="9"/>
      <c r="QYL1319" s="9"/>
      <c r="QYM1319" s="9"/>
      <c r="QYN1319" s="9"/>
      <c r="QYO1319" s="9"/>
      <c r="QYP1319" s="9"/>
      <c r="QYQ1319" s="9"/>
      <c r="QYR1319" s="9"/>
      <c r="QYS1319" s="9"/>
      <c r="QYT1319" s="9"/>
      <c r="QYU1319" s="9"/>
      <c r="QYV1319" s="9"/>
      <c r="QYW1319" s="9"/>
      <c r="QYX1319" s="9"/>
      <c r="QYY1319" s="9"/>
      <c r="QYZ1319" s="9"/>
      <c r="QZA1319" s="9"/>
      <c r="QZB1319" s="9"/>
      <c r="QZC1319" s="9"/>
      <c r="QZD1319" s="9"/>
      <c r="QZE1319" s="9"/>
      <c r="QZF1319" s="9"/>
      <c r="QZG1319" s="9"/>
      <c r="QZH1319" s="9"/>
      <c r="QZI1319" s="9"/>
      <c r="QZJ1319" s="9"/>
      <c r="QZK1319" s="9"/>
      <c r="QZL1319" s="9"/>
      <c r="QZM1319" s="9"/>
      <c r="QZN1319" s="9"/>
      <c r="QZO1319" s="9"/>
      <c r="QZP1319" s="9"/>
      <c r="QZQ1319" s="9"/>
      <c r="QZR1319" s="9"/>
      <c r="QZS1319" s="9"/>
      <c r="QZT1319" s="9"/>
      <c r="QZU1319" s="9"/>
      <c r="QZV1319" s="9"/>
      <c r="QZW1319" s="9"/>
      <c r="QZX1319" s="9"/>
      <c r="QZY1319" s="9"/>
      <c r="QZZ1319" s="9"/>
      <c r="RAA1319" s="9"/>
      <c r="RAB1319" s="9"/>
      <c r="RAC1319" s="9"/>
      <c r="RAD1319" s="9"/>
      <c r="RAE1319" s="9"/>
      <c r="RAF1319" s="9"/>
      <c r="RAG1319" s="9"/>
      <c r="RAH1319" s="9"/>
      <c r="RAI1319" s="9"/>
      <c r="RAJ1319" s="9"/>
      <c r="RAK1319" s="9"/>
      <c r="RAL1319" s="9"/>
      <c r="RAM1319" s="9"/>
      <c r="RAN1319" s="9"/>
      <c r="RAO1319" s="9"/>
      <c r="RAP1319" s="9"/>
      <c r="RAQ1319" s="9"/>
      <c r="RAR1319" s="9"/>
      <c r="RAS1319" s="9"/>
      <c r="RAT1319" s="9"/>
      <c r="RAU1319" s="9"/>
      <c r="RAV1319" s="9"/>
      <c r="RAW1319" s="9"/>
      <c r="RAX1319" s="9"/>
      <c r="RAY1319" s="9"/>
      <c r="RAZ1319" s="9"/>
      <c r="RBA1319" s="9"/>
      <c r="RBB1319" s="9"/>
      <c r="RBC1319" s="9"/>
      <c r="RBD1319" s="9"/>
      <c r="RBE1319" s="9"/>
      <c r="RBF1319" s="9"/>
      <c r="RBG1319" s="9"/>
      <c r="RBH1319" s="9"/>
      <c r="RBI1319" s="9"/>
      <c r="RBJ1319" s="9"/>
      <c r="RBK1319" s="9"/>
      <c r="RBL1319" s="9"/>
      <c r="RBM1319" s="9"/>
      <c r="RBN1319" s="9"/>
      <c r="RBO1319" s="9"/>
      <c r="RBP1319" s="9"/>
      <c r="RBQ1319" s="9"/>
      <c r="RBR1319" s="9"/>
      <c r="RBS1319" s="9"/>
      <c r="RBT1319" s="9"/>
      <c r="RBU1319" s="9"/>
      <c r="RBV1319" s="9"/>
      <c r="RBW1319" s="9"/>
      <c r="RBX1319" s="9"/>
      <c r="RBY1319" s="9"/>
      <c r="RBZ1319" s="9"/>
      <c r="RCA1319" s="9"/>
      <c r="RCB1319" s="9"/>
      <c r="RCC1319" s="9"/>
      <c r="RCD1319" s="9"/>
      <c r="RCE1319" s="9"/>
      <c r="RCF1319" s="9"/>
      <c r="RCG1319" s="9"/>
      <c r="RCH1319" s="9"/>
      <c r="RCI1319" s="9"/>
      <c r="RCJ1319" s="9"/>
      <c r="RCK1319" s="9"/>
      <c r="RCL1319" s="9"/>
      <c r="RCM1319" s="9"/>
      <c r="RCN1319" s="9"/>
      <c r="RCO1319" s="9"/>
      <c r="RCP1319" s="9"/>
      <c r="RCQ1319" s="9"/>
      <c r="RCR1319" s="9"/>
      <c r="RCS1319" s="9"/>
      <c r="RCT1319" s="9"/>
      <c r="RCU1319" s="9"/>
      <c r="RCV1319" s="9"/>
      <c r="RCW1319" s="9"/>
      <c r="RCX1319" s="9"/>
      <c r="RCY1319" s="9"/>
      <c r="RCZ1319" s="9"/>
      <c r="RDA1319" s="9"/>
      <c r="RDB1319" s="9"/>
      <c r="RDC1319" s="9"/>
      <c r="RDD1319" s="9"/>
      <c r="RDE1319" s="9"/>
      <c r="RDF1319" s="9"/>
      <c r="RDG1319" s="9"/>
      <c r="RDH1319" s="9"/>
      <c r="RDI1319" s="9"/>
      <c r="RDJ1319" s="9"/>
      <c r="RDK1319" s="9"/>
      <c r="RDL1319" s="9"/>
      <c r="RDM1319" s="9"/>
      <c r="RDN1319" s="9"/>
      <c r="RDO1319" s="9"/>
      <c r="RDP1319" s="9"/>
      <c r="RDQ1319" s="9"/>
      <c r="RDR1319" s="9"/>
      <c r="RDS1319" s="9"/>
      <c r="RDT1319" s="9"/>
      <c r="RDU1319" s="9"/>
      <c r="RDV1319" s="9"/>
      <c r="RDW1319" s="9"/>
      <c r="RDX1319" s="9"/>
      <c r="RDY1319" s="9"/>
      <c r="RDZ1319" s="9"/>
      <c r="REA1319" s="9"/>
      <c r="REB1319" s="9"/>
      <c r="REC1319" s="9"/>
      <c r="RED1319" s="9"/>
      <c r="REE1319" s="9"/>
      <c r="REF1319" s="9"/>
      <c r="REG1319" s="9"/>
      <c r="REH1319" s="9"/>
      <c r="REI1319" s="9"/>
      <c r="REJ1319" s="9"/>
      <c r="REK1319" s="9"/>
      <c r="REL1319" s="9"/>
      <c r="REM1319" s="9"/>
      <c r="REN1319" s="9"/>
      <c r="REO1319" s="9"/>
      <c r="REP1319" s="9"/>
      <c r="REQ1319" s="9"/>
      <c r="RER1319" s="9"/>
      <c r="RES1319" s="9"/>
      <c r="RET1319" s="9"/>
      <c r="REU1319" s="9"/>
      <c r="REV1319" s="9"/>
      <c r="REW1319" s="9"/>
      <c r="REX1319" s="9"/>
      <c r="REY1319" s="9"/>
      <c r="REZ1319" s="9"/>
      <c r="RFA1319" s="9"/>
      <c r="RFB1319" s="9"/>
      <c r="RFC1319" s="9"/>
      <c r="RFD1319" s="9"/>
      <c r="RFE1319" s="9"/>
      <c r="RFF1319" s="9"/>
      <c r="RFG1319" s="9"/>
      <c r="RFH1319" s="9"/>
      <c r="RFI1319" s="9"/>
      <c r="RFJ1319" s="9"/>
      <c r="RFK1319" s="9"/>
      <c r="RFL1319" s="9"/>
      <c r="RFM1319" s="9"/>
      <c r="RFN1319" s="9"/>
      <c r="RFO1319" s="9"/>
      <c r="RFP1319" s="9"/>
      <c r="RFQ1319" s="9"/>
      <c r="RFR1319" s="9"/>
      <c r="RFS1319" s="9"/>
      <c r="RFT1319" s="9"/>
      <c r="RFU1319" s="9"/>
      <c r="RFV1319" s="9"/>
      <c r="RFW1319" s="9"/>
      <c r="RFX1319" s="9"/>
      <c r="RFY1319" s="9"/>
      <c r="RFZ1319" s="9"/>
      <c r="RGA1319" s="9"/>
      <c r="RGB1319" s="9"/>
      <c r="RGC1319" s="9"/>
      <c r="RGD1319" s="9"/>
      <c r="RGE1319" s="9"/>
      <c r="RGF1319" s="9"/>
      <c r="RGG1319" s="9"/>
      <c r="RGH1319" s="9"/>
      <c r="RGI1319" s="9"/>
      <c r="RGJ1319" s="9"/>
      <c r="RGK1319" s="9"/>
      <c r="RGL1319" s="9"/>
      <c r="RGM1319" s="9"/>
      <c r="RGN1319" s="9"/>
      <c r="RGO1319" s="9"/>
      <c r="RGP1319" s="9"/>
      <c r="RGQ1319" s="9"/>
      <c r="RGR1319" s="9"/>
      <c r="RGS1319" s="9"/>
      <c r="RGT1319" s="9"/>
      <c r="RGU1319" s="9"/>
      <c r="RGV1319" s="9"/>
      <c r="RGW1319" s="9"/>
      <c r="RGX1319" s="9"/>
      <c r="RGY1319" s="9"/>
      <c r="RGZ1319" s="9"/>
      <c r="RHA1319" s="9"/>
      <c r="RHB1319" s="9"/>
      <c r="RHC1319" s="9"/>
      <c r="RHD1319" s="9"/>
      <c r="RHE1319" s="9"/>
      <c r="RHF1319" s="9"/>
      <c r="RHG1319" s="9"/>
      <c r="RHH1319" s="9"/>
      <c r="RHI1319" s="9"/>
      <c r="RHJ1319" s="9"/>
      <c r="RHK1319" s="9"/>
      <c r="RHL1319" s="9"/>
      <c r="RHM1319" s="9"/>
      <c r="RHN1319" s="9"/>
      <c r="RHO1319" s="9"/>
      <c r="RHP1319" s="9"/>
      <c r="RHQ1319" s="9"/>
      <c r="RHR1319" s="9"/>
      <c r="RHS1319" s="9"/>
      <c r="RHT1319" s="9"/>
      <c r="RHU1319" s="9"/>
      <c r="RHV1319" s="9"/>
      <c r="RHW1319" s="9"/>
      <c r="RHX1319" s="9"/>
      <c r="RHY1319" s="9"/>
      <c r="RHZ1319" s="9"/>
      <c r="RIA1319" s="9"/>
      <c r="RIB1319" s="9"/>
      <c r="RIC1319" s="9"/>
      <c r="RID1319" s="9"/>
      <c r="RIE1319" s="9"/>
      <c r="RIF1319" s="9"/>
      <c r="RIG1319" s="9"/>
      <c r="RIH1319" s="9"/>
      <c r="RII1319" s="9"/>
      <c r="RIJ1319" s="9"/>
      <c r="RIK1319" s="9"/>
      <c r="RIL1319" s="9"/>
      <c r="RIM1319" s="9"/>
      <c r="RIN1319" s="9"/>
      <c r="RIO1319" s="9"/>
      <c r="RIP1319" s="9"/>
      <c r="RIQ1319" s="9"/>
      <c r="RIR1319" s="9"/>
      <c r="RIS1319" s="9"/>
      <c r="RIT1319" s="9"/>
      <c r="RIU1319" s="9"/>
      <c r="RIV1319" s="9"/>
      <c r="RIW1319" s="9"/>
      <c r="RIX1319" s="9"/>
      <c r="RIY1319" s="9"/>
      <c r="RIZ1319" s="9"/>
      <c r="RJA1319" s="9"/>
      <c r="RJB1319" s="9"/>
      <c r="RJC1319" s="9"/>
      <c r="RJD1319" s="9"/>
      <c r="RJE1319" s="9"/>
      <c r="RJF1319" s="9"/>
      <c r="RJG1319" s="9"/>
      <c r="RJH1319" s="9"/>
      <c r="RJI1319" s="9"/>
      <c r="RJJ1319" s="9"/>
      <c r="RJK1319" s="9"/>
      <c r="RJL1319" s="9"/>
      <c r="RJM1319" s="9"/>
      <c r="RJN1319" s="9"/>
      <c r="RJO1319" s="9"/>
      <c r="RJP1319" s="9"/>
      <c r="RJQ1319" s="9"/>
      <c r="RJR1319" s="9"/>
      <c r="RJS1319" s="9"/>
      <c r="RJT1319" s="9"/>
      <c r="RJU1319" s="9"/>
      <c r="RJV1319" s="9"/>
      <c r="RJW1319" s="9"/>
      <c r="RJX1319" s="9"/>
      <c r="RJY1319" s="9"/>
      <c r="RJZ1319" s="9"/>
      <c r="RKA1319" s="9"/>
      <c r="RKB1319" s="9"/>
      <c r="RKC1319" s="9"/>
      <c r="RKD1319" s="9"/>
      <c r="RKE1319" s="9"/>
      <c r="RKF1319" s="9"/>
      <c r="RKG1319" s="9"/>
      <c r="RKH1319" s="9"/>
      <c r="RKI1319" s="9"/>
      <c r="RKJ1319" s="9"/>
      <c r="RKK1319" s="9"/>
      <c r="RKL1319" s="9"/>
      <c r="RKM1319" s="9"/>
      <c r="RKN1319" s="9"/>
      <c r="RKO1319" s="9"/>
      <c r="RKP1319" s="9"/>
      <c r="RKQ1319" s="9"/>
      <c r="RKR1319" s="9"/>
      <c r="RKS1319" s="9"/>
      <c r="RKT1319" s="9"/>
      <c r="RKU1319" s="9"/>
      <c r="RKV1319" s="9"/>
      <c r="RKW1319" s="9"/>
      <c r="RKX1319" s="9"/>
      <c r="RKY1319" s="9"/>
      <c r="RKZ1319" s="9"/>
      <c r="RLA1319" s="9"/>
      <c r="RLB1319" s="9"/>
      <c r="RLC1319" s="9"/>
      <c r="RLD1319" s="9"/>
      <c r="RLE1319" s="9"/>
      <c r="RLF1319" s="9"/>
      <c r="RLG1319" s="9"/>
      <c r="RLH1319" s="9"/>
      <c r="RLI1319" s="9"/>
      <c r="RLJ1319" s="9"/>
      <c r="RLK1319" s="9"/>
      <c r="RLL1319" s="9"/>
      <c r="RLM1319" s="9"/>
      <c r="RLN1319" s="9"/>
      <c r="RLO1319" s="9"/>
      <c r="RLP1319" s="9"/>
      <c r="RLQ1319" s="9"/>
      <c r="RLR1319" s="9"/>
      <c r="RLS1319" s="9"/>
      <c r="RLT1319" s="9"/>
      <c r="RLU1319" s="9"/>
      <c r="RLV1319" s="9"/>
      <c r="RLW1319" s="9"/>
      <c r="RLX1319" s="9"/>
      <c r="RLY1319" s="9"/>
      <c r="RLZ1319" s="9"/>
      <c r="RMA1319" s="9"/>
      <c r="RMB1319" s="9"/>
      <c r="RMC1319" s="9"/>
      <c r="RMD1319" s="9"/>
      <c r="RME1319" s="9"/>
      <c r="RMF1319" s="9"/>
      <c r="RMG1319" s="9"/>
      <c r="RMH1319" s="9"/>
      <c r="RMI1319" s="9"/>
      <c r="RMJ1319" s="9"/>
      <c r="RMK1319" s="9"/>
      <c r="RML1319" s="9"/>
      <c r="RMM1319" s="9"/>
      <c r="RMN1319" s="9"/>
      <c r="RMO1319" s="9"/>
      <c r="RMP1319" s="9"/>
      <c r="RMQ1319" s="9"/>
      <c r="RMR1319" s="9"/>
      <c r="RMS1319" s="9"/>
      <c r="RMT1319" s="9"/>
      <c r="RMU1319" s="9"/>
      <c r="RMV1319" s="9"/>
      <c r="RMW1319" s="9"/>
      <c r="RMX1319" s="9"/>
      <c r="RMY1319" s="9"/>
      <c r="RMZ1319" s="9"/>
      <c r="RNA1319" s="9"/>
      <c r="RNB1319" s="9"/>
      <c r="RNC1319" s="9"/>
      <c r="RND1319" s="9"/>
      <c r="RNE1319" s="9"/>
      <c r="RNF1319" s="9"/>
      <c r="RNG1319" s="9"/>
      <c r="RNH1319" s="9"/>
      <c r="RNI1319" s="9"/>
      <c r="RNJ1319" s="9"/>
      <c r="RNK1319" s="9"/>
      <c r="RNL1319" s="9"/>
      <c r="RNM1319" s="9"/>
      <c r="RNN1319" s="9"/>
      <c r="RNO1319" s="9"/>
      <c r="RNP1319" s="9"/>
      <c r="RNQ1319" s="9"/>
      <c r="RNR1319" s="9"/>
      <c r="RNS1319" s="9"/>
      <c r="RNT1319" s="9"/>
      <c r="RNU1319" s="9"/>
      <c r="RNV1319" s="9"/>
      <c r="RNW1319" s="9"/>
      <c r="RNX1319" s="9"/>
      <c r="RNY1319" s="9"/>
      <c r="RNZ1319" s="9"/>
      <c r="ROA1319" s="9"/>
      <c r="ROB1319" s="9"/>
      <c r="ROC1319" s="9"/>
      <c r="ROD1319" s="9"/>
      <c r="ROE1319" s="9"/>
      <c r="ROF1319" s="9"/>
      <c r="ROG1319" s="9"/>
      <c r="ROH1319" s="9"/>
      <c r="ROI1319" s="9"/>
      <c r="ROJ1319" s="9"/>
      <c r="ROK1319" s="9"/>
      <c r="ROL1319" s="9"/>
      <c r="ROM1319" s="9"/>
      <c r="RON1319" s="9"/>
      <c r="ROO1319" s="9"/>
      <c r="ROP1319" s="9"/>
      <c r="ROQ1319" s="9"/>
      <c r="ROR1319" s="9"/>
      <c r="ROS1319" s="9"/>
      <c r="ROT1319" s="9"/>
      <c r="ROU1319" s="9"/>
      <c r="ROV1319" s="9"/>
      <c r="ROW1319" s="9"/>
      <c r="ROX1319" s="9"/>
      <c r="ROY1319" s="9"/>
      <c r="ROZ1319" s="9"/>
      <c r="RPA1319" s="9"/>
      <c r="RPB1319" s="9"/>
      <c r="RPC1319" s="9"/>
      <c r="RPD1319" s="9"/>
      <c r="RPE1319" s="9"/>
      <c r="RPF1319" s="9"/>
      <c r="RPG1319" s="9"/>
      <c r="RPH1319" s="9"/>
      <c r="RPI1319" s="9"/>
      <c r="RPJ1319" s="9"/>
      <c r="RPK1319" s="9"/>
      <c r="RPL1319" s="9"/>
      <c r="RPM1319" s="9"/>
      <c r="RPN1319" s="9"/>
      <c r="RPO1319" s="9"/>
      <c r="RPP1319" s="9"/>
      <c r="RPQ1319" s="9"/>
      <c r="RPR1319" s="9"/>
      <c r="RPS1319" s="9"/>
      <c r="RPT1319" s="9"/>
      <c r="RPU1319" s="9"/>
      <c r="RPV1319" s="9"/>
      <c r="RPW1319" s="9"/>
      <c r="RPX1319" s="9"/>
      <c r="RPY1319" s="9"/>
      <c r="RPZ1319" s="9"/>
      <c r="RQA1319" s="9"/>
      <c r="RQB1319" s="9"/>
      <c r="RQC1319" s="9"/>
      <c r="RQD1319" s="9"/>
      <c r="RQE1319" s="9"/>
      <c r="RQF1319" s="9"/>
      <c r="RQG1319" s="9"/>
      <c r="RQH1319" s="9"/>
      <c r="RQI1319" s="9"/>
      <c r="RQJ1319" s="9"/>
      <c r="RQK1319" s="9"/>
      <c r="RQL1319" s="9"/>
      <c r="RQM1319" s="9"/>
      <c r="RQN1319" s="9"/>
      <c r="RQO1319" s="9"/>
      <c r="RQP1319" s="9"/>
      <c r="RQQ1319" s="9"/>
      <c r="RQR1319" s="9"/>
      <c r="RQS1319" s="9"/>
      <c r="RQT1319" s="9"/>
      <c r="RQU1319" s="9"/>
      <c r="RQV1319" s="9"/>
      <c r="RQW1319" s="9"/>
      <c r="RQX1319" s="9"/>
      <c r="RQY1319" s="9"/>
      <c r="RQZ1319" s="9"/>
      <c r="RRA1319" s="9"/>
      <c r="RRB1319" s="9"/>
      <c r="RRC1319" s="9"/>
      <c r="RRD1319" s="9"/>
      <c r="RRE1319" s="9"/>
      <c r="RRF1319" s="9"/>
      <c r="RRG1319" s="9"/>
      <c r="RRH1319" s="9"/>
      <c r="RRI1319" s="9"/>
      <c r="RRJ1319" s="9"/>
      <c r="RRK1319" s="9"/>
      <c r="RRL1319" s="9"/>
      <c r="RRM1319" s="9"/>
      <c r="RRN1319" s="9"/>
      <c r="RRO1319" s="9"/>
      <c r="RRP1319" s="9"/>
      <c r="RRQ1319" s="9"/>
      <c r="RRR1319" s="9"/>
      <c r="RRS1319" s="9"/>
      <c r="RRT1319" s="9"/>
      <c r="RRU1319" s="9"/>
      <c r="RRV1319" s="9"/>
      <c r="RRW1319" s="9"/>
      <c r="RRX1319" s="9"/>
      <c r="RRY1319" s="9"/>
      <c r="RRZ1319" s="9"/>
      <c r="RSA1319" s="9"/>
      <c r="RSB1319" s="9"/>
      <c r="RSC1319" s="9"/>
      <c r="RSD1319" s="9"/>
      <c r="RSE1319" s="9"/>
      <c r="RSF1319" s="9"/>
      <c r="RSG1319" s="9"/>
      <c r="RSH1319" s="9"/>
      <c r="RSI1319" s="9"/>
      <c r="RSJ1319" s="9"/>
      <c r="RSK1319" s="9"/>
      <c r="RSL1319" s="9"/>
      <c r="RSM1319" s="9"/>
      <c r="RSN1319" s="9"/>
      <c r="RSO1319" s="9"/>
      <c r="RSP1319" s="9"/>
      <c r="RSQ1319" s="9"/>
      <c r="RSR1319" s="9"/>
      <c r="RSS1319" s="9"/>
      <c r="RST1319" s="9"/>
      <c r="RSU1319" s="9"/>
      <c r="RSV1319" s="9"/>
      <c r="RSW1319" s="9"/>
      <c r="RSX1319" s="9"/>
      <c r="RSY1319" s="9"/>
      <c r="RSZ1319" s="9"/>
      <c r="RTA1319" s="9"/>
      <c r="RTB1319" s="9"/>
      <c r="RTC1319" s="9"/>
      <c r="RTD1319" s="9"/>
      <c r="RTE1319" s="9"/>
      <c r="RTF1319" s="9"/>
      <c r="RTG1319" s="9"/>
      <c r="RTH1319" s="9"/>
      <c r="RTI1319" s="9"/>
      <c r="RTJ1319" s="9"/>
      <c r="RTK1319" s="9"/>
      <c r="RTL1319" s="9"/>
      <c r="RTM1319" s="9"/>
      <c r="RTN1319" s="9"/>
      <c r="RTO1319" s="9"/>
      <c r="RTP1319" s="9"/>
      <c r="RTQ1319" s="9"/>
      <c r="RTR1319" s="9"/>
      <c r="RTS1319" s="9"/>
      <c r="RTT1319" s="9"/>
      <c r="RTU1319" s="9"/>
      <c r="RTV1319" s="9"/>
      <c r="RTW1319" s="9"/>
      <c r="RTX1319" s="9"/>
      <c r="RTY1319" s="9"/>
      <c r="RTZ1319" s="9"/>
      <c r="RUA1319" s="9"/>
      <c r="RUB1319" s="9"/>
      <c r="RUC1319" s="9"/>
      <c r="RUD1319" s="9"/>
      <c r="RUE1319" s="9"/>
      <c r="RUF1319" s="9"/>
      <c r="RUG1319" s="9"/>
      <c r="RUH1319" s="9"/>
      <c r="RUI1319" s="9"/>
      <c r="RUJ1319" s="9"/>
      <c r="RUK1319" s="9"/>
      <c r="RUL1319" s="9"/>
      <c r="RUM1319" s="9"/>
      <c r="RUN1319" s="9"/>
      <c r="RUO1319" s="9"/>
      <c r="RUP1319" s="9"/>
      <c r="RUQ1319" s="9"/>
      <c r="RUR1319" s="9"/>
      <c r="RUS1319" s="9"/>
      <c r="RUT1319" s="9"/>
      <c r="RUU1319" s="9"/>
      <c r="RUV1319" s="9"/>
      <c r="RUW1319" s="9"/>
      <c r="RUX1319" s="9"/>
      <c r="RUY1319" s="9"/>
      <c r="RUZ1319" s="9"/>
      <c r="RVA1319" s="9"/>
      <c r="RVB1319" s="9"/>
      <c r="RVC1319" s="9"/>
      <c r="RVD1319" s="9"/>
      <c r="RVE1319" s="9"/>
      <c r="RVF1319" s="9"/>
      <c r="RVG1319" s="9"/>
      <c r="RVH1319" s="9"/>
      <c r="RVI1319" s="9"/>
      <c r="RVJ1319" s="9"/>
      <c r="RVK1319" s="9"/>
      <c r="RVL1319" s="9"/>
      <c r="RVM1319" s="9"/>
      <c r="RVN1319" s="9"/>
      <c r="RVO1319" s="9"/>
      <c r="RVP1319" s="9"/>
      <c r="RVQ1319" s="9"/>
      <c r="RVR1319" s="9"/>
      <c r="RVS1319" s="9"/>
      <c r="RVT1319" s="9"/>
      <c r="RVU1319" s="9"/>
      <c r="RVV1319" s="9"/>
      <c r="RVW1319" s="9"/>
      <c r="RVX1319" s="9"/>
      <c r="RVY1319" s="9"/>
      <c r="RVZ1319" s="9"/>
      <c r="RWA1319" s="9"/>
      <c r="RWB1319" s="9"/>
      <c r="RWC1319" s="9"/>
      <c r="RWD1319" s="9"/>
      <c r="RWE1319" s="9"/>
      <c r="RWF1319" s="9"/>
      <c r="RWG1319" s="9"/>
      <c r="RWH1319" s="9"/>
      <c r="RWI1319" s="9"/>
      <c r="RWJ1319" s="9"/>
      <c r="RWK1319" s="9"/>
      <c r="RWL1319" s="9"/>
      <c r="RWM1319" s="9"/>
      <c r="RWN1319" s="9"/>
      <c r="RWO1319" s="9"/>
      <c r="RWP1319" s="9"/>
      <c r="RWQ1319" s="9"/>
      <c r="RWR1319" s="9"/>
      <c r="RWS1319" s="9"/>
      <c r="RWT1319" s="9"/>
      <c r="RWU1319" s="9"/>
      <c r="RWV1319" s="9"/>
      <c r="RWW1319" s="9"/>
      <c r="RWX1319" s="9"/>
      <c r="RWY1319" s="9"/>
      <c r="RWZ1319" s="9"/>
      <c r="RXA1319" s="9"/>
      <c r="RXB1319" s="9"/>
      <c r="RXC1319" s="9"/>
      <c r="RXD1319" s="9"/>
      <c r="RXE1319" s="9"/>
      <c r="RXF1319" s="9"/>
      <c r="RXG1319" s="9"/>
      <c r="RXH1319" s="9"/>
      <c r="RXI1319" s="9"/>
      <c r="RXJ1319" s="9"/>
      <c r="RXK1319" s="9"/>
      <c r="RXL1319" s="9"/>
      <c r="RXM1319" s="9"/>
      <c r="RXN1319" s="9"/>
      <c r="RXO1319" s="9"/>
      <c r="RXP1319" s="9"/>
      <c r="RXQ1319" s="9"/>
      <c r="RXR1319" s="9"/>
      <c r="RXS1319" s="9"/>
      <c r="RXT1319" s="9"/>
      <c r="RXU1319" s="9"/>
      <c r="RXV1319" s="9"/>
      <c r="RXW1319" s="9"/>
      <c r="RXX1319" s="9"/>
      <c r="RXY1319" s="9"/>
      <c r="RXZ1319" s="9"/>
      <c r="RYA1319" s="9"/>
      <c r="RYB1319" s="9"/>
      <c r="RYC1319" s="9"/>
      <c r="RYD1319" s="9"/>
      <c r="RYE1319" s="9"/>
      <c r="RYF1319" s="9"/>
      <c r="RYG1319" s="9"/>
      <c r="RYH1319" s="9"/>
      <c r="RYI1319" s="9"/>
      <c r="RYJ1319" s="9"/>
      <c r="RYK1319" s="9"/>
      <c r="RYL1319" s="9"/>
      <c r="RYM1319" s="9"/>
      <c r="RYN1319" s="9"/>
      <c r="RYO1319" s="9"/>
      <c r="RYP1319" s="9"/>
      <c r="RYQ1319" s="9"/>
      <c r="RYR1319" s="9"/>
      <c r="RYS1319" s="9"/>
      <c r="RYT1319" s="9"/>
      <c r="RYU1319" s="9"/>
      <c r="RYV1319" s="9"/>
      <c r="RYW1319" s="9"/>
      <c r="RYX1319" s="9"/>
      <c r="RYY1319" s="9"/>
      <c r="RYZ1319" s="9"/>
      <c r="RZA1319" s="9"/>
      <c r="RZB1319" s="9"/>
      <c r="RZC1319" s="9"/>
      <c r="RZD1319" s="9"/>
      <c r="RZE1319" s="9"/>
      <c r="RZF1319" s="9"/>
      <c r="RZG1319" s="9"/>
      <c r="RZH1319" s="9"/>
      <c r="RZI1319" s="9"/>
      <c r="RZJ1319" s="9"/>
      <c r="RZK1319" s="9"/>
      <c r="RZL1319" s="9"/>
      <c r="RZM1319" s="9"/>
      <c r="RZN1319" s="9"/>
      <c r="RZO1319" s="9"/>
      <c r="RZP1319" s="9"/>
      <c r="RZQ1319" s="9"/>
      <c r="RZR1319" s="9"/>
      <c r="RZS1319" s="9"/>
      <c r="RZT1319" s="9"/>
      <c r="RZU1319" s="9"/>
      <c r="RZV1319" s="9"/>
      <c r="RZW1319" s="9"/>
      <c r="RZX1319" s="9"/>
      <c r="RZY1319" s="9"/>
      <c r="RZZ1319" s="9"/>
      <c r="SAA1319" s="9"/>
      <c r="SAB1319" s="9"/>
      <c r="SAC1319" s="9"/>
      <c r="SAD1319" s="9"/>
      <c r="SAE1319" s="9"/>
      <c r="SAF1319" s="9"/>
      <c r="SAG1319" s="9"/>
      <c r="SAH1319" s="9"/>
      <c r="SAI1319" s="9"/>
      <c r="SAJ1319" s="9"/>
      <c r="SAK1319" s="9"/>
      <c r="SAL1319" s="9"/>
      <c r="SAM1319" s="9"/>
      <c r="SAN1319" s="9"/>
      <c r="SAO1319" s="9"/>
      <c r="SAP1319" s="9"/>
      <c r="SAQ1319" s="9"/>
      <c r="SAR1319" s="9"/>
      <c r="SAS1319" s="9"/>
      <c r="SAT1319" s="9"/>
      <c r="SAU1319" s="9"/>
      <c r="SAV1319" s="9"/>
      <c r="SAW1319" s="9"/>
      <c r="SAX1319" s="9"/>
      <c r="SAY1319" s="9"/>
      <c r="SAZ1319" s="9"/>
      <c r="SBA1319" s="9"/>
      <c r="SBB1319" s="9"/>
      <c r="SBC1319" s="9"/>
      <c r="SBD1319" s="9"/>
      <c r="SBE1319" s="9"/>
      <c r="SBF1319" s="9"/>
      <c r="SBG1319" s="9"/>
      <c r="SBH1319" s="9"/>
      <c r="SBI1319" s="9"/>
      <c r="SBJ1319" s="9"/>
      <c r="SBK1319" s="9"/>
      <c r="SBL1319" s="9"/>
      <c r="SBM1319" s="9"/>
      <c r="SBN1319" s="9"/>
      <c r="SBO1319" s="9"/>
      <c r="SBP1319" s="9"/>
      <c r="SBQ1319" s="9"/>
      <c r="SBR1319" s="9"/>
      <c r="SBS1319" s="9"/>
      <c r="SBT1319" s="9"/>
      <c r="SBU1319" s="9"/>
      <c r="SBV1319" s="9"/>
      <c r="SBW1319" s="9"/>
      <c r="SBX1319" s="9"/>
      <c r="SBY1319" s="9"/>
      <c r="SBZ1319" s="9"/>
      <c r="SCA1319" s="9"/>
      <c r="SCB1319" s="9"/>
      <c r="SCC1319" s="9"/>
      <c r="SCD1319" s="9"/>
      <c r="SCE1319" s="9"/>
      <c r="SCF1319" s="9"/>
      <c r="SCG1319" s="9"/>
      <c r="SCH1319" s="9"/>
      <c r="SCI1319" s="9"/>
      <c r="SCJ1319" s="9"/>
      <c r="SCK1319" s="9"/>
      <c r="SCL1319" s="9"/>
      <c r="SCM1319" s="9"/>
      <c r="SCN1319" s="9"/>
      <c r="SCO1319" s="9"/>
      <c r="SCP1319" s="9"/>
      <c r="SCQ1319" s="9"/>
      <c r="SCR1319" s="9"/>
      <c r="SCS1319" s="9"/>
      <c r="SCT1319" s="9"/>
      <c r="SCU1319" s="9"/>
      <c r="SCV1319" s="9"/>
      <c r="SCW1319" s="9"/>
      <c r="SCX1319" s="9"/>
      <c r="SCY1319" s="9"/>
      <c r="SCZ1319" s="9"/>
      <c r="SDA1319" s="9"/>
      <c r="SDB1319" s="9"/>
      <c r="SDC1319" s="9"/>
      <c r="SDD1319" s="9"/>
      <c r="SDE1319" s="9"/>
      <c r="SDF1319" s="9"/>
      <c r="SDG1319" s="9"/>
      <c r="SDH1319" s="9"/>
      <c r="SDI1319" s="9"/>
      <c r="SDJ1319" s="9"/>
      <c r="SDK1319" s="9"/>
      <c r="SDL1319" s="9"/>
      <c r="SDM1319" s="9"/>
      <c r="SDN1319" s="9"/>
      <c r="SDO1319" s="9"/>
      <c r="SDP1319" s="9"/>
      <c r="SDQ1319" s="9"/>
      <c r="SDR1319" s="9"/>
      <c r="SDS1319" s="9"/>
      <c r="SDT1319" s="9"/>
      <c r="SDU1319" s="9"/>
      <c r="SDV1319" s="9"/>
      <c r="SDW1319" s="9"/>
      <c r="SDX1319" s="9"/>
      <c r="SDY1319" s="9"/>
      <c r="SDZ1319" s="9"/>
      <c r="SEA1319" s="9"/>
      <c r="SEB1319" s="9"/>
      <c r="SEC1319" s="9"/>
      <c r="SED1319" s="9"/>
      <c r="SEE1319" s="9"/>
      <c r="SEF1319" s="9"/>
      <c r="SEG1319" s="9"/>
      <c r="SEH1319" s="9"/>
      <c r="SEI1319" s="9"/>
      <c r="SEJ1319" s="9"/>
      <c r="SEK1319" s="9"/>
      <c r="SEL1319" s="9"/>
      <c r="SEM1319" s="9"/>
      <c r="SEN1319" s="9"/>
      <c r="SEO1319" s="9"/>
      <c r="SEP1319" s="9"/>
      <c r="SEQ1319" s="9"/>
      <c r="SER1319" s="9"/>
      <c r="SES1319" s="9"/>
      <c r="SET1319" s="9"/>
      <c r="SEU1319" s="9"/>
      <c r="SEV1319" s="9"/>
      <c r="SEW1319" s="9"/>
      <c r="SEX1319" s="9"/>
      <c r="SEY1319" s="9"/>
      <c r="SEZ1319" s="9"/>
      <c r="SFA1319" s="9"/>
      <c r="SFB1319" s="9"/>
      <c r="SFC1319" s="9"/>
      <c r="SFD1319" s="9"/>
      <c r="SFE1319" s="9"/>
      <c r="SFF1319" s="9"/>
      <c r="SFG1319" s="9"/>
      <c r="SFH1319" s="9"/>
      <c r="SFI1319" s="9"/>
      <c r="SFJ1319" s="9"/>
      <c r="SFK1319" s="9"/>
      <c r="SFL1319" s="9"/>
      <c r="SFM1319" s="9"/>
      <c r="SFN1319" s="9"/>
      <c r="SFO1319" s="9"/>
      <c r="SFP1319" s="9"/>
      <c r="SFQ1319" s="9"/>
      <c r="SFR1319" s="9"/>
      <c r="SFS1319" s="9"/>
      <c r="SFT1319" s="9"/>
      <c r="SFU1319" s="9"/>
      <c r="SFV1319" s="9"/>
      <c r="SFW1319" s="9"/>
      <c r="SFX1319" s="9"/>
      <c r="SFY1319" s="9"/>
      <c r="SFZ1319" s="9"/>
      <c r="SGA1319" s="9"/>
      <c r="SGB1319" s="9"/>
      <c r="SGC1319" s="9"/>
      <c r="SGD1319" s="9"/>
      <c r="SGE1319" s="9"/>
      <c r="SGF1319" s="9"/>
      <c r="SGG1319" s="9"/>
      <c r="SGH1319" s="9"/>
      <c r="SGI1319" s="9"/>
      <c r="SGJ1319" s="9"/>
      <c r="SGK1319" s="9"/>
      <c r="SGL1319" s="9"/>
      <c r="SGM1319" s="9"/>
      <c r="SGN1319" s="9"/>
      <c r="SGO1319" s="9"/>
      <c r="SGP1319" s="9"/>
      <c r="SGQ1319" s="9"/>
      <c r="SGR1319" s="9"/>
      <c r="SGS1319" s="9"/>
      <c r="SGT1319" s="9"/>
      <c r="SGU1319" s="9"/>
      <c r="SGV1319" s="9"/>
      <c r="SGW1319" s="9"/>
      <c r="SGX1319" s="9"/>
      <c r="SGY1319" s="9"/>
      <c r="SGZ1319" s="9"/>
      <c r="SHA1319" s="9"/>
      <c r="SHB1319" s="9"/>
      <c r="SHC1319" s="9"/>
      <c r="SHD1319" s="9"/>
      <c r="SHE1319" s="9"/>
      <c r="SHF1319" s="9"/>
      <c r="SHG1319" s="9"/>
      <c r="SHH1319" s="9"/>
      <c r="SHI1319" s="9"/>
      <c r="SHJ1319" s="9"/>
      <c r="SHK1319" s="9"/>
      <c r="SHL1319" s="9"/>
      <c r="SHM1319" s="9"/>
      <c r="SHN1319" s="9"/>
      <c r="SHO1319" s="9"/>
      <c r="SHP1319" s="9"/>
      <c r="SHQ1319" s="9"/>
      <c r="SHR1319" s="9"/>
      <c r="SHS1319" s="9"/>
      <c r="SHT1319" s="9"/>
      <c r="SHU1319" s="9"/>
      <c r="SHV1319" s="9"/>
      <c r="SHW1319" s="9"/>
      <c r="SHX1319" s="9"/>
      <c r="SHY1319" s="9"/>
      <c r="SHZ1319" s="9"/>
      <c r="SIA1319" s="9"/>
      <c r="SIB1319" s="9"/>
      <c r="SIC1319" s="9"/>
      <c r="SID1319" s="9"/>
      <c r="SIE1319" s="9"/>
      <c r="SIF1319" s="9"/>
      <c r="SIG1319" s="9"/>
      <c r="SIH1319" s="9"/>
      <c r="SII1319" s="9"/>
      <c r="SIJ1319" s="9"/>
      <c r="SIK1319" s="9"/>
      <c r="SIL1319" s="9"/>
      <c r="SIM1319" s="9"/>
      <c r="SIN1319" s="9"/>
      <c r="SIO1319" s="9"/>
      <c r="SIP1319" s="9"/>
      <c r="SIQ1319" s="9"/>
      <c r="SIR1319" s="9"/>
      <c r="SIS1319" s="9"/>
      <c r="SIT1319" s="9"/>
      <c r="SIU1319" s="9"/>
      <c r="SIV1319" s="9"/>
      <c r="SIW1319" s="9"/>
      <c r="SIX1319" s="9"/>
      <c r="SIY1319" s="9"/>
      <c r="SIZ1319" s="9"/>
      <c r="SJA1319" s="9"/>
      <c r="SJB1319" s="9"/>
      <c r="SJC1319" s="9"/>
      <c r="SJD1319" s="9"/>
      <c r="SJE1319" s="9"/>
      <c r="SJF1319" s="9"/>
      <c r="SJG1319" s="9"/>
      <c r="SJH1319" s="9"/>
      <c r="SJI1319" s="9"/>
      <c r="SJJ1319" s="9"/>
      <c r="SJK1319" s="9"/>
      <c r="SJL1319" s="9"/>
      <c r="SJM1319" s="9"/>
      <c r="SJN1319" s="9"/>
      <c r="SJO1319" s="9"/>
      <c r="SJP1319" s="9"/>
      <c r="SJQ1319" s="9"/>
      <c r="SJR1319" s="9"/>
      <c r="SJS1319" s="9"/>
      <c r="SJT1319" s="9"/>
      <c r="SJU1319" s="9"/>
      <c r="SJV1319" s="9"/>
      <c r="SJW1319" s="9"/>
      <c r="SJX1319" s="9"/>
      <c r="SJY1319" s="9"/>
      <c r="SJZ1319" s="9"/>
      <c r="SKA1319" s="9"/>
      <c r="SKB1319" s="9"/>
      <c r="SKC1319" s="9"/>
      <c r="SKD1319" s="9"/>
      <c r="SKE1319" s="9"/>
      <c r="SKF1319" s="9"/>
      <c r="SKG1319" s="9"/>
      <c r="SKH1319" s="9"/>
      <c r="SKI1319" s="9"/>
      <c r="SKJ1319" s="9"/>
      <c r="SKK1319" s="9"/>
      <c r="SKL1319" s="9"/>
      <c r="SKM1319" s="9"/>
      <c r="SKN1319" s="9"/>
      <c r="SKO1319" s="9"/>
      <c r="SKP1319" s="9"/>
      <c r="SKQ1319" s="9"/>
      <c r="SKR1319" s="9"/>
      <c r="SKS1319" s="9"/>
      <c r="SKT1319" s="9"/>
      <c r="SKU1319" s="9"/>
      <c r="SKV1319" s="9"/>
      <c r="SKW1319" s="9"/>
      <c r="SKX1319" s="9"/>
      <c r="SKY1319" s="9"/>
      <c r="SKZ1319" s="9"/>
      <c r="SLA1319" s="9"/>
      <c r="SLB1319" s="9"/>
      <c r="SLC1319" s="9"/>
      <c r="SLD1319" s="9"/>
      <c r="SLE1319" s="9"/>
      <c r="SLF1319" s="9"/>
      <c r="SLG1319" s="9"/>
      <c r="SLH1319" s="9"/>
      <c r="SLI1319" s="9"/>
      <c r="SLJ1319" s="9"/>
      <c r="SLK1319" s="9"/>
      <c r="SLL1319" s="9"/>
      <c r="SLM1319" s="9"/>
      <c r="SLN1319" s="9"/>
      <c r="SLO1319" s="9"/>
      <c r="SLP1319" s="9"/>
      <c r="SLQ1319" s="9"/>
      <c r="SLR1319" s="9"/>
      <c r="SLS1319" s="9"/>
      <c r="SLT1319" s="9"/>
      <c r="SLU1319" s="9"/>
      <c r="SLV1319" s="9"/>
      <c r="SLW1319" s="9"/>
      <c r="SLX1319" s="9"/>
      <c r="SLY1319" s="9"/>
      <c r="SLZ1319" s="9"/>
      <c r="SMA1319" s="9"/>
      <c r="SMB1319" s="9"/>
      <c r="SMC1319" s="9"/>
      <c r="SMD1319" s="9"/>
      <c r="SME1319" s="9"/>
      <c r="SMF1319" s="9"/>
      <c r="SMG1319" s="9"/>
      <c r="SMH1319" s="9"/>
      <c r="SMI1319" s="9"/>
      <c r="SMJ1319" s="9"/>
      <c r="SMK1319" s="9"/>
      <c r="SML1319" s="9"/>
      <c r="SMM1319" s="9"/>
      <c r="SMN1319" s="9"/>
      <c r="SMO1319" s="9"/>
      <c r="SMP1319" s="9"/>
      <c r="SMQ1319" s="9"/>
      <c r="SMR1319" s="9"/>
      <c r="SMS1319" s="9"/>
      <c r="SMT1319" s="9"/>
      <c r="SMU1319" s="9"/>
      <c r="SMV1319" s="9"/>
      <c r="SMW1319" s="9"/>
      <c r="SMX1319" s="9"/>
      <c r="SMY1319" s="9"/>
      <c r="SMZ1319" s="9"/>
      <c r="SNA1319" s="9"/>
      <c r="SNB1319" s="9"/>
      <c r="SNC1319" s="9"/>
      <c r="SND1319" s="9"/>
      <c r="SNE1319" s="9"/>
      <c r="SNF1319" s="9"/>
      <c r="SNG1319" s="9"/>
      <c r="SNH1319" s="9"/>
      <c r="SNI1319" s="9"/>
      <c r="SNJ1319" s="9"/>
      <c r="SNK1319" s="9"/>
      <c r="SNL1319" s="9"/>
      <c r="SNM1319" s="9"/>
      <c r="SNN1319" s="9"/>
      <c r="SNO1319" s="9"/>
      <c r="SNP1319" s="9"/>
      <c r="SNQ1319" s="9"/>
      <c r="SNR1319" s="9"/>
      <c r="SNS1319" s="9"/>
      <c r="SNT1319" s="9"/>
      <c r="SNU1319" s="9"/>
      <c r="SNV1319" s="9"/>
      <c r="SNW1319" s="9"/>
      <c r="SNX1319" s="9"/>
      <c r="SNY1319" s="9"/>
      <c r="SNZ1319" s="9"/>
      <c r="SOA1319" s="9"/>
      <c r="SOB1319" s="9"/>
      <c r="SOC1319" s="9"/>
      <c r="SOD1319" s="9"/>
      <c r="SOE1319" s="9"/>
      <c r="SOF1319" s="9"/>
      <c r="SOG1319" s="9"/>
      <c r="SOH1319" s="9"/>
      <c r="SOI1319" s="9"/>
      <c r="SOJ1319" s="9"/>
      <c r="SOK1319" s="9"/>
      <c r="SOL1319" s="9"/>
      <c r="SOM1319" s="9"/>
      <c r="SON1319" s="9"/>
      <c r="SOO1319" s="9"/>
      <c r="SOP1319" s="9"/>
      <c r="SOQ1319" s="9"/>
      <c r="SOR1319" s="9"/>
      <c r="SOS1319" s="9"/>
      <c r="SOT1319" s="9"/>
      <c r="SOU1319" s="9"/>
      <c r="SOV1319" s="9"/>
      <c r="SOW1319" s="9"/>
      <c r="SOX1319" s="9"/>
      <c r="SOY1319" s="9"/>
      <c r="SOZ1319" s="9"/>
      <c r="SPA1319" s="9"/>
      <c r="SPB1319" s="9"/>
      <c r="SPC1319" s="9"/>
      <c r="SPD1319" s="9"/>
      <c r="SPE1319" s="9"/>
      <c r="SPF1319" s="9"/>
      <c r="SPG1319" s="9"/>
      <c r="SPH1319" s="9"/>
      <c r="SPI1319" s="9"/>
      <c r="SPJ1319" s="9"/>
      <c r="SPK1319" s="9"/>
      <c r="SPL1319" s="9"/>
      <c r="SPM1319" s="9"/>
      <c r="SPN1319" s="9"/>
      <c r="SPO1319" s="9"/>
      <c r="SPP1319" s="9"/>
      <c r="SPQ1319" s="9"/>
      <c r="SPR1319" s="9"/>
      <c r="SPS1319" s="9"/>
      <c r="SPT1319" s="9"/>
      <c r="SPU1319" s="9"/>
      <c r="SPV1319" s="9"/>
      <c r="SPW1319" s="9"/>
      <c r="SPX1319" s="9"/>
      <c r="SPY1319" s="9"/>
      <c r="SPZ1319" s="9"/>
      <c r="SQA1319" s="9"/>
      <c r="SQB1319" s="9"/>
      <c r="SQC1319" s="9"/>
      <c r="SQD1319" s="9"/>
      <c r="SQE1319" s="9"/>
      <c r="SQF1319" s="9"/>
      <c r="SQG1319" s="9"/>
      <c r="SQH1319" s="9"/>
      <c r="SQI1319" s="9"/>
      <c r="SQJ1319" s="9"/>
      <c r="SQK1319" s="9"/>
      <c r="SQL1319" s="9"/>
      <c r="SQM1319" s="9"/>
      <c r="SQN1319" s="9"/>
      <c r="SQO1319" s="9"/>
      <c r="SQP1319" s="9"/>
      <c r="SQQ1319" s="9"/>
      <c r="SQR1319" s="9"/>
      <c r="SQS1319" s="9"/>
      <c r="SQT1319" s="9"/>
      <c r="SQU1319" s="9"/>
      <c r="SQV1319" s="9"/>
      <c r="SQW1319" s="9"/>
      <c r="SQX1319" s="9"/>
      <c r="SQY1319" s="9"/>
      <c r="SQZ1319" s="9"/>
      <c r="SRA1319" s="9"/>
      <c r="SRB1319" s="9"/>
      <c r="SRC1319" s="9"/>
      <c r="SRD1319" s="9"/>
      <c r="SRE1319" s="9"/>
      <c r="SRF1319" s="9"/>
      <c r="SRG1319" s="9"/>
      <c r="SRH1319" s="9"/>
      <c r="SRI1319" s="9"/>
      <c r="SRJ1319" s="9"/>
      <c r="SRK1319" s="9"/>
      <c r="SRL1319" s="9"/>
      <c r="SRM1319" s="9"/>
      <c r="SRN1319" s="9"/>
      <c r="SRO1319" s="9"/>
      <c r="SRP1319" s="9"/>
      <c r="SRQ1319" s="9"/>
      <c r="SRR1319" s="9"/>
      <c r="SRS1319" s="9"/>
      <c r="SRT1319" s="9"/>
      <c r="SRU1319" s="9"/>
      <c r="SRV1319" s="9"/>
      <c r="SRW1319" s="9"/>
      <c r="SRX1319" s="9"/>
      <c r="SRY1319" s="9"/>
      <c r="SRZ1319" s="9"/>
      <c r="SSA1319" s="9"/>
      <c r="SSB1319" s="9"/>
      <c r="SSC1319" s="9"/>
      <c r="SSD1319" s="9"/>
      <c r="SSE1319" s="9"/>
      <c r="SSF1319" s="9"/>
      <c r="SSG1319" s="9"/>
      <c r="SSH1319" s="9"/>
      <c r="SSI1319" s="9"/>
      <c r="SSJ1319" s="9"/>
      <c r="SSK1319" s="9"/>
      <c r="SSL1319" s="9"/>
      <c r="SSM1319" s="9"/>
      <c r="SSN1319" s="9"/>
      <c r="SSO1319" s="9"/>
      <c r="SSP1319" s="9"/>
      <c r="SSQ1319" s="9"/>
      <c r="SSR1319" s="9"/>
      <c r="SSS1319" s="9"/>
      <c r="SST1319" s="9"/>
      <c r="SSU1319" s="9"/>
      <c r="SSV1319" s="9"/>
      <c r="SSW1319" s="9"/>
      <c r="SSX1319" s="9"/>
      <c r="SSY1319" s="9"/>
      <c r="SSZ1319" s="9"/>
      <c r="STA1319" s="9"/>
      <c r="STB1319" s="9"/>
      <c r="STC1319" s="9"/>
      <c r="STD1319" s="9"/>
      <c r="STE1319" s="9"/>
      <c r="STF1319" s="9"/>
      <c r="STG1319" s="9"/>
      <c r="STH1319" s="9"/>
      <c r="STI1319" s="9"/>
      <c r="STJ1319" s="9"/>
      <c r="STK1319" s="9"/>
      <c r="STL1319" s="9"/>
      <c r="STM1319" s="9"/>
      <c r="STN1319" s="9"/>
      <c r="STO1319" s="9"/>
      <c r="STP1319" s="9"/>
      <c r="STQ1319" s="9"/>
      <c r="STR1319" s="9"/>
      <c r="STS1319" s="9"/>
      <c r="STT1319" s="9"/>
      <c r="STU1319" s="9"/>
      <c r="STV1319" s="9"/>
      <c r="STW1319" s="9"/>
      <c r="STX1319" s="9"/>
      <c r="STY1319" s="9"/>
      <c r="STZ1319" s="9"/>
      <c r="SUA1319" s="9"/>
      <c r="SUB1319" s="9"/>
      <c r="SUC1319" s="9"/>
      <c r="SUD1319" s="9"/>
      <c r="SUE1319" s="9"/>
      <c r="SUF1319" s="9"/>
      <c r="SUG1319" s="9"/>
      <c r="SUH1319" s="9"/>
      <c r="SUI1319" s="9"/>
      <c r="SUJ1319" s="9"/>
      <c r="SUK1319" s="9"/>
      <c r="SUL1319" s="9"/>
      <c r="SUM1319" s="9"/>
      <c r="SUN1319" s="9"/>
      <c r="SUO1319" s="9"/>
      <c r="SUP1319" s="9"/>
      <c r="SUQ1319" s="9"/>
      <c r="SUR1319" s="9"/>
      <c r="SUS1319" s="9"/>
      <c r="SUT1319" s="9"/>
      <c r="SUU1319" s="9"/>
      <c r="SUV1319" s="9"/>
      <c r="SUW1319" s="9"/>
      <c r="SUX1319" s="9"/>
      <c r="SUY1319" s="9"/>
      <c r="SUZ1319" s="9"/>
      <c r="SVA1319" s="9"/>
      <c r="SVB1319" s="9"/>
      <c r="SVC1319" s="9"/>
      <c r="SVD1319" s="9"/>
      <c r="SVE1319" s="9"/>
      <c r="SVF1319" s="9"/>
      <c r="SVG1319" s="9"/>
      <c r="SVH1319" s="9"/>
      <c r="SVI1319" s="9"/>
      <c r="SVJ1319" s="9"/>
      <c r="SVK1319" s="9"/>
      <c r="SVL1319" s="9"/>
      <c r="SVM1319" s="9"/>
      <c r="SVN1319" s="9"/>
      <c r="SVO1319" s="9"/>
      <c r="SVP1319" s="9"/>
      <c r="SVQ1319" s="9"/>
      <c r="SVR1319" s="9"/>
      <c r="SVS1319" s="9"/>
      <c r="SVT1319" s="9"/>
      <c r="SVU1319" s="9"/>
      <c r="SVV1319" s="9"/>
      <c r="SVW1319" s="9"/>
      <c r="SVX1319" s="9"/>
      <c r="SVY1319" s="9"/>
      <c r="SVZ1319" s="9"/>
      <c r="SWA1319" s="9"/>
      <c r="SWB1319" s="9"/>
      <c r="SWC1319" s="9"/>
      <c r="SWD1319" s="9"/>
      <c r="SWE1319" s="9"/>
      <c r="SWF1319" s="9"/>
      <c r="SWG1319" s="9"/>
      <c r="SWH1319" s="9"/>
      <c r="SWI1319" s="9"/>
      <c r="SWJ1319" s="9"/>
      <c r="SWK1319" s="9"/>
      <c r="SWL1319" s="9"/>
      <c r="SWM1319" s="9"/>
      <c r="SWN1319" s="9"/>
      <c r="SWO1319" s="9"/>
      <c r="SWP1319" s="9"/>
      <c r="SWQ1319" s="9"/>
      <c r="SWR1319" s="9"/>
      <c r="SWS1319" s="9"/>
      <c r="SWT1319" s="9"/>
      <c r="SWU1319" s="9"/>
      <c r="SWV1319" s="9"/>
      <c r="SWW1319" s="9"/>
      <c r="SWX1319" s="9"/>
      <c r="SWY1319" s="9"/>
      <c r="SWZ1319" s="9"/>
      <c r="SXA1319" s="9"/>
      <c r="SXB1319" s="9"/>
      <c r="SXC1319" s="9"/>
      <c r="SXD1319" s="9"/>
      <c r="SXE1319" s="9"/>
      <c r="SXF1319" s="9"/>
      <c r="SXG1319" s="9"/>
      <c r="SXH1319" s="9"/>
      <c r="SXI1319" s="9"/>
      <c r="SXJ1319" s="9"/>
      <c r="SXK1319" s="9"/>
      <c r="SXL1319" s="9"/>
      <c r="SXM1319" s="9"/>
      <c r="SXN1319" s="9"/>
      <c r="SXO1319" s="9"/>
      <c r="SXP1319" s="9"/>
      <c r="SXQ1319" s="9"/>
      <c r="SXR1319" s="9"/>
      <c r="SXS1319" s="9"/>
      <c r="SXT1319" s="9"/>
      <c r="SXU1319" s="9"/>
      <c r="SXV1319" s="9"/>
      <c r="SXW1319" s="9"/>
      <c r="SXX1319" s="9"/>
      <c r="SXY1319" s="9"/>
      <c r="SXZ1319" s="9"/>
      <c r="SYA1319" s="9"/>
      <c r="SYB1319" s="9"/>
      <c r="SYC1319" s="9"/>
      <c r="SYD1319" s="9"/>
      <c r="SYE1319" s="9"/>
      <c r="SYF1319" s="9"/>
      <c r="SYG1319" s="9"/>
      <c r="SYH1319" s="9"/>
      <c r="SYI1319" s="9"/>
      <c r="SYJ1319" s="9"/>
      <c r="SYK1319" s="9"/>
      <c r="SYL1319" s="9"/>
      <c r="SYM1319" s="9"/>
      <c r="SYN1319" s="9"/>
      <c r="SYO1319" s="9"/>
      <c r="SYP1319" s="9"/>
      <c r="SYQ1319" s="9"/>
      <c r="SYR1319" s="9"/>
      <c r="SYS1319" s="9"/>
      <c r="SYT1319" s="9"/>
      <c r="SYU1319" s="9"/>
      <c r="SYV1319" s="9"/>
      <c r="SYW1319" s="9"/>
      <c r="SYX1319" s="9"/>
      <c r="SYY1319" s="9"/>
      <c r="SYZ1319" s="9"/>
      <c r="SZA1319" s="9"/>
      <c r="SZB1319" s="9"/>
      <c r="SZC1319" s="9"/>
      <c r="SZD1319" s="9"/>
      <c r="SZE1319" s="9"/>
      <c r="SZF1319" s="9"/>
      <c r="SZG1319" s="9"/>
      <c r="SZH1319" s="9"/>
      <c r="SZI1319" s="9"/>
      <c r="SZJ1319" s="9"/>
      <c r="SZK1319" s="9"/>
      <c r="SZL1319" s="9"/>
      <c r="SZM1319" s="9"/>
      <c r="SZN1319" s="9"/>
      <c r="SZO1319" s="9"/>
      <c r="SZP1319" s="9"/>
      <c r="SZQ1319" s="9"/>
      <c r="SZR1319" s="9"/>
      <c r="SZS1319" s="9"/>
      <c r="SZT1319" s="9"/>
      <c r="SZU1319" s="9"/>
      <c r="SZV1319" s="9"/>
      <c r="SZW1319" s="9"/>
      <c r="SZX1319" s="9"/>
      <c r="SZY1319" s="9"/>
      <c r="SZZ1319" s="9"/>
      <c r="TAA1319" s="9"/>
      <c r="TAB1319" s="9"/>
      <c r="TAC1319" s="9"/>
      <c r="TAD1319" s="9"/>
      <c r="TAE1319" s="9"/>
      <c r="TAF1319" s="9"/>
      <c r="TAG1319" s="9"/>
      <c r="TAH1319" s="9"/>
      <c r="TAI1319" s="9"/>
      <c r="TAJ1319" s="9"/>
      <c r="TAK1319" s="9"/>
      <c r="TAL1319" s="9"/>
      <c r="TAM1319" s="9"/>
      <c r="TAN1319" s="9"/>
      <c r="TAO1319" s="9"/>
      <c r="TAP1319" s="9"/>
      <c r="TAQ1319" s="9"/>
      <c r="TAR1319" s="9"/>
      <c r="TAS1319" s="9"/>
      <c r="TAT1319" s="9"/>
      <c r="TAU1319" s="9"/>
      <c r="TAV1319" s="9"/>
      <c r="TAW1319" s="9"/>
      <c r="TAX1319" s="9"/>
      <c r="TAY1319" s="9"/>
      <c r="TAZ1319" s="9"/>
      <c r="TBA1319" s="9"/>
      <c r="TBB1319" s="9"/>
      <c r="TBC1319" s="9"/>
      <c r="TBD1319" s="9"/>
      <c r="TBE1319" s="9"/>
      <c r="TBF1319" s="9"/>
      <c r="TBG1319" s="9"/>
      <c r="TBH1319" s="9"/>
      <c r="TBI1319" s="9"/>
      <c r="TBJ1319" s="9"/>
      <c r="TBK1319" s="9"/>
      <c r="TBL1319" s="9"/>
      <c r="TBM1319" s="9"/>
      <c r="TBN1319" s="9"/>
      <c r="TBO1319" s="9"/>
      <c r="TBP1319" s="9"/>
      <c r="TBQ1319" s="9"/>
      <c r="TBR1319" s="9"/>
      <c r="TBS1319" s="9"/>
      <c r="TBT1319" s="9"/>
      <c r="TBU1319" s="9"/>
      <c r="TBV1319" s="9"/>
      <c r="TBW1319" s="9"/>
      <c r="TBX1319" s="9"/>
      <c r="TBY1319" s="9"/>
      <c r="TBZ1319" s="9"/>
      <c r="TCA1319" s="9"/>
      <c r="TCB1319" s="9"/>
      <c r="TCC1319" s="9"/>
      <c r="TCD1319" s="9"/>
      <c r="TCE1319" s="9"/>
      <c r="TCF1319" s="9"/>
      <c r="TCG1319" s="9"/>
      <c r="TCH1319" s="9"/>
      <c r="TCI1319" s="9"/>
      <c r="TCJ1319" s="9"/>
      <c r="TCK1319" s="9"/>
      <c r="TCL1319" s="9"/>
      <c r="TCM1319" s="9"/>
      <c r="TCN1319" s="9"/>
      <c r="TCO1319" s="9"/>
      <c r="TCP1319" s="9"/>
      <c r="TCQ1319" s="9"/>
      <c r="TCR1319" s="9"/>
      <c r="TCS1319" s="9"/>
      <c r="TCT1319" s="9"/>
      <c r="TCU1319" s="9"/>
      <c r="TCV1319" s="9"/>
      <c r="TCW1319" s="9"/>
      <c r="TCX1319" s="9"/>
      <c r="TCY1319" s="9"/>
      <c r="TCZ1319" s="9"/>
      <c r="TDA1319" s="9"/>
      <c r="TDB1319" s="9"/>
      <c r="TDC1319" s="9"/>
      <c r="TDD1319" s="9"/>
      <c r="TDE1319" s="9"/>
      <c r="TDF1319" s="9"/>
      <c r="TDG1319" s="9"/>
      <c r="TDH1319" s="9"/>
      <c r="TDI1319" s="9"/>
      <c r="TDJ1319" s="9"/>
      <c r="TDK1319" s="9"/>
      <c r="TDL1319" s="9"/>
      <c r="TDM1319" s="9"/>
      <c r="TDN1319" s="9"/>
      <c r="TDO1319" s="9"/>
      <c r="TDP1319" s="9"/>
      <c r="TDQ1319" s="9"/>
      <c r="TDR1319" s="9"/>
      <c r="TDS1319" s="9"/>
      <c r="TDT1319" s="9"/>
      <c r="TDU1319" s="9"/>
      <c r="TDV1319" s="9"/>
      <c r="TDW1319" s="9"/>
      <c r="TDX1319" s="9"/>
      <c r="TDY1319" s="9"/>
      <c r="TDZ1319" s="9"/>
      <c r="TEA1319" s="9"/>
      <c r="TEB1319" s="9"/>
      <c r="TEC1319" s="9"/>
      <c r="TED1319" s="9"/>
      <c r="TEE1319" s="9"/>
      <c r="TEF1319" s="9"/>
      <c r="TEG1319" s="9"/>
      <c r="TEH1319" s="9"/>
      <c r="TEI1319" s="9"/>
      <c r="TEJ1319" s="9"/>
      <c r="TEK1319" s="9"/>
      <c r="TEL1319" s="9"/>
      <c r="TEM1319" s="9"/>
      <c r="TEN1319" s="9"/>
      <c r="TEO1319" s="9"/>
      <c r="TEP1319" s="9"/>
      <c r="TEQ1319" s="9"/>
      <c r="TER1319" s="9"/>
      <c r="TES1319" s="9"/>
      <c r="TET1319" s="9"/>
      <c r="TEU1319" s="9"/>
      <c r="TEV1319" s="9"/>
      <c r="TEW1319" s="9"/>
      <c r="TEX1319" s="9"/>
      <c r="TEY1319" s="9"/>
      <c r="TEZ1319" s="9"/>
      <c r="TFA1319" s="9"/>
      <c r="TFB1319" s="9"/>
      <c r="TFC1319" s="9"/>
      <c r="TFD1319" s="9"/>
      <c r="TFE1319" s="9"/>
      <c r="TFF1319" s="9"/>
      <c r="TFG1319" s="9"/>
      <c r="TFH1319" s="9"/>
      <c r="TFI1319" s="9"/>
      <c r="TFJ1319" s="9"/>
      <c r="TFK1319" s="9"/>
      <c r="TFL1319" s="9"/>
      <c r="TFM1319" s="9"/>
      <c r="TFN1319" s="9"/>
      <c r="TFO1319" s="9"/>
      <c r="TFP1319" s="9"/>
      <c r="TFQ1319" s="9"/>
      <c r="TFR1319" s="9"/>
      <c r="TFS1319" s="9"/>
      <c r="TFT1319" s="9"/>
      <c r="TFU1319" s="9"/>
      <c r="TFV1319" s="9"/>
      <c r="TFW1319" s="9"/>
      <c r="TFX1319" s="9"/>
      <c r="TFY1319" s="9"/>
      <c r="TFZ1319" s="9"/>
      <c r="TGA1319" s="9"/>
      <c r="TGB1319" s="9"/>
      <c r="TGC1319" s="9"/>
      <c r="TGD1319" s="9"/>
      <c r="TGE1319" s="9"/>
      <c r="TGF1319" s="9"/>
      <c r="TGG1319" s="9"/>
      <c r="TGH1319" s="9"/>
      <c r="TGI1319" s="9"/>
      <c r="TGJ1319" s="9"/>
      <c r="TGK1319" s="9"/>
      <c r="TGL1319" s="9"/>
      <c r="TGM1319" s="9"/>
      <c r="TGN1319" s="9"/>
      <c r="TGO1319" s="9"/>
      <c r="TGP1319" s="9"/>
      <c r="TGQ1319" s="9"/>
      <c r="TGR1319" s="9"/>
      <c r="TGS1319" s="9"/>
      <c r="TGT1319" s="9"/>
      <c r="TGU1319" s="9"/>
      <c r="TGV1319" s="9"/>
      <c r="TGW1319" s="9"/>
      <c r="TGX1319" s="9"/>
      <c r="TGY1319" s="9"/>
      <c r="TGZ1319" s="9"/>
      <c r="THA1319" s="9"/>
      <c r="THB1319" s="9"/>
      <c r="THC1319" s="9"/>
      <c r="THD1319" s="9"/>
      <c r="THE1319" s="9"/>
      <c r="THF1319" s="9"/>
      <c r="THG1319" s="9"/>
      <c r="THH1319" s="9"/>
      <c r="THI1319" s="9"/>
      <c r="THJ1319" s="9"/>
      <c r="THK1319" s="9"/>
      <c r="THL1319" s="9"/>
      <c r="THM1319" s="9"/>
      <c r="THN1319" s="9"/>
      <c r="THO1319" s="9"/>
      <c r="THP1319" s="9"/>
      <c r="THQ1319" s="9"/>
      <c r="THR1319" s="9"/>
      <c r="THS1319" s="9"/>
      <c r="THT1319" s="9"/>
      <c r="THU1319" s="9"/>
      <c r="THV1319" s="9"/>
      <c r="THW1319" s="9"/>
      <c r="THX1319" s="9"/>
      <c r="THY1319" s="9"/>
      <c r="THZ1319" s="9"/>
      <c r="TIA1319" s="9"/>
      <c r="TIB1319" s="9"/>
      <c r="TIC1319" s="9"/>
      <c r="TID1319" s="9"/>
      <c r="TIE1319" s="9"/>
      <c r="TIF1319" s="9"/>
      <c r="TIG1319" s="9"/>
      <c r="TIH1319" s="9"/>
      <c r="TII1319" s="9"/>
      <c r="TIJ1319" s="9"/>
      <c r="TIK1319" s="9"/>
      <c r="TIL1319" s="9"/>
      <c r="TIM1319" s="9"/>
      <c r="TIN1319" s="9"/>
      <c r="TIO1319" s="9"/>
      <c r="TIP1319" s="9"/>
      <c r="TIQ1319" s="9"/>
      <c r="TIR1319" s="9"/>
      <c r="TIS1319" s="9"/>
      <c r="TIT1319" s="9"/>
      <c r="TIU1319" s="9"/>
      <c r="TIV1319" s="9"/>
      <c r="TIW1319" s="9"/>
      <c r="TIX1319" s="9"/>
      <c r="TIY1319" s="9"/>
      <c r="TIZ1319" s="9"/>
      <c r="TJA1319" s="9"/>
      <c r="TJB1319" s="9"/>
      <c r="TJC1319" s="9"/>
      <c r="TJD1319" s="9"/>
      <c r="TJE1319" s="9"/>
      <c r="TJF1319" s="9"/>
      <c r="TJG1319" s="9"/>
      <c r="TJH1319" s="9"/>
      <c r="TJI1319" s="9"/>
      <c r="TJJ1319" s="9"/>
      <c r="TJK1319" s="9"/>
      <c r="TJL1319" s="9"/>
      <c r="TJM1319" s="9"/>
      <c r="TJN1319" s="9"/>
      <c r="TJO1319" s="9"/>
      <c r="TJP1319" s="9"/>
      <c r="TJQ1319" s="9"/>
      <c r="TJR1319" s="9"/>
      <c r="TJS1319" s="9"/>
      <c r="TJT1319" s="9"/>
      <c r="TJU1319" s="9"/>
      <c r="TJV1319" s="9"/>
      <c r="TJW1319" s="9"/>
      <c r="TJX1319" s="9"/>
      <c r="TJY1319" s="9"/>
      <c r="TJZ1319" s="9"/>
      <c r="TKA1319" s="9"/>
      <c r="TKB1319" s="9"/>
      <c r="TKC1319" s="9"/>
      <c r="TKD1319" s="9"/>
      <c r="TKE1319" s="9"/>
      <c r="TKF1319" s="9"/>
      <c r="TKG1319" s="9"/>
      <c r="TKH1319" s="9"/>
      <c r="TKI1319" s="9"/>
      <c r="TKJ1319" s="9"/>
      <c r="TKK1319" s="9"/>
      <c r="TKL1319" s="9"/>
      <c r="TKM1319" s="9"/>
      <c r="TKN1319" s="9"/>
      <c r="TKO1319" s="9"/>
      <c r="TKP1319" s="9"/>
      <c r="TKQ1319" s="9"/>
      <c r="TKR1319" s="9"/>
      <c r="TKS1319" s="9"/>
      <c r="TKT1319" s="9"/>
      <c r="TKU1319" s="9"/>
      <c r="TKV1319" s="9"/>
      <c r="TKW1319" s="9"/>
      <c r="TKX1319" s="9"/>
      <c r="TKY1319" s="9"/>
      <c r="TKZ1319" s="9"/>
      <c r="TLA1319" s="9"/>
      <c r="TLB1319" s="9"/>
      <c r="TLC1319" s="9"/>
      <c r="TLD1319" s="9"/>
      <c r="TLE1319" s="9"/>
      <c r="TLF1319" s="9"/>
      <c r="TLG1319" s="9"/>
      <c r="TLH1319" s="9"/>
      <c r="TLI1319" s="9"/>
      <c r="TLJ1319" s="9"/>
      <c r="TLK1319" s="9"/>
      <c r="TLL1319" s="9"/>
      <c r="TLM1319" s="9"/>
      <c r="TLN1319" s="9"/>
      <c r="TLO1319" s="9"/>
      <c r="TLP1319" s="9"/>
      <c r="TLQ1319" s="9"/>
      <c r="TLR1319" s="9"/>
      <c r="TLS1319" s="9"/>
      <c r="TLT1319" s="9"/>
      <c r="TLU1319" s="9"/>
      <c r="TLV1319" s="9"/>
      <c r="TLW1319" s="9"/>
      <c r="TLX1319" s="9"/>
      <c r="TLY1319" s="9"/>
      <c r="TLZ1319" s="9"/>
      <c r="TMA1319" s="9"/>
      <c r="TMB1319" s="9"/>
      <c r="TMC1319" s="9"/>
      <c r="TMD1319" s="9"/>
      <c r="TME1319" s="9"/>
      <c r="TMF1319" s="9"/>
      <c r="TMG1319" s="9"/>
      <c r="TMH1319" s="9"/>
      <c r="TMI1319" s="9"/>
      <c r="TMJ1319" s="9"/>
      <c r="TMK1319" s="9"/>
      <c r="TML1319" s="9"/>
      <c r="TMM1319" s="9"/>
      <c r="TMN1319" s="9"/>
      <c r="TMO1319" s="9"/>
      <c r="TMP1319" s="9"/>
      <c r="TMQ1319" s="9"/>
      <c r="TMR1319" s="9"/>
      <c r="TMS1319" s="9"/>
      <c r="TMT1319" s="9"/>
      <c r="TMU1319" s="9"/>
      <c r="TMV1319" s="9"/>
      <c r="TMW1319" s="9"/>
      <c r="TMX1319" s="9"/>
      <c r="TMY1319" s="9"/>
      <c r="TMZ1319" s="9"/>
      <c r="TNA1319" s="9"/>
      <c r="TNB1319" s="9"/>
      <c r="TNC1319" s="9"/>
      <c r="TND1319" s="9"/>
      <c r="TNE1319" s="9"/>
      <c r="TNF1319" s="9"/>
      <c r="TNG1319" s="9"/>
      <c r="TNH1319" s="9"/>
      <c r="TNI1319" s="9"/>
      <c r="TNJ1319" s="9"/>
      <c r="TNK1319" s="9"/>
      <c r="TNL1319" s="9"/>
      <c r="TNM1319" s="9"/>
      <c r="TNN1319" s="9"/>
      <c r="TNO1319" s="9"/>
      <c r="TNP1319" s="9"/>
      <c r="TNQ1319" s="9"/>
      <c r="TNR1319" s="9"/>
      <c r="TNS1319" s="9"/>
      <c r="TNT1319" s="9"/>
      <c r="TNU1319" s="9"/>
      <c r="TNV1319" s="9"/>
      <c r="TNW1319" s="9"/>
      <c r="TNX1319" s="9"/>
      <c r="TNY1319" s="9"/>
      <c r="TNZ1319" s="9"/>
      <c r="TOA1319" s="9"/>
      <c r="TOB1319" s="9"/>
      <c r="TOC1319" s="9"/>
      <c r="TOD1319" s="9"/>
      <c r="TOE1319" s="9"/>
      <c r="TOF1319" s="9"/>
      <c r="TOG1319" s="9"/>
      <c r="TOH1319" s="9"/>
      <c r="TOI1319" s="9"/>
      <c r="TOJ1319" s="9"/>
      <c r="TOK1319" s="9"/>
      <c r="TOL1319" s="9"/>
      <c r="TOM1319" s="9"/>
      <c r="TON1319" s="9"/>
      <c r="TOO1319" s="9"/>
      <c r="TOP1319" s="9"/>
      <c r="TOQ1319" s="9"/>
      <c r="TOR1319" s="9"/>
      <c r="TOS1319" s="9"/>
      <c r="TOT1319" s="9"/>
      <c r="TOU1319" s="9"/>
      <c r="TOV1319" s="9"/>
      <c r="TOW1319" s="9"/>
      <c r="TOX1319" s="9"/>
      <c r="TOY1319" s="9"/>
      <c r="TOZ1319" s="9"/>
      <c r="TPA1319" s="9"/>
      <c r="TPB1319" s="9"/>
      <c r="TPC1319" s="9"/>
      <c r="TPD1319" s="9"/>
      <c r="TPE1319" s="9"/>
      <c r="TPF1319" s="9"/>
      <c r="TPG1319" s="9"/>
      <c r="TPH1319" s="9"/>
      <c r="TPI1319" s="9"/>
      <c r="TPJ1319" s="9"/>
      <c r="TPK1319" s="9"/>
      <c r="TPL1319" s="9"/>
      <c r="TPM1319" s="9"/>
      <c r="TPN1319" s="9"/>
      <c r="TPO1319" s="9"/>
      <c r="TPP1319" s="9"/>
      <c r="TPQ1319" s="9"/>
      <c r="TPR1319" s="9"/>
      <c r="TPS1319" s="9"/>
      <c r="TPT1319" s="9"/>
      <c r="TPU1319" s="9"/>
      <c r="TPV1319" s="9"/>
      <c r="TPW1319" s="9"/>
      <c r="TPX1319" s="9"/>
      <c r="TPY1319" s="9"/>
      <c r="TPZ1319" s="9"/>
      <c r="TQA1319" s="9"/>
      <c r="TQB1319" s="9"/>
      <c r="TQC1319" s="9"/>
      <c r="TQD1319" s="9"/>
      <c r="TQE1319" s="9"/>
      <c r="TQF1319" s="9"/>
      <c r="TQG1319" s="9"/>
      <c r="TQH1319" s="9"/>
      <c r="TQI1319" s="9"/>
      <c r="TQJ1319" s="9"/>
      <c r="TQK1319" s="9"/>
      <c r="TQL1319" s="9"/>
      <c r="TQM1319" s="9"/>
      <c r="TQN1319" s="9"/>
      <c r="TQO1319" s="9"/>
      <c r="TQP1319" s="9"/>
      <c r="TQQ1319" s="9"/>
      <c r="TQR1319" s="9"/>
      <c r="TQS1319" s="9"/>
      <c r="TQT1319" s="9"/>
      <c r="TQU1319" s="9"/>
      <c r="TQV1319" s="9"/>
      <c r="TQW1319" s="9"/>
      <c r="TQX1319" s="9"/>
      <c r="TQY1319" s="9"/>
      <c r="TQZ1319" s="9"/>
      <c r="TRA1319" s="9"/>
      <c r="TRB1319" s="9"/>
      <c r="TRC1319" s="9"/>
      <c r="TRD1319" s="9"/>
      <c r="TRE1319" s="9"/>
      <c r="TRF1319" s="9"/>
      <c r="TRG1319" s="9"/>
      <c r="TRH1319" s="9"/>
      <c r="TRI1319" s="9"/>
      <c r="TRJ1319" s="9"/>
      <c r="TRK1319" s="9"/>
      <c r="TRL1319" s="9"/>
      <c r="TRM1319" s="9"/>
      <c r="TRN1319" s="9"/>
      <c r="TRO1319" s="9"/>
      <c r="TRP1319" s="9"/>
      <c r="TRQ1319" s="9"/>
      <c r="TRR1319" s="9"/>
      <c r="TRS1319" s="9"/>
      <c r="TRT1319" s="9"/>
      <c r="TRU1319" s="9"/>
      <c r="TRV1319" s="9"/>
      <c r="TRW1319" s="9"/>
      <c r="TRX1319" s="9"/>
      <c r="TRY1319" s="9"/>
      <c r="TRZ1319" s="9"/>
      <c r="TSA1319" s="9"/>
      <c r="TSB1319" s="9"/>
      <c r="TSC1319" s="9"/>
      <c r="TSD1319" s="9"/>
      <c r="TSE1319" s="9"/>
      <c r="TSF1319" s="9"/>
      <c r="TSG1319" s="9"/>
      <c r="TSH1319" s="9"/>
      <c r="TSI1319" s="9"/>
      <c r="TSJ1319" s="9"/>
      <c r="TSK1319" s="9"/>
      <c r="TSL1319" s="9"/>
      <c r="TSM1319" s="9"/>
      <c r="TSN1319" s="9"/>
      <c r="TSO1319" s="9"/>
      <c r="TSP1319" s="9"/>
      <c r="TSQ1319" s="9"/>
      <c r="TSR1319" s="9"/>
      <c r="TSS1319" s="9"/>
      <c r="TST1319" s="9"/>
      <c r="TSU1319" s="9"/>
      <c r="TSV1319" s="9"/>
      <c r="TSW1319" s="9"/>
      <c r="TSX1319" s="9"/>
      <c r="TSY1319" s="9"/>
      <c r="TSZ1319" s="9"/>
      <c r="TTA1319" s="9"/>
      <c r="TTB1319" s="9"/>
      <c r="TTC1319" s="9"/>
      <c r="TTD1319" s="9"/>
      <c r="TTE1319" s="9"/>
      <c r="TTF1319" s="9"/>
      <c r="TTG1319" s="9"/>
      <c r="TTH1319" s="9"/>
      <c r="TTI1319" s="9"/>
      <c r="TTJ1319" s="9"/>
      <c r="TTK1319" s="9"/>
      <c r="TTL1319" s="9"/>
      <c r="TTM1319" s="9"/>
      <c r="TTN1319" s="9"/>
      <c r="TTO1319" s="9"/>
      <c r="TTP1319" s="9"/>
      <c r="TTQ1319" s="9"/>
      <c r="TTR1319" s="9"/>
      <c r="TTS1319" s="9"/>
      <c r="TTT1319" s="9"/>
      <c r="TTU1319" s="9"/>
      <c r="TTV1319" s="9"/>
      <c r="TTW1319" s="9"/>
      <c r="TTX1319" s="9"/>
      <c r="TTY1319" s="9"/>
      <c r="TTZ1319" s="9"/>
      <c r="TUA1319" s="9"/>
      <c r="TUB1319" s="9"/>
      <c r="TUC1319" s="9"/>
      <c r="TUD1319" s="9"/>
      <c r="TUE1319" s="9"/>
      <c r="TUF1319" s="9"/>
      <c r="TUG1319" s="9"/>
      <c r="TUH1319" s="9"/>
      <c r="TUI1319" s="9"/>
      <c r="TUJ1319" s="9"/>
      <c r="TUK1319" s="9"/>
      <c r="TUL1319" s="9"/>
      <c r="TUM1319" s="9"/>
      <c r="TUN1319" s="9"/>
      <c r="TUO1319" s="9"/>
      <c r="TUP1319" s="9"/>
      <c r="TUQ1319" s="9"/>
      <c r="TUR1319" s="9"/>
      <c r="TUS1319" s="9"/>
      <c r="TUT1319" s="9"/>
      <c r="TUU1319" s="9"/>
      <c r="TUV1319" s="9"/>
      <c r="TUW1319" s="9"/>
      <c r="TUX1319" s="9"/>
      <c r="TUY1319" s="9"/>
      <c r="TUZ1319" s="9"/>
      <c r="TVA1319" s="9"/>
      <c r="TVB1319" s="9"/>
      <c r="TVC1319" s="9"/>
      <c r="TVD1319" s="9"/>
      <c r="TVE1319" s="9"/>
      <c r="TVF1319" s="9"/>
      <c r="TVG1319" s="9"/>
      <c r="TVH1319" s="9"/>
      <c r="TVI1319" s="9"/>
      <c r="TVJ1319" s="9"/>
      <c r="TVK1319" s="9"/>
      <c r="TVL1319" s="9"/>
      <c r="TVM1319" s="9"/>
      <c r="TVN1319" s="9"/>
      <c r="TVO1319" s="9"/>
      <c r="TVP1319" s="9"/>
      <c r="TVQ1319" s="9"/>
      <c r="TVR1319" s="9"/>
      <c r="TVS1319" s="9"/>
      <c r="TVT1319" s="9"/>
      <c r="TVU1319" s="9"/>
      <c r="TVV1319" s="9"/>
      <c r="TVW1319" s="9"/>
      <c r="TVX1319" s="9"/>
      <c r="TVY1319" s="9"/>
      <c r="TVZ1319" s="9"/>
      <c r="TWA1319" s="9"/>
      <c r="TWB1319" s="9"/>
      <c r="TWC1319" s="9"/>
      <c r="TWD1319" s="9"/>
      <c r="TWE1319" s="9"/>
      <c r="TWF1319" s="9"/>
      <c r="TWG1319" s="9"/>
      <c r="TWH1319" s="9"/>
      <c r="TWI1319" s="9"/>
      <c r="TWJ1319" s="9"/>
      <c r="TWK1319" s="9"/>
      <c r="TWL1319" s="9"/>
      <c r="TWM1319" s="9"/>
      <c r="TWN1319" s="9"/>
      <c r="TWO1319" s="9"/>
      <c r="TWP1319" s="9"/>
      <c r="TWQ1319" s="9"/>
      <c r="TWR1319" s="9"/>
      <c r="TWS1319" s="9"/>
      <c r="TWT1319" s="9"/>
      <c r="TWU1319" s="9"/>
      <c r="TWV1319" s="9"/>
      <c r="TWW1319" s="9"/>
      <c r="TWX1319" s="9"/>
      <c r="TWY1319" s="9"/>
      <c r="TWZ1319" s="9"/>
      <c r="TXA1319" s="9"/>
      <c r="TXB1319" s="9"/>
      <c r="TXC1319" s="9"/>
      <c r="TXD1319" s="9"/>
      <c r="TXE1319" s="9"/>
      <c r="TXF1319" s="9"/>
      <c r="TXG1319" s="9"/>
      <c r="TXH1319" s="9"/>
      <c r="TXI1319" s="9"/>
      <c r="TXJ1319" s="9"/>
      <c r="TXK1319" s="9"/>
      <c r="TXL1319" s="9"/>
      <c r="TXM1319" s="9"/>
      <c r="TXN1319" s="9"/>
      <c r="TXO1319" s="9"/>
      <c r="TXP1319" s="9"/>
      <c r="TXQ1319" s="9"/>
      <c r="TXR1319" s="9"/>
      <c r="TXS1319" s="9"/>
      <c r="TXT1319" s="9"/>
      <c r="TXU1319" s="9"/>
      <c r="TXV1319" s="9"/>
      <c r="TXW1319" s="9"/>
      <c r="TXX1319" s="9"/>
      <c r="TXY1319" s="9"/>
      <c r="TXZ1319" s="9"/>
      <c r="TYA1319" s="9"/>
      <c r="TYB1319" s="9"/>
      <c r="TYC1319" s="9"/>
      <c r="TYD1319" s="9"/>
      <c r="TYE1319" s="9"/>
      <c r="TYF1319" s="9"/>
      <c r="TYG1319" s="9"/>
      <c r="TYH1319" s="9"/>
      <c r="TYI1319" s="9"/>
      <c r="TYJ1319" s="9"/>
      <c r="TYK1319" s="9"/>
      <c r="TYL1319" s="9"/>
      <c r="TYM1319" s="9"/>
      <c r="TYN1319" s="9"/>
      <c r="TYO1319" s="9"/>
      <c r="TYP1319" s="9"/>
      <c r="TYQ1319" s="9"/>
      <c r="TYR1319" s="9"/>
      <c r="TYS1319" s="9"/>
      <c r="TYT1319" s="9"/>
      <c r="TYU1319" s="9"/>
      <c r="TYV1319" s="9"/>
      <c r="TYW1319" s="9"/>
      <c r="TYX1319" s="9"/>
      <c r="TYY1319" s="9"/>
      <c r="TYZ1319" s="9"/>
      <c r="TZA1319" s="9"/>
      <c r="TZB1319" s="9"/>
      <c r="TZC1319" s="9"/>
      <c r="TZD1319" s="9"/>
      <c r="TZE1319" s="9"/>
      <c r="TZF1319" s="9"/>
      <c r="TZG1319" s="9"/>
      <c r="TZH1319" s="9"/>
      <c r="TZI1319" s="9"/>
      <c r="TZJ1319" s="9"/>
      <c r="TZK1319" s="9"/>
      <c r="TZL1319" s="9"/>
      <c r="TZM1319" s="9"/>
      <c r="TZN1319" s="9"/>
      <c r="TZO1319" s="9"/>
      <c r="TZP1319" s="9"/>
      <c r="TZQ1319" s="9"/>
      <c r="TZR1319" s="9"/>
      <c r="TZS1319" s="9"/>
      <c r="TZT1319" s="9"/>
      <c r="TZU1319" s="9"/>
      <c r="TZV1319" s="9"/>
      <c r="TZW1319" s="9"/>
      <c r="TZX1319" s="9"/>
      <c r="TZY1319" s="9"/>
      <c r="TZZ1319" s="9"/>
      <c r="UAA1319" s="9"/>
      <c r="UAB1319" s="9"/>
      <c r="UAC1319" s="9"/>
      <c r="UAD1319" s="9"/>
      <c r="UAE1319" s="9"/>
      <c r="UAF1319" s="9"/>
      <c r="UAG1319" s="9"/>
      <c r="UAH1319" s="9"/>
      <c r="UAI1319" s="9"/>
      <c r="UAJ1319" s="9"/>
      <c r="UAK1319" s="9"/>
      <c r="UAL1319" s="9"/>
      <c r="UAM1319" s="9"/>
      <c r="UAN1319" s="9"/>
      <c r="UAO1319" s="9"/>
      <c r="UAP1319" s="9"/>
      <c r="UAQ1319" s="9"/>
      <c r="UAR1319" s="9"/>
      <c r="UAS1319" s="9"/>
      <c r="UAT1319" s="9"/>
      <c r="UAU1319" s="9"/>
      <c r="UAV1319" s="9"/>
      <c r="UAW1319" s="9"/>
      <c r="UAX1319" s="9"/>
      <c r="UAY1319" s="9"/>
      <c r="UAZ1319" s="9"/>
      <c r="UBA1319" s="9"/>
      <c r="UBB1319" s="9"/>
      <c r="UBC1319" s="9"/>
      <c r="UBD1319" s="9"/>
      <c r="UBE1319" s="9"/>
      <c r="UBF1319" s="9"/>
      <c r="UBG1319" s="9"/>
      <c r="UBH1319" s="9"/>
      <c r="UBI1319" s="9"/>
      <c r="UBJ1319" s="9"/>
      <c r="UBK1319" s="9"/>
      <c r="UBL1319" s="9"/>
      <c r="UBM1319" s="9"/>
      <c r="UBN1319" s="9"/>
      <c r="UBO1319" s="9"/>
      <c r="UBP1319" s="9"/>
      <c r="UBQ1319" s="9"/>
      <c r="UBR1319" s="9"/>
      <c r="UBS1319" s="9"/>
      <c r="UBT1319" s="9"/>
      <c r="UBU1319" s="9"/>
      <c r="UBV1319" s="9"/>
      <c r="UBW1319" s="9"/>
      <c r="UBX1319" s="9"/>
      <c r="UBY1319" s="9"/>
      <c r="UBZ1319" s="9"/>
      <c r="UCA1319" s="9"/>
      <c r="UCB1319" s="9"/>
      <c r="UCC1319" s="9"/>
      <c r="UCD1319" s="9"/>
      <c r="UCE1319" s="9"/>
      <c r="UCF1319" s="9"/>
      <c r="UCG1319" s="9"/>
      <c r="UCH1319" s="9"/>
      <c r="UCI1319" s="9"/>
      <c r="UCJ1319" s="9"/>
      <c r="UCK1319" s="9"/>
      <c r="UCL1319" s="9"/>
      <c r="UCM1319" s="9"/>
      <c r="UCN1319" s="9"/>
      <c r="UCO1319" s="9"/>
      <c r="UCP1319" s="9"/>
      <c r="UCQ1319" s="9"/>
      <c r="UCR1319" s="9"/>
      <c r="UCS1319" s="9"/>
      <c r="UCT1319" s="9"/>
      <c r="UCU1319" s="9"/>
      <c r="UCV1319" s="9"/>
      <c r="UCW1319" s="9"/>
      <c r="UCX1319" s="9"/>
      <c r="UCY1319" s="9"/>
      <c r="UCZ1319" s="9"/>
      <c r="UDA1319" s="9"/>
      <c r="UDB1319" s="9"/>
      <c r="UDC1319" s="9"/>
      <c r="UDD1319" s="9"/>
      <c r="UDE1319" s="9"/>
      <c r="UDF1319" s="9"/>
      <c r="UDG1319" s="9"/>
      <c r="UDH1319" s="9"/>
      <c r="UDI1319" s="9"/>
      <c r="UDJ1319" s="9"/>
      <c r="UDK1319" s="9"/>
      <c r="UDL1319" s="9"/>
      <c r="UDM1319" s="9"/>
      <c r="UDN1319" s="9"/>
      <c r="UDO1319" s="9"/>
      <c r="UDP1319" s="9"/>
      <c r="UDQ1319" s="9"/>
      <c r="UDR1319" s="9"/>
      <c r="UDS1319" s="9"/>
      <c r="UDT1319" s="9"/>
      <c r="UDU1319" s="9"/>
      <c r="UDV1319" s="9"/>
      <c r="UDW1319" s="9"/>
      <c r="UDX1319" s="9"/>
      <c r="UDY1319" s="9"/>
      <c r="UDZ1319" s="9"/>
      <c r="UEA1319" s="9"/>
      <c r="UEB1319" s="9"/>
      <c r="UEC1319" s="9"/>
      <c r="UED1319" s="9"/>
      <c r="UEE1319" s="9"/>
      <c r="UEF1319" s="9"/>
      <c r="UEG1319" s="9"/>
      <c r="UEH1319" s="9"/>
      <c r="UEI1319" s="9"/>
      <c r="UEJ1319" s="9"/>
      <c r="UEK1319" s="9"/>
      <c r="UEL1319" s="9"/>
      <c r="UEM1319" s="9"/>
      <c r="UEN1319" s="9"/>
      <c r="UEO1319" s="9"/>
      <c r="UEP1319" s="9"/>
      <c r="UEQ1319" s="9"/>
      <c r="UER1319" s="9"/>
      <c r="UES1319" s="9"/>
      <c r="UET1319" s="9"/>
      <c r="UEU1319" s="9"/>
      <c r="UEV1319" s="9"/>
      <c r="UEW1319" s="9"/>
      <c r="UEX1319" s="9"/>
      <c r="UEY1319" s="9"/>
      <c r="UEZ1319" s="9"/>
      <c r="UFA1319" s="9"/>
      <c r="UFB1319" s="9"/>
      <c r="UFC1319" s="9"/>
      <c r="UFD1319" s="9"/>
      <c r="UFE1319" s="9"/>
      <c r="UFF1319" s="9"/>
      <c r="UFG1319" s="9"/>
      <c r="UFH1319" s="9"/>
      <c r="UFI1319" s="9"/>
      <c r="UFJ1319" s="9"/>
      <c r="UFK1319" s="9"/>
      <c r="UFL1319" s="9"/>
      <c r="UFM1319" s="9"/>
      <c r="UFN1319" s="9"/>
      <c r="UFO1319" s="9"/>
      <c r="UFP1319" s="9"/>
      <c r="UFQ1319" s="9"/>
      <c r="UFR1319" s="9"/>
      <c r="UFS1319" s="9"/>
      <c r="UFT1319" s="9"/>
      <c r="UFU1319" s="9"/>
      <c r="UFV1319" s="9"/>
      <c r="UFW1319" s="9"/>
      <c r="UFX1319" s="9"/>
      <c r="UFY1319" s="9"/>
      <c r="UFZ1319" s="9"/>
      <c r="UGA1319" s="9"/>
      <c r="UGB1319" s="9"/>
      <c r="UGC1319" s="9"/>
      <c r="UGD1319" s="9"/>
      <c r="UGE1319" s="9"/>
      <c r="UGF1319" s="9"/>
      <c r="UGG1319" s="9"/>
      <c r="UGH1319" s="9"/>
      <c r="UGI1319" s="9"/>
      <c r="UGJ1319" s="9"/>
      <c r="UGK1319" s="9"/>
      <c r="UGL1319" s="9"/>
      <c r="UGM1319" s="9"/>
      <c r="UGN1319" s="9"/>
      <c r="UGO1319" s="9"/>
      <c r="UGP1319" s="9"/>
      <c r="UGQ1319" s="9"/>
      <c r="UGR1319" s="9"/>
      <c r="UGS1319" s="9"/>
      <c r="UGT1319" s="9"/>
      <c r="UGU1319" s="9"/>
      <c r="UGV1319" s="9"/>
      <c r="UGW1319" s="9"/>
      <c r="UGX1319" s="9"/>
      <c r="UGY1319" s="9"/>
      <c r="UGZ1319" s="9"/>
      <c r="UHA1319" s="9"/>
      <c r="UHB1319" s="9"/>
      <c r="UHC1319" s="9"/>
      <c r="UHD1319" s="9"/>
      <c r="UHE1319" s="9"/>
      <c r="UHF1319" s="9"/>
      <c r="UHG1319" s="9"/>
      <c r="UHH1319" s="9"/>
      <c r="UHI1319" s="9"/>
      <c r="UHJ1319" s="9"/>
      <c r="UHK1319" s="9"/>
      <c r="UHL1319" s="9"/>
      <c r="UHM1319" s="9"/>
      <c r="UHN1319" s="9"/>
      <c r="UHO1319" s="9"/>
      <c r="UHP1319" s="9"/>
      <c r="UHQ1319" s="9"/>
      <c r="UHR1319" s="9"/>
      <c r="UHS1319" s="9"/>
      <c r="UHT1319" s="9"/>
      <c r="UHU1319" s="9"/>
      <c r="UHV1319" s="9"/>
      <c r="UHW1319" s="9"/>
      <c r="UHX1319" s="9"/>
      <c r="UHY1319" s="9"/>
      <c r="UHZ1319" s="9"/>
      <c r="UIA1319" s="9"/>
      <c r="UIB1319" s="9"/>
      <c r="UIC1319" s="9"/>
      <c r="UID1319" s="9"/>
      <c r="UIE1319" s="9"/>
      <c r="UIF1319" s="9"/>
      <c r="UIG1319" s="9"/>
      <c r="UIH1319" s="9"/>
      <c r="UII1319" s="9"/>
      <c r="UIJ1319" s="9"/>
      <c r="UIK1319" s="9"/>
      <c r="UIL1319" s="9"/>
      <c r="UIM1319" s="9"/>
      <c r="UIN1319" s="9"/>
      <c r="UIO1319" s="9"/>
      <c r="UIP1319" s="9"/>
      <c r="UIQ1319" s="9"/>
      <c r="UIR1319" s="9"/>
      <c r="UIS1319" s="9"/>
      <c r="UIT1319" s="9"/>
      <c r="UIU1319" s="9"/>
      <c r="UIV1319" s="9"/>
      <c r="UIW1319" s="9"/>
      <c r="UIX1319" s="9"/>
      <c r="UIY1319" s="9"/>
      <c r="UIZ1319" s="9"/>
      <c r="UJA1319" s="9"/>
      <c r="UJB1319" s="9"/>
      <c r="UJC1319" s="9"/>
      <c r="UJD1319" s="9"/>
      <c r="UJE1319" s="9"/>
      <c r="UJF1319" s="9"/>
      <c r="UJG1319" s="9"/>
      <c r="UJH1319" s="9"/>
      <c r="UJI1319" s="9"/>
      <c r="UJJ1319" s="9"/>
      <c r="UJK1319" s="9"/>
      <c r="UJL1319" s="9"/>
      <c r="UJM1319" s="9"/>
      <c r="UJN1319" s="9"/>
      <c r="UJO1319" s="9"/>
      <c r="UJP1319" s="9"/>
      <c r="UJQ1319" s="9"/>
      <c r="UJR1319" s="9"/>
      <c r="UJS1319" s="9"/>
      <c r="UJT1319" s="9"/>
      <c r="UJU1319" s="9"/>
      <c r="UJV1319" s="9"/>
      <c r="UJW1319" s="9"/>
      <c r="UJX1319" s="9"/>
      <c r="UJY1319" s="9"/>
      <c r="UJZ1319" s="9"/>
      <c r="UKA1319" s="9"/>
      <c r="UKB1319" s="9"/>
      <c r="UKC1319" s="9"/>
      <c r="UKD1319" s="9"/>
      <c r="UKE1319" s="9"/>
      <c r="UKF1319" s="9"/>
      <c r="UKG1319" s="9"/>
      <c r="UKH1319" s="9"/>
      <c r="UKI1319" s="9"/>
      <c r="UKJ1319" s="9"/>
      <c r="UKK1319" s="9"/>
      <c r="UKL1319" s="9"/>
      <c r="UKM1319" s="9"/>
      <c r="UKN1319" s="9"/>
      <c r="UKO1319" s="9"/>
      <c r="UKP1319" s="9"/>
      <c r="UKQ1319" s="9"/>
      <c r="UKR1319" s="9"/>
      <c r="UKS1319" s="9"/>
      <c r="UKT1319" s="9"/>
      <c r="UKU1319" s="9"/>
      <c r="UKV1319" s="9"/>
      <c r="UKW1319" s="9"/>
      <c r="UKX1319" s="9"/>
      <c r="UKY1319" s="9"/>
      <c r="UKZ1319" s="9"/>
      <c r="ULA1319" s="9"/>
      <c r="ULB1319" s="9"/>
      <c r="ULC1319" s="9"/>
      <c r="ULD1319" s="9"/>
      <c r="ULE1319" s="9"/>
      <c r="ULF1319" s="9"/>
      <c r="ULG1319" s="9"/>
      <c r="ULH1319" s="9"/>
      <c r="ULI1319" s="9"/>
      <c r="ULJ1319" s="9"/>
      <c r="ULK1319" s="9"/>
      <c r="ULL1319" s="9"/>
      <c r="ULM1319" s="9"/>
      <c r="ULN1319" s="9"/>
      <c r="ULO1319" s="9"/>
      <c r="ULP1319" s="9"/>
      <c r="ULQ1319" s="9"/>
      <c r="ULR1319" s="9"/>
      <c r="ULS1319" s="9"/>
      <c r="ULT1319" s="9"/>
      <c r="ULU1319" s="9"/>
      <c r="ULV1319" s="9"/>
      <c r="ULW1319" s="9"/>
      <c r="ULX1319" s="9"/>
      <c r="ULY1319" s="9"/>
      <c r="ULZ1319" s="9"/>
      <c r="UMA1319" s="9"/>
      <c r="UMB1319" s="9"/>
      <c r="UMC1319" s="9"/>
      <c r="UMD1319" s="9"/>
      <c r="UME1319" s="9"/>
      <c r="UMF1319" s="9"/>
      <c r="UMG1319" s="9"/>
      <c r="UMH1319" s="9"/>
      <c r="UMI1319" s="9"/>
      <c r="UMJ1319" s="9"/>
      <c r="UMK1319" s="9"/>
      <c r="UML1319" s="9"/>
      <c r="UMM1319" s="9"/>
      <c r="UMN1319" s="9"/>
      <c r="UMO1319" s="9"/>
      <c r="UMP1319" s="9"/>
      <c r="UMQ1319" s="9"/>
      <c r="UMR1319" s="9"/>
      <c r="UMS1319" s="9"/>
      <c r="UMT1319" s="9"/>
      <c r="UMU1319" s="9"/>
      <c r="UMV1319" s="9"/>
      <c r="UMW1319" s="9"/>
      <c r="UMX1319" s="9"/>
      <c r="UMY1319" s="9"/>
      <c r="UMZ1319" s="9"/>
      <c r="UNA1319" s="9"/>
      <c r="UNB1319" s="9"/>
      <c r="UNC1319" s="9"/>
      <c r="UND1319" s="9"/>
      <c r="UNE1319" s="9"/>
      <c r="UNF1319" s="9"/>
      <c r="UNG1319" s="9"/>
      <c r="UNH1319" s="9"/>
      <c r="UNI1319" s="9"/>
      <c r="UNJ1319" s="9"/>
      <c r="UNK1319" s="9"/>
      <c r="UNL1319" s="9"/>
      <c r="UNM1319" s="9"/>
      <c r="UNN1319" s="9"/>
      <c r="UNO1319" s="9"/>
      <c r="UNP1319" s="9"/>
      <c r="UNQ1319" s="9"/>
      <c r="UNR1319" s="9"/>
      <c r="UNS1319" s="9"/>
      <c r="UNT1319" s="9"/>
      <c r="UNU1319" s="9"/>
      <c r="UNV1319" s="9"/>
      <c r="UNW1319" s="9"/>
      <c r="UNX1319" s="9"/>
      <c r="UNY1319" s="9"/>
      <c r="UNZ1319" s="9"/>
      <c r="UOA1319" s="9"/>
      <c r="UOB1319" s="9"/>
      <c r="UOC1319" s="9"/>
      <c r="UOD1319" s="9"/>
      <c r="UOE1319" s="9"/>
      <c r="UOF1319" s="9"/>
      <c r="UOG1319" s="9"/>
      <c r="UOH1319" s="9"/>
      <c r="UOI1319" s="9"/>
      <c r="UOJ1319" s="9"/>
      <c r="UOK1319" s="9"/>
      <c r="UOL1319" s="9"/>
      <c r="UOM1319" s="9"/>
      <c r="UON1319" s="9"/>
      <c r="UOO1319" s="9"/>
      <c r="UOP1319" s="9"/>
      <c r="UOQ1319" s="9"/>
      <c r="UOR1319" s="9"/>
      <c r="UOS1319" s="9"/>
      <c r="UOT1319" s="9"/>
      <c r="UOU1319" s="9"/>
      <c r="UOV1319" s="9"/>
      <c r="UOW1319" s="9"/>
      <c r="UOX1319" s="9"/>
      <c r="UOY1319" s="9"/>
      <c r="UOZ1319" s="9"/>
      <c r="UPA1319" s="9"/>
      <c r="UPB1319" s="9"/>
      <c r="UPC1319" s="9"/>
      <c r="UPD1319" s="9"/>
      <c r="UPE1319" s="9"/>
      <c r="UPF1319" s="9"/>
      <c r="UPG1319" s="9"/>
      <c r="UPH1319" s="9"/>
      <c r="UPI1319" s="9"/>
      <c r="UPJ1319" s="9"/>
      <c r="UPK1319" s="9"/>
      <c r="UPL1319" s="9"/>
      <c r="UPM1319" s="9"/>
      <c r="UPN1319" s="9"/>
      <c r="UPO1319" s="9"/>
      <c r="UPP1319" s="9"/>
      <c r="UPQ1319" s="9"/>
      <c r="UPR1319" s="9"/>
      <c r="UPS1319" s="9"/>
      <c r="UPT1319" s="9"/>
      <c r="UPU1319" s="9"/>
      <c r="UPV1319" s="9"/>
      <c r="UPW1319" s="9"/>
      <c r="UPX1319" s="9"/>
      <c r="UPY1319" s="9"/>
      <c r="UPZ1319" s="9"/>
      <c r="UQA1319" s="9"/>
      <c r="UQB1319" s="9"/>
      <c r="UQC1319" s="9"/>
      <c r="UQD1319" s="9"/>
      <c r="UQE1319" s="9"/>
      <c r="UQF1319" s="9"/>
      <c r="UQG1319" s="9"/>
      <c r="UQH1319" s="9"/>
      <c r="UQI1319" s="9"/>
      <c r="UQJ1319" s="9"/>
      <c r="UQK1319" s="9"/>
      <c r="UQL1319" s="9"/>
      <c r="UQM1319" s="9"/>
      <c r="UQN1319" s="9"/>
      <c r="UQO1319" s="9"/>
      <c r="UQP1319" s="9"/>
      <c r="UQQ1319" s="9"/>
      <c r="UQR1319" s="9"/>
      <c r="UQS1319" s="9"/>
      <c r="UQT1319" s="9"/>
      <c r="UQU1319" s="9"/>
      <c r="UQV1319" s="9"/>
      <c r="UQW1319" s="9"/>
      <c r="UQX1319" s="9"/>
      <c r="UQY1319" s="9"/>
      <c r="UQZ1319" s="9"/>
      <c r="URA1319" s="9"/>
      <c r="URB1319" s="9"/>
      <c r="URC1319" s="9"/>
      <c r="URD1319" s="9"/>
      <c r="URE1319" s="9"/>
      <c r="URF1319" s="9"/>
      <c r="URG1319" s="9"/>
      <c r="URH1319" s="9"/>
      <c r="URI1319" s="9"/>
      <c r="URJ1319" s="9"/>
      <c r="URK1319" s="9"/>
      <c r="URL1319" s="9"/>
      <c r="URM1319" s="9"/>
      <c r="URN1319" s="9"/>
      <c r="URO1319" s="9"/>
      <c r="URP1319" s="9"/>
      <c r="URQ1319" s="9"/>
      <c r="URR1319" s="9"/>
      <c r="URS1319" s="9"/>
      <c r="URT1319" s="9"/>
      <c r="URU1319" s="9"/>
      <c r="URV1319" s="9"/>
      <c r="URW1319" s="9"/>
      <c r="URX1319" s="9"/>
      <c r="URY1319" s="9"/>
      <c r="URZ1319" s="9"/>
      <c r="USA1319" s="9"/>
      <c r="USB1319" s="9"/>
      <c r="USC1319" s="9"/>
      <c r="USD1319" s="9"/>
      <c r="USE1319" s="9"/>
      <c r="USF1319" s="9"/>
      <c r="USG1319" s="9"/>
      <c r="USH1319" s="9"/>
      <c r="USI1319" s="9"/>
      <c r="USJ1319" s="9"/>
      <c r="USK1319" s="9"/>
      <c r="USL1319" s="9"/>
      <c r="USM1319" s="9"/>
      <c r="USN1319" s="9"/>
      <c r="USO1319" s="9"/>
      <c r="USP1319" s="9"/>
      <c r="USQ1319" s="9"/>
      <c r="USR1319" s="9"/>
      <c r="USS1319" s="9"/>
      <c r="UST1319" s="9"/>
      <c r="USU1319" s="9"/>
      <c r="USV1319" s="9"/>
      <c r="USW1319" s="9"/>
      <c r="USX1319" s="9"/>
      <c r="USY1319" s="9"/>
      <c r="USZ1319" s="9"/>
      <c r="UTA1319" s="9"/>
      <c r="UTB1319" s="9"/>
      <c r="UTC1319" s="9"/>
      <c r="UTD1319" s="9"/>
      <c r="UTE1319" s="9"/>
      <c r="UTF1319" s="9"/>
      <c r="UTG1319" s="9"/>
      <c r="UTH1319" s="9"/>
      <c r="UTI1319" s="9"/>
      <c r="UTJ1319" s="9"/>
      <c r="UTK1319" s="9"/>
      <c r="UTL1319" s="9"/>
      <c r="UTM1319" s="9"/>
      <c r="UTN1319" s="9"/>
      <c r="UTO1319" s="9"/>
      <c r="UTP1319" s="9"/>
      <c r="UTQ1319" s="9"/>
      <c r="UTR1319" s="9"/>
      <c r="UTS1319" s="9"/>
      <c r="UTT1319" s="9"/>
      <c r="UTU1319" s="9"/>
      <c r="UTV1319" s="9"/>
      <c r="UTW1319" s="9"/>
      <c r="UTX1319" s="9"/>
      <c r="UTY1319" s="9"/>
      <c r="UTZ1319" s="9"/>
      <c r="UUA1319" s="9"/>
      <c r="UUB1319" s="9"/>
      <c r="UUC1319" s="9"/>
      <c r="UUD1319" s="9"/>
      <c r="UUE1319" s="9"/>
      <c r="UUF1319" s="9"/>
      <c r="UUG1319" s="9"/>
      <c r="UUH1319" s="9"/>
      <c r="UUI1319" s="9"/>
      <c r="UUJ1319" s="9"/>
      <c r="UUK1319" s="9"/>
      <c r="UUL1319" s="9"/>
      <c r="UUM1319" s="9"/>
      <c r="UUN1319" s="9"/>
      <c r="UUO1319" s="9"/>
      <c r="UUP1319" s="9"/>
      <c r="UUQ1319" s="9"/>
      <c r="UUR1319" s="9"/>
      <c r="UUS1319" s="9"/>
      <c r="UUT1319" s="9"/>
      <c r="UUU1319" s="9"/>
      <c r="UUV1319" s="9"/>
      <c r="UUW1319" s="9"/>
      <c r="UUX1319" s="9"/>
      <c r="UUY1319" s="9"/>
      <c r="UUZ1319" s="9"/>
      <c r="UVA1319" s="9"/>
      <c r="UVB1319" s="9"/>
      <c r="UVC1319" s="9"/>
      <c r="UVD1319" s="9"/>
      <c r="UVE1319" s="9"/>
      <c r="UVF1319" s="9"/>
      <c r="UVG1319" s="9"/>
      <c r="UVH1319" s="9"/>
      <c r="UVI1319" s="9"/>
      <c r="UVJ1319" s="9"/>
      <c r="UVK1319" s="9"/>
      <c r="UVL1319" s="9"/>
      <c r="UVM1319" s="9"/>
      <c r="UVN1319" s="9"/>
      <c r="UVO1319" s="9"/>
      <c r="UVP1319" s="9"/>
      <c r="UVQ1319" s="9"/>
      <c r="UVR1319" s="9"/>
      <c r="UVS1319" s="9"/>
      <c r="UVT1319" s="9"/>
      <c r="UVU1319" s="9"/>
      <c r="UVV1319" s="9"/>
      <c r="UVW1319" s="9"/>
      <c r="UVX1319" s="9"/>
      <c r="UVY1319" s="9"/>
      <c r="UVZ1319" s="9"/>
      <c r="UWA1319" s="9"/>
      <c r="UWB1319" s="9"/>
      <c r="UWC1319" s="9"/>
      <c r="UWD1319" s="9"/>
      <c r="UWE1319" s="9"/>
      <c r="UWF1319" s="9"/>
      <c r="UWG1319" s="9"/>
      <c r="UWH1319" s="9"/>
      <c r="UWI1319" s="9"/>
      <c r="UWJ1319" s="9"/>
      <c r="UWK1319" s="9"/>
      <c r="UWL1319" s="9"/>
      <c r="UWM1319" s="9"/>
      <c r="UWN1319" s="9"/>
      <c r="UWO1319" s="9"/>
      <c r="UWP1319" s="9"/>
      <c r="UWQ1319" s="9"/>
      <c r="UWR1319" s="9"/>
      <c r="UWS1319" s="9"/>
      <c r="UWT1319" s="9"/>
      <c r="UWU1319" s="9"/>
      <c r="UWV1319" s="9"/>
      <c r="UWW1319" s="9"/>
      <c r="UWX1319" s="9"/>
      <c r="UWY1319" s="9"/>
      <c r="UWZ1319" s="9"/>
      <c r="UXA1319" s="9"/>
      <c r="UXB1319" s="9"/>
      <c r="UXC1319" s="9"/>
      <c r="UXD1319" s="9"/>
      <c r="UXE1319" s="9"/>
      <c r="UXF1319" s="9"/>
      <c r="UXG1319" s="9"/>
      <c r="UXH1319" s="9"/>
      <c r="UXI1319" s="9"/>
      <c r="UXJ1319" s="9"/>
      <c r="UXK1319" s="9"/>
      <c r="UXL1319" s="9"/>
      <c r="UXM1319" s="9"/>
      <c r="UXN1319" s="9"/>
      <c r="UXO1319" s="9"/>
      <c r="UXP1319" s="9"/>
      <c r="UXQ1319" s="9"/>
      <c r="UXR1319" s="9"/>
      <c r="UXS1319" s="9"/>
      <c r="UXT1319" s="9"/>
      <c r="UXU1319" s="9"/>
      <c r="UXV1319" s="9"/>
      <c r="UXW1319" s="9"/>
      <c r="UXX1319" s="9"/>
      <c r="UXY1319" s="9"/>
      <c r="UXZ1319" s="9"/>
      <c r="UYA1319" s="9"/>
      <c r="UYB1319" s="9"/>
      <c r="UYC1319" s="9"/>
      <c r="UYD1319" s="9"/>
      <c r="UYE1319" s="9"/>
      <c r="UYF1319" s="9"/>
      <c r="UYG1319" s="9"/>
      <c r="UYH1319" s="9"/>
      <c r="UYI1319" s="9"/>
      <c r="UYJ1319" s="9"/>
      <c r="UYK1319" s="9"/>
      <c r="UYL1319" s="9"/>
      <c r="UYM1319" s="9"/>
      <c r="UYN1319" s="9"/>
      <c r="UYO1319" s="9"/>
      <c r="UYP1319" s="9"/>
      <c r="UYQ1319" s="9"/>
      <c r="UYR1319" s="9"/>
      <c r="UYS1319" s="9"/>
      <c r="UYT1319" s="9"/>
      <c r="UYU1319" s="9"/>
      <c r="UYV1319" s="9"/>
      <c r="UYW1319" s="9"/>
      <c r="UYX1319" s="9"/>
      <c r="UYY1319" s="9"/>
      <c r="UYZ1319" s="9"/>
      <c r="UZA1319" s="9"/>
      <c r="UZB1319" s="9"/>
      <c r="UZC1319" s="9"/>
      <c r="UZD1319" s="9"/>
      <c r="UZE1319" s="9"/>
      <c r="UZF1319" s="9"/>
      <c r="UZG1319" s="9"/>
      <c r="UZH1319" s="9"/>
      <c r="UZI1319" s="9"/>
      <c r="UZJ1319" s="9"/>
      <c r="UZK1319" s="9"/>
      <c r="UZL1319" s="9"/>
      <c r="UZM1319" s="9"/>
      <c r="UZN1319" s="9"/>
      <c r="UZO1319" s="9"/>
      <c r="UZP1319" s="9"/>
      <c r="UZQ1319" s="9"/>
      <c r="UZR1319" s="9"/>
      <c r="UZS1319" s="9"/>
      <c r="UZT1319" s="9"/>
      <c r="UZU1319" s="9"/>
      <c r="UZV1319" s="9"/>
      <c r="UZW1319" s="9"/>
      <c r="UZX1319" s="9"/>
      <c r="UZY1319" s="9"/>
      <c r="UZZ1319" s="9"/>
      <c r="VAA1319" s="9"/>
      <c r="VAB1319" s="9"/>
      <c r="VAC1319" s="9"/>
      <c r="VAD1319" s="9"/>
      <c r="VAE1319" s="9"/>
      <c r="VAF1319" s="9"/>
      <c r="VAG1319" s="9"/>
      <c r="VAH1319" s="9"/>
      <c r="VAI1319" s="9"/>
      <c r="VAJ1319" s="9"/>
      <c r="VAK1319" s="9"/>
      <c r="VAL1319" s="9"/>
      <c r="VAM1319" s="9"/>
      <c r="VAN1319" s="9"/>
      <c r="VAO1319" s="9"/>
      <c r="VAP1319" s="9"/>
      <c r="VAQ1319" s="9"/>
      <c r="VAR1319" s="9"/>
      <c r="VAS1319" s="9"/>
      <c r="VAT1319" s="9"/>
      <c r="VAU1319" s="9"/>
      <c r="VAV1319" s="9"/>
      <c r="VAW1319" s="9"/>
      <c r="VAX1319" s="9"/>
      <c r="VAY1319" s="9"/>
      <c r="VAZ1319" s="9"/>
      <c r="VBA1319" s="9"/>
      <c r="VBB1319" s="9"/>
      <c r="VBC1319" s="9"/>
      <c r="VBD1319" s="9"/>
      <c r="VBE1319" s="9"/>
      <c r="VBF1319" s="9"/>
      <c r="VBG1319" s="9"/>
      <c r="VBH1319" s="9"/>
      <c r="VBI1319" s="9"/>
      <c r="VBJ1319" s="9"/>
      <c r="VBK1319" s="9"/>
      <c r="VBL1319" s="9"/>
      <c r="VBM1319" s="9"/>
      <c r="VBN1319" s="9"/>
      <c r="VBO1319" s="9"/>
      <c r="VBP1319" s="9"/>
      <c r="VBQ1319" s="9"/>
      <c r="VBR1319" s="9"/>
      <c r="VBS1319" s="9"/>
      <c r="VBT1319" s="9"/>
      <c r="VBU1319" s="9"/>
      <c r="VBV1319" s="9"/>
      <c r="VBW1319" s="9"/>
      <c r="VBX1319" s="9"/>
      <c r="VBY1319" s="9"/>
      <c r="VBZ1319" s="9"/>
      <c r="VCA1319" s="9"/>
      <c r="VCB1319" s="9"/>
      <c r="VCC1319" s="9"/>
      <c r="VCD1319" s="9"/>
      <c r="VCE1319" s="9"/>
      <c r="VCF1319" s="9"/>
      <c r="VCG1319" s="9"/>
      <c r="VCH1319" s="9"/>
      <c r="VCI1319" s="9"/>
      <c r="VCJ1319" s="9"/>
      <c r="VCK1319" s="9"/>
      <c r="VCL1319" s="9"/>
      <c r="VCM1319" s="9"/>
      <c r="VCN1319" s="9"/>
      <c r="VCO1319" s="9"/>
      <c r="VCP1319" s="9"/>
      <c r="VCQ1319" s="9"/>
      <c r="VCR1319" s="9"/>
      <c r="VCS1319" s="9"/>
      <c r="VCT1319" s="9"/>
      <c r="VCU1319" s="9"/>
      <c r="VCV1319" s="9"/>
      <c r="VCW1319" s="9"/>
      <c r="VCX1319" s="9"/>
      <c r="VCY1319" s="9"/>
      <c r="VCZ1319" s="9"/>
      <c r="VDA1319" s="9"/>
      <c r="VDB1319" s="9"/>
      <c r="VDC1319" s="9"/>
      <c r="VDD1319" s="9"/>
      <c r="VDE1319" s="9"/>
      <c r="VDF1319" s="9"/>
      <c r="VDG1319" s="9"/>
      <c r="VDH1319" s="9"/>
      <c r="VDI1319" s="9"/>
      <c r="VDJ1319" s="9"/>
      <c r="VDK1319" s="9"/>
      <c r="VDL1319" s="9"/>
      <c r="VDM1319" s="9"/>
      <c r="VDN1319" s="9"/>
      <c r="VDO1319" s="9"/>
      <c r="VDP1319" s="9"/>
      <c r="VDQ1319" s="9"/>
      <c r="VDR1319" s="9"/>
      <c r="VDS1319" s="9"/>
      <c r="VDT1319" s="9"/>
      <c r="VDU1319" s="9"/>
      <c r="VDV1319" s="9"/>
      <c r="VDW1319" s="9"/>
      <c r="VDX1319" s="9"/>
      <c r="VDY1319" s="9"/>
      <c r="VDZ1319" s="9"/>
      <c r="VEA1319" s="9"/>
      <c r="VEB1319" s="9"/>
      <c r="VEC1319" s="9"/>
      <c r="VED1319" s="9"/>
      <c r="VEE1319" s="9"/>
      <c r="VEF1319" s="9"/>
      <c r="VEG1319" s="9"/>
      <c r="VEH1319" s="9"/>
      <c r="VEI1319" s="9"/>
      <c r="VEJ1319" s="9"/>
      <c r="VEK1319" s="9"/>
      <c r="VEL1319" s="9"/>
      <c r="VEM1319" s="9"/>
      <c r="VEN1319" s="9"/>
      <c r="VEO1319" s="9"/>
      <c r="VEP1319" s="9"/>
      <c r="VEQ1319" s="9"/>
      <c r="VER1319" s="9"/>
      <c r="VES1319" s="9"/>
      <c r="VET1319" s="9"/>
      <c r="VEU1319" s="9"/>
      <c r="VEV1319" s="9"/>
      <c r="VEW1319" s="9"/>
      <c r="VEX1319" s="9"/>
      <c r="VEY1319" s="9"/>
      <c r="VEZ1319" s="9"/>
      <c r="VFA1319" s="9"/>
      <c r="VFB1319" s="9"/>
      <c r="VFC1319" s="9"/>
      <c r="VFD1319" s="9"/>
      <c r="VFE1319" s="9"/>
      <c r="VFF1319" s="9"/>
      <c r="VFG1319" s="9"/>
      <c r="VFH1319" s="9"/>
      <c r="VFI1319" s="9"/>
      <c r="VFJ1319" s="9"/>
      <c r="VFK1319" s="9"/>
      <c r="VFL1319" s="9"/>
      <c r="VFM1319" s="9"/>
      <c r="VFN1319" s="9"/>
      <c r="VFO1319" s="9"/>
      <c r="VFP1319" s="9"/>
      <c r="VFQ1319" s="9"/>
      <c r="VFR1319" s="9"/>
      <c r="VFS1319" s="9"/>
      <c r="VFT1319" s="9"/>
      <c r="VFU1319" s="9"/>
      <c r="VFV1319" s="9"/>
      <c r="VFW1319" s="9"/>
      <c r="VFX1319" s="9"/>
      <c r="VFY1319" s="9"/>
      <c r="VFZ1319" s="9"/>
      <c r="VGA1319" s="9"/>
      <c r="VGB1319" s="9"/>
      <c r="VGC1319" s="9"/>
      <c r="VGD1319" s="9"/>
      <c r="VGE1319" s="9"/>
      <c r="VGF1319" s="9"/>
      <c r="VGG1319" s="9"/>
      <c r="VGH1319" s="9"/>
      <c r="VGI1319" s="9"/>
      <c r="VGJ1319" s="9"/>
      <c r="VGK1319" s="9"/>
      <c r="VGL1319" s="9"/>
      <c r="VGM1319" s="9"/>
      <c r="VGN1319" s="9"/>
      <c r="VGO1319" s="9"/>
      <c r="VGP1319" s="9"/>
      <c r="VGQ1319" s="9"/>
      <c r="VGR1319" s="9"/>
      <c r="VGS1319" s="9"/>
      <c r="VGT1319" s="9"/>
      <c r="VGU1319" s="9"/>
      <c r="VGV1319" s="9"/>
      <c r="VGW1319" s="9"/>
      <c r="VGX1319" s="9"/>
      <c r="VGY1319" s="9"/>
      <c r="VGZ1319" s="9"/>
      <c r="VHA1319" s="9"/>
      <c r="VHB1319" s="9"/>
      <c r="VHC1319" s="9"/>
      <c r="VHD1319" s="9"/>
      <c r="VHE1319" s="9"/>
      <c r="VHF1319" s="9"/>
      <c r="VHG1319" s="9"/>
      <c r="VHH1319" s="9"/>
      <c r="VHI1319" s="9"/>
      <c r="VHJ1319" s="9"/>
      <c r="VHK1319" s="9"/>
      <c r="VHL1319" s="9"/>
      <c r="VHM1319" s="9"/>
      <c r="VHN1319" s="9"/>
      <c r="VHO1319" s="9"/>
      <c r="VHP1319" s="9"/>
      <c r="VHQ1319" s="9"/>
      <c r="VHR1319" s="9"/>
      <c r="VHS1319" s="9"/>
      <c r="VHT1319" s="9"/>
      <c r="VHU1319" s="9"/>
      <c r="VHV1319" s="9"/>
      <c r="VHW1319" s="9"/>
      <c r="VHX1319" s="9"/>
      <c r="VHY1319" s="9"/>
      <c r="VHZ1319" s="9"/>
      <c r="VIA1319" s="9"/>
      <c r="VIB1319" s="9"/>
      <c r="VIC1319" s="9"/>
      <c r="VID1319" s="9"/>
      <c r="VIE1319" s="9"/>
      <c r="VIF1319" s="9"/>
      <c r="VIG1319" s="9"/>
      <c r="VIH1319" s="9"/>
      <c r="VII1319" s="9"/>
      <c r="VIJ1319" s="9"/>
      <c r="VIK1319" s="9"/>
      <c r="VIL1319" s="9"/>
      <c r="VIM1319" s="9"/>
      <c r="VIN1319" s="9"/>
      <c r="VIO1319" s="9"/>
      <c r="VIP1319" s="9"/>
      <c r="VIQ1319" s="9"/>
      <c r="VIR1319" s="9"/>
      <c r="VIS1319" s="9"/>
      <c r="VIT1319" s="9"/>
      <c r="VIU1319" s="9"/>
      <c r="VIV1319" s="9"/>
      <c r="VIW1319" s="9"/>
      <c r="VIX1319" s="9"/>
      <c r="VIY1319" s="9"/>
      <c r="VIZ1319" s="9"/>
      <c r="VJA1319" s="9"/>
      <c r="VJB1319" s="9"/>
      <c r="VJC1319" s="9"/>
      <c r="VJD1319" s="9"/>
      <c r="VJE1319" s="9"/>
      <c r="VJF1319" s="9"/>
      <c r="VJG1319" s="9"/>
      <c r="VJH1319" s="9"/>
      <c r="VJI1319" s="9"/>
      <c r="VJJ1319" s="9"/>
      <c r="VJK1319" s="9"/>
      <c r="VJL1319" s="9"/>
      <c r="VJM1319" s="9"/>
      <c r="VJN1319" s="9"/>
      <c r="VJO1319" s="9"/>
      <c r="VJP1319" s="9"/>
      <c r="VJQ1319" s="9"/>
      <c r="VJR1319" s="9"/>
      <c r="VJS1319" s="9"/>
      <c r="VJT1319" s="9"/>
      <c r="VJU1319" s="9"/>
      <c r="VJV1319" s="9"/>
      <c r="VJW1319" s="9"/>
      <c r="VJX1319" s="9"/>
      <c r="VJY1319" s="9"/>
      <c r="VJZ1319" s="9"/>
      <c r="VKA1319" s="9"/>
      <c r="VKB1319" s="9"/>
      <c r="VKC1319" s="9"/>
      <c r="VKD1319" s="9"/>
      <c r="VKE1319" s="9"/>
      <c r="VKF1319" s="9"/>
      <c r="VKG1319" s="9"/>
      <c r="VKH1319" s="9"/>
      <c r="VKI1319" s="9"/>
      <c r="VKJ1319" s="9"/>
      <c r="VKK1319" s="9"/>
      <c r="VKL1319" s="9"/>
      <c r="VKM1319" s="9"/>
      <c r="VKN1319" s="9"/>
      <c r="VKO1319" s="9"/>
      <c r="VKP1319" s="9"/>
      <c r="VKQ1319" s="9"/>
      <c r="VKR1319" s="9"/>
      <c r="VKS1319" s="9"/>
      <c r="VKT1319" s="9"/>
      <c r="VKU1319" s="9"/>
      <c r="VKV1319" s="9"/>
      <c r="VKW1319" s="9"/>
      <c r="VKX1319" s="9"/>
      <c r="VKY1319" s="9"/>
      <c r="VKZ1319" s="9"/>
      <c r="VLA1319" s="9"/>
      <c r="VLB1319" s="9"/>
      <c r="VLC1319" s="9"/>
      <c r="VLD1319" s="9"/>
      <c r="VLE1319" s="9"/>
      <c r="VLF1319" s="9"/>
      <c r="VLG1319" s="9"/>
      <c r="VLH1319" s="9"/>
      <c r="VLI1319" s="9"/>
      <c r="VLJ1319" s="9"/>
      <c r="VLK1319" s="9"/>
      <c r="VLL1319" s="9"/>
      <c r="VLM1319" s="9"/>
      <c r="VLN1319" s="9"/>
      <c r="VLO1319" s="9"/>
      <c r="VLP1319" s="9"/>
      <c r="VLQ1319" s="9"/>
      <c r="VLR1319" s="9"/>
      <c r="VLS1319" s="9"/>
      <c r="VLT1319" s="9"/>
      <c r="VLU1319" s="9"/>
      <c r="VLV1319" s="9"/>
      <c r="VLW1319" s="9"/>
      <c r="VLX1319" s="9"/>
      <c r="VLY1319" s="9"/>
      <c r="VLZ1319" s="9"/>
      <c r="VMA1319" s="9"/>
      <c r="VMB1319" s="9"/>
      <c r="VMC1319" s="9"/>
      <c r="VMD1319" s="9"/>
      <c r="VME1319" s="9"/>
      <c r="VMF1319" s="9"/>
      <c r="VMG1319" s="9"/>
      <c r="VMH1319" s="9"/>
      <c r="VMI1319" s="9"/>
      <c r="VMJ1319" s="9"/>
      <c r="VMK1319" s="9"/>
      <c r="VML1319" s="9"/>
      <c r="VMM1319" s="9"/>
      <c r="VMN1319" s="9"/>
      <c r="VMO1319" s="9"/>
      <c r="VMP1319" s="9"/>
      <c r="VMQ1319" s="9"/>
      <c r="VMR1319" s="9"/>
      <c r="VMS1319" s="9"/>
      <c r="VMT1319" s="9"/>
      <c r="VMU1319" s="9"/>
      <c r="VMV1319" s="9"/>
      <c r="VMW1319" s="9"/>
      <c r="VMX1319" s="9"/>
      <c r="VMY1319" s="9"/>
      <c r="VMZ1319" s="9"/>
      <c r="VNA1319" s="9"/>
      <c r="VNB1319" s="9"/>
      <c r="VNC1319" s="9"/>
      <c r="VND1319" s="9"/>
      <c r="VNE1319" s="9"/>
      <c r="VNF1319" s="9"/>
      <c r="VNG1319" s="9"/>
      <c r="VNH1319" s="9"/>
      <c r="VNI1319" s="9"/>
      <c r="VNJ1319" s="9"/>
      <c r="VNK1319" s="9"/>
      <c r="VNL1319" s="9"/>
      <c r="VNM1319" s="9"/>
      <c r="VNN1319" s="9"/>
      <c r="VNO1319" s="9"/>
      <c r="VNP1319" s="9"/>
      <c r="VNQ1319" s="9"/>
      <c r="VNR1319" s="9"/>
      <c r="VNS1319" s="9"/>
      <c r="VNT1319" s="9"/>
      <c r="VNU1319" s="9"/>
      <c r="VNV1319" s="9"/>
      <c r="VNW1319" s="9"/>
      <c r="VNX1319" s="9"/>
      <c r="VNY1319" s="9"/>
      <c r="VNZ1319" s="9"/>
      <c r="VOA1319" s="9"/>
      <c r="VOB1319" s="9"/>
      <c r="VOC1319" s="9"/>
      <c r="VOD1319" s="9"/>
      <c r="VOE1319" s="9"/>
      <c r="VOF1319" s="9"/>
      <c r="VOG1319" s="9"/>
      <c r="VOH1319" s="9"/>
      <c r="VOI1319" s="9"/>
      <c r="VOJ1319" s="9"/>
      <c r="VOK1319" s="9"/>
      <c r="VOL1319" s="9"/>
      <c r="VOM1319" s="9"/>
      <c r="VON1319" s="9"/>
      <c r="VOO1319" s="9"/>
      <c r="VOP1319" s="9"/>
      <c r="VOQ1319" s="9"/>
      <c r="VOR1319" s="9"/>
      <c r="VOS1319" s="9"/>
      <c r="VOT1319" s="9"/>
      <c r="VOU1319" s="9"/>
      <c r="VOV1319" s="9"/>
      <c r="VOW1319" s="9"/>
      <c r="VOX1319" s="9"/>
      <c r="VOY1319" s="9"/>
      <c r="VOZ1319" s="9"/>
      <c r="VPA1319" s="9"/>
      <c r="VPB1319" s="9"/>
      <c r="VPC1319" s="9"/>
      <c r="VPD1319" s="9"/>
      <c r="VPE1319" s="9"/>
      <c r="VPF1319" s="9"/>
      <c r="VPG1319" s="9"/>
      <c r="VPH1319" s="9"/>
      <c r="VPI1319" s="9"/>
      <c r="VPJ1319" s="9"/>
      <c r="VPK1319" s="9"/>
      <c r="VPL1319" s="9"/>
      <c r="VPM1319" s="9"/>
      <c r="VPN1319" s="9"/>
      <c r="VPO1319" s="9"/>
      <c r="VPP1319" s="9"/>
      <c r="VPQ1319" s="9"/>
      <c r="VPR1319" s="9"/>
      <c r="VPS1319" s="9"/>
      <c r="VPT1319" s="9"/>
      <c r="VPU1319" s="9"/>
      <c r="VPV1319" s="9"/>
      <c r="VPW1319" s="9"/>
      <c r="VPX1319" s="9"/>
      <c r="VPY1319" s="9"/>
      <c r="VPZ1319" s="9"/>
      <c r="VQA1319" s="9"/>
      <c r="VQB1319" s="9"/>
      <c r="VQC1319" s="9"/>
      <c r="VQD1319" s="9"/>
      <c r="VQE1319" s="9"/>
      <c r="VQF1319" s="9"/>
      <c r="VQG1319" s="9"/>
      <c r="VQH1319" s="9"/>
      <c r="VQI1319" s="9"/>
      <c r="VQJ1319" s="9"/>
      <c r="VQK1319" s="9"/>
      <c r="VQL1319" s="9"/>
      <c r="VQM1319" s="9"/>
      <c r="VQN1319" s="9"/>
      <c r="VQO1319" s="9"/>
      <c r="VQP1319" s="9"/>
      <c r="VQQ1319" s="9"/>
      <c r="VQR1319" s="9"/>
      <c r="VQS1319" s="9"/>
      <c r="VQT1319" s="9"/>
      <c r="VQU1319" s="9"/>
      <c r="VQV1319" s="9"/>
      <c r="VQW1319" s="9"/>
      <c r="VQX1319" s="9"/>
      <c r="VQY1319" s="9"/>
      <c r="VQZ1319" s="9"/>
      <c r="VRA1319" s="9"/>
      <c r="VRB1319" s="9"/>
      <c r="VRC1319" s="9"/>
      <c r="VRD1319" s="9"/>
      <c r="VRE1319" s="9"/>
      <c r="VRF1319" s="9"/>
      <c r="VRG1319" s="9"/>
      <c r="VRH1319" s="9"/>
      <c r="VRI1319" s="9"/>
      <c r="VRJ1319" s="9"/>
      <c r="VRK1319" s="9"/>
      <c r="VRL1319" s="9"/>
      <c r="VRM1319" s="9"/>
      <c r="VRN1319" s="9"/>
      <c r="VRO1319" s="9"/>
      <c r="VRP1319" s="9"/>
      <c r="VRQ1319" s="9"/>
      <c r="VRR1319" s="9"/>
      <c r="VRS1319" s="9"/>
      <c r="VRT1319" s="9"/>
      <c r="VRU1319" s="9"/>
      <c r="VRV1319" s="9"/>
      <c r="VRW1319" s="9"/>
      <c r="VRX1319" s="9"/>
      <c r="VRY1319" s="9"/>
      <c r="VRZ1319" s="9"/>
      <c r="VSA1319" s="9"/>
      <c r="VSB1319" s="9"/>
      <c r="VSC1319" s="9"/>
      <c r="VSD1319" s="9"/>
      <c r="VSE1319" s="9"/>
      <c r="VSF1319" s="9"/>
      <c r="VSG1319" s="9"/>
      <c r="VSH1319" s="9"/>
      <c r="VSI1319" s="9"/>
      <c r="VSJ1319" s="9"/>
      <c r="VSK1319" s="9"/>
      <c r="VSL1319" s="9"/>
      <c r="VSM1319" s="9"/>
      <c r="VSN1319" s="9"/>
      <c r="VSO1319" s="9"/>
      <c r="VSP1319" s="9"/>
      <c r="VSQ1319" s="9"/>
      <c r="VSR1319" s="9"/>
      <c r="VSS1319" s="9"/>
      <c r="VST1319" s="9"/>
      <c r="VSU1319" s="9"/>
      <c r="VSV1319" s="9"/>
      <c r="VSW1319" s="9"/>
      <c r="VSX1319" s="9"/>
      <c r="VSY1319" s="9"/>
      <c r="VSZ1319" s="9"/>
      <c r="VTA1319" s="9"/>
      <c r="VTB1319" s="9"/>
      <c r="VTC1319" s="9"/>
      <c r="VTD1319" s="9"/>
      <c r="VTE1319" s="9"/>
      <c r="VTF1319" s="9"/>
      <c r="VTG1319" s="9"/>
      <c r="VTH1319" s="9"/>
      <c r="VTI1319" s="9"/>
      <c r="VTJ1319" s="9"/>
      <c r="VTK1319" s="9"/>
      <c r="VTL1319" s="9"/>
      <c r="VTM1319" s="9"/>
      <c r="VTN1319" s="9"/>
      <c r="VTO1319" s="9"/>
      <c r="VTP1319" s="9"/>
      <c r="VTQ1319" s="9"/>
      <c r="VTR1319" s="9"/>
      <c r="VTS1319" s="9"/>
      <c r="VTT1319" s="9"/>
      <c r="VTU1319" s="9"/>
      <c r="VTV1319" s="9"/>
      <c r="VTW1319" s="9"/>
      <c r="VTX1319" s="9"/>
      <c r="VTY1319" s="9"/>
      <c r="VTZ1319" s="9"/>
      <c r="VUA1319" s="9"/>
      <c r="VUB1319" s="9"/>
      <c r="VUC1319" s="9"/>
      <c r="VUD1319" s="9"/>
      <c r="VUE1319" s="9"/>
      <c r="VUF1319" s="9"/>
      <c r="VUG1319" s="9"/>
      <c r="VUH1319" s="9"/>
      <c r="VUI1319" s="9"/>
      <c r="VUJ1319" s="9"/>
      <c r="VUK1319" s="9"/>
      <c r="VUL1319" s="9"/>
      <c r="VUM1319" s="9"/>
      <c r="VUN1319" s="9"/>
      <c r="VUO1319" s="9"/>
      <c r="VUP1319" s="9"/>
      <c r="VUQ1319" s="9"/>
      <c r="VUR1319" s="9"/>
      <c r="VUS1319" s="9"/>
      <c r="VUT1319" s="9"/>
      <c r="VUU1319" s="9"/>
      <c r="VUV1319" s="9"/>
      <c r="VUW1319" s="9"/>
      <c r="VUX1319" s="9"/>
      <c r="VUY1319" s="9"/>
      <c r="VUZ1319" s="9"/>
      <c r="VVA1319" s="9"/>
      <c r="VVB1319" s="9"/>
      <c r="VVC1319" s="9"/>
      <c r="VVD1319" s="9"/>
      <c r="VVE1319" s="9"/>
      <c r="VVF1319" s="9"/>
      <c r="VVG1319" s="9"/>
      <c r="VVH1319" s="9"/>
      <c r="VVI1319" s="9"/>
      <c r="VVJ1319" s="9"/>
      <c r="VVK1319" s="9"/>
      <c r="VVL1319" s="9"/>
      <c r="VVM1319" s="9"/>
      <c r="VVN1319" s="9"/>
      <c r="VVO1319" s="9"/>
      <c r="VVP1319" s="9"/>
      <c r="VVQ1319" s="9"/>
      <c r="VVR1319" s="9"/>
      <c r="VVS1319" s="9"/>
      <c r="VVT1319" s="9"/>
      <c r="VVU1319" s="9"/>
      <c r="VVV1319" s="9"/>
      <c r="VVW1319" s="9"/>
      <c r="VVX1319" s="9"/>
      <c r="VVY1319" s="9"/>
      <c r="VVZ1319" s="9"/>
      <c r="VWA1319" s="9"/>
      <c r="VWB1319" s="9"/>
      <c r="VWC1319" s="9"/>
      <c r="VWD1319" s="9"/>
      <c r="VWE1319" s="9"/>
      <c r="VWF1319" s="9"/>
      <c r="VWG1319" s="9"/>
      <c r="VWH1319" s="9"/>
      <c r="VWI1319" s="9"/>
      <c r="VWJ1319" s="9"/>
      <c r="VWK1319" s="9"/>
      <c r="VWL1319" s="9"/>
      <c r="VWM1319" s="9"/>
      <c r="VWN1319" s="9"/>
      <c r="VWO1319" s="9"/>
      <c r="VWP1319" s="9"/>
      <c r="VWQ1319" s="9"/>
      <c r="VWR1319" s="9"/>
      <c r="VWS1319" s="9"/>
      <c r="VWT1319" s="9"/>
      <c r="VWU1319" s="9"/>
      <c r="VWV1319" s="9"/>
      <c r="VWW1319" s="9"/>
      <c r="VWX1319" s="9"/>
      <c r="VWY1319" s="9"/>
      <c r="VWZ1319" s="9"/>
      <c r="VXA1319" s="9"/>
      <c r="VXB1319" s="9"/>
      <c r="VXC1319" s="9"/>
      <c r="VXD1319" s="9"/>
      <c r="VXE1319" s="9"/>
      <c r="VXF1319" s="9"/>
      <c r="VXG1319" s="9"/>
      <c r="VXH1319" s="9"/>
      <c r="VXI1319" s="9"/>
      <c r="VXJ1319" s="9"/>
      <c r="VXK1319" s="9"/>
      <c r="VXL1319" s="9"/>
      <c r="VXM1319" s="9"/>
      <c r="VXN1319" s="9"/>
      <c r="VXO1319" s="9"/>
      <c r="VXP1319" s="9"/>
      <c r="VXQ1319" s="9"/>
      <c r="VXR1319" s="9"/>
      <c r="VXS1319" s="9"/>
      <c r="VXT1319" s="9"/>
      <c r="VXU1319" s="9"/>
      <c r="VXV1319" s="9"/>
      <c r="VXW1319" s="9"/>
      <c r="VXX1319" s="9"/>
      <c r="VXY1319" s="9"/>
      <c r="VXZ1319" s="9"/>
      <c r="VYA1319" s="9"/>
      <c r="VYB1319" s="9"/>
      <c r="VYC1319" s="9"/>
      <c r="VYD1319" s="9"/>
      <c r="VYE1319" s="9"/>
      <c r="VYF1319" s="9"/>
      <c r="VYG1319" s="9"/>
      <c r="VYH1319" s="9"/>
      <c r="VYI1319" s="9"/>
      <c r="VYJ1319" s="9"/>
      <c r="VYK1319" s="9"/>
      <c r="VYL1319" s="9"/>
      <c r="VYM1319" s="9"/>
      <c r="VYN1319" s="9"/>
      <c r="VYO1319" s="9"/>
      <c r="VYP1319" s="9"/>
      <c r="VYQ1319" s="9"/>
      <c r="VYR1319" s="9"/>
      <c r="VYS1319" s="9"/>
      <c r="VYT1319" s="9"/>
      <c r="VYU1319" s="9"/>
      <c r="VYV1319" s="9"/>
      <c r="VYW1319" s="9"/>
      <c r="VYX1319" s="9"/>
      <c r="VYY1319" s="9"/>
      <c r="VYZ1319" s="9"/>
      <c r="VZA1319" s="9"/>
      <c r="VZB1319" s="9"/>
      <c r="VZC1319" s="9"/>
      <c r="VZD1319" s="9"/>
      <c r="VZE1319" s="9"/>
      <c r="VZF1319" s="9"/>
      <c r="VZG1319" s="9"/>
      <c r="VZH1319" s="9"/>
      <c r="VZI1319" s="9"/>
      <c r="VZJ1319" s="9"/>
      <c r="VZK1319" s="9"/>
      <c r="VZL1319" s="9"/>
      <c r="VZM1319" s="9"/>
      <c r="VZN1319" s="9"/>
      <c r="VZO1319" s="9"/>
      <c r="VZP1319" s="9"/>
      <c r="VZQ1319" s="9"/>
      <c r="VZR1319" s="9"/>
      <c r="VZS1319" s="9"/>
      <c r="VZT1319" s="9"/>
      <c r="VZU1319" s="9"/>
      <c r="VZV1319" s="9"/>
      <c r="VZW1319" s="9"/>
      <c r="VZX1319" s="9"/>
      <c r="VZY1319" s="9"/>
      <c r="VZZ1319" s="9"/>
      <c r="WAA1319" s="9"/>
      <c r="WAB1319" s="9"/>
      <c r="WAC1319" s="9"/>
      <c r="WAD1319" s="9"/>
      <c r="WAE1319" s="9"/>
      <c r="WAF1319" s="9"/>
      <c r="WAG1319" s="9"/>
      <c r="WAH1319" s="9"/>
      <c r="WAI1319" s="9"/>
      <c r="WAJ1319" s="9"/>
      <c r="WAK1319" s="9"/>
      <c r="WAL1319" s="9"/>
      <c r="WAM1319" s="9"/>
      <c r="WAN1319" s="9"/>
      <c r="WAO1319" s="9"/>
      <c r="WAP1319" s="9"/>
      <c r="WAQ1319" s="9"/>
      <c r="WAR1319" s="9"/>
      <c r="WAS1319" s="9"/>
      <c r="WAT1319" s="9"/>
      <c r="WAU1319" s="9"/>
      <c r="WAV1319" s="9"/>
      <c r="WAW1319" s="9"/>
      <c r="WAX1319" s="9"/>
      <c r="WAY1319" s="9"/>
      <c r="WAZ1319" s="9"/>
      <c r="WBA1319" s="9"/>
      <c r="WBB1319" s="9"/>
      <c r="WBC1319" s="9"/>
      <c r="WBD1319" s="9"/>
      <c r="WBE1319" s="9"/>
      <c r="WBF1319" s="9"/>
      <c r="WBG1319" s="9"/>
      <c r="WBH1319" s="9"/>
      <c r="WBI1319" s="9"/>
      <c r="WBJ1319" s="9"/>
      <c r="WBK1319" s="9"/>
      <c r="WBL1319" s="9"/>
      <c r="WBM1319" s="9"/>
      <c r="WBN1319" s="9"/>
      <c r="WBO1319" s="9"/>
      <c r="WBP1319" s="9"/>
      <c r="WBQ1319" s="9"/>
      <c r="WBR1319" s="9"/>
      <c r="WBS1319" s="9"/>
      <c r="WBT1319" s="9"/>
      <c r="WBU1319" s="9"/>
      <c r="WBV1319" s="9"/>
      <c r="WBW1319" s="9"/>
      <c r="WBX1319" s="9"/>
      <c r="WBY1319" s="9"/>
      <c r="WBZ1319" s="9"/>
      <c r="WCA1319" s="9"/>
      <c r="WCB1319" s="9"/>
      <c r="WCC1319" s="9"/>
      <c r="WCD1319" s="9"/>
      <c r="WCE1319" s="9"/>
      <c r="WCF1319" s="9"/>
      <c r="WCG1319" s="9"/>
      <c r="WCH1319" s="9"/>
      <c r="WCI1319" s="9"/>
      <c r="WCJ1319" s="9"/>
      <c r="WCK1319" s="9"/>
      <c r="WCL1319" s="9"/>
      <c r="WCM1319" s="9"/>
      <c r="WCN1319" s="9"/>
      <c r="WCO1319" s="9"/>
      <c r="WCP1319" s="9"/>
      <c r="WCQ1319" s="9"/>
      <c r="WCR1319" s="9"/>
      <c r="WCS1319" s="9"/>
      <c r="WCT1319" s="9"/>
      <c r="WCU1319" s="9"/>
      <c r="WCV1319" s="9"/>
      <c r="WCW1319" s="9"/>
      <c r="WCX1319" s="9"/>
      <c r="WCY1319" s="9"/>
      <c r="WCZ1319" s="9"/>
      <c r="WDA1319" s="9"/>
      <c r="WDB1319" s="9"/>
      <c r="WDC1319" s="9"/>
      <c r="WDD1319" s="9"/>
      <c r="WDE1319" s="9"/>
      <c r="WDF1319" s="9"/>
      <c r="WDG1319" s="9"/>
      <c r="WDH1319" s="9"/>
      <c r="WDI1319" s="9"/>
      <c r="WDJ1319" s="9"/>
      <c r="WDK1319" s="9"/>
      <c r="WDL1319" s="9"/>
      <c r="WDM1319" s="9"/>
      <c r="WDN1319" s="9"/>
      <c r="WDO1319" s="9"/>
      <c r="WDP1319" s="9"/>
      <c r="WDQ1319" s="9"/>
      <c r="WDR1319" s="9"/>
      <c r="WDS1319" s="9"/>
      <c r="WDT1319" s="9"/>
      <c r="WDU1319" s="9"/>
      <c r="WDV1319" s="9"/>
      <c r="WDW1319" s="9"/>
      <c r="WDX1319" s="9"/>
      <c r="WDY1319" s="9"/>
      <c r="WDZ1319" s="9"/>
      <c r="WEA1319" s="9"/>
      <c r="WEB1319" s="9"/>
      <c r="WEC1319" s="9"/>
      <c r="WED1319" s="9"/>
      <c r="WEE1319" s="9"/>
      <c r="WEF1319" s="9"/>
      <c r="WEG1319" s="9"/>
      <c r="WEH1319" s="9"/>
      <c r="WEI1319" s="9"/>
      <c r="WEJ1319" s="9"/>
      <c r="WEK1319" s="9"/>
      <c r="WEL1319" s="9"/>
      <c r="WEM1319" s="9"/>
      <c r="WEN1319" s="9"/>
      <c r="WEO1319" s="9"/>
      <c r="WEP1319" s="9"/>
      <c r="WEQ1319" s="9"/>
      <c r="WER1319" s="9"/>
      <c r="WES1319" s="9"/>
      <c r="WET1319" s="9"/>
      <c r="WEU1319" s="9"/>
      <c r="WEV1319" s="9"/>
      <c r="WEW1319" s="9"/>
      <c r="WEX1319" s="9"/>
      <c r="WEY1319" s="9"/>
      <c r="WEZ1319" s="9"/>
      <c r="WFA1319" s="9"/>
      <c r="WFB1319" s="9"/>
      <c r="WFC1319" s="9"/>
      <c r="WFD1319" s="9"/>
      <c r="WFE1319" s="9"/>
      <c r="WFF1319" s="9"/>
      <c r="WFG1319" s="9"/>
      <c r="WFH1319" s="9"/>
      <c r="WFI1319" s="9"/>
      <c r="WFJ1319" s="9"/>
      <c r="WFK1319" s="9"/>
      <c r="WFL1319" s="9"/>
      <c r="WFM1319" s="9"/>
      <c r="WFN1319" s="9"/>
      <c r="WFO1319" s="9"/>
      <c r="WFP1319" s="9"/>
      <c r="WFQ1319" s="9"/>
      <c r="WFR1319" s="9"/>
      <c r="WFS1319" s="9"/>
      <c r="WFT1319" s="9"/>
      <c r="WFU1319" s="9"/>
      <c r="WFV1319" s="9"/>
      <c r="WFW1319" s="9"/>
      <c r="WFX1319" s="9"/>
      <c r="WFY1319" s="9"/>
      <c r="WFZ1319" s="9"/>
      <c r="WGA1319" s="9"/>
      <c r="WGB1319" s="9"/>
      <c r="WGC1319" s="9"/>
      <c r="WGD1319" s="9"/>
      <c r="WGE1319" s="9"/>
      <c r="WGF1319" s="9"/>
      <c r="WGG1319" s="9"/>
      <c r="WGH1319" s="9"/>
      <c r="WGI1319" s="9"/>
      <c r="WGJ1319" s="9"/>
      <c r="WGK1319" s="9"/>
      <c r="WGL1319" s="9"/>
      <c r="WGM1319" s="9"/>
      <c r="WGN1319" s="9"/>
      <c r="WGO1319" s="9"/>
      <c r="WGP1319" s="9"/>
      <c r="WGQ1319" s="9"/>
      <c r="WGR1319" s="9"/>
      <c r="WGS1319" s="9"/>
      <c r="WGT1319" s="9"/>
      <c r="WGU1319" s="9"/>
      <c r="WGV1319" s="9"/>
      <c r="WGW1319" s="9"/>
      <c r="WGX1319" s="9"/>
      <c r="WGY1319" s="9"/>
      <c r="WGZ1319" s="9"/>
      <c r="WHA1319" s="9"/>
      <c r="WHB1319" s="9"/>
      <c r="WHC1319" s="9"/>
      <c r="WHD1319" s="9"/>
      <c r="WHE1319" s="9"/>
      <c r="WHF1319" s="9"/>
      <c r="WHG1319" s="9"/>
      <c r="WHH1319" s="9"/>
      <c r="WHI1319" s="9"/>
      <c r="WHJ1319" s="9"/>
      <c r="WHK1319" s="9"/>
      <c r="WHL1319" s="9"/>
      <c r="WHM1319" s="9"/>
      <c r="WHN1319" s="9"/>
      <c r="WHO1319" s="9"/>
      <c r="WHP1319" s="9"/>
      <c r="WHQ1319" s="9"/>
      <c r="WHR1319" s="9"/>
      <c r="WHS1319" s="9"/>
      <c r="WHT1319" s="9"/>
      <c r="WHU1319" s="9"/>
      <c r="WHV1319" s="9"/>
      <c r="WHW1319" s="9"/>
      <c r="WHX1319" s="9"/>
      <c r="WHY1319" s="9"/>
      <c r="WHZ1319" s="9"/>
      <c r="WIA1319" s="9"/>
      <c r="WIB1319" s="9"/>
      <c r="WIC1319" s="9"/>
      <c r="WID1319" s="9"/>
      <c r="WIE1319" s="9"/>
      <c r="WIF1319" s="9"/>
      <c r="WIG1319" s="9"/>
      <c r="WIH1319" s="9"/>
      <c r="WII1319" s="9"/>
      <c r="WIJ1319" s="9"/>
      <c r="WIK1319" s="9"/>
      <c r="WIL1319" s="9"/>
      <c r="WIM1319" s="9"/>
      <c r="WIN1319" s="9"/>
      <c r="WIO1319" s="9"/>
      <c r="WIP1319" s="9"/>
      <c r="WIQ1319" s="9"/>
      <c r="WIR1319" s="9"/>
      <c r="WIS1319" s="9"/>
      <c r="WIT1319" s="9"/>
      <c r="WIU1319" s="9"/>
      <c r="WIV1319" s="9"/>
      <c r="WIW1319" s="9"/>
      <c r="WIX1319" s="9"/>
      <c r="WIY1319" s="9"/>
      <c r="WIZ1319" s="9"/>
      <c r="WJA1319" s="9"/>
      <c r="WJB1319" s="9"/>
      <c r="WJC1319" s="9"/>
      <c r="WJD1319" s="9"/>
      <c r="WJE1319" s="9"/>
      <c r="WJF1319" s="9"/>
      <c r="WJG1319" s="9"/>
      <c r="WJH1319" s="9"/>
      <c r="WJI1319" s="9"/>
      <c r="WJJ1319" s="9"/>
      <c r="WJK1319" s="9"/>
      <c r="WJL1319" s="9"/>
      <c r="WJM1319" s="9"/>
      <c r="WJN1319" s="9"/>
      <c r="WJO1319" s="9"/>
      <c r="WJP1319" s="9"/>
      <c r="WJQ1319" s="9"/>
      <c r="WJR1319" s="9"/>
      <c r="WJS1319" s="9"/>
      <c r="WJT1319" s="9"/>
      <c r="WJU1319" s="9"/>
      <c r="WJV1319" s="9"/>
      <c r="WJW1319" s="9"/>
      <c r="WJX1319" s="9"/>
      <c r="WJY1319" s="9"/>
      <c r="WJZ1319" s="9"/>
      <c r="WKA1319" s="9"/>
      <c r="WKB1319" s="9"/>
      <c r="WKC1319" s="9"/>
      <c r="WKD1319" s="9"/>
      <c r="WKE1319" s="9"/>
      <c r="WKF1319" s="9"/>
      <c r="WKG1319" s="9"/>
      <c r="WKH1319" s="9"/>
      <c r="WKI1319" s="9"/>
      <c r="WKJ1319" s="9"/>
      <c r="WKK1319" s="9"/>
      <c r="WKL1319" s="9"/>
      <c r="WKM1319" s="9"/>
      <c r="WKN1319" s="9"/>
      <c r="WKO1319" s="9"/>
      <c r="WKP1319" s="9"/>
      <c r="WKQ1319" s="9"/>
      <c r="WKR1319" s="9"/>
      <c r="WKS1319" s="9"/>
      <c r="WKT1319" s="9"/>
      <c r="WKU1319" s="9"/>
      <c r="WKV1319" s="9"/>
      <c r="WKW1319" s="9"/>
      <c r="WKX1319" s="9"/>
      <c r="WKY1319" s="9"/>
      <c r="WKZ1319" s="9"/>
      <c r="WLA1319" s="9"/>
      <c r="WLB1319" s="9"/>
      <c r="WLC1319" s="9"/>
      <c r="WLD1319" s="9"/>
      <c r="WLE1319" s="9"/>
      <c r="WLF1319" s="9"/>
      <c r="WLG1319" s="9"/>
      <c r="WLH1319" s="9"/>
      <c r="WLI1319" s="9"/>
      <c r="WLJ1319" s="9"/>
      <c r="WLK1319" s="9"/>
      <c r="WLL1319" s="9"/>
      <c r="WLM1319" s="9"/>
      <c r="WLN1319" s="9"/>
      <c r="WLO1319" s="9"/>
      <c r="WLP1319" s="9"/>
      <c r="WLQ1319" s="9"/>
      <c r="WLR1319" s="9"/>
      <c r="WLS1319" s="9"/>
      <c r="WLT1319" s="9"/>
      <c r="WLU1319" s="9"/>
      <c r="WLV1319" s="9"/>
      <c r="WLW1319" s="9"/>
      <c r="WLX1319" s="9"/>
      <c r="WLY1319" s="9"/>
      <c r="WLZ1319" s="9"/>
      <c r="WMA1319" s="9"/>
      <c r="WMB1319" s="9"/>
      <c r="WMC1319" s="9"/>
      <c r="WMD1319" s="9"/>
      <c r="WME1319" s="9"/>
      <c r="WMF1319" s="9"/>
      <c r="WMG1319" s="9"/>
      <c r="WMH1319" s="9"/>
      <c r="WMI1319" s="9"/>
      <c r="WMJ1319" s="9"/>
      <c r="WMK1319" s="9"/>
      <c r="WML1319" s="9"/>
      <c r="WMM1319" s="9"/>
      <c r="WMN1319" s="9"/>
      <c r="WMO1319" s="9"/>
      <c r="WMP1319" s="9"/>
      <c r="WMQ1319" s="9"/>
      <c r="WMR1319" s="9"/>
      <c r="WMS1319" s="9"/>
      <c r="WMT1319" s="9"/>
      <c r="WMU1319" s="9"/>
      <c r="WMV1319" s="9"/>
      <c r="WMW1319" s="9"/>
      <c r="WMX1319" s="9"/>
      <c r="WMY1319" s="9"/>
      <c r="WMZ1319" s="9"/>
      <c r="WNA1319" s="9"/>
      <c r="WNB1319" s="9"/>
      <c r="WNC1319" s="9"/>
      <c r="WND1319" s="9"/>
      <c r="WNE1319" s="9"/>
      <c r="WNF1319" s="9"/>
      <c r="WNG1319" s="9"/>
      <c r="WNH1319" s="9"/>
      <c r="WNI1319" s="9"/>
      <c r="WNJ1319" s="9"/>
      <c r="WNK1319" s="9"/>
      <c r="WNL1319" s="9"/>
      <c r="WNM1319" s="9"/>
      <c r="WNN1319" s="9"/>
      <c r="WNO1319" s="9"/>
      <c r="WNP1319" s="9"/>
      <c r="WNQ1319" s="9"/>
      <c r="WNR1319" s="9"/>
      <c r="WNS1319" s="9"/>
      <c r="WNT1319" s="9"/>
      <c r="WNU1319" s="9"/>
      <c r="WNV1319" s="9"/>
      <c r="WNW1319" s="9"/>
      <c r="WNX1319" s="9"/>
      <c r="WNY1319" s="9"/>
      <c r="WNZ1319" s="9"/>
      <c r="WOA1319" s="9"/>
      <c r="WOB1319" s="9"/>
      <c r="WOC1319" s="9"/>
      <c r="WOD1319" s="9"/>
      <c r="WOE1319" s="9"/>
      <c r="WOF1319" s="9"/>
      <c r="WOG1319" s="9"/>
      <c r="WOH1319" s="9"/>
      <c r="WOI1319" s="9"/>
      <c r="WOJ1319" s="9"/>
      <c r="WOK1319" s="9"/>
      <c r="WOL1319" s="9"/>
      <c r="WOM1319" s="9"/>
      <c r="WON1319" s="9"/>
      <c r="WOO1319" s="9"/>
      <c r="WOP1319" s="9"/>
      <c r="WOQ1319" s="9"/>
      <c r="WOR1319" s="9"/>
      <c r="WOS1319" s="9"/>
      <c r="WOT1319" s="9"/>
      <c r="WOU1319" s="9"/>
      <c r="WOV1319" s="9"/>
      <c r="WOW1319" s="9"/>
      <c r="WOX1319" s="9"/>
      <c r="WOY1319" s="9"/>
      <c r="WOZ1319" s="9"/>
      <c r="WPA1319" s="9"/>
      <c r="WPB1319" s="9"/>
      <c r="WPC1319" s="9"/>
      <c r="WPD1319" s="9"/>
      <c r="WPE1319" s="9"/>
      <c r="WPF1319" s="9"/>
      <c r="WPG1319" s="9"/>
      <c r="WPH1319" s="9"/>
      <c r="WPI1319" s="9"/>
      <c r="WPJ1319" s="9"/>
      <c r="WPK1319" s="9"/>
      <c r="WPL1319" s="9"/>
      <c r="WPM1319" s="9"/>
      <c r="WPN1319" s="9"/>
      <c r="WPO1319" s="9"/>
      <c r="WPP1319" s="9"/>
      <c r="WPQ1319" s="9"/>
      <c r="WPR1319" s="9"/>
      <c r="WPS1319" s="9"/>
      <c r="WPT1319" s="9"/>
      <c r="WPU1319" s="9"/>
      <c r="WPV1319" s="9"/>
      <c r="WPW1319" s="9"/>
      <c r="WPX1319" s="9"/>
      <c r="WPY1319" s="9"/>
      <c r="WPZ1319" s="9"/>
      <c r="WQA1319" s="9"/>
      <c r="WQB1319" s="9"/>
      <c r="WQC1319" s="9"/>
      <c r="WQD1319" s="9"/>
      <c r="WQE1319" s="9"/>
      <c r="WQF1319" s="9"/>
      <c r="WQG1319" s="9"/>
      <c r="WQH1319" s="9"/>
      <c r="WQI1319" s="9"/>
      <c r="WQJ1319" s="9"/>
      <c r="WQK1319" s="9"/>
      <c r="WQL1319" s="9"/>
      <c r="WQM1319" s="9"/>
      <c r="WQN1319" s="9"/>
      <c r="WQO1319" s="9"/>
      <c r="WQP1319" s="9"/>
      <c r="WQQ1319" s="9"/>
      <c r="WQR1319" s="9"/>
      <c r="WQS1319" s="9"/>
      <c r="WQT1319" s="9"/>
      <c r="WQU1319" s="9"/>
      <c r="WQV1319" s="9"/>
      <c r="WQW1319" s="9"/>
      <c r="WQX1319" s="9"/>
      <c r="WQY1319" s="9"/>
      <c r="WQZ1319" s="9"/>
      <c r="WRA1319" s="9"/>
      <c r="WRB1319" s="9"/>
      <c r="WRC1319" s="9"/>
      <c r="WRD1319" s="9"/>
      <c r="WRE1319" s="9"/>
      <c r="WRF1319" s="9"/>
      <c r="WRG1319" s="9"/>
      <c r="WRH1319" s="9"/>
      <c r="WRI1319" s="9"/>
      <c r="WRJ1319" s="9"/>
      <c r="WRK1319" s="9"/>
      <c r="WRL1319" s="9"/>
      <c r="WRM1319" s="9"/>
      <c r="WRN1319" s="9"/>
      <c r="WRO1319" s="9"/>
      <c r="WRP1319" s="9"/>
      <c r="WRQ1319" s="9"/>
      <c r="WRR1319" s="9"/>
      <c r="WRS1319" s="9"/>
      <c r="WRT1319" s="9"/>
      <c r="WRU1319" s="9"/>
      <c r="WRV1319" s="9"/>
      <c r="WRW1319" s="9"/>
      <c r="WRX1319" s="9"/>
      <c r="WRY1319" s="9"/>
      <c r="WRZ1319" s="9"/>
      <c r="WSA1319" s="9"/>
      <c r="WSB1319" s="9"/>
      <c r="WSC1319" s="9"/>
      <c r="WSD1319" s="9"/>
      <c r="WSE1319" s="9"/>
      <c r="WSF1319" s="9"/>
      <c r="WSG1319" s="9"/>
      <c r="WSH1319" s="9"/>
      <c r="WSI1319" s="9"/>
      <c r="WSJ1319" s="9"/>
      <c r="WSK1319" s="9"/>
      <c r="WSL1319" s="9"/>
      <c r="WSM1319" s="9"/>
      <c r="WSN1319" s="9"/>
      <c r="WSO1319" s="9"/>
      <c r="WSP1319" s="9"/>
      <c r="WSQ1319" s="9"/>
      <c r="WSR1319" s="9"/>
      <c r="WSS1319" s="9"/>
      <c r="WST1319" s="9"/>
      <c r="WSU1319" s="9"/>
      <c r="WSV1319" s="9"/>
      <c r="WSW1319" s="9"/>
      <c r="WSX1319" s="9"/>
      <c r="WSY1319" s="9"/>
      <c r="WSZ1319" s="9"/>
      <c r="WTA1319" s="9"/>
      <c r="WTB1319" s="9"/>
      <c r="WTC1319" s="9"/>
      <c r="WTD1319" s="9"/>
      <c r="WTE1319" s="9"/>
      <c r="WTF1319" s="9"/>
      <c r="WTG1319" s="9"/>
      <c r="WTH1319" s="9"/>
      <c r="WTI1319" s="9"/>
      <c r="WTJ1319" s="9"/>
      <c r="WTK1319" s="9"/>
      <c r="WTL1319" s="9"/>
      <c r="WTM1319" s="9"/>
      <c r="WTN1319" s="9"/>
      <c r="WTO1319" s="9"/>
      <c r="WTP1319" s="9"/>
      <c r="WTQ1319" s="9"/>
      <c r="WTR1319" s="9"/>
      <c r="WTS1319" s="9"/>
      <c r="WTT1319" s="9"/>
      <c r="WTU1319" s="9"/>
      <c r="WTV1319" s="9"/>
      <c r="WTW1319" s="9"/>
      <c r="WTX1319" s="9"/>
      <c r="WTY1319" s="9"/>
      <c r="WTZ1319" s="9"/>
      <c r="WUA1319" s="9"/>
      <c r="WUB1319" s="9"/>
      <c r="WUC1319" s="9"/>
      <c r="WUD1319" s="9"/>
      <c r="WUE1319" s="9"/>
      <c r="WUF1319" s="9"/>
      <c r="WUG1319" s="9"/>
      <c r="WUH1319" s="9"/>
      <c r="WUI1319" s="9"/>
      <c r="WUJ1319" s="9"/>
      <c r="WUK1319" s="9"/>
      <c r="WUL1319" s="9"/>
      <c r="WUM1319" s="9"/>
      <c r="WUN1319" s="9"/>
      <c r="WUO1319" s="9"/>
      <c r="WUP1319" s="9"/>
      <c r="WUQ1319" s="9"/>
      <c r="WUR1319" s="9"/>
      <c r="WUS1319" s="9"/>
      <c r="WUT1319" s="9"/>
      <c r="WUU1319" s="9"/>
      <c r="WUV1319" s="9"/>
      <c r="WUW1319" s="9"/>
      <c r="WUX1319" s="9"/>
      <c r="WUY1319" s="9"/>
      <c r="WUZ1319" s="9"/>
      <c r="WVA1319" s="9"/>
      <c r="WVB1319" s="9"/>
      <c r="WVC1319" s="9"/>
      <c r="WVD1319" s="9"/>
      <c r="WVE1319" s="9"/>
      <c r="WVF1319" s="9"/>
      <c r="WVG1319" s="9"/>
      <c r="WVH1319" s="9"/>
      <c r="WVI1319" s="9"/>
      <c r="WVJ1319" s="9"/>
      <c r="WVK1319" s="9"/>
      <c r="WVL1319" s="9"/>
      <c r="WVM1319" s="9"/>
      <c r="WVN1319" s="9"/>
      <c r="WVO1319" s="9"/>
      <c r="WVP1319" s="9"/>
      <c r="WVQ1319" s="9"/>
      <c r="WVR1319" s="9"/>
      <c r="WVS1319" s="9"/>
      <c r="WVT1319" s="9"/>
      <c r="WVU1319" s="9"/>
      <c r="WVV1319" s="9"/>
      <c r="WVW1319" s="9"/>
      <c r="WVX1319" s="9"/>
      <c r="WVY1319" s="9"/>
      <c r="WVZ1319" s="9"/>
      <c r="WWA1319" s="9"/>
      <c r="WWB1319" s="9"/>
      <c r="WWC1319" s="9"/>
      <c r="WWD1319" s="9"/>
      <c r="WWE1319" s="9"/>
      <c r="WWF1319" s="9"/>
      <c r="WWG1319" s="9"/>
      <c r="WWH1319" s="9"/>
      <c r="WWI1319" s="9"/>
      <c r="WWJ1319" s="9"/>
      <c r="WWK1319" s="9"/>
      <c r="WWL1319" s="9"/>
    </row>
    <row r="1320" spans="1:16158" s="35" customFormat="1">
      <c r="A1320" s="277"/>
      <c r="B1320" s="245"/>
      <c r="C1320" s="245"/>
      <c r="D1320" s="245"/>
      <c r="E1320" s="248"/>
      <c r="F1320" s="248"/>
      <c r="G1320" s="248"/>
      <c r="H1320" s="247"/>
      <c r="I1320" s="65"/>
      <c r="J1320" s="65"/>
      <c r="K1320" s="80"/>
      <c r="L1320" s="245">
        <v>2</v>
      </c>
      <c r="M1320" s="266" t="s">
        <v>1592</v>
      </c>
      <c r="N1320" s="245" t="s">
        <v>1595</v>
      </c>
      <c r="O1320" s="48"/>
      <c r="P1320" s="58">
        <v>149</v>
      </c>
      <c r="Q1320" s="245"/>
      <c r="R1320" s="251"/>
      <c r="S1320" s="245"/>
      <c r="T1320" s="245">
        <v>18</v>
      </c>
      <c r="U1320" s="248"/>
      <c r="V1320" s="245"/>
      <c r="W1320" s="278"/>
      <c r="X1320" s="257"/>
      <c r="Y1320" s="257"/>
      <c r="Z1320" s="125"/>
      <c r="AA1320" s="254"/>
      <c r="AB1320" s="136"/>
      <c r="AC1320" s="83">
        <f t="shared" si="477"/>
        <v>0</v>
      </c>
      <c r="AD1320" s="4"/>
      <c r="AE1320" s="4"/>
      <c r="AF1320" s="4"/>
      <c r="AG1320" s="121"/>
      <c r="AH1320" s="8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  <c r="GM1320" s="9"/>
      <c r="GN1320" s="9"/>
      <c r="GO1320" s="9"/>
      <c r="GP1320" s="9"/>
      <c r="GQ1320" s="9"/>
      <c r="GR1320" s="9"/>
      <c r="GS1320" s="9"/>
      <c r="GT1320" s="9"/>
      <c r="GU1320" s="9"/>
      <c r="GV1320" s="9"/>
      <c r="GW1320" s="9"/>
      <c r="GX1320" s="9"/>
      <c r="GY1320" s="9"/>
      <c r="GZ1320" s="9"/>
      <c r="HA1320" s="9"/>
      <c r="HB1320" s="9"/>
      <c r="HC1320" s="9"/>
      <c r="HD1320" s="9"/>
      <c r="HE1320" s="9"/>
      <c r="HF1320" s="9"/>
      <c r="HG1320" s="9"/>
      <c r="HH1320" s="9"/>
      <c r="HI1320" s="9"/>
      <c r="HJ1320" s="9"/>
      <c r="HK1320" s="9"/>
      <c r="HL1320" s="9"/>
      <c r="HM1320" s="9"/>
      <c r="HN1320" s="9"/>
      <c r="HO1320" s="9"/>
      <c r="HP1320" s="9"/>
      <c r="HQ1320" s="9"/>
      <c r="HR1320" s="9"/>
      <c r="HS1320" s="9"/>
      <c r="HT1320" s="9"/>
      <c r="HU1320" s="9"/>
      <c r="HV1320" s="9"/>
      <c r="HW1320" s="9"/>
      <c r="HX1320" s="9"/>
      <c r="HY1320" s="9"/>
      <c r="HZ1320" s="9"/>
      <c r="IA1320" s="9"/>
      <c r="IB1320" s="9"/>
      <c r="IC1320" s="9"/>
      <c r="ID1320" s="9"/>
      <c r="IE1320" s="9"/>
      <c r="IF1320" s="9"/>
      <c r="IG1320" s="9"/>
      <c r="IH1320" s="9"/>
      <c r="II1320" s="9"/>
      <c r="IJ1320" s="9"/>
      <c r="IK1320" s="9"/>
      <c r="IL1320" s="9"/>
      <c r="IM1320" s="9"/>
      <c r="IN1320" s="9"/>
      <c r="IO1320" s="9"/>
      <c r="IP1320" s="9"/>
      <c r="IQ1320" s="9"/>
      <c r="IR1320" s="9"/>
      <c r="IS1320" s="9"/>
      <c r="IT1320" s="9"/>
      <c r="IU1320" s="9"/>
      <c r="IV1320" s="9"/>
      <c r="IW1320" s="9"/>
      <c r="IX1320" s="9"/>
      <c r="IY1320" s="9"/>
      <c r="IZ1320" s="9"/>
      <c r="JA1320" s="9"/>
      <c r="JB1320" s="9"/>
      <c r="JC1320" s="9"/>
      <c r="JD1320" s="9"/>
      <c r="JE1320" s="9"/>
      <c r="JF1320" s="9"/>
      <c r="JG1320" s="9"/>
      <c r="JH1320" s="9"/>
      <c r="JI1320" s="9"/>
      <c r="JJ1320" s="9"/>
      <c r="JK1320" s="9"/>
      <c r="JL1320" s="9"/>
      <c r="JM1320" s="9"/>
      <c r="JN1320" s="9"/>
      <c r="JO1320" s="9"/>
      <c r="JP1320" s="9"/>
      <c r="JQ1320" s="9"/>
      <c r="JR1320" s="9"/>
      <c r="JS1320" s="9"/>
      <c r="JT1320" s="9"/>
      <c r="JU1320" s="9"/>
      <c r="JV1320" s="9"/>
      <c r="JW1320" s="9"/>
      <c r="JX1320" s="9"/>
      <c r="JY1320" s="9"/>
      <c r="JZ1320" s="9"/>
      <c r="KA1320" s="9"/>
      <c r="KB1320" s="9"/>
      <c r="KC1320" s="9"/>
      <c r="KD1320" s="9"/>
      <c r="KE1320" s="9"/>
      <c r="KF1320" s="9"/>
      <c r="KG1320" s="9"/>
      <c r="KH1320" s="9"/>
      <c r="KI1320" s="9"/>
      <c r="KJ1320" s="9"/>
      <c r="KK1320" s="9"/>
      <c r="KL1320" s="9"/>
      <c r="KM1320" s="9"/>
      <c r="KN1320" s="9"/>
      <c r="KO1320" s="9"/>
      <c r="KP1320" s="9"/>
      <c r="KQ1320" s="9"/>
      <c r="KR1320" s="9"/>
      <c r="KS1320" s="9"/>
      <c r="KT1320" s="9"/>
      <c r="KU1320" s="9"/>
      <c r="KV1320" s="9"/>
      <c r="KW1320" s="9"/>
      <c r="KX1320" s="9"/>
      <c r="KY1320" s="9"/>
      <c r="KZ1320" s="9"/>
      <c r="LA1320" s="9"/>
      <c r="LB1320" s="9"/>
      <c r="LC1320" s="9"/>
      <c r="LD1320" s="9"/>
      <c r="LE1320" s="9"/>
      <c r="LF1320" s="9"/>
      <c r="LG1320" s="9"/>
      <c r="LH1320" s="9"/>
      <c r="LI1320" s="9"/>
      <c r="LJ1320" s="9"/>
      <c r="LK1320" s="9"/>
      <c r="LL1320" s="9"/>
      <c r="LM1320" s="9"/>
      <c r="LN1320" s="9"/>
      <c r="LO1320" s="9"/>
      <c r="LP1320" s="9"/>
      <c r="LQ1320" s="9"/>
      <c r="LR1320" s="9"/>
      <c r="LS1320" s="9"/>
      <c r="LT1320" s="9"/>
      <c r="LU1320" s="9"/>
      <c r="LV1320" s="9"/>
      <c r="LW1320" s="9"/>
      <c r="LX1320" s="9"/>
      <c r="LY1320" s="9"/>
      <c r="LZ1320" s="9"/>
      <c r="MA1320" s="9"/>
      <c r="MB1320" s="9"/>
      <c r="MC1320" s="9"/>
      <c r="MD1320" s="9"/>
      <c r="ME1320" s="9"/>
      <c r="MF1320" s="9"/>
      <c r="MG1320" s="9"/>
      <c r="MH1320" s="9"/>
      <c r="MI1320" s="9"/>
      <c r="MJ1320" s="9"/>
      <c r="MK1320" s="9"/>
      <c r="ML1320" s="9"/>
      <c r="MM1320" s="9"/>
      <c r="MN1320" s="9"/>
      <c r="MO1320" s="9"/>
      <c r="MP1320" s="9"/>
      <c r="MQ1320" s="9"/>
      <c r="MR1320" s="9"/>
      <c r="MS1320" s="9"/>
      <c r="MT1320" s="9"/>
      <c r="MU1320" s="9"/>
      <c r="MV1320" s="9"/>
      <c r="MW1320" s="9"/>
      <c r="MX1320" s="9"/>
      <c r="MY1320" s="9"/>
      <c r="MZ1320" s="9"/>
      <c r="NA1320" s="9"/>
      <c r="NB1320" s="9"/>
      <c r="NC1320" s="9"/>
      <c r="ND1320" s="9"/>
      <c r="NE1320" s="9"/>
      <c r="NF1320" s="9"/>
      <c r="NG1320" s="9"/>
      <c r="NH1320" s="9"/>
      <c r="NI1320" s="9"/>
      <c r="NJ1320" s="9"/>
      <c r="NK1320" s="9"/>
      <c r="NL1320" s="9"/>
      <c r="NM1320" s="9"/>
      <c r="NN1320" s="9"/>
      <c r="NO1320" s="9"/>
      <c r="NP1320" s="9"/>
      <c r="NQ1320" s="9"/>
      <c r="NR1320" s="9"/>
      <c r="NS1320" s="9"/>
      <c r="NT1320" s="9"/>
      <c r="NU1320" s="9"/>
      <c r="NV1320" s="9"/>
      <c r="NW1320" s="9"/>
      <c r="NX1320" s="9"/>
      <c r="NY1320" s="9"/>
      <c r="NZ1320" s="9"/>
      <c r="OA1320" s="9"/>
      <c r="OB1320" s="9"/>
      <c r="OC1320" s="9"/>
      <c r="OD1320" s="9"/>
      <c r="OE1320" s="9"/>
      <c r="OF1320" s="9"/>
      <c r="OG1320" s="9"/>
      <c r="OH1320" s="9"/>
      <c r="OI1320" s="9"/>
      <c r="OJ1320" s="9"/>
      <c r="OK1320" s="9"/>
      <c r="OL1320" s="9"/>
      <c r="OM1320" s="9"/>
      <c r="ON1320" s="9"/>
      <c r="OO1320" s="9"/>
      <c r="OP1320" s="9"/>
      <c r="OQ1320" s="9"/>
      <c r="OR1320" s="9"/>
      <c r="OS1320" s="9"/>
      <c r="OT1320" s="9"/>
      <c r="OU1320" s="9"/>
      <c r="OV1320" s="9"/>
      <c r="OW1320" s="9"/>
      <c r="OX1320" s="9"/>
      <c r="OY1320" s="9"/>
      <c r="OZ1320" s="9"/>
      <c r="PA1320" s="9"/>
      <c r="PB1320" s="9"/>
      <c r="PC1320" s="9"/>
      <c r="PD1320" s="9"/>
      <c r="PE1320" s="9"/>
      <c r="PF1320" s="9"/>
      <c r="PG1320" s="9"/>
      <c r="PH1320" s="9"/>
      <c r="PI1320" s="9"/>
      <c r="PJ1320" s="9"/>
      <c r="PK1320" s="9"/>
      <c r="PL1320" s="9"/>
      <c r="PM1320" s="9"/>
      <c r="PN1320" s="9"/>
      <c r="PO1320" s="9"/>
      <c r="PP1320" s="9"/>
      <c r="PQ1320" s="9"/>
      <c r="PR1320" s="9"/>
      <c r="PS1320" s="9"/>
      <c r="PT1320" s="9"/>
      <c r="PU1320" s="9"/>
      <c r="PV1320" s="9"/>
      <c r="PW1320" s="9"/>
      <c r="PX1320" s="9"/>
      <c r="PY1320" s="9"/>
      <c r="PZ1320" s="9"/>
      <c r="QA1320" s="9"/>
      <c r="QB1320" s="9"/>
      <c r="QC1320" s="9"/>
      <c r="QD1320" s="9"/>
      <c r="QE1320" s="9"/>
      <c r="QF1320" s="9"/>
      <c r="QG1320" s="9"/>
      <c r="QH1320" s="9"/>
      <c r="QI1320" s="9"/>
      <c r="QJ1320" s="9"/>
      <c r="QK1320" s="9"/>
      <c r="QL1320" s="9"/>
      <c r="QM1320" s="9"/>
      <c r="QN1320" s="9"/>
      <c r="QO1320" s="9"/>
      <c r="QP1320" s="9"/>
      <c r="QQ1320" s="9"/>
      <c r="QR1320" s="9"/>
      <c r="QS1320" s="9"/>
      <c r="QT1320" s="9"/>
      <c r="QU1320" s="9"/>
      <c r="QV1320" s="9"/>
      <c r="QW1320" s="9"/>
      <c r="QX1320" s="9"/>
      <c r="QY1320" s="9"/>
      <c r="QZ1320" s="9"/>
      <c r="RA1320" s="9"/>
      <c r="RB1320" s="9"/>
      <c r="RC1320" s="9"/>
      <c r="RD1320" s="9"/>
      <c r="RE1320" s="9"/>
      <c r="RF1320" s="9"/>
      <c r="RG1320" s="9"/>
      <c r="RH1320" s="9"/>
      <c r="RI1320" s="9"/>
      <c r="RJ1320" s="9"/>
      <c r="RK1320" s="9"/>
      <c r="RL1320" s="9"/>
      <c r="RM1320" s="9"/>
      <c r="RN1320" s="9"/>
      <c r="RO1320" s="9"/>
      <c r="RP1320" s="9"/>
      <c r="RQ1320" s="9"/>
      <c r="RR1320" s="9"/>
      <c r="RS1320" s="9"/>
      <c r="RT1320" s="9"/>
      <c r="RU1320" s="9"/>
      <c r="RV1320" s="9"/>
      <c r="RW1320" s="9"/>
      <c r="RX1320" s="9"/>
      <c r="RY1320" s="9"/>
      <c r="RZ1320" s="9"/>
      <c r="SA1320" s="9"/>
      <c r="SB1320" s="9"/>
      <c r="SC1320" s="9"/>
      <c r="SD1320" s="9"/>
      <c r="SE1320" s="9"/>
      <c r="SF1320" s="9"/>
      <c r="SG1320" s="9"/>
      <c r="SH1320" s="9"/>
      <c r="SI1320" s="9"/>
      <c r="SJ1320" s="9"/>
      <c r="SK1320" s="9"/>
      <c r="SL1320" s="9"/>
      <c r="SM1320" s="9"/>
      <c r="SN1320" s="9"/>
      <c r="SO1320" s="9"/>
      <c r="SP1320" s="9"/>
      <c r="SQ1320" s="9"/>
      <c r="SR1320" s="9"/>
      <c r="SS1320" s="9"/>
      <c r="ST1320" s="9"/>
      <c r="SU1320" s="9"/>
      <c r="SV1320" s="9"/>
      <c r="SW1320" s="9"/>
      <c r="SX1320" s="9"/>
      <c r="SY1320" s="9"/>
      <c r="SZ1320" s="9"/>
      <c r="TA1320" s="9"/>
      <c r="TB1320" s="9"/>
      <c r="TC1320" s="9"/>
      <c r="TD1320" s="9"/>
      <c r="TE1320" s="9"/>
      <c r="TF1320" s="9"/>
      <c r="TG1320" s="9"/>
      <c r="TH1320" s="9"/>
      <c r="TI1320" s="9"/>
      <c r="TJ1320" s="9"/>
      <c r="TK1320" s="9"/>
      <c r="TL1320" s="9"/>
      <c r="TM1320" s="9"/>
      <c r="TN1320" s="9"/>
      <c r="TO1320" s="9"/>
      <c r="TP1320" s="9"/>
      <c r="TQ1320" s="9"/>
      <c r="TR1320" s="9"/>
      <c r="TS1320" s="9"/>
      <c r="TT1320" s="9"/>
      <c r="TU1320" s="9"/>
      <c r="TV1320" s="9"/>
      <c r="TW1320" s="9"/>
      <c r="TX1320" s="9"/>
      <c r="TY1320" s="9"/>
      <c r="TZ1320" s="9"/>
      <c r="UA1320" s="9"/>
      <c r="UB1320" s="9"/>
      <c r="UC1320" s="9"/>
      <c r="UD1320" s="9"/>
      <c r="UE1320" s="9"/>
      <c r="UF1320" s="9"/>
      <c r="UG1320" s="9"/>
      <c r="UH1320" s="9"/>
      <c r="UI1320" s="9"/>
      <c r="UJ1320" s="9"/>
      <c r="UK1320" s="9"/>
      <c r="UL1320" s="9"/>
      <c r="UM1320" s="9"/>
      <c r="UN1320" s="9"/>
      <c r="UO1320" s="9"/>
      <c r="UP1320" s="9"/>
      <c r="UQ1320" s="9"/>
      <c r="UR1320" s="9"/>
      <c r="US1320" s="9"/>
      <c r="UT1320" s="9"/>
      <c r="UU1320" s="9"/>
      <c r="UV1320" s="9"/>
      <c r="UW1320" s="9"/>
      <c r="UX1320" s="9"/>
      <c r="UY1320" s="9"/>
      <c r="UZ1320" s="9"/>
      <c r="VA1320" s="9"/>
      <c r="VB1320" s="9"/>
      <c r="VC1320" s="9"/>
      <c r="VD1320" s="9"/>
      <c r="VE1320" s="9"/>
      <c r="VF1320" s="9"/>
      <c r="VG1320" s="9"/>
      <c r="VH1320" s="9"/>
      <c r="VI1320" s="9"/>
      <c r="VJ1320" s="9"/>
      <c r="VK1320" s="9"/>
      <c r="VL1320" s="9"/>
      <c r="VM1320" s="9"/>
      <c r="VN1320" s="9"/>
      <c r="VO1320" s="9"/>
      <c r="VP1320" s="9"/>
      <c r="VQ1320" s="9"/>
      <c r="VR1320" s="9"/>
      <c r="VS1320" s="9"/>
      <c r="VT1320" s="9"/>
      <c r="VU1320" s="9"/>
      <c r="VV1320" s="9"/>
      <c r="VW1320" s="9"/>
      <c r="VX1320" s="9"/>
      <c r="VY1320" s="9"/>
      <c r="VZ1320" s="9"/>
      <c r="WA1320" s="9"/>
      <c r="WB1320" s="9"/>
      <c r="WC1320" s="9"/>
      <c r="WD1320" s="9"/>
      <c r="WE1320" s="9"/>
      <c r="WF1320" s="9"/>
      <c r="WG1320" s="9"/>
      <c r="WH1320" s="9"/>
      <c r="WI1320" s="9"/>
      <c r="WJ1320" s="9"/>
      <c r="WK1320" s="9"/>
      <c r="WL1320" s="9"/>
      <c r="WM1320" s="9"/>
      <c r="WN1320" s="9"/>
      <c r="WO1320" s="9"/>
      <c r="WP1320" s="9"/>
      <c r="WQ1320" s="9"/>
      <c r="WR1320" s="9"/>
      <c r="WS1320" s="9"/>
      <c r="WT1320" s="9"/>
      <c r="WU1320" s="9"/>
      <c r="WV1320" s="9"/>
      <c r="WW1320" s="9"/>
      <c r="WX1320" s="9"/>
      <c r="WY1320" s="9"/>
      <c r="WZ1320" s="9"/>
      <c r="XA1320" s="9"/>
      <c r="XB1320" s="9"/>
      <c r="XC1320" s="9"/>
      <c r="XD1320" s="9"/>
      <c r="XE1320" s="9"/>
      <c r="XF1320" s="9"/>
      <c r="XG1320" s="9"/>
      <c r="XH1320" s="9"/>
      <c r="XI1320" s="9"/>
      <c r="XJ1320" s="9"/>
      <c r="XK1320" s="9"/>
      <c r="XL1320" s="9"/>
      <c r="XM1320" s="9"/>
      <c r="XN1320" s="9"/>
      <c r="XO1320" s="9"/>
      <c r="XP1320" s="9"/>
      <c r="XQ1320" s="9"/>
      <c r="XR1320" s="9"/>
      <c r="XS1320" s="9"/>
      <c r="XT1320" s="9"/>
      <c r="XU1320" s="9"/>
      <c r="XV1320" s="9"/>
      <c r="XW1320" s="9"/>
      <c r="XX1320" s="9"/>
      <c r="XY1320" s="9"/>
      <c r="XZ1320" s="9"/>
      <c r="YA1320" s="9"/>
      <c r="YB1320" s="9"/>
      <c r="YC1320" s="9"/>
      <c r="YD1320" s="9"/>
      <c r="YE1320" s="9"/>
      <c r="YF1320" s="9"/>
      <c r="YG1320" s="9"/>
      <c r="YH1320" s="9"/>
      <c r="YI1320" s="9"/>
      <c r="YJ1320" s="9"/>
      <c r="YK1320" s="9"/>
      <c r="YL1320" s="9"/>
      <c r="YM1320" s="9"/>
      <c r="YN1320" s="9"/>
      <c r="YO1320" s="9"/>
      <c r="YP1320" s="9"/>
      <c r="YQ1320" s="9"/>
      <c r="YR1320" s="9"/>
      <c r="YS1320" s="9"/>
      <c r="YT1320" s="9"/>
      <c r="YU1320" s="9"/>
      <c r="YV1320" s="9"/>
      <c r="YW1320" s="9"/>
      <c r="YX1320" s="9"/>
      <c r="YY1320" s="9"/>
      <c r="YZ1320" s="9"/>
      <c r="ZA1320" s="9"/>
      <c r="ZB1320" s="9"/>
      <c r="ZC1320" s="9"/>
      <c r="ZD1320" s="9"/>
      <c r="ZE1320" s="9"/>
      <c r="ZF1320" s="9"/>
      <c r="ZG1320" s="9"/>
      <c r="ZH1320" s="9"/>
      <c r="ZI1320" s="9"/>
      <c r="ZJ1320" s="9"/>
      <c r="ZK1320" s="9"/>
      <c r="ZL1320" s="9"/>
      <c r="ZM1320" s="9"/>
      <c r="ZN1320" s="9"/>
      <c r="ZO1320" s="9"/>
      <c r="ZP1320" s="9"/>
      <c r="ZQ1320" s="9"/>
      <c r="ZR1320" s="9"/>
      <c r="ZS1320" s="9"/>
      <c r="ZT1320" s="9"/>
      <c r="ZU1320" s="9"/>
      <c r="ZV1320" s="9"/>
      <c r="ZW1320" s="9"/>
      <c r="ZX1320" s="9"/>
      <c r="ZY1320" s="9"/>
      <c r="ZZ1320" s="9"/>
      <c r="AAA1320" s="9"/>
      <c r="AAB1320" s="9"/>
      <c r="AAC1320" s="9"/>
      <c r="AAD1320" s="9"/>
      <c r="AAE1320" s="9"/>
      <c r="AAF1320" s="9"/>
      <c r="AAG1320" s="9"/>
      <c r="AAH1320" s="9"/>
      <c r="AAI1320" s="9"/>
      <c r="AAJ1320" s="9"/>
      <c r="AAK1320" s="9"/>
      <c r="AAL1320" s="9"/>
      <c r="AAM1320" s="9"/>
      <c r="AAN1320" s="9"/>
      <c r="AAO1320" s="9"/>
      <c r="AAP1320" s="9"/>
      <c r="AAQ1320" s="9"/>
      <c r="AAR1320" s="9"/>
      <c r="AAS1320" s="9"/>
      <c r="AAT1320" s="9"/>
      <c r="AAU1320" s="9"/>
      <c r="AAV1320" s="9"/>
      <c r="AAW1320" s="9"/>
      <c r="AAX1320" s="9"/>
      <c r="AAY1320" s="9"/>
      <c r="AAZ1320" s="9"/>
      <c r="ABA1320" s="9"/>
      <c r="ABB1320" s="9"/>
      <c r="ABC1320" s="9"/>
      <c r="ABD1320" s="9"/>
      <c r="ABE1320" s="9"/>
      <c r="ABF1320" s="9"/>
      <c r="ABG1320" s="9"/>
      <c r="ABH1320" s="9"/>
      <c r="ABI1320" s="9"/>
      <c r="ABJ1320" s="9"/>
      <c r="ABK1320" s="9"/>
      <c r="ABL1320" s="9"/>
      <c r="ABM1320" s="9"/>
      <c r="ABN1320" s="9"/>
      <c r="ABO1320" s="9"/>
      <c r="ABP1320" s="9"/>
      <c r="ABQ1320" s="9"/>
      <c r="ABR1320" s="9"/>
      <c r="ABS1320" s="9"/>
      <c r="ABT1320" s="9"/>
      <c r="ABU1320" s="9"/>
      <c r="ABV1320" s="9"/>
      <c r="ABW1320" s="9"/>
      <c r="ABX1320" s="9"/>
      <c r="ABY1320" s="9"/>
      <c r="ABZ1320" s="9"/>
      <c r="ACA1320" s="9"/>
      <c r="ACB1320" s="9"/>
      <c r="ACC1320" s="9"/>
      <c r="ACD1320" s="9"/>
      <c r="ACE1320" s="9"/>
      <c r="ACF1320" s="9"/>
      <c r="ACG1320" s="9"/>
      <c r="ACH1320" s="9"/>
      <c r="ACI1320" s="9"/>
      <c r="ACJ1320" s="9"/>
      <c r="ACK1320" s="9"/>
      <c r="ACL1320" s="9"/>
      <c r="ACM1320" s="9"/>
      <c r="ACN1320" s="9"/>
      <c r="ACO1320" s="9"/>
      <c r="ACP1320" s="9"/>
      <c r="ACQ1320" s="9"/>
      <c r="ACR1320" s="9"/>
      <c r="ACS1320" s="9"/>
      <c r="ACT1320" s="9"/>
      <c r="ACU1320" s="9"/>
      <c r="ACV1320" s="9"/>
      <c r="ACW1320" s="9"/>
      <c r="ACX1320" s="9"/>
      <c r="ACY1320" s="9"/>
      <c r="ACZ1320" s="9"/>
      <c r="ADA1320" s="9"/>
      <c r="ADB1320" s="9"/>
      <c r="ADC1320" s="9"/>
      <c r="ADD1320" s="9"/>
      <c r="ADE1320" s="9"/>
      <c r="ADF1320" s="9"/>
      <c r="ADG1320" s="9"/>
      <c r="ADH1320" s="9"/>
      <c r="ADI1320" s="9"/>
      <c r="ADJ1320" s="9"/>
      <c r="ADK1320" s="9"/>
      <c r="ADL1320" s="9"/>
      <c r="ADM1320" s="9"/>
      <c r="ADN1320" s="9"/>
      <c r="ADO1320" s="9"/>
      <c r="ADP1320" s="9"/>
      <c r="ADQ1320" s="9"/>
      <c r="ADR1320" s="9"/>
      <c r="ADS1320" s="9"/>
      <c r="ADT1320" s="9"/>
      <c r="ADU1320" s="9"/>
      <c r="ADV1320" s="9"/>
      <c r="ADW1320" s="9"/>
      <c r="ADX1320" s="9"/>
      <c r="ADY1320" s="9"/>
      <c r="ADZ1320" s="9"/>
      <c r="AEA1320" s="9"/>
      <c r="AEB1320" s="9"/>
      <c r="AEC1320" s="9"/>
      <c r="AED1320" s="9"/>
      <c r="AEE1320" s="9"/>
      <c r="AEF1320" s="9"/>
      <c r="AEG1320" s="9"/>
      <c r="AEH1320" s="9"/>
      <c r="AEI1320" s="9"/>
      <c r="AEJ1320" s="9"/>
      <c r="AEK1320" s="9"/>
      <c r="AEL1320" s="9"/>
      <c r="AEM1320" s="9"/>
      <c r="AEN1320" s="9"/>
      <c r="AEO1320" s="9"/>
      <c r="AEP1320" s="9"/>
      <c r="AEQ1320" s="9"/>
      <c r="AER1320" s="9"/>
      <c r="AES1320" s="9"/>
      <c r="AET1320" s="9"/>
      <c r="AEU1320" s="9"/>
      <c r="AEV1320" s="9"/>
      <c r="AEW1320" s="9"/>
      <c r="AEX1320" s="9"/>
      <c r="AEY1320" s="9"/>
      <c r="AEZ1320" s="9"/>
      <c r="AFA1320" s="9"/>
      <c r="AFB1320" s="9"/>
      <c r="AFC1320" s="9"/>
      <c r="AFD1320" s="9"/>
      <c r="AFE1320" s="9"/>
      <c r="AFF1320" s="9"/>
      <c r="AFG1320" s="9"/>
      <c r="AFH1320" s="9"/>
      <c r="AFI1320" s="9"/>
      <c r="AFJ1320" s="9"/>
      <c r="AFK1320" s="9"/>
      <c r="AFL1320" s="9"/>
      <c r="AFM1320" s="9"/>
      <c r="AFN1320" s="9"/>
      <c r="AFO1320" s="9"/>
      <c r="AFP1320" s="9"/>
      <c r="AFQ1320" s="9"/>
      <c r="AFR1320" s="9"/>
      <c r="AFS1320" s="9"/>
      <c r="AFT1320" s="9"/>
      <c r="AFU1320" s="9"/>
      <c r="AFV1320" s="9"/>
      <c r="AFW1320" s="9"/>
      <c r="AFX1320" s="9"/>
      <c r="AFY1320" s="9"/>
      <c r="AFZ1320" s="9"/>
      <c r="AGA1320" s="9"/>
      <c r="AGB1320" s="9"/>
      <c r="AGC1320" s="9"/>
      <c r="AGD1320" s="9"/>
      <c r="AGE1320" s="9"/>
      <c r="AGF1320" s="9"/>
      <c r="AGG1320" s="9"/>
      <c r="AGH1320" s="9"/>
      <c r="AGI1320" s="9"/>
      <c r="AGJ1320" s="9"/>
      <c r="AGK1320" s="9"/>
      <c r="AGL1320" s="9"/>
      <c r="AGM1320" s="9"/>
      <c r="AGN1320" s="9"/>
      <c r="AGO1320" s="9"/>
      <c r="AGP1320" s="9"/>
      <c r="AGQ1320" s="9"/>
      <c r="AGR1320" s="9"/>
      <c r="AGS1320" s="9"/>
      <c r="AGT1320" s="9"/>
      <c r="AGU1320" s="9"/>
      <c r="AGV1320" s="9"/>
      <c r="AGW1320" s="9"/>
      <c r="AGX1320" s="9"/>
      <c r="AGY1320" s="9"/>
      <c r="AGZ1320" s="9"/>
      <c r="AHA1320" s="9"/>
      <c r="AHB1320" s="9"/>
      <c r="AHC1320" s="9"/>
      <c r="AHD1320" s="9"/>
      <c r="AHE1320" s="9"/>
      <c r="AHF1320" s="9"/>
      <c r="AHG1320" s="9"/>
      <c r="AHH1320" s="9"/>
      <c r="AHI1320" s="9"/>
      <c r="AHJ1320" s="9"/>
      <c r="AHK1320" s="9"/>
      <c r="AHL1320" s="9"/>
      <c r="AHM1320" s="9"/>
      <c r="AHN1320" s="9"/>
      <c r="AHO1320" s="9"/>
      <c r="AHP1320" s="9"/>
      <c r="AHQ1320" s="9"/>
      <c r="AHR1320" s="9"/>
      <c r="AHS1320" s="9"/>
      <c r="AHT1320" s="9"/>
      <c r="AHU1320" s="9"/>
      <c r="AHV1320" s="9"/>
      <c r="AHW1320" s="9"/>
      <c r="AHX1320" s="9"/>
      <c r="AHY1320" s="9"/>
      <c r="AHZ1320" s="9"/>
      <c r="AIA1320" s="9"/>
      <c r="AIB1320" s="9"/>
      <c r="AIC1320" s="9"/>
      <c r="AID1320" s="9"/>
      <c r="AIE1320" s="9"/>
      <c r="AIF1320" s="9"/>
      <c r="AIG1320" s="9"/>
      <c r="AIH1320" s="9"/>
      <c r="AII1320" s="9"/>
      <c r="AIJ1320" s="9"/>
      <c r="AIK1320" s="9"/>
      <c r="AIL1320" s="9"/>
      <c r="AIM1320" s="9"/>
      <c r="AIN1320" s="9"/>
      <c r="AIO1320" s="9"/>
      <c r="AIP1320" s="9"/>
      <c r="AIQ1320" s="9"/>
      <c r="AIR1320" s="9"/>
      <c r="AIS1320" s="9"/>
      <c r="AIT1320" s="9"/>
      <c r="AIU1320" s="9"/>
      <c r="AIV1320" s="9"/>
      <c r="AIW1320" s="9"/>
      <c r="AIX1320" s="9"/>
      <c r="AIY1320" s="9"/>
      <c r="AIZ1320" s="9"/>
      <c r="AJA1320" s="9"/>
      <c r="AJB1320" s="9"/>
      <c r="AJC1320" s="9"/>
      <c r="AJD1320" s="9"/>
      <c r="AJE1320" s="9"/>
      <c r="AJF1320" s="9"/>
      <c r="AJG1320" s="9"/>
      <c r="AJH1320" s="9"/>
      <c r="AJI1320" s="9"/>
      <c r="AJJ1320" s="9"/>
      <c r="AJK1320" s="9"/>
      <c r="AJL1320" s="9"/>
      <c r="AJM1320" s="9"/>
      <c r="AJN1320" s="9"/>
      <c r="AJO1320" s="9"/>
      <c r="AJP1320" s="9"/>
      <c r="AJQ1320" s="9"/>
      <c r="AJR1320" s="9"/>
      <c r="AJS1320" s="9"/>
      <c r="AJT1320" s="9"/>
      <c r="AJU1320" s="9"/>
      <c r="AJV1320" s="9"/>
      <c r="AJW1320" s="9"/>
      <c r="AJX1320" s="9"/>
      <c r="AJY1320" s="9"/>
      <c r="AJZ1320" s="9"/>
      <c r="AKA1320" s="9"/>
      <c r="AKB1320" s="9"/>
      <c r="AKC1320" s="9"/>
      <c r="AKD1320" s="9"/>
      <c r="AKE1320" s="9"/>
      <c r="AKF1320" s="9"/>
      <c r="AKG1320" s="9"/>
      <c r="AKH1320" s="9"/>
      <c r="AKI1320" s="9"/>
      <c r="AKJ1320" s="9"/>
      <c r="AKK1320" s="9"/>
      <c r="AKL1320" s="9"/>
      <c r="AKM1320" s="9"/>
      <c r="AKN1320" s="9"/>
      <c r="AKO1320" s="9"/>
      <c r="AKP1320" s="9"/>
      <c r="AKQ1320" s="9"/>
      <c r="AKR1320" s="9"/>
      <c r="AKS1320" s="9"/>
      <c r="AKT1320" s="9"/>
      <c r="AKU1320" s="9"/>
      <c r="AKV1320" s="9"/>
      <c r="AKW1320" s="9"/>
      <c r="AKX1320" s="9"/>
      <c r="AKY1320" s="9"/>
      <c r="AKZ1320" s="9"/>
      <c r="ALA1320" s="9"/>
      <c r="ALB1320" s="9"/>
      <c r="ALC1320" s="9"/>
      <c r="ALD1320" s="9"/>
      <c r="ALE1320" s="9"/>
      <c r="ALF1320" s="9"/>
      <c r="ALG1320" s="9"/>
      <c r="ALH1320" s="9"/>
      <c r="ALI1320" s="9"/>
      <c r="ALJ1320" s="9"/>
      <c r="ALK1320" s="9"/>
      <c r="ALL1320" s="9"/>
      <c r="ALM1320" s="9"/>
      <c r="ALN1320" s="9"/>
      <c r="ALO1320" s="9"/>
      <c r="ALP1320" s="9"/>
      <c r="ALQ1320" s="9"/>
      <c r="ALR1320" s="9"/>
      <c r="ALS1320" s="9"/>
      <c r="ALT1320" s="9"/>
      <c r="ALU1320" s="9"/>
      <c r="ALV1320" s="9"/>
      <c r="ALW1320" s="9"/>
      <c r="ALX1320" s="9"/>
      <c r="ALY1320" s="9"/>
      <c r="ALZ1320" s="9"/>
      <c r="AMA1320" s="9"/>
      <c r="AMB1320" s="9"/>
      <c r="AMC1320" s="9"/>
      <c r="AMD1320" s="9"/>
      <c r="AME1320" s="9"/>
      <c r="AMF1320" s="9"/>
      <c r="AMG1320" s="9"/>
      <c r="AMH1320" s="9"/>
      <c r="AMI1320" s="9"/>
      <c r="AMJ1320" s="9"/>
      <c r="AMK1320" s="9"/>
      <c r="AML1320" s="9"/>
      <c r="AMM1320" s="9"/>
      <c r="AMN1320" s="9"/>
      <c r="AMO1320" s="9"/>
      <c r="AMP1320" s="9"/>
      <c r="AMQ1320" s="9"/>
      <c r="AMR1320" s="9"/>
      <c r="AMS1320" s="9"/>
      <c r="AMT1320" s="9"/>
      <c r="AMU1320" s="9"/>
      <c r="AMV1320" s="9"/>
      <c r="AMW1320" s="9"/>
      <c r="AMX1320" s="9"/>
      <c r="AMY1320" s="9"/>
      <c r="AMZ1320" s="9"/>
      <c r="ANA1320" s="9"/>
      <c r="ANB1320" s="9"/>
      <c r="ANC1320" s="9"/>
      <c r="AND1320" s="9"/>
      <c r="ANE1320" s="9"/>
      <c r="ANF1320" s="9"/>
      <c r="ANG1320" s="9"/>
      <c r="ANH1320" s="9"/>
      <c r="ANI1320" s="9"/>
      <c r="ANJ1320" s="9"/>
      <c r="ANK1320" s="9"/>
      <c r="ANL1320" s="9"/>
      <c r="ANM1320" s="9"/>
      <c r="ANN1320" s="9"/>
      <c r="ANO1320" s="9"/>
      <c r="ANP1320" s="9"/>
      <c r="ANQ1320" s="9"/>
      <c r="ANR1320" s="9"/>
      <c r="ANS1320" s="9"/>
      <c r="ANT1320" s="9"/>
      <c r="ANU1320" s="9"/>
      <c r="ANV1320" s="9"/>
      <c r="ANW1320" s="9"/>
      <c r="ANX1320" s="9"/>
      <c r="ANY1320" s="9"/>
      <c r="ANZ1320" s="9"/>
      <c r="AOA1320" s="9"/>
      <c r="AOB1320" s="9"/>
      <c r="AOC1320" s="9"/>
      <c r="AOD1320" s="9"/>
      <c r="AOE1320" s="9"/>
      <c r="AOF1320" s="9"/>
      <c r="AOG1320" s="9"/>
      <c r="AOH1320" s="9"/>
      <c r="AOI1320" s="9"/>
      <c r="AOJ1320" s="9"/>
      <c r="AOK1320" s="9"/>
      <c r="AOL1320" s="9"/>
      <c r="AOM1320" s="9"/>
      <c r="AON1320" s="9"/>
      <c r="AOO1320" s="9"/>
      <c r="AOP1320" s="9"/>
      <c r="AOQ1320" s="9"/>
      <c r="AOR1320" s="9"/>
      <c r="AOS1320" s="9"/>
      <c r="AOT1320" s="9"/>
      <c r="AOU1320" s="9"/>
      <c r="AOV1320" s="9"/>
      <c r="AOW1320" s="9"/>
      <c r="AOX1320" s="9"/>
      <c r="AOY1320" s="9"/>
      <c r="AOZ1320" s="9"/>
      <c r="APA1320" s="9"/>
      <c r="APB1320" s="9"/>
      <c r="APC1320" s="9"/>
      <c r="APD1320" s="9"/>
      <c r="APE1320" s="9"/>
      <c r="APF1320" s="9"/>
      <c r="APG1320" s="9"/>
      <c r="APH1320" s="9"/>
      <c r="API1320" s="9"/>
      <c r="APJ1320" s="9"/>
      <c r="APK1320" s="9"/>
      <c r="APL1320" s="9"/>
      <c r="APM1320" s="9"/>
      <c r="APN1320" s="9"/>
      <c r="APO1320" s="9"/>
      <c r="APP1320" s="9"/>
      <c r="APQ1320" s="9"/>
      <c r="APR1320" s="9"/>
      <c r="APS1320" s="9"/>
      <c r="APT1320" s="9"/>
      <c r="APU1320" s="9"/>
      <c r="APV1320" s="9"/>
      <c r="APW1320" s="9"/>
      <c r="APX1320" s="9"/>
      <c r="APY1320" s="9"/>
      <c r="APZ1320" s="9"/>
      <c r="AQA1320" s="9"/>
      <c r="AQB1320" s="9"/>
      <c r="AQC1320" s="9"/>
      <c r="AQD1320" s="9"/>
      <c r="AQE1320" s="9"/>
      <c r="AQF1320" s="9"/>
      <c r="AQG1320" s="9"/>
      <c r="AQH1320" s="9"/>
      <c r="AQI1320" s="9"/>
      <c r="AQJ1320" s="9"/>
      <c r="AQK1320" s="9"/>
      <c r="AQL1320" s="9"/>
      <c r="AQM1320" s="9"/>
      <c r="AQN1320" s="9"/>
      <c r="AQO1320" s="9"/>
      <c r="AQP1320" s="9"/>
      <c r="AQQ1320" s="9"/>
      <c r="AQR1320" s="9"/>
      <c r="AQS1320" s="9"/>
      <c r="AQT1320" s="9"/>
      <c r="AQU1320" s="9"/>
      <c r="AQV1320" s="9"/>
      <c r="AQW1320" s="9"/>
      <c r="AQX1320" s="9"/>
      <c r="AQY1320" s="9"/>
      <c r="AQZ1320" s="9"/>
      <c r="ARA1320" s="9"/>
      <c r="ARB1320" s="9"/>
      <c r="ARC1320" s="9"/>
      <c r="ARD1320" s="9"/>
      <c r="ARE1320" s="9"/>
      <c r="ARF1320" s="9"/>
      <c r="ARG1320" s="9"/>
      <c r="ARH1320" s="9"/>
      <c r="ARI1320" s="9"/>
      <c r="ARJ1320" s="9"/>
      <c r="ARK1320" s="9"/>
      <c r="ARL1320" s="9"/>
      <c r="ARM1320" s="9"/>
      <c r="ARN1320" s="9"/>
      <c r="ARO1320" s="9"/>
      <c r="ARP1320" s="9"/>
      <c r="ARQ1320" s="9"/>
      <c r="ARR1320" s="9"/>
      <c r="ARS1320" s="9"/>
      <c r="ART1320" s="9"/>
      <c r="ARU1320" s="9"/>
      <c r="ARV1320" s="9"/>
      <c r="ARW1320" s="9"/>
      <c r="ARX1320" s="9"/>
      <c r="ARY1320" s="9"/>
      <c r="ARZ1320" s="9"/>
      <c r="ASA1320" s="9"/>
      <c r="ASB1320" s="9"/>
      <c r="ASC1320" s="9"/>
      <c r="ASD1320" s="9"/>
      <c r="ASE1320" s="9"/>
      <c r="ASF1320" s="9"/>
      <c r="ASG1320" s="9"/>
      <c r="ASH1320" s="9"/>
      <c r="ASI1320" s="9"/>
      <c r="ASJ1320" s="9"/>
      <c r="ASK1320" s="9"/>
      <c r="ASL1320" s="9"/>
      <c r="ASM1320" s="9"/>
      <c r="ASN1320" s="9"/>
      <c r="ASO1320" s="9"/>
      <c r="ASP1320" s="9"/>
      <c r="ASQ1320" s="9"/>
      <c r="ASR1320" s="9"/>
      <c r="ASS1320" s="9"/>
      <c r="AST1320" s="9"/>
      <c r="ASU1320" s="9"/>
      <c r="ASV1320" s="9"/>
      <c r="ASW1320" s="9"/>
      <c r="ASX1320" s="9"/>
      <c r="ASY1320" s="9"/>
      <c r="ASZ1320" s="9"/>
      <c r="ATA1320" s="9"/>
      <c r="ATB1320" s="9"/>
      <c r="ATC1320" s="9"/>
      <c r="ATD1320" s="9"/>
      <c r="ATE1320" s="9"/>
      <c r="ATF1320" s="9"/>
      <c r="ATG1320" s="9"/>
      <c r="ATH1320" s="9"/>
      <c r="ATI1320" s="9"/>
      <c r="ATJ1320" s="9"/>
      <c r="ATK1320" s="9"/>
      <c r="ATL1320" s="9"/>
      <c r="ATM1320" s="9"/>
      <c r="ATN1320" s="9"/>
      <c r="ATO1320" s="9"/>
      <c r="ATP1320" s="9"/>
      <c r="ATQ1320" s="9"/>
      <c r="ATR1320" s="9"/>
      <c r="ATS1320" s="9"/>
      <c r="ATT1320" s="9"/>
      <c r="ATU1320" s="9"/>
      <c r="ATV1320" s="9"/>
      <c r="ATW1320" s="9"/>
      <c r="ATX1320" s="9"/>
      <c r="ATY1320" s="9"/>
      <c r="ATZ1320" s="9"/>
      <c r="AUA1320" s="9"/>
      <c r="AUB1320" s="9"/>
      <c r="AUC1320" s="9"/>
      <c r="AUD1320" s="9"/>
      <c r="AUE1320" s="9"/>
      <c r="AUF1320" s="9"/>
      <c r="AUG1320" s="9"/>
      <c r="AUH1320" s="9"/>
      <c r="AUI1320" s="9"/>
      <c r="AUJ1320" s="9"/>
      <c r="AUK1320" s="9"/>
      <c r="AUL1320" s="9"/>
      <c r="AUM1320" s="9"/>
      <c r="AUN1320" s="9"/>
      <c r="AUO1320" s="9"/>
      <c r="AUP1320" s="9"/>
      <c r="AUQ1320" s="9"/>
      <c r="AUR1320" s="9"/>
      <c r="AUS1320" s="9"/>
      <c r="AUT1320" s="9"/>
      <c r="AUU1320" s="9"/>
      <c r="AUV1320" s="9"/>
      <c r="AUW1320" s="9"/>
      <c r="AUX1320" s="9"/>
      <c r="AUY1320" s="9"/>
      <c r="AUZ1320" s="9"/>
      <c r="AVA1320" s="9"/>
      <c r="AVB1320" s="9"/>
      <c r="AVC1320" s="9"/>
      <c r="AVD1320" s="9"/>
      <c r="AVE1320" s="9"/>
      <c r="AVF1320" s="9"/>
      <c r="AVG1320" s="9"/>
      <c r="AVH1320" s="9"/>
      <c r="AVI1320" s="9"/>
      <c r="AVJ1320" s="9"/>
      <c r="AVK1320" s="9"/>
      <c r="AVL1320" s="9"/>
      <c r="AVM1320" s="9"/>
      <c r="AVN1320" s="9"/>
      <c r="AVO1320" s="9"/>
      <c r="AVP1320" s="9"/>
      <c r="AVQ1320" s="9"/>
      <c r="AVR1320" s="9"/>
      <c r="AVS1320" s="9"/>
      <c r="AVT1320" s="9"/>
      <c r="AVU1320" s="9"/>
      <c r="AVV1320" s="9"/>
      <c r="AVW1320" s="9"/>
      <c r="AVX1320" s="9"/>
      <c r="AVY1320" s="9"/>
      <c r="AVZ1320" s="9"/>
      <c r="AWA1320" s="9"/>
      <c r="AWB1320" s="9"/>
      <c r="AWC1320" s="9"/>
      <c r="AWD1320" s="9"/>
      <c r="AWE1320" s="9"/>
      <c r="AWF1320" s="9"/>
      <c r="AWG1320" s="9"/>
      <c r="AWH1320" s="9"/>
      <c r="AWI1320" s="9"/>
      <c r="AWJ1320" s="9"/>
      <c r="AWK1320" s="9"/>
      <c r="AWL1320" s="9"/>
      <c r="AWM1320" s="9"/>
      <c r="AWN1320" s="9"/>
      <c r="AWO1320" s="9"/>
      <c r="AWP1320" s="9"/>
      <c r="AWQ1320" s="9"/>
      <c r="AWR1320" s="9"/>
      <c r="AWS1320" s="9"/>
      <c r="AWT1320" s="9"/>
      <c r="AWU1320" s="9"/>
      <c r="AWV1320" s="9"/>
      <c r="AWW1320" s="9"/>
      <c r="AWX1320" s="9"/>
      <c r="AWY1320" s="9"/>
      <c r="AWZ1320" s="9"/>
      <c r="AXA1320" s="9"/>
      <c r="AXB1320" s="9"/>
      <c r="AXC1320" s="9"/>
      <c r="AXD1320" s="9"/>
      <c r="AXE1320" s="9"/>
      <c r="AXF1320" s="9"/>
      <c r="AXG1320" s="9"/>
      <c r="AXH1320" s="9"/>
      <c r="AXI1320" s="9"/>
      <c r="AXJ1320" s="9"/>
      <c r="AXK1320" s="9"/>
      <c r="AXL1320" s="9"/>
      <c r="AXM1320" s="9"/>
      <c r="AXN1320" s="9"/>
      <c r="AXO1320" s="9"/>
      <c r="AXP1320" s="9"/>
      <c r="AXQ1320" s="9"/>
      <c r="AXR1320" s="9"/>
      <c r="AXS1320" s="9"/>
      <c r="AXT1320" s="9"/>
      <c r="AXU1320" s="9"/>
      <c r="AXV1320" s="9"/>
      <c r="AXW1320" s="9"/>
      <c r="AXX1320" s="9"/>
      <c r="AXY1320" s="9"/>
      <c r="AXZ1320" s="9"/>
      <c r="AYA1320" s="9"/>
      <c r="AYB1320" s="9"/>
      <c r="AYC1320" s="9"/>
      <c r="AYD1320" s="9"/>
      <c r="AYE1320" s="9"/>
      <c r="AYF1320" s="9"/>
      <c r="AYG1320" s="9"/>
      <c r="AYH1320" s="9"/>
      <c r="AYI1320" s="9"/>
      <c r="AYJ1320" s="9"/>
      <c r="AYK1320" s="9"/>
      <c r="AYL1320" s="9"/>
      <c r="AYM1320" s="9"/>
      <c r="AYN1320" s="9"/>
      <c r="AYO1320" s="9"/>
      <c r="AYP1320" s="9"/>
      <c r="AYQ1320" s="9"/>
      <c r="AYR1320" s="9"/>
      <c r="AYS1320" s="9"/>
      <c r="AYT1320" s="9"/>
      <c r="AYU1320" s="9"/>
      <c r="AYV1320" s="9"/>
      <c r="AYW1320" s="9"/>
      <c r="AYX1320" s="9"/>
      <c r="AYY1320" s="9"/>
      <c r="AYZ1320" s="9"/>
      <c r="AZA1320" s="9"/>
      <c r="AZB1320" s="9"/>
      <c r="AZC1320" s="9"/>
      <c r="AZD1320" s="9"/>
      <c r="AZE1320" s="9"/>
      <c r="AZF1320" s="9"/>
      <c r="AZG1320" s="9"/>
      <c r="AZH1320" s="9"/>
      <c r="AZI1320" s="9"/>
      <c r="AZJ1320" s="9"/>
      <c r="AZK1320" s="9"/>
      <c r="AZL1320" s="9"/>
      <c r="AZM1320" s="9"/>
      <c r="AZN1320" s="9"/>
      <c r="AZO1320" s="9"/>
      <c r="AZP1320" s="9"/>
      <c r="AZQ1320" s="9"/>
      <c r="AZR1320" s="9"/>
      <c r="AZS1320" s="9"/>
      <c r="AZT1320" s="9"/>
      <c r="AZU1320" s="9"/>
      <c r="AZV1320" s="9"/>
      <c r="AZW1320" s="9"/>
      <c r="AZX1320" s="9"/>
      <c r="AZY1320" s="9"/>
      <c r="AZZ1320" s="9"/>
      <c r="BAA1320" s="9"/>
      <c r="BAB1320" s="9"/>
      <c r="BAC1320" s="9"/>
      <c r="BAD1320" s="9"/>
      <c r="BAE1320" s="9"/>
      <c r="BAF1320" s="9"/>
      <c r="BAG1320" s="9"/>
      <c r="BAH1320" s="9"/>
      <c r="BAI1320" s="9"/>
      <c r="BAJ1320" s="9"/>
      <c r="BAK1320" s="9"/>
      <c r="BAL1320" s="9"/>
      <c r="BAM1320" s="9"/>
      <c r="BAN1320" s="9"/>
      <c r="BAO1320" s="9"/>
      <c r="BAP1320" s="9"/>
      <c r="BAQ1320" s="9"/>
      <c r="BAR1320" s="9"/>
      <c r="BAS1320" s="9"/>
      <c r="BAT1320" s="9"/>
      <c r="BAU1320" s="9"/>
      <c r="BAV1320" s="9"/>
      <c r="BAW1320" s="9"/>
      <c r="BAX1320" s="9"/>
      <c r="BAY1320" s="9"/>
      <c r="BAZ1320" s="9"/>
      <c r="BBA1320" s="9"/>
      <c r="BBB1320" s="9"/>
      <c r="BBC1320" s="9"/>
      <c r="BBD1320" s="9"/>
      <c r="BBE1320" s="9"/>
      <c r="BBF1320" s="9"/>
      <c r="BBG1320" s="9"/>
      <c r="BBH1320" s="9"/>
      <c r="BBI1320" s="9"/>
      <c r="BBJ1320" s="9"/>
      <c r="BBK1320" s="9"/>
      <c r="BBL1320" s="9"/>
      <c r="BBM1320" s="9"/>
      <c r="BBN1320" s="9"/>
      <c r="BBO1320" s="9"/>
      <c r="BBP1320" s="9"/>
      <c r="BBQ1320" s="9"/>
      <c r="BBR1320" s="9"/>
      <c r="BBS1320" s="9"/>
      <c r="BBT1320" s="9"/>
      <c r="BBU1320" s="9"/>
      <c r="BBV1320" s="9"/>
      <c r="BBW1320" s="9"/>
      <c r="BBX1320" s="9"/>
      <c r="BBY1320" s="9"/>
      <c r="BBZ1320" s="9"/>
      <c r="BCA1320" s="9"/>
      <c r="BCB1320" s="9"/>
      <c r="BCC1320" s="9"/>
      <c r="BCD1320" s="9"/>
      <c r="BCE1320" s="9"/>
      <c r="BCF1320" s="9"/>
      <c r="BCG1320" s="9"/>
      <c r="BCH1320" s="9"/>
      <c r="BCI1320" s="9"/>
      <c r="BCJ1320" s="9"/>
      <c r="BCK1320" s="9"/>
      <c r="BCL1320" s="9"/>
      <c r="BCM1320" s="9"/>
      <c r="BCN1320" s="9"/>
      <c r="BCO1320" s="9"/>
      <c r="BCP1320" s="9"/>
      <c r="BCQ1320" s="9"/>
      <c r="BCR1320" s="9"/>
      <c r="BCS1320" s="9"/>
      <c r="BCT1320" s="9"/>
      <c r="BCU1320" s="9"/>
      <c r="BCV1320" s="9"/>
      <c r="BCW1320" s="9"/>
      <c r="BCX1320" s="9"/>
      <c r="BCY1320" s="9"/>
      <c r="BCZ1320" s="9"/>
      <c r="BDA1320" s="9"/>
      <c r="BDB1320" s="9"/>
      <c r="BDC1320" s="9"/>
      <c r="BDD1320" s="9"/>
      <c r="BDE1320" s="9"/>
      <c r="BDF1320" s="9"/>
      <c r="BDG1320" s="9"/>
      <c r="BDH1320" s="9"/>
      <c r="BDI1320" s="9"/>
      <c r="BDJ1320" s="9"/>
      <c r="BDK1320" s="9"/>
      <c r="BDL1320" s="9"/>
      <c r="BDM1320" s="9"/>
      <c r="BDN1320" s="9"/>
      <c r="BDO1320" s="9"/>
      <c r="BDP1320" s="9"/>
      <c r="BDQ1320" s="9"/>
      <c r="BDR1320" s="9"/>
      <c r="BDS1320" s="9"/>
      <c r="BDT1320" s="9"/>
      <c r="BDU1320" s="9"/>
      <c r="BDV1320" s="9"/>
      <c r="BDW1320" s="9"/>
      <c r="BDX1320" s="9"/>
      <c r="BDY1320" s="9"/>
      <c r="BDZ1320" s="9"/>
      <c r="BEA1320" s="9"/>
      <c r="BEB1320" s="9"/>
      <c r="BEC1320" s="9"/>
      <c r="BED1320" s="9"/>
      <c r="BEE1320" s="9"/>
      <c r="BEF1320" s="9"/>
      <c r="BEG1320" s="9"/>
      <c r="BEH1320" s="9"/>
      <c r="BEI1320" s="9"/>
      <c r="BEJ1320" s="9"/>
      <c r="BEK1320" s="9"/>
      <c r="BEL1320" s="9"/>
      <c r="BEM1320" s="9"/>
      <c r="BEN1320" s="9"/>
      <c r="BEO1320" s="9"/>
      <c r="BEP1320" s="9"/>
      <c r="BEQ1320" s="9"/>
      <c r="BER1320" s="9"/>
      <c r="BES1320" s="9"/>
      <c r="BET1320" s="9"/>
      <c r="BEU1320" s="9"/>
      <c r="BEV1320" s="9"/>
      <c r="BEW1320" s="9"/>
      <c r="BEX1320" s="9"/>
      <c r="BEY1320" s="9"/>
      <c r="BEZ1320" s="9"/>
      <c r="BFA1320" s="9"/>
      <c r="BFB1320" s="9"/>
      <c r="BFC1320" s="9"/>
      <c r="BFD1320" s="9"/>
      <c r="BFE1320" s="9"/>
      <c r="BFF1320" s="9"/>
      <c r="BFG1320" s="9"/>
      <c r="BFH1320" s="9"/>
      <c r="BFI1320" s="9"/>
      <c r="BFJ1320" s="9"/>
      <c r="BFK1320" s="9"/>
      <c r="BFL1320" s="9"/>
      <c r="BFM1320" s="9"/>
      <c r="BFN1320" s="9"/>
      <c r="BFO1320" s="9"/>
      <c r="BFP1320" s="9"/>
      <c r="BFQ1320" s="9"/>
      <c r="BFR1320" s="9"/>
      <c r="BFS1320" s="9"/>
      <c r="BFT1320" s="9"/>
      <c r="BFU1320" s="9"/>
      <c r="BFV1320" s="9"/>
      <c r="BFW1320" s="9"/>
      <c r="BFX1320" s="9"/>
      <c r="BFY1320" s="9"/>
      <c r="BFZ1320" s="9"/>
      <c r="BGA1320" s="9"/>
      <c r="BGB1320" s="9"/>
      <c r="BGC1320" s="9"/>
      <c r="BGD1320" s="9"/>
      <c r="BGE1320" s="9"/>
      <c r="BGF1320" s="9"/>
      <c r="BGG1320" s="9"/>
      <c r="BGH1320" s="9"/>
      <c r="BGI1320" s="9"/>
      <c r="BGJ1320" s="9"/>
      <c r="BGK1320" s="9"/>
      <c r="BGL1320" s="9"/>
      <c r="BGM1320" s="9"/>
      <c r="BGN1320" s="9"/>
      <c r="BGO1320" s="9"/>
      <c r="BGP1320" s="9"/>
      <c r="BGQ1320" s="9"/>
      <c r="BGR1320" s="9"/>
      <c r="BGS1320" s="9"/>
      <c r="BGT1320" s="9"/>
      <c r="BGU1320" s="9"/>
      <c r="BGV1320" s="9"/>
      <c r="BGW1320" s="9"/>
      <c r="BGX1320" s="9"/>
      <c r="BGY1320" s="9"/>
      <c r="BGZ1320" s="9"/>
      <c r="BHA1320" s="9"/>
      <c r="BHB1320" s="9"/>
      <c r="BHC1320" s="9"/>
      <c r="BHD1320" s="9"/>
      <c r="BHE1320" s="9"/>
      <c r="BHF1320" s="9"/>
      <c r="BHG1320" s="9"/>
      <c r="BHH1320" s="9"/>
      <c r="BHI1320" s="9"/>
      <c r="BHJ1320" s="9"/>
      <c r="BHK1320" s="9"/>
      <c r="BHL1320" s="9"/>
      <c r="BHM1320" s="9"/>
      <c r="BHN1320" s="9"/>
      <c r="BHO1320" s="9"/>
      <c r="BHP1320" s="9"/>
      <c r="BHQ1320" s="9"/>
      <c r="BHR1320" s="9"/>
      <c r="BHS1320" s="9"/>
      <c r="BHT1320" s="9"/>
      <c r="BHU1320" s="9"/>
      <c r="BHV1320" s="9"/>
      <c r="BHW1320" s="9"/>
      <c r="BHX1320" s="9"/>
      <c r="BHY1320" s="9"/>
      <c r="BHZ1320" s="9"/>
      <c r="BIA1320" s="9"/>
      <c r="BIB1320" s="9"/>
      <c r="BIC1320" s="9"/>
      <c r="BID1320" s="9"/>
      <c r="BIE1320" s="9"/>
      <c r="BIF1320" s="9"/>
      <c r="BIG1320" s="9"/>
      <c r="BIH1320" s="9"/>
      <c r="BII1320" s="9"/>
      <c r="BIJ1320" s="9"/>
      <c r="BIK1320" s="9"/>
      <c r="BIL1320" s="9"/>
      <c r="BIM1320" s="9"/>
      <c r="BIN1320" s="9"/>
      <c r="BIO1320" s="9"/>
      <c r="BIP1320" s="9"/>
      <c r="BIQ1320" s="9"/>
      <c r="BIR1320" s="9"/>
      <c r="BIS1320" s="9"/>
      <c r="BIT1320" s="9"/>
      <c r="BIU1320" s="9"/>
      <c r="BIV1320" s="9"/>
      <c r="BIW1320" s="9"/>
      <c r="BIX1320" s="9"/>
      <c r="BIY1320" s="9"/>
      <c r="BIZ1320" s="9"/>
      <c r="BJA1320" s="9"/>
      <c r="BJB1320" s="9"/>
      <c r="BJC1320" s="9"/>
      <c r="BJD1320" s="9"/>
      <c r="BJE1320" s="9"/>
      <c r="BJF1320" s="9"/>
      <c r="BJG1320" s="9"/>
      <c r="BJH1320" s="9"/>
      <c r="BJI1320" s="9"/>
      <c r="BJJ1320" s="9"/>
      <c r="BJK1320" s="9"/>
      <c r="BJL1320" s="9"/>
      <c r="BJM1320" s="9"/>
      <c r="BJN1320" s="9"/>
      <c r="BJO1320" s="9"/>
      <c r="BJP1320" s="9"/>
      <c r="BJQ1320" s="9"/>
      <c r="BJR1320" s="9"/>
      <c r="BJS1320" s="9"/>
      <c r="BJT1320" s="9"/>
      <c r="BJU1320" s="9"/>
      <c r="BJV1320" s="9"/>
      <c r="BJW1320" s="9"/>
      <c r="BJX1320" s="9"/>
      <c r="BJY1320" s="9"/>
      <c r="BJZ1320" s="9"/>
      <c r="BKA1320" s="9"/>
      <c r="BKB1320" s="9"/>
      <c r="BKC1320" s="9"/>
      <c r="BKD1320" s="9"/>
      <c r="BKE1320" s="9"/>
      <c r="BKF1320" s="9"/>
      <c r="BKG1320" s="9"/>
      <c r="BKH1320" s="9"/>
      <c r="BKI1320" s="9"/>
      <c r="BKJ1320" s="9"/>
      <c r="BKK1320" s="9"/>
      <c r="BKL1320" s="9"/>
      <c r="BKM1320" s="9"/>
      <c r="BKN1320" s="9"/>
      <c r="BKO1320" s="9"/>
      <c r="BKP1320" s="9"/>
      <c r="BKQ1320" s="9"/>
      <c r="BKR1320" s="9"/>
      <c r="BKS1320" s="9"/>
      <c r="BKT1320" s="9"/>
      <c r="BKU1320" s="9"/>
      <c r="BKV1320" s="9"/>
      <c r="BKW1320" s="9"/>
      <c r="BKX1320" s="9"/>
      <c r="BKY1320" s="9"/>
      <c r="BKZ1320" s="9"/>
      <c r="BLA1320" s="9"/>
      <c r="BLB1320" s="9"/>
      <c r="BLC1320" s="9"/>
      <c r="BLD1320" s="9"/>
      <c r="BLE1320" s="9"/>
      <c r="BLF1320" s="9"/>
      <c r="BLG1320" s="9"/>
      <c r="BLH1320" s="9"/>
      <c r="BLI1320" s="9"/>
      <c r="BLJ1320" s="9"/>
      <c r="BLK1320" s="9"/>
      <c r="BLL1320" s="9"/>
      <c r="BLM1320" s="9"/>
      <c r="BLN1320" s="9"/>
      <c r="BLO1320" s="9"/>
      <c r="BLP1320" s="9"/>
      <c r="BLQ1320" s="9"/>
      <c r="BLR1320" s="9"/>
      <c r="BLS1320" s="9"/>
      <c r="BLT1320" s="9"/>
      <c r="BLU1320" s="9"/>
      <c r="BLV1320" s="9"/>
      <c r="BLW1320" s="9"/>
      <c r="BLX1320" s="9"/>
      <c r="BLY1320" s="9"/>
      <c r="BLZ1320" s="9"/>
      <c r="BMA1320" s="9"/>
      <c r="BMB1320" s="9"/>
      <c r="BMC1320" s="9"/>
      <c r="BMD1320" s="9"/>
      <c r="BME1320" s="9"/>
      <c r="BMF1320" s="9"/>
      <c r="BMG1320" s="9"/>
      <c r="BMH1320" s="9"/>
      <c r="BMI1320" s="9"/>
      <c r="BMJ1320" s="9"/>
      <c r="BMK1320" s="9"/>
      <c r="BML1320" s="9"/>
      <c r="BMM1320" s="9"/>
      <c r="BMN1320" s="9"/>
      <c r="BMO1320" s="9"/>
      <c r="BMP1320" s="9"/>
      <c r="BMQ1320" s="9"/>
      <c r="BMR1320" s="9"/>
      <c r="BMS1320" s="9"/>
      <c r="BMT1320" s="9"/>
      <c r="BMU1320" s="9"/>
      <c r="BMV1320" s="9"/>
      <c r="BMW1320" s="9"/>
      <c r="BMX1320" s="9"/>
      <c r="BMY1320" s="9"/>
      <c r="BMZ1320" s="9"/>
      <c r="BNA1320" s="9"/>
      <c r="BNB1320" s="9"/>
      <c r="BNC1320" s="9"/>
      <c r="BND1320" s="9"/>
      <c r="BNE1320" s="9"/>
      <c r="BNF1320" s="9"/>
      <c r="BNG1320" s="9"/>
      <c r="BNH1320" s="9"/>
      <c r="BNI1320" s="9"/>
      <c r="BNJ1320" s="9"/>
      <c r="BNK1320" s="9"/>
      <c r="BNL1320" s="9"/>
      <c r="BNM1320" s="9"/>
      <c r="BNN1320" s="9"/>
      <c r="BNO1320" s="9"/>
      <c r="BNP1320" s="9"/>
      <c r="BNQ1320" s="9"/>
      <c r="BNR1320" s="9"/>
      <c r="BNS1320" s="9"/>
      <c r="BNT1320" s="9"/>
      <c r="BNU1320" s="9"/>
      <c r="BNV1320" s="9"/>
      <c r="BNW1320" s="9"/>
      <c r="BNX1320" s="9"/>
      <c r="BNY1320" s="9"/>
      <c r="BNZ1320" s="9"/>
      <c r="BOA1320" s="9"/>
      <c r="BOB1320" s="9"/>
      <c r="BOC1320" s="9"/>
      <c r="BOD1320" s="9"/>
      <c r="BOE1320" s="9"/>
      <c r="BOF1320" s="9"/>
      <c r="BOG1320" s="9"/>
      <c r="BOH1320" s="9"/>
      <c r="BOI1320" s="9"/>
      <c r="BOJ1320" s="9"/>
      <c r="BOK1320" s="9"/>
      <c r="BOL1320" s="9"/>
      <c r="BOM1320" s="9"/>
      <c r="BON1320" s="9"/>
      <c r="BOO1320" s="9"/>
      <c r="BOP1320" s="9"/>
      <c r="BOQ1320" s="9"/>
      <c r="BOR1320" s="9"/>
      <c r="BOS1320" s="9"/>
      <c r="BOT1320" s="9"/>
      <c r="BOU1320" s="9"/>
      <c r="BOV1320" s="9"/>
      <c r="BOW1320" s="9"/>
      <c r="BOX1320" s="9"/>
      <c r="BOY1320" s="9"/>
      <c r="BOZ1320" s="9"/>
      <c r="BPA1320" s="9"/>
      <c r="BPB1320" s="9"/>
      <c r="BPC1320" s="9"/>
      <c r="BPD1320" s="9"/>
      <c r="BPE1320" s="9"/>
      <c r="BPF1320" s="9"/>
      <c r="BPG1320" s="9"/>
      <c r="BPH1320" s="9"/>
      <c r="BPI1320" s="9"/>
      <c r="BPJ1320" s="9"/>
      <c r="BPK1320" s="9"/>
      <c r="BPL1320" s="9"/>
      <c r="BPM1320" s="9"/>
      <c r="BPN1320" s="9"/>
      <c r="BPO1320" s="9"/>
      <c r="BPP1320" s="9"/>
      <c r="BPQ1320" s="9"/>
      <c r="BPR1320" s="9"/>
      <c r="BPS1320" s="9"/>
      <c r="BPT1320" s="9"/>
      <c r="BPU1320" s="9"/>
      <c r="BPV1320" s="9"/>
      <c r="BPW1320" s="9"/>
      <c r="BPX1320" s="9"/>
      <c r="BPY1320" s="9"/>
      <c r="BPZ1320" s="9"/>
      <c r="BQA1320" s="9"/>
      <c r="BQB1320" s="9"/>
      <c r="BQC1320" s="9"/>
      <c r="BQD1320" s="9"/>
      <c r="BQE1320" s="9"/>
      <c r="BQF1320" s="9"/>
      <c r="BQG1320" s="9"/>
      <c r="BQH1320" s="9"/>
      <c r="BQI1320" s="9"/>
      <c r="BQJ1320" s="9"/>
      <c r="BQK1320" s="9"/>
      <c r="BQL1320" s="9"/>
      <c r="BQM1320" s="9"/>
      <c r="BQN1320" s="9"/>
      <c r="BQO1320" s="9"/>
      <c r="BQP1320" s="9"/>
      <c r="BQQ1320" s="9"/>
      <c r="BQR1320" s="9"/>
      <c r="BQS1320" s="9"/>
      <c r="BQT1320" s="9"/>
      <c r="BQU1320" s="9"/>
      <c r="BQV1320" s="9"/>
      <c r="BQW1320" s="9"/>
      <c r="BQX1320" s="9"/>
      <c r="BQY1320" s="9"/>
      <c r="BQZ1320" s="9"/>
      <c r="BRA1320" s="9"/>
      <c r="BRB1320" s="9"/>
      <c r="BRC1320" s="9"/>
      <c r="BRD1320" s="9"/>
      <c r="BRE1320" s="9"/>
      <c r="BRF1320" s="9"/>
      <c r="BRG1320" s="9"/>
      <c r="BRH1320" s="9"/>
      <c r="BRI1320" s="9"/>
      <c r="BRJ1320" s="9"/>
      <c r="BRK1320" s="9"/>
      <c r="BRL1320" s="9"/>
      <c r="BRM1320" s="9"/>
      <c r="BRN1320" s="9"/>
      <c r="BRO1320" s="9"/>
      <c r="BRP1320" s="9"/>
      <c r="BRQ1320" s="9"/>
      <c r="BRR1320" s="9"/>
      <c r="BRS1320" s="9"/>
      <c r="BRT1320" s="9"/>
      <c r="BRU1320" s="9"/>
      <c r="BRV1320" s="9"/>
      <c r="BRW1320" s="9"/>
      <c r="BRX1320" s="9"/>
      <c r="BRY1320" s="9"/>
      <c r="BRZ1320" s="9"/>
      <c r="BSA1320" s="9"/>
      <c r="BSB1320" s="9"/>
      <c r="BSC1320" s="9"/>
      <c r="BSD1320" s="9"/>
      <c r="BSE1320" s="9"/>
      <c r="BSF1320" s="9"/>
      <c r="BSG1320" s="9"/>
      <c r="BSH1320" s="9"/>
      <c r="BSI1320" s="9"/>
      <c r="BSJ1320" s="9"/>
      <c r="BSK1320" s="9"/>
      <c r="BSL1320" s="9"/>
      <c r="BSM1320" s="9"/>
      <c r="BSN1320" s="9"/>
      <c r="BSO1320" s="9"/>
      <c r="BSP1320" s="9"/>
      <c r="BSQ1320" s="9"/>
      <c r="BSR1320" s="9"/>
      <c r="BSS1320" s="9"/>
      <c r="BST1320" s="9"/>
      <c r="BSU1320" s="9"/>
      <c r="BSV1320" s="9"/>
      <c r="BSW1320" s="9"/>
      <c r="BSX1320" s="9"/>
      <c r="BSY1320" s="9"/>
      <c r="BSZ1320" s="9"/>
      <c r="BTA1320" s="9"/>
      <c r="BTB1320" s="9"/>
      <c r="BTC1320" s="9"/>
      <c r="BTD1320" s="9"/>
      <c r="BTE1320" s="9"/>
      <c r="BTF1320" s="9"/>
      <c r="BTG1320" s="9"/>
      <c r="BTH1320" s="9"/>
      <c r="BTI1320" s="9"/>
      <c r="BTJ1320" s="9"/>
      <c r="BTK1320" s="9"/>
      <c r="BTL1320" s="9"/>
      <c r="BTM1320" s="9"/>
      <c r="BTN1320" s="9"/>
      <c r="BTO1320" s="9"/>
      <c r="BTP1320" s="9"/>
      <c r="BTQ1320" s="9"/>
      <c r="BTR1320" s="9"/>
      <c r="BTS1320" s="9"/>
      <c r="BTT1320" s="9"/>
      <c r="BTU1320" s="9"/>
      <c r="BTV1320" s="9"/>
      <c r="BTW1320" s="9"/>
      <c r="BTX1320" s="9"/>
      <c r="BTY1320" s="9"/>
      <c r="BTZ1320" s="9"/>
      <c r="BUA1320" s="9"/>
      <c r="BUB1320" s="9"/>
      <c r="BUC1320" s="9"/>
      <c r="BUD1320" s="9"/>
      <c r="BUE1320" s="9"/>
      <c r="BUF1320" s="9"/>
      <c r="BUG1320" s="9"/>
      <c r="BUH1320" s="9"/>
      <c r="BUI1320" s="9"/>
      <c r="BUJ1320" s="9"/>
      <c r="BUK1320" s="9"/>
      <c r="BUL1320" s="9"/>
      <c r="BUM1320" s="9"/>
      <c r="BUN1320" s="9"/>
      <c r="BUO1320" s="9"/>
      <c r="BUP1320" s="9"/>
      <c r="BUQ1320" s="9"/>
      <c r="BUR1320" s="9"/>
      <c r="BUS1320" s="9"/>
      <c r="BUT1320" s="9"/>
      <c r="BUU1320" s="9"/>
      <c r="BUV1320" s="9"/>
      <c r="BUW1320" s="9"/>
      <c r="BUX1320" s="9"/>
      <c r="BUY1320" s="9"/>
      <c r="BUZ1320" s="9"/>
      <c r="BVA1320" s="9"/>
      <c r="BVB1320" s="9"/>
      <c r="BVC1320" s="9"/>
      <c r="BVD1320" s="9"/>
      <c r="BVE1320" s="9"/>
      <c r="BVF1320" s="9"/>
      <c r="BVG1320" s="9"/>
      <c r="BVH1320" s="9"/>
      <c r="BVI1320" s="9"/>
      <c r="BVJ1320" s="9"/>
      <c r="BVK1320" s="9"/>
      <c r="BVL1320" s="9"/>
      <c r="BVM1320" s="9"/>
      <c r="BVN1320" s="9"/>
      <c r="BVO1320" s="9"/>
      <c r="BVP1320" s="9"/>
      <c r="BVQ1320" s="9"/>
      <c r="BVR1320" s="9"/>
      <c r="BVS1320" s="9"/>
      <c r="BVT1320" s="9"/>
      <c r="BVU1320" s="9"/>
      <c r="BVV1320" s="9"/>
      <c r="BVW1320" s="9"/>
      <c r="BVX1320" s="9"/>
      <c r="BVY1320" s="9"/>
      <c r="BVZ1320" s="9"/>
      <c r="BWA1320" s="9"/>
      <c r="BWB1320" s="9"/>
      <c r="BWC1320" s="9"/>
      <c r="BWD1320" s="9"/>
      <c r="BWE1320" s="9"/>
      <c r="BWF1320" s="9"/>
      <c r="BWG1320" s="9"/>
      <c r="BWH1320" s="9"/>
      <c r="BWI1320" s="9"/>
      <c r="BWJ1320" s="9"/>
      <c r="BWK1320" s="9"/>
      <c r="BWL1320" s="9"/>
      <c r="BWM1320" s="9"/>
      <c r="BWN1320" s="9"/>
      <c r="BWO1320" s="9"/>
      <c r="BWP1320" s="9"/>
      <c r="BWQ1320" s="9"/>
      <c r="BWR1320" s="9"/>
      <c r="BWS1320" s="9"/>
      <c r="BWT1320" s="9"/>
      <c r="BWU1320" s="9"/>
      <c r="BWV1320" s="9"/>
      <c r="BWW1320" s="9"/>
      <c r="BWX1320" s="9"/>
      <c r="BWY1320" s="9"/>
      <c r="BWZ1320" s="9"/>
      <c r="BXA1320" s="9"/>
      <c r="BXB1320" s="9"/>
      <c r="BXC1320" s="9"/>
      <c r="BXD1320" s="9"/>
      <c r="BXE1320" s="9"/>
      <c r="BXF1320" s="9"/>
      <c r="BXG1320" s="9"/>
      <c r="BXH1320" s="9"/>
      <c r="BXI1320" s="9"/>
      <c r="BXJ1320" s="9"/>
      <c r="BXK1320" s="9"/>
      <c r="BXL1320" s="9"/>
      <c r="BXM1320" s="9"/>
      <c r="BXN1320" s="9"/>
      <c r="BXO1320" s="9"/>
      <c r="BXP1320" s="9"/>
      <c r="BXQ1320" s="9"/>
      <c r="BXR1320" s="9"/>
      <c r="BXS1320" s="9"/>
      <c r="BXT1320" s="9"/>
      <c r="BXU1320" s="9"/>
      <c r="BXV1320" s="9"/>
      <c r="BXW1320" s="9"/>
      <c r="BXX1320" s="9"/>
      <c r="BXY1320" s="9"/>
      <c r="BXZ1320" s="9"/>
      <c r="BYA1320" s="9"/>
      <c r="BYB1320" s="9"/>
      <c r="BYC1320" s="9"/>
      <c r="BYD1320" s="9"/>
      <c r="BYE1320" s="9"/>
      <c r="BYF1320" s="9"/>
      <c r="BYG1320" s="9"/>
      <c r="BYH1320" s="9"/>
      <c r="BYI1320" s="9"/>
      <c r="BYJ1320" s="9"/>
      <c r="BYK1320" s="9"/>
      <c r="BYL1320" s="9"/>
      <c r="BYM1320" s="9"/>
      <c r="BYN1320" s="9"/>
      <c r="BYO1320" s="9"/>
      <c r="BYP1320" s="9"/>
      <c r="BYQ1320" s="9"/>
      <c r="BYR1320" s="9"/>
      <c r="BYS1320" s="9"/>
      <c r="BYT1320" s="9"/>
      <c r="BYU1320" s="9"/>
      <c r="BYV1320" s="9"/>
      <c r="BYW1320" s="9"/>
      <c r="BYX1320" s="9"/>
      <c r="BYY1320" s="9"/>
      <c r="BYZ1320" s="9"/>
      <c r="BZA1320" s="9"/>
      <c r="BZB1320" s="9"/>
      <c r="BZC1320" s="9"/>
      <c r="BZD1320" s="9"/>
      <c r="BZE1320" s="9"/>
      <c r="BZF1320" s="9"/>
      <c r="BZG1320" s="9"/>
      <c r="BZH1320" s="9"/>
      <c r="BZI1320" s="9"/>
      <c r="BZJ1320" s="9"/>
      <c r="BZK1320" s="9"/>
      <c r="BZL1320" s="9"/>
      <c r="BZM1320" s="9"/>
      <c r="BZN1320" s="9"/>
      <c r="BZO1320" s="9"/>
      <c r="BZP1320" s="9"/>
      <c r="BZQ1320" s="9"/>
      <c r="BZR1320" s="9"/>
      <c r="BZS1320" s="9"/>
      <c r="BZT1320" s="9"/>
      <c r="BZU1320" s="9"/>
      <c r="BZV1320" s="9"/>
      <c r="BZW1320" s="9"/>
      <c r="BZX1320" s="9"/>
      <c r="BZY1320" s="9"/>
      <c r="BZZ1320" s="9"/>
      <c r="CAA1320" s="9"/>
      <c r="CAB1320" s="9"/>
      <c r="CAC1320" s="9"/>
      <c r="CAD1320" s="9"/>
      <c r="CAE1320" s="9"/>
      <c r="CAF1320" s="9"/>
      <c r="CAG1320" s="9"/>
      <c r="CAH1320" s="9"/>
      <c r="CAI1320" s="9"/>
      <c r="CAJ1320" s="9"/>
      <c r="CAK1320" s="9"/>
      <c r="CAL1320" s="9"/>
      <c r="CAM1320" s="9"/>
      <c r="CAN1320" s="9"/>
      <c r="CAO1320" s="9"/>
      <c r="CAP1320" s="9"/>
      <c r="CAQ1320" s="9"/>
      <c r="CAR1320" s="9"/>
      <c r="CAS1320" s="9"/>
      <c r="CAT1320" s="9"/>
      <c r="CAU1320" s="9"/>
      <c r="CAV1320" s="9"/>
      <c r="CAW1320" s="9"/>
      <c r="CAX1320" s="9"/>
      <c r="CAY1320" s="9"/>
      <c r="CAZ1320" s="9"/>
      <c r="CBA1320" s="9"/>
      <c r="CBB1320" s="9"/>
      <c r="CBC1320" s="9"/>
      <c r="CBD1320" s="9"/>
      <c r="CBE1320" s="9"/>
      <c r="CBF1320" s="9"/>
      <c r="CBG1320" s="9"/>
      <c r="CBH1320" s="9"/>
      <c r="CBI1320" s="9"/>
      <c r="CBJ1320" s="9"/>
      <c r="CBK1320" s="9"/>
      <c r="CBL1320" s="9"/>
      <c r="CBM1320" s="9"/>
      <c r="CBN1320" s="9"/>
      <c r="CBO1320" s="9"/>
      <c r="CBP1320" s="9"/>
      <c r="CBQ1320" s="9"/>
      <c r="CBR1320" s="9"/>
      <c r="CBS1320" s="9"/>
      <c r="CBT1320" s="9"/>
      <c r="CBU1320" s="9"/>
      <c r="CBV1320" s="9"/>
      <c r="CBW1320" s="9"/>
      <c r="CBX1320" s="9"/>
      <c r="CBY1320" s="9"/>
      <c r="CBZ1320" s="9"/>
      <c r="CCA1320" s="9"/>
      <c r="CCB1320" s="9"/>
      <c r="CCC1320" s="9"/>
      <c r="CCD1320" s="9"/>
      <c r="CCE1320" s="9"/>
      <c r="CCF1320" s="9"/>
      <c r="CCG1320" s="9"/>
      <c r="CCH1320" s="9"/>
      <c r="CCI1320" s="9"/>
      <c r="CCJ1320" s="9"/>
      <c r="CCK1320" s="9"/>
      <c r="CCL1320" s="9"/>
      <c r="CCM1320" s="9"/>
      <c r="CCN1320" s="9"/>
      <c r="CCO1320" s="9"/>
      <c r="CCP1320" s="9"/>
      <c r="CCQ1320" s="9"/>
      <c r="CCR1320" s="9"/>
      <c r="CCS1320" s="9"/>
      <c r="CCT1320" s="9"/>
      <c r="CCU1320" s="9"/>
      <c r="CCV1320" s="9"/>
      <c r="CCW1320" s="9"/>
      <c r="CCX1320" s="9"/>
      <c r="CCY1320" s="9"/>
      <c r="CCZ1320" s="9"/>
      <c r="CDA1320" s="9"/>
      <c r="CDB1320" s="9"/>
      <c r="CDC1320" s="9"/>
      <c r="CDD1320" s="9"/>
      <c r="CDE1320" s="9"/>
      <c r="CDF1320" s="9"/>
      <c r="CDG1320" s="9"/>
      <c r="CDH1320" s="9"/>
      <c r="CDI1320" s="9"/>
      <c r="CDJ1320" s="9"/>
      <c r="CDK1320" s="9"/>
      <c r="CDL1320" s="9"/>
      <c r="CDM1320" s="9"/>
      <c r="CDN1320" s="9"/>
      <c r="CDO1320" s="9"/>
      <c r="CDP1320" s="9"/>
      <c r="CDQ1320" s="9"/>
      <c r="CDR1320" s="9"/>
      <c r="CDS1320" s="9"/>
      <c r="CDT1320" s="9"/>
      <c r="CDU1320" s="9"/>
      <c r="CDV1320" s="9"/>
      <c r="CDW1320" s="9"/>
      <c r="CDX1320" s="9"/>
      <c r="CDY1320" s="9"/>
      <c r="CDZ1320" s="9"/>
      <c r="CEA1320" s="9"/>
      <c r="CEB1320" s="9"/>
      <c r="CEC1320" s="9"/>
      <c r="CED1320" s="9"/>
      <c r="CEE1320" s="9"/>
      <c r="CEF1320" s="9"/>
      <c r="CEG1320" s="9"/>
      <c r="CEH1320" s="9"/>
      <c r="CEI1320" s="9"/>
      <c r="CEJ1320" s="9"/>
      <c r="CEK1320" s="9"/>
      <c r="CEL1320" s="9"/>
      <c r="CEM1320" s="9"/>
      <c r="CEN1320" s="9"/>
      <c r="CEO1320" s="9"/>
      <c r="CEP1320" s="9"/>
      <c r="CEQ1320" s="9"/>
      <c r="CER1320" s="9"/>
      <c r="CES1320" s="9"/>
      <c r="CET1320" s="9"/>
      <c r="CEU1320" s="9"/>
      <c r="CEV1320" s="9"/>
      <c r="CEW1320" s="9"/>
      <c r="CEX1320" s="9"/>
      <c r="CEY1320" s="9"/>
      <c r="CEZ1320" s="9"/>
      <c r="CFA1320" s="9"/>
      <c r="CFB1320" s="9"/>
      <c r="CFC1320" s="9"/>
      <c r="CFD1320" s="9"/>
      <c r="CFE1320" s="9"/>
      <c r="CFF1320" s="9"/>
      <c r="CFG1320" s="9"/>
      <c r="CFH1320" s="9"/>
      <c r="CFI1320" s="9"/>
      <c r="CFJ1320" s="9"/>
      <c r="CFK1320" s="9"/>
      <c r="CFL1320" s="9"/>
      <c r="CFM1320" s="9"/>
      <c r="CFN1320" s="9"/>
      <c r="CFO1320" s="9"/>
      <c r="CFP1320" s="9"/>
      <c r="CFQ1320" s="9"/>
      <c r="CFR1320" s="9"/>
      <c r="CFS1320" s="9"/>
      <c r="CFT1320" s="9"/>
      <c r="CFU1320" s="9"/>
      <c r="CFV1320" s="9"/>
      <c r="CFW1320" s="9"/>
      <c r="CFX1320" s="9"/>
      <c r="CFY1320" s="9"/>
      <c r="CFZ1320" s="9"/>
      <c r="CGA1320" s="9"/>
      <c r="CGB1320" s="9"/>
      <c r="CGC1320" s="9"/>
      <c r="CGD1320" s="9"/>
      <c r="CGE1320" s="9"/>
      <c r="CGF1320" s="9"/>
      <c r="CGG1320" s="9"/>
      <c r="CGH1320" s="9"/>
      <c r="CGI1320" s="9"/>
      <c r="CGJ1320" s="9"/>
      <c r="CGK1320" s="9"/>
      <c r="CGL1320" s="9"/>
      <c r="CGM1320" s="9"/>
      <c r="CGN1320" s="9"/>
      <c r="CGO1320" s="9"/>
      <c r="CGP1320" s="9"/>
      <c r="CGQ1320" s="9"/>
      <c r="CGR1320" s="9"/>
      <c r="CGS1320" s="9"/>
      <c r="CGT1320" s="9"/>
      <c r="CGU1320" s="9"/>
      <c r="CGV1320" s="9"/>
      <c r="CGW1320" s="9"/>
      <c r="CGX1320" s="9"/>
      <c r="CGY1320" s="9"/>
      <c r="CGZ1320" s="9"/>
      <c r="CHA1320" s="9"/>
      <c r="CHB1320" s="9"/>
      <c r="CHC1320" s="9"/>
      <c r="CHD1320" s="9"/>
      <c r="CHE1320" s="9"/>
      <c r="CHF1320" s="9"/>
      <c r="CHG1320" s="9"/>
      <c r="CHH1320" s="9"/>
      <c r="CHI1320" s="9"/>
      <c r="CHJ1320" s="9"/>
      <c r="CHK1320" s="9"/>
      <c r="CHL1320" s="9"/>
      <c r="CHM1320" s="9"/>
      <c r="CHN1320" s="9"/>
      <c r="CHO1320" s="9"/>
      <c r="CHP1320" s="9"/>
      <c r="CHQ1320" s="9"/>
      <c r="CHR1320" s="9"/>
      <c r="CHS1320" s="9"/>
      <c r="CHT1320" s="9"/>
      <c r="CHU1320" s="9"/>
      <c r="CHV1320" s="9"/>
      <c r="CHW1320" s="9"/>
      <c r="CHX1320" s="9"/>
      <c r="CHY1320" s="9"/>
      <c r="CHZ1320" s="9"/>
      <c r="CIA1320" s="9"/>
      <c r="CIB1320" s="9"/>
      <c r="CIC1320" s="9"/>
      <c r="CID1320" s="9"/>
      <c r="CIE1320" s="9"/>
      <c r="CIF1320" s="9"/>
      <c r="CIG1320" s="9"/>
      <c r="CIH1320" s="9"/>
      <c r="CII1320" s="9"/>
      <c r="CIJ1320" s="9"/>
      <c r="CIK1320" s="9"/>
      <c r="CIL1320" s="9"/>
      <c r="CIM1320" s="9"/>
      <c r="CIN1320" s="9"/>
      <c r="CIO1320" s="9"/>
      <c r="CIP1320" s="9"/>
      <c r="CIQ1320" s="9"/>
      <c r="CIR1320" s="9"/>
      <c r="CIS1320" s="9"/>
      <c r="CIT1320" s="9"/>
      <c r="CIU1320" s="9"/>
      <c r="CIV1320" s="9"/>
      <c r="CIW1320" s="9"/>
      <c r="CIX1320" s="9"/>
      <c r="CIY1320" s="9"/>
      <c r="CIZ1320" s="9"/>
      <c r="CJA1320" s="9"/>
      <c r="CJB1320" s="9"/>
      <c r="CJC1320" s="9"/>
      <c r="CJD1320" s="9"/>
      <c r="CJE1320" s="9"/>
      <c r="CJF1320" s="9"/>
      <c r="CJG1320" s="9"/>
      <c r="CJH1320" s="9"/>
      <c r="CJI1320" s="9"/>
      <c r="CJJ1320" s="9"/>
      <c r="CJK1320" s="9"/>
      <c r="CJL1320" s="9"/>
      <c r="CJM1320" s="9"/>
      <c r="CJN1320" s="9"/>
      <c r="CJO1320" s="9"/>
      <c r="CJP1320" s="9"/>
      <c r="CJQ1320" s="9"/>
      <c r="CJR1320" s="9"/>
      <c r="CJS1320" s="9"/>
      <c r="CJT1320" s="9"/>
      <c r="CJU1320" s="9"/>
      <c r="CJV1320" s="9"/>
      <c r="CJW1320" s="9"/>
      <c r="CJX1320" s="9"/>
      <c r="CJY1320" s="9"/>
      <c r="CJZ1320" s="9"/>
      <c r="CKA1320" s="9"/>
      <c r="CKB1320" s="9"/>
      <c r="CKC1320" s="9"/>
      <c r="CKD1320" s="9"/>
      <c r="CKE1320" s="9"/>
      <c r="CKF1320" s="9"/>
      <c r="CKG1320" s="9"/>
      <c r="CKH1320" s="9"/>
      <c r="CKI1320" s="9"/>
      <c r="CKJ1320" s="9"/>
      <c r="CKK1320" s="9"/>
      <c r="CKL1320" s="9"/>
      <c r="CKM1320" s="9"/>
      <c r="CKN1320" s="9"/>
      <c r="CKO1320" s="9"/>
      <c r="CKP1320" s="9"/>
      <c r="CKQ1320" s="9"/>
      <c r="CKR1320" s="9"/>
      <c r="CKS1320" s="9"/>
      <c r="CKT1320" s="9"/>
      <c r="CKU1320" s="9"/>
      <c r="CKV1320" s="9"/>
      <c r="CKW1320" s="9"/>
      <c r="CKX1320" s="9"/>
      <c r="CKY1320" s="9"/>
      <c r="CKZ1320" s="9"/>
      <c r="CLA1320" s="9"/>
      <c r="CLB1320" s="9"/>
      <c r="CLC1320" s="9"/>
      <c r="CLD1320" s="9"/>
      <c r="CLE1320" s="9"/>
      <c r="CLF1320" s="9"/>
      <c r="CLG1320" s="9"/>
      <c r="CLH1320" s="9"/>
      <c r="CLI1320" s="9"/>
      <c r="CLJ1320" s="9"/>
      <c r="CLK1320" s="9"/>
      <c r="CLL1320" s="9"/>
      <c r="CLM1320" s="9"/>
      <c r="CLN1320" s="9"/>
      <c r="CLO1320" s="9"/>
      <c r="CLP1320" s="9"/>
      <c r="CLQ1320" s="9"/>
      <c r="CLR1320" s="9"/>
      <c r="CLS1320" s="9"/>
      <c r="CLT1320" s="9"/>
      <c r="CLU1320" s="9"/>
      <c r="CLV1320" s="9"/>
      <c r="CLW1320" s="9"/>
      <c r="CLX1320" s="9"/>
      <c r="CLY1320" s="9"/>
      <c r="CLZ1320" s="9"/>
      <c r="CMA1320" s="9"/>
      <c r="CMB1320" s="9"/>
      <c r="CMC1320" s="9"/>
      <c r="CMD1320" s="9"/>
      <c r="CME1320" s="9"/>
      <c r="CMF1320" s="9"/>
      <c r="CMG1320" s="9"/>
      <c r="CMH1320" s="9"/>
      <c r="CMI1320" s="9"/>
      <c r="CMJ1320" s="9"/>
      <c r="CMK1320" s="9"/>
      <c r="CML1320" s="9"/>
      <c r="CMM1320" s="9"/>
      <c r="CMN1320" s="9"/>
      <c r="CMO1320" s="9"/>
      <c r="CMP1320" s="9"/>
      <c r="CMQ1320" s="9"/>
      <c r="CMR1320" s="9"/>
      <c r="CMS1320" s="9"/>
      <c r="CMT1320" s="9"/>
      <c r="CMU1320" s="9"/>
      <c r="CMV1320" s="9"/>
      <c r="CMW1320" s="9"/>
      <c r="CMX1320" s="9"/>
      <c r="CMY1320" s="9"/>
      <c r="CMZ1320" s="9"/>
      <c r="CNA1320" s="9"/>
      <c r="CNB1320" s="9"/>
      <c r="CNC1320" s="9"/>
      <c r="CND1320" s="9"/>
      <c r="CNE1320" s="9"/>
      <c r="CNF1320" s="9"/>
      <c r="CNG1320" s="9"/>
      <c r="CNH1320" s="9"/>
      <c r="CNI1320" s="9"/>
      <c r="CNJ1320" s="9"/>
      <c r="CNK1320" s="9"/>
      <c r="CNL1320" s="9"/>
      <c r="CNM1320" s="9"/>
      <c r="CNN1320" s="9"/>
      <c r="CNO1320" s="9"/>
      <c r="CNP1320" s="9"/>
      <c r="CNQ1320" s="9"/>
      <c r="CNR1320" s="9"/>
      <c r="CNS1320" s="9"/>
      <c r="CNT1320" s="9"/>
      <c r="CNU1320" s="9"/>
      <c r="CNV1320" s="9"/>
      <c r="CNW1320" s="9"/>
      <c r="CNX1320" s="9"/>
      <c r="CNY1320" s="9"/>
      <c r="CNZ1320" s="9"/>
      <c r="COA1320" s="9"/>
      <c r="COB1320" s="9"/>
      <c r="COC1320" s="9"/>
      <c r="COD1320" s="9"/>
      <c r="COE1320" s="9"/>
      <c r="COF1320" s="9"/>
      <c r="COG1320" s="9"/>
      <c r="COH1320" s="9"/>
      <c r="COI1320" s="9"/>
      <c r="COJ1320" s="9"/>
      <c r="COK1320" s="9"/>
      <c r="COL1320" s="9"/>
      <c r="COM1320" s="9"/>
      <c r="CON1320" s="9"/>
      <c r="COO1320" s="9"/>
      <c r="COP1320" s="9"/>
      <c r="COQ1320" s="9"/>
      <c r="COR1320" s="9"/>
      <c r="COS1320" s="9"/>
      <c r="COT1320" s="9"/>
      <c r="COU1320" s="9"/>
      <c r="COV1320" s="9"/>
      <c r="COW1320" s="9"/>
      <c r="COX1320" s="9"/>
      <c r="COY1320" s="9"/>
      <c r="COZ1320" s="9"/>
      <c r="CPA1320" s="9"/>
      <c r="CPB1320" s="9"/>
      <c r="CPC1320" s="9"/>
      <c r="CPD1320" s="9"/>
      <c r="CPE1320" s="9"/>
      <c r="CPF1320" s="9"/>
      <c r="CPG1320" s="9"/>
      <c r="CPH1320" s="9"/>
      <c r="CPI1320" s="9"/>
      <c r="CPJ1320" s="9"/>
      <c r="CPK1320" s="9"/>
      <c r="CPL1320" s="9"/>
      <c r="CPM1320" s="9"/>
      <c r="CPN1320" s="9"/>
      <c r="CPO1320" s="9"/>
      <c r="CPP1320" s="9"/>
      <c r="CPQ1320" s="9"/>
      <c r="CPR1320" s="9"/>
      <c r="CPS1320" s="9"/>
      <c r="CPT1320" s="9"/>
      <c r="CPU1320" s="9"/>
      <c r="CPV1320" s="9"/>
      <c r="CPW1320" s="9"/>
      <c r="CPX1320" s="9"/>
      <c r="CPY1320" s="9"/>
      <c r="CPZ1320" s="9"/>
      <c r="CQA1320" s="9"/>
      <c r="CQB1320" s="9"/>
      <c r="CQC1320" s="9"/>
      <c r="CQD1320" s="9"/>
      <c r="CQE1320" s="9"/>
      <c r="CQF1320" s="9"/>
      <c r="CQG1320" s="9"/>
      <c r="CQH1320" s="9"/>
      <c r="CQI1320" s="9"/>
      <c r="CQJ1320" s="9"/>
      <c r="CQK1320" s="9"/>
      <c r="CQL1320" s="9"/>
      <c r="CQM1320" s="9"/>
      <c r="CQN1320" s="9"/>
      <c r="CQO1320" s="9"/>
      <c r="CQP1320" s="9"/>
      <c r="CQQ1320" s="9"/>
      <c r="CQR1320" s="9"/>
      <c r="CQS1320" s="9"/>
      <c r="CQT1320" s="9"/>
      <c r="CQU1320" s="9"/>
      <c r="CQV1320" s="9"/>
      <c r="CQW1320" s="9"/>
      <c r="CQX1320" s="9"/>
      <c r="CQY1320" s="9"/>
      <c r="CQZ1320" s="9"/>
      <c r="CRA1320" s="9"/>
      <c r="CRB1320" s="9"/>
      <c r="CRC1320" s="9"/>
      <c r="CRD1320" s="9"/>
      <c r="CRE1320" s="9"/>
      <c r="CRF1320" s="9"/>
      <c r="CRG1320" s="9"/>
      <c r="CRH1320" s="9"/>
      <c r="CRI1320" s="9"/>
      <c r="CRJ1320" s="9"/>
      <c r="CRK1320" s="9"/>
      <c r="CRL1320" s="9"/>
      <c r="CRM1320" s="9"/>
      <c r="CRN1320" s="9"/>
      <c r="CRO1320" s="9"/>
      <c r="CRP1320" s="9"/>
      <c r="CRQ1320" s="9"/>
      <c r="CRR1320" s="9"/>
      <c r="CRS1320" s="9"/>
      <c r="CRT1320" s="9"/>
      <c r="CRU1320" s="9"/>
      <c r="CRV1320" s="9"/>
      <c r="CRW1320" s="9"/>
      <c r="CRX1320" s="9"/>
      <c r="CRY1320" s="9"/>
      <c r="CRZ1320" s="9"/>
      <c r="CSA1320" s="9"/>
      <c r="CSB1320" s="9"/>
      <c r="CSC1320" s="9"/>
      <c r="CSD1320" s="9"/>
      <c r="CSE1320" s="9"/>
      <c r="CSF1320" s="9"/>
      <c r="CSG1320" s="9"/>
      <c r="CSH1320" s="9"/>
      <c r="CSI1320" s="9"/>
      <c r="CSJ1320" s="9"/>
      <c r="CSK1320" s="9"/>
      <c r="CSL1320" s="9"/>
      <c r="CSM1320" s="9"/>
      <c r="CSN1320" s="9"/>
      <c r="CSO1320" s="9"/>
      <c r="CSP1320" s="9"/>
      <c r="CSQ1320" s="9"/>
      <c r="CSR1320" s="9"/>
      <c r="CSS1320" s="9"/>
      <c r="CST1320" s="9"/>
      <c r="CSU1320" s="9"/>
      <c r="CSV1320" s="9"/>
      <c r="CSW1320" s="9"/>
      <c r="CSX1320" s="9"/>
      <c r="CSY1320" s="9"/>
      <c r="CSZ1320" s="9"/>
      <c r="CTA1320" s="9"/>
      <c r="CTB1320" s="9"/>
      <c r="CTC1320" s="9"/>
      <c r="CTD1320" s="9"/>
      <c r="CTE1320" s="9"/>
      <c r="CTF1320" s="9"/>
      <c r="CTG1320" s="9"/>
      <c r="CTH1320" s="9"/>
      <c r="CTI1320" s="9"/>
      <c r="CTJ1320" s="9"/>
      <c r="CTK1320" s="9"/>
      <c r="CTL1320" s="9"/>
      <c r="CTM1320" s="9"/>
      <c r="CTN1320" s="9"/>
      <c r="CTO1320" s="9"/>
      <c r="CTP1320" s="9"/>
      <c r="CTQ1320" s="9"/>
      <c r="CTR1320" s="9"/>
      <c r="CTS1320" s="9"/>
      <c r="CTT1320" s="9"/>
      <c r="CTU1320" s="9"/>
      <c r="CTV1320" s="9"/>
      <c r="CTW1320" s="9"/>
      <c r="CTX1320" s="9"/>
      <c r="CTY1320" s="9"/>
      <c r="CTZ1320" s="9"/>
      <c r="CUA1320" s="9"/>
      <c r="CUB1320" s="9"/>
      <c r="CUC1320" s="9"/>
      <c r="CUD1320" s="9"/>
      <c r="CUE1320" s="9"/>
      <c r="CUF1320" s="9"/>
      <c r="CUG1320" s="9"/>
      <c r="CUH1320" s="9"/>
      <c r="CUI1320" s="9"/>
      <c r="CUJ1320" s="9"/>
      <c r="CUK1320" s="9"/>
      <c r="CUL1320" s="9"/>
      <c r="CUM1320" s="9"/>
      <c r="CUN1320" s="9"/>
      <c r="CUO1320" s="9"/>
      <c r="CUP1320" s="9"/>
      <c r="CUQ1320" s="9"/>
      <c r="CUR1320" s="9"/>
      <c r="CUS1320" s="9"/>
      <c r="CUT1320" s="9"/>
      <c r="CUU1320" s="9"/>
      <c r="CUV1320" s="9"/>
      <c r="CUW1320" s="9"/>
      <c r="CUX1320" s="9"/>
      <c r="CUY1320" s="9"/>
      <c r="CUZ1320" s="9"/>
      <c r="CVA1320" s="9"/>
      <c r="CVB1320" s="9"/>
      <c r="CVC1320" s="9"/>
      <c r="CVD1320" s="9"/>
      <c r="CVE1320" s="9"/>
      <c r="CVF1320" s="9"/>
      <c r="CVG1320" s="9"/>
      <c r="CVH1320" s="9"/>
      <c r="CVI1320" s="9"/>
      <c r="CVJ1320" s="9"/>
      <c r="CVK1320" s="9"/>
      <c r="CVL1320" s="9"/>
      <c r="CVM1320" s="9"/>
      <c r="CVN1320" s="9"/>
      <c r="CVO1320" s="9"/>
      <c r="CVP1320" s="9"/>
      <c r="CVQ1320" s="9"/>
      <c r="CVR1320" s="9"/>
      <c r="CVS1320" s="9"/>
      <c r="CVT1320" s="9"/>
      <c r="CVU1320" s="9"/>
      <c r="CVV1320" s="9"/>
      <c r="CVW1320" s="9"/>
      <c r="CVX1320" s="9"/>
      <c r="CVY1320" s="9"/>
      <c r="CVZ1320" s="9"/>
      <c r="CWA1320" s="9"/>
      <c r="CWB1320" s="9"/>
      <c r="CWC1320" s="9"/>
      <c r="CWD1320" s="9"/>
      <c r="CWE1320" s="9"/>
      <c r="CWF1320" s="9"/>
      <c r="CWG1320" s="9"/>
      <c r="CWH1320" s="9"/>
      <c r="CWI1320" s="9"/>
      <c r="CWJ1320" s="9"/>
      <c r="CWK1320" s="9"/>
      <c r="CWL1320" s="9"/>
      <c r="CWM1320" s="9"/>
      <c r="CWN1320" s="9"/>
      <c r="CWO1320" s="9"/>
      <c r="CWP1320" s="9"/>
      <c r="CWQ1320" s="9"/>
      <c r="CWR1320" s="9"/>
      <c r="CWS1320" s="9"/>
      <c r="CWT1320" s="9"/>
      <c r="CWU1320" s="9"/>
      <c r="CWV1320" s="9"/>
      <c r="CWW1320" s="9"/>
      <c r="CWX1320" s="9"/>
      <c r="CWY1320" s="9"/>
      <c r="CWZ1320" s="9"/>
      <c r="CXA1320" s="9"/>
      <c r="CXB1320" s="9"/>
      <c r="CXC1320" s="9"/>
      <c r="CXD1320" s="9"/>
      <c r="CXE1320" s="9"/>
      <c r="CXF1320" s="9"/>
      <c r="CXG1320" s="9"/>
      <c r="CXH1320" s="9"/>
      <c r="CXI1320" s="9"/>
      <c r="CXJ1320" s="9"/>
      <c r="CXK1320" s="9"/>
      <c r="CXL1320" s="9"/>
      <c r="CXM1320" s="9"/>
      <c r="CXN1320" s="9"/>
      <c r="CXO1320" s="9"/>
      <c r="CXP1320" s="9"/>
      <c r="CXQ1320" s="9"/>
      <c r="CXR1320" s="9"/>
      <c r="CXS1320" s="9"/>
      <c r="CXT1320" s="9"/>
      <c r="CXU1320" s="9"/>
      <c r="CXV1320" s="9"/>
      <c r="CXW1320" s="9"/>
      <c r="CXX1320" s="9"/>
      <c r="CXY1320" s="9"/>
      <c r="CXZ1320" s="9"/>
      <c r="CYA1320" s="9"/>
      <c r="CYB1320" s="9"/>
      <c r="CYC1320" s="9"/>
      <c r="CYD1320" s="9"/>
      <c r="CYE1320" s="9"/>
      <c r="CYF1320" s="9"/>
      <c r="CYG1320" s="9"/>
      <c r="CYH1320" s="9"/>
      <c r="CYI1320" s="9"/>
      <c r="CYJ1320" s="9"/>
      <c r="CYK1320" s="9"/>
      <c r="CYL1320" s="9"/>
      <c r="CYM1320" s="9"/>
      <c r="CYN1320" s="9"/>
      <c r="CYO1320" s="9"/>
      <c r="CYP1320" s="9"/>
      <c r="CYQ1320" s="9"/>
      <c r="CYR1320" s="9"/>
      <c r="CYS1320" s="9"/>
      <c r="CYT1320" s="9"/>
      <c r="CYU1320" s="9"/>
      <c r="CYV1320" s="9"/>
      <c r="CYW1320" s="9"/>
      <c r="CYX1320" s="9"/>
      <c r="CYY1320" s="9"/>
      <c r="CYZ1320" s="9"/>
      <c r="CZA1320" s="9"/>
      <c r="CZB1320" s="9"/>
      <c r="CZC1320" s="9"/>
      <c r="CZD1320" s="9"/>
      <c r="CZE1320" s="9"/>
      <c r="CZF1320" s="9"/>
      <c r="CZG1320" s="9"/>
      <c r="CZH1320" s="9"/>
      <c r="CZI1320" s="9"/>
      <c r="CZJ1320" s="9"/>
      <c r="CZK1320" s="9"/>
      <c r="CZL1320" s="9"/>
      <c r="CZM1320" s="9"/>
      <c r="CZN1320" s="9"/>
      <c r="CZO1320" s="9"/>
      <c r="CZP1320" s="9"/>
      <c r="CZQ1320" s="9"/>
      <c r="CZR1320" s="9"/>
      <c r="CZS1320" s="9"/>
      <c r="CZT1320" s="9"/>
      <c r="CZU1320" s="9"/>
      <c r="CZV1320" s="9"/>
      <c r="CZW1320" s="9"/>
      <c r="CZX1320" s="9"/>
      <c r="CZY1320" s="9"/>
      <c r="CZZ1320" s="9"/>
      <c r="DAA1320" s="9"/>
      <c r="DAB1320" s="9"/>
      <c r="DAC1320" s="9"/>
      <c r="DAD1320" s="9"/>
      <c r="DAE1320" s="9"/>
      <c r="DAF1320" s="9"/>
      <c r="DAG1320" s="9"/>
      <c r="DAH1320" s="9"/>
      <c r="DAI1320" s="9"/>
      <c r="DAJ1320" s="9"/>
      <c r="DAK1320" s="9"/>
      <c r="DAL1320" s="9"/>
      <c r="DAM1320" s="9"/>
      <c r="DAN1320" s="9"/>
      <c r="DAO1320" s="9"/>
      <c r="DAP1320" s="9"/>
      <c r="DAQ1320" s="9"/>
      <c r="DAR1320" s="9"/>
      <c r="DAS1320" s="9"/>
      <c r="DAT1320" s="9"/>
      <c r="DAU1320" s="9"/>
      <c r="DAV1320" s="9"/>
      <c r="DAW1320" s="9"/>
      <c r="DAX1320" s="9"/>
      <c r="DAY1320" s="9"/>
      <c r="DAZ1320" s="9"/>
      <c r="DBA1320" s="9"/>
      <c r="DBB1320" s="9"/>
      <c r="DBC1320" s="9"/>
      <c r="DBD1320" s="9"/>
      <c r="DBE1320" s="9"/>
      <c r="DBF1320" s="9"/>
      <c r="DBG1320" s="9"/>
      <c r="DBH1320" s="9"/>
      <c r="DBI1320" s="9"/>
      <c r="DBJ1320" s="9"/>
      <c r="DBK1320" s="9"/>
      <c r="DBL1320" s="9"/>
      <c r="DBM1320" s="9"/>
      <c r="DBN1320" s="9"/>
      <c r="DBO1320" s="9"/>
      <c r="DBP1320" s="9"/>
      <c r="DBQ1320" s="9"/>
      <c r="DBR1320" s="9"/>
      <c r="DBS1320" s="9"/>
      <c r="DBT1320" s="9"/>
      <c r="DBU1320" s="9"/>
      <c r="DBV1320" s="9"/>
      <c r="DBW1320" s="9"/>
      <c r="DBX1320" s="9"/>
      <c r="DBY1320" s="9"/>
      <c r="DBZ1320" s="9"/>
      <c r="DCA1320" s="9"/>
      <c r="DCB1320" s="9"/>
      <c r="DCC1320" s="9"/>
      <c r="DCD1320" s="9"/>
      <c r="DCE1320" s="9"/>
      <c r="DCF1320" s="9"/>
      <c r="DCG1320" s="9"/>
      <c r="DCH1320" s="9"/>
      <c r="DCI1320" s="9"/>
      <c r="DCJ1320" s="9"/>
      <c r="DCK1320" s="9"/>
      <c r="DCL1320" s="9"/>
      <c r="DCM1320" s="9"/>
      <c r="DCN1320" s="9"/>
      <c r="DCO1320" s="9"/>
      <c r="DCP1320" s="9"/>
      <c r="DCQ1320" s="9"/>
      <c r="DCR1320" s="9"/>
      <c r="DCS1320" s="9"/>
      <c r="DCT1320" s="9"/>
      <c r="DCU1320" s="9"/>
      <c r="DCV1320" s="9"/>
      <c r="DCW1320" s="9"/>
      <c r="DCX1320" s="9"/>
      <c r="DCY1320" s="9"/>
      <c r="DCZ1320" s="9"/>
      <c r="DDA1320" s="9"/>
      <c r="DDB1320" s="9"/>
      <c r="DDC1320" s="9"/>
      <c r="DDD1320" s="9"/>
      <c r="DDE1320" s="9"/>
      <c r="DDF1320" s="9"/>
      <c r="DDG1320" s="9"/>
      <c r="DDH1320" s="9"/>
      <c r="DDI1320" s="9"/>
      <c r="DDJ1320" s="9"/>
      <c r="DDK1320" s="9"/>
      <c r="DDL1320" s="9"/>
      <c r="DDM1320" s="9"/>
      <c r="DDN1320" s="9"/>
      <c r="DDO1320" s="9"/>
      <c r="DDP1320" s="9"/>
      <c r="DDQ1320" s="9"/>
      <c r="DDR1320" s="9"/>
      <c r="DDS1320" s="9"/>
      <c r="DDT1320" s="9"/>
      <c r="DDU1320" s="9"/>
      <c r="DDV1320" s="9"/>
      <c r="DDW1320" s="9"/>
      <c r="DDX1320" s="9"/>
      <c r="DDY1320" s="9"/>
      <c r="DDZ1320" s="9"/>
      <c r="DEA1320" s="9"/>
      <c r="DEB1320" s="9"/>
      <c r="DEC1320" s="9"/>
      <c r="DED1320" s="9"/>
      <c r="DEE1320" s="9"/>
      <c r="DEF1320" s="9"/>
      <c r="DEG1320" s="9"/>
      <c r="DEH1320" s="9"/>
      <c r="DEI1320" s="9"/>
      <c r="DEJ1320" s="9"/>
      <c r="DEK1320" s="9"/>
      <c r="DEL1320" s="9"/>
      <c r="DEM1320" s="9"/>
      <c r="DEN1320" s="9"/>
      <c r="DEO1320" s="9"/>
      <c r="DEP1320" s="9"/>
      <c r="DEQ1320" s="9"/>
      <c r="DER1320" s="9"/>
      <c r="DES1320" s="9"/>
      <c r="DET1320" s="9"/>
      <c r="DEU1320" s="9"/>
      <c r="DEV1320" s="9"/>
      <c r="DEW1320" s="9"/>
      <c r="DEX1320" s="9"/>
      <c r="DEY1320" s="9"/>
      <c r="DEZ1320" s="9"/>
      <c r="DFA1320" s="9"/>
      <c r="DFB1320" s="9"/>
      <c r="DFC1320" s="9"/>
      <c r="DFD1320" s="9"/>
      <c r="DFE1320" s="9"/>
      <c r="DFF1320" s="9"/>
      <c r="DFG1320" s="9"/>
      <c r="DFH1320" s="9"/>
      <c r="DFI1320" s="9"/>
      <c r="DFJ1320" s="9"/>
      <c r="DFK1320" s="9"/>
      <c r="DFL1320" s="9"/>
      <c r="DFM1320" s="9"/>
      <c r="DFN1320" s="9"/>
      <c r="DFO1320" s="9"/>
      <c r="DFP1320" s="9"/>
      <c r="DFQ1320" s="9"/>
      <c r="DFR1320" s="9"/>
      <c r="DFS1320" s="9"/>
      <c r="DFT1320" s="9"/>
      <c r="DFU1320" s="9"/>
      <c r="DFV1320" s="9"/>
      <c r="DFW1320" s="9"/>
      <c r="DFX1320" s="9"/>
      <c r="DFY1320" s="9"/>
      <c r="DFZ1320" s="9"/>
      <c r="DGA1320" s="9"/>
      <c r="DGB1320" s="9"/>
      <c r="DGC1320" s="9"/>
      <c r="DGD1320" s="9"/>
      <c r="DGE1320" s="9"/>
      <c r="DGF1320" s="9"/>
      <c r="DGG1320" s="9"/>
      <c r="DGH1320" s="9"/>
      <c r="DGI1320" s="9"/>
      <c r="DGJ1320" s="9"/>
      <c r="DGK1320" s="9"/>
      <c r="DGL1320" s="9"/>
      <c r="DGM1320" s="9"/>
      <c r="DGN1320" s="9"/>
      <c r="DGO1320" s="9"/>
      <c r="DGP1320" s="9"/>
      <c r="DGQ1320" s="9"/>
      <c r="DGR1320" s="9"/>
      <c r="DGS1320" s="9"/>
      <c r="DGT1320" s="9"/>
      <c r="DGU1320" s="9"/>
      <c r="DGV1320" s="9"/>
      <c r="DGW1320" s="9"/>
      <c r="DGX1320" s="9"/>
      <c r="DGY1320" s="9"/>
      <c r="DGZ1320" s="9"/>
      <c r="DHA1320" s="9"/>
      <c r="DHB1320" s="9"/>
      <c r="DHC1320" s="9"/>
      <c r="DHD1320" s="9"/>
      <c r="DHE1320" s="9"/>
      <c r="DHF1320" s="9"/>
      <c r="DHG1320" s="9"/>
      <c r="DHH1320" s="9"/>
      <c r="DHI1320" s="9"/>
      <c r="DHJ1320" s="9"/>
      <c r="DHK1320" s="9"/>
      <c r="DHL1320" s="9"/>
      <c r="DHM1320" s="9"/>
      <c r="DHN1320" s="9"/>
      <c r="DHO1320" s="9"/>
      <c r="DHP1320" s="9"/>
      <c r="DHQ1320" s="9"/>
      <c r="DHR1320" s="9"/>
      <c r="DHS1320" s="9"/>
      <c r="DHT1320" s="9"/>
      <c r="DHU1320" s="9"/>
      <c r="DHV1320" s="9"/>
      <c r="DHW1320" s="9"/>
      <c r="DHX1320" s="9"/>
      <c r="DHY1320" s="9"/>
      <c r="DHZ1320" s="9"/>
      <c r="DIA1320" s="9"/>
      <c r="DIB1320" s="9"/>
      <c r="DIC1320" s="9"/>
      <c r="DID1320" s="9"/>
      <c r="DIE1320" s="9"/>
      <c r="DIF1320" s="9"/>
      <c r="DIG1320" s="9"/>
      <c r="DIH1320" s="9"/>
      <c r="DII1320" s="9"/>
      <c r="DIJ1320" s="9"/>
      <c r="DIK1320" s="9"/>
      <c r="DIL1320" s="9"/>
      <c r="DIM1320" s="9"/>
      <c r="DIN1320" s="9"/>
      <c r="DIO1320" s="9"/>
      <c r="DIP1320" s="9"/>
      <c r="DIQ1320" s="9"/>
      <c r="DIR1320" s="9"/>
      <c r="DIS1320" s="9"/>
      <c r="DIT1320" s="9"/>
      <c r="DIU1320" s="9"/>
      <c r="DIV1320" s="9"/>
      <c r="DIW1320" s="9"/>
      <c r="DIX1320" s="9"/>
      <c r="DIY1320" s="9"/>
      <c r="DIZ1320" s="9"/>
      <c r="DJA1320" s="9"/>
      <c r="DJB1320" s="9"/>
      <c r="DJC1320" s="9"/>
      <c r="DJD1320" s="9"/>
      <c r="DJE1320" s="9"/>
      <c r="DJF1320" s="9"/>
      <c r="DJG1320" s="9"/>
      <c r="DJH1320" s="9"/>
      <c r="DJI1320" s="9"/>
      <c r="DJJ1320" s="9"/>
      <c r="DJK1320" s="9"/>
      <c r="DJL1320" s="9"/>
      <c r="DJM1320" s="9"/>
      <c r="DJN1320" s="9"/>
      <c r="DJO1320" s="9"/>
      <c r="DJP1320" s="9"/>
      <c r="DJQ1320" s="9"/>
      <c r="DJR1320" s="9"/>
      <c r="DJS1320" s="9"/>
      <c r="DJT1320" s="9"/>
      <c r="DJU1320" s="9"/>
      <c r="DJV1320" s="9"/>
      <c r="DJW1320" s="9"/>
      <c r="DJX1320" s="9"/>
      <c r="DJY1320" s="9"/>
      <c r="DJZ1320" s="9"/>
      <c r="DKA1320" s="9"/>
      <c r="DKB1320" s="9"/>
      <c r="DKC1320" s="9"/>
      <c r="DKD1320" s="9"/>
      <c r="DKE1320" s="9"/>
      <c r="DKF1320" s="9"/>
      <c r="DKG1320" s="9"/>
      <c r="DKH1320" s="9"/>
      <c r="DKI1320" s="9"/>
      <c r="DKJ1320" s="9"/>
      <c r="DKK1320" s="9"/>
      <c r="DKL1320" s="9"/>
      <c r="DKM1320" s="9"/>
      <c r="DKN1320" s="9"/>
      <c r="DKO1320" s="9"/>
      <c r="DKP1320" s="9"/>
      <c r="DKQ1320" s="9"/>
      <c r="DKR1320" s="9"/>
      <c r="DKS1320" s="9"/>
      <c r="DKT1320" s="9"/>
      <c r="DKU1320" s="9"/>
      <c r="DKV1320" s="9"/>
      <c r="DKW1320" s="9"/>
      <c r="DKX1320" s="9"/>
      <c r="DKY1320" s="9"/>
      <c r="DKZ1320" s="9"/>
      <c r="DLA1320" s="9"/>
      <c r="DLB1320" s="9"/>
      <c r="DLC1320" s="9"/>
      <c r="DLD1320" s="9"/>
      <c r="DLE1320" s="9"/>
      <c r="DLF1320" s="9"/>
      <c r="DLG1320" s="9"/>
      <c r="DLH1320" s="9"/>
      <c r="DLI1320" s="9"/>
      <c r="DLJ1320" s="9"/>
      <c r="DLK1320" s="9"/>
      <c r="DLL1320" s="9"/>
      <c r="DLM1320" s="9"/>
      <c r="DLN1320" s="9"/>
      <c r="DLO1320" s="9"/>
      <c r="DLP1320" s="9"/>
      <c r="DLQ1320" s="9"/>
      <c r="DLR1320" s="9"/>
      <c r="DLS1320" s="9"/>
      <c r="DLT1320" s="9"/>
      <c r="DLU1320" s="9"/>
      <c r="DLV1320" s="9"/>
      <c r="DLW1320" s="9"/>
      <c r="DLX1320" s="9"/>
      <c r="DLY1320" s="9"/>
      <c r="DLZ1320" s="9"/>
      <c r="DMA1320" s="9"/>
      <c r="DMB1320" s="9"/>
      <c r="DMC1320" s="9"/>
      <c r="DMD1320" s="9"/>
      <c r="DME1320" s="9"/>
      <c r="DMF1320" s="9"/>
      <c r="DMG1320" s="9"/>
      <c r="DMH1320" s="9"/>
      <c r="DMI1320" s="9"/>
      <c r="DMJ1320" s="9"/>
      <c r="DMK1320" s="9"/>
      <c r="DML1320" s="9"/>
      <c r="DMM1320" s="9"/>
      <c r="DMN1320" s="9"/>
      <c r="DMO1320" s="9"/>
      <c r="DMP1320" s="9"/>
      <c r="DMQ1320" s="9"/>
      <c r="DMR1320" s="9"/>
      <c r="DMS1320" s="9"/>
      <c r="DMT1320" s="9"/>
      <c r="DMU1320" s="9"/>
      <c r="DMV1320" s="9"/>
      <c r="DMW1320" s="9"/>
      <c r="DMX1320" s="9"/>
      <c r="DMY1320" s="9"/>
      <c r="DMZ1320" s="9"/>
      <c r="DNA1320" s="9"/>
      <c r="DNB1320" s="9"/>
      <c r="DNC1320" s="9"/>
      <c r="DND1320" s="9"/>
      <c r="DNE1320" s="9"/>
      <c r="DNF1320" s="9"/>
      <c r="DNG1320" s="9"/>
      <c r="DNH1320" s="9"/>
      <c r="DNI1320" s="9"/>
      <c r="DNJ1320" s="9"/>
      <c r="DNK1320" s="9"/>
      <c r="DNL1320" s="9"/>
      <c r="DNM1320" s="9"/>
      <c r="DNN1320" s="9"/>
      <c r="DNO1320" s="9"/>
      <c r="DNP1320" s="9"/>
      <c r="DNQ1320" s="9"/>
      <c r="DNR1320" s="9"/>
      <c r="DNS1320" s="9"/>
      <c r="DNT1320" s="9"/>
      <c r="DNU1320" s="9"/>
      <c r="DNV1320" s="9"/>
      <c r="DNW1320" s="9"/>
      <c r="DNX1320" s="9"/>
      <c r="DNY1320" s="9"/>
      <c r="DNZ1320" s="9"/>
      <c r="DOA1320" s="9"/>
      <c r="DOB1320" s="9"/>
      <c r="DOC1320" s="9"/>
      <c r="DOD1320" s="9"/>
      <c r="DOE1320" s="9"/>
      <c r="DOF1320" s="9"/>
      <c r="DOG1320" s="9"/>
      <c r="DOH1320" s="9"/>
      <c r="DOI1320" s="9"/>
      <c r="DOJ1320" s="9"/>
      <c r="DOK1320" s="9"/>
      <c r="DOL1320" s="9"/>
      <c r="DOM1320" s="9"/>
      <c r="DON1320" s="9"/>
      <c r="DOO1320" s="9"/>
      <c r="DOP1320" s="9"/>
      <c r="DOQ1320" s="9"/>
      <c r="DOR1320" s="9"/>
      <c r="DOS1320" s="9"/>
      <c r="DOT1320" s="9"/>
      <c r="DOU1320" s="9"/>
      <c r="DOV1320" s="9"/>
      <c r="DOW1320" s="9"/>
      <c r="DOX1320" s="9"/>
      <c r="DOY1320" s="9"/>
      <c r="DOZ1320" s="9"/>
      <c r="DPA1320" s="9"/>
      <c r="DPB1320" s="9"/>
      <c r="DPC1320" s="9"/>
      <c r="DPD1320" s="9"/>
      <c r="DPE1320" s="9"/>
      <c r="DPF1320" s="9"/>
      <c r="DPG1320" s="9"/>
      <c r="DPH1320" s="9"/>
      <c r="DPI1320" s="9"/>
      <c r="DPJ1320" s="9"/>
      <c r="DPK1320" s="9"/>
      <c r="DPL1320" s="9"/>
      <c r="DPM1320" s="9"/>
      <c r="DPN1320" s="9"/>
      <c r="DPO1320" s="9"/>
      <c r="DPP1320" s="9"/>
      <c r="DPQ1320" s="9"/>
      <c r="DPR1320" s="9"/>
      <c r="DPS1320" s="9"/>
      <c r="DPT1320" s="9"/>
      <c r="DPU1320" s="9"/>
      <c r="DPV1320" s="9"/>
      <c r="DPW1320" s="9"/>
      <c r="DPX1320" s="9"/>
      <c r="DPY1320" s="9"/>
      <c r="DPZ1320" s="9"/>
      <c r="DQA1320" s="9"/>
      <c r="DQB1320" s="9"/>
      <c r="DQC1320" s="9"/>
      <c r="DQD1320" s="9"/>
      <c r="DQE1320" s="9"/>
      <c r="DQF1320" s="9"/>
      <c r="DQG1320" s="9"/>
      <c r="DQH1320" s="9"/>
      <c r="DQI1320" s="9"/>
      <c r="DQJ1320" s="9"/>
      <c r="DQK1320" s="9"/>
      <c r="DQL1320" s="9"/>
      <c r="DQM1320" s="9"/>
      <c r="DQN1320" s="9"/>
      <c r="DQO1320" s="9"/>
      <c r="DQP1320" s="9"/>
      <c r="DQQ1320" s="9"/>
      <c r="DQR1320" s="9"/>
      <c r="DQS1320" s="9"/>
      <c r="DQT1320" s="9"/>
      <c r="DQU1320" s="9"/>
      <c r="DQV1320" s="9"/>
      <c r="DQW1320" s="9"/>
      <c r="DQX1320" s="9"/>
      <c r="DQY1320" s="9"/>
      <c r="DQZ1320" s="9"/>
      <c r="DRA1320" s="9"/>
      <c r="DRB1320" s="9"/>
      <c r="DRC1320" s="9"/>
      <c r="DRD1320" s="9"/>
      <c r="DRE1320" s="9"/>
      <c r="DRF1320" s="9"/>
      <c r="DRG1320" s="9"/>
      <c r="DRH1320" s="9"/>
      <c r="DRI1320" s="9"/>
      <c r="DRJ1320" s="9"/>
      <c r="DRK1320" s="9"/>
      <c r="DRL1320" s="9"/>
      <c r="DRM1320" s="9"/>
      <c r="DRN1320" s="9"/>
      <c r="DRO1320" s="9"/>
      <c r="DRP1320" s="9"/>
      <c r="DRQ1320" s="9"/>
      <c r="DRR1320" s="9"/>
      <c r="DRS1320" s="9"/>
      <c r="DRT1320" s="9"/>
      <c r="DRU1320" s="9"/>
      <c r="DRV1320" s="9"/>
      <c r="DRW1320" s="9"/>
      <c r="DRX1320" s="9"/>
      <c r="DRY1320" s="9"/>
      <c r="DRZ1320" s="9"/>
      <c r="DSA1320" s="9"/>
      <c r="DSB1320" s="9"/>
      <c r="DSC1320" s="9"/>
      <c r="DSD1320" s="9"/>
      <c r="DSE1320" s="9"/>
      <c r="DSF1320" s="9"/>
      <c r="DSG1320" s="9"/>
      <c r="DSH1320" s="9"/>
      <c r="DSI1320" s="9"/>
      <c r="DSJ1320" s="9"/>
      <c r="DSK1320" s="9"/>
      <c r="DSL1320" s="9"/>
      <c r="DSM1320" s="9"/>
      <c r="DSN1320" s="9"/>
      <c r="DSO1320" s="9"/>
      <c r="DSP1320" s="9"/>
      <c r="DSQ1320" s="9"/>
      <c r="DSR1320" s="9"/>
      <c r="DSS1320" s="9"/>
      <c r="DST1320" s="9"/>
      <c r="DSU1320" s="9"/>
      <c r="DSV1320" s="9"/>
      <c r="DSW1320" s="9"/>
      <c r="DSX1320" s="9"/>
      <c r="DSY1320" s="9"/>
      <c r="DSZ1320" s="9"/>
      <c r="DTA1320" s="9"/>
      <c r="DTB1320" s="9"/>
      <c r="DTC1320" s="9"/>
      <c r="DTD1320" s="9"/>
      <c r="DTE1320" s="9"/>
      <c r="DTF1320" s="9"/>
      <c r="DTG1320" s="9"/>
      <c r="DTH1320" s="9"/>
      <c r="DTI1320" s="9"/>
      <c r="DTJ1320" s="9"/>
      <c r="DTK1320" s="9"/>
      <c r="DTL1320" s="9"/>
      <c r="DTM1320" s="9"/>
      <c r="DTN1320" s="9"/>
      <c r="DTO1320" s="9"/>
      <c r="DTP1320" s="9"/>
      <c r="DTQ1320" s="9"/>
      <c r="DTR1320" s="9"/>
      <c r="DTS1320" s="9"/>
      <c r="DTT1320" s="9"/>
      <c r="DTU1320" s="9"/>
      <c r="DTV1320" s="9"/>
      <c r="DTW1320" s="9"/>
      <c r="DTX1320" s="9"/>
      <c r="DTY1320" s="9"/>
      <c r="DTZ1320" s="9"/>
      <c r="DUA1320" s="9"/>
      <c r="DUB1320" s="9"/>
      <c r="DUC1320" s="9"/>
      <c r="DUD1320" s="9"/>
      <c r="DUE1320" s="9"/>
      <c r="DUF1320" s="9"/>
      <c r="DUG1320" s="9"/>
      <c r="DUH1320" s="9"/>
      <c r="DUI1320" s="9"/>
      <c r="DUJ1320" s="9"/>
      <c r="DUK1320" s="9"/>
      <c r="DUL1320" s="9"/>
      <c r="DUM1320" s="9"/>
      <c r="DUN1320" s="9"/>
      <c r="DUO1320" s="9"/>
      <c r="DUP1320" s="9"/>
      <c r="DUQ1320" s="9"/>
      <c r="DUR1320" s="9"/>
      <c r="DUS1320" s="9"/>
      <c r="DUT1320" s="9"/>
      <c r="DUU1320" s="9"/>
      <c r="DUV1320" s="9"/>
      <c r="DUW1320" s="9"/>
      <c r="DUX1320" s="9"/>
      <c r="DUY1320" s="9"/>
      <c r="DUZ1320" s="9"/>
      <c r="DVA1320" s="9"/>
      <c r="DVB1320" s="9"/>
      <c r="DVC1320" s="9"/>
      <c r="DVD1320" s="9"/>
      <c r="DVE1320" s="9"/>
      <c r="DVF1320" s="9"/>
      <c r="DVG1320" s="9"/>
      <c r="DVH1320" s="9"/>
      <c r="DVI1320" s="9"/>
      <c r="DVJ1320" s="9"/>
      <c r="DVK1320" s="9"/>
      <c r="DVL1320" s="9"/>
      <c r="DVM1320" s="9"/>
      <c r="DVN1320" s="9"/>
      <c r="DVO1320" s="9"/>
      <c r="DVP1320" s="9"/>
      <c r="DVQ1320" s="9"/>
      <c r="DVR1320" s="9"/>
      <c r="DVS1320" s="9"/>
      <c r="DVT1320" s="9"/>
      <c r="DVU1320" s="9"/>
      <c r="DVV1320" s="9"/>
      <c r="DVW1320" s="9"/>
      <c r="DVX1320" s="9"/>
      <c r="DVY1320" s="9"/>
      <c r="DVZ1320" s="9"/>
      <c r="DWA1320" s="9"/>
      <c r="DWB1320" s="9"/>
      <c r="DWC1320" s="9"/>
      <c r="DWD1320" s="9"/>
      <c r="DWE1320" s="9"/>
      <c r="DWF1320" s="9"/>
      <c r="DWG1320" s="9"/>
      <c r="DWH1320" s="9"/>
      <c r="DWI1320" s="9"/>
      <c r="DWJ1320" s="9"/>
      <c r="DWK1320" s="9"/>
      <c r="DWL1320" s="9"/>
      <c r="DWM1320" s="9"/>
      <c r="DWN1320" s="9"/>
      <c r="DWO1320" s="9"/>
      <c r="DWP1320" s="9"/>
      <c r="DWQ1320" s="9"/>
      <c r="DWR1320" s="9"/>
      <c r="DWS1320" s="9"/>
      <c r="DWT1320" s="9"/>
      <c r="DWU1320" s="9"/>
      <c r="DWV1320" s="9"/>
      <c r="DWW1320" s="9"/>
      <c r="DWX1320" s="9"/>
      <c r="DWY1320" s="9"/>
      <c r="DWZ1320" s="9"/>
      <c r="DXA1320" s="9"/>
      <c r="DXB1320" s="9"/>
      <c r="DXC1320" s="9"/>
      <c r="DXD1320" s="9"/>
      <c r="DXE1320" s="9"/>
      <c r="DXF1320" s="9"/>
      <c r="DXG1320" s="9"/>
      <c r="DXH1320" s="9"/>
      <c r="DXI1320" s="9"/>
      <c r="DXJ1320" s="9"/>
      <c r="DXK1320" s="9"/>
      <c r="DXL1320" s="9"/>
      <c r="DXM1320" s="9"/>
      <c r="DXN1320" s="9"/>
      <c r="DXO1320" s="9"/>
      <c r="DXP1320" s="9"/>
      <c r="DXQ1320" s="9"/>
      <c r="DXR1320" s="9"/>
      <c r="DXS1320" s="9"/>
      <c r="DXT1320" s="9"/>
      <c r="DXU1320" s="9"/>
      <c r="DXV1320" s="9"/>
      <c r="DXW1320" s="9"/>
      <c r="DXX1320" s="9"/>
      <c r="DXY1320" s="9"/>
      <c r="DXZ1320" s="9"/>
      <c r="DYA1320" s="9"/>
      <c r="DYB1320" s="9"/>
      <c r="DYC1320" s="9"/>
      <c r="DYD1320" s="9"/>
      <c r="DYE1320" s="9"/>
      <c r="DYF1320" s="9"/>
      <c r="DYG1320" s="9"/>
      <c r="DYH1320" s="9"/>
      <c r="DYI1320" s="9"/>
      <c r="DYJ1320" s="9"/>
      <c r="DYK1320" s="9"/>
      <c r="DYL1320" s="9"/>
      <c r="DYM1320" s="9"/>
      <c r="DYN1320" s="9"/>
      <c r="DYO1320" s="9"/>
      <c r="DYP1320" s="9"/>
      <c r="DYQ1320" s="9"/>
      <c r="DYR1320" s="9"/>
      <c r="DYS1320" s="9"/>
      <c r="DYT1320" s="9"/>
      <c r="DYU1320" s="9"/>
      <c r="DYV1320" s="9"/>
      <c r="DYW1320" s="9"/>
      <c r="DYX1320" s="9"/>
      <c r="DYY1320" s="9"/>
      <c r="DYZ1320" s="9"/>
      <c r="DZA1320" s="9"/>
      <c r="DZB1320" s="9"/>
      <c r="DZC1320" s="9"/>
      <c r="DZD1320" s="9"/>
      <c r="DZE1320" s="9"/>
      <c r="DZF1320" s="9"/>
      <c r="DZG1320" s="9"/>
      <c r="DZH1320" s="9"/>
      <c r="DZI1320" s="9"/>
      <c r="DZJ1320" s="9"/>
      <c r="DZK1320" s="9"/>
      <c r="DZL1320" s="9"/>
      <c r="DZM1320" s="9"/>
      <c r="DZN1320" s="9"/>
      <c r="DZO1320" s="9"/>
      <c r="DZP1320" s="9"/>
      <c r="DZQ1320" s="9"/>
      <c r="DZR1320" s="9"/>
      <c r="DZS1320" s="9"/>
      <c r="DZT1320" s="9"/>
      <c r="DZU1320" s="9"/>
      <c r="DZV1320" s="9"/>
      <c r="DZW1320" s="9"/>
      <c r="DZX1320" s="9"/>
      <c r="DZY1320" s="9"/>
      <c r="DZZ1320" s="9"/>
      <c r="EAA1320" s="9"/>
      <c r="EAB1320" s="9"/>
      <c r="EAC1320" s="9"/>
      <c r="EAD1320" s="9"/>
      <c r="EAE1320" s="9"/>
      <c r="EAF1320" s="9"/>
      <c r="EAG1320" s="9"/>
      <c r="EAH1320" s="9"/>
      <c r="EAI1320" s="9"/>
      <c r="EAJ1320" s="9"/>
      <c r="EAK1320" s="9"/>
      <c r="EAL1320" s="9"/>
      <c r="EAM1320" s="9"/>
      <c r="EAN1320" s="9"/>
      <c r="EAO1320" s="9"/>
      <c r="EAP1320" s="9"/>
      <c r="EAQ1320" s="9"/>
      <c r="EAR1320" s="9"/>
      <c r="EAS1320" s="9"/>
      <c r="EAT1320" s="9"/>
      <c r="EAU1320" s="9"/>
      <c r="EAV1320" s="9"/>
      <c r="EAW1320" s="9"/>
      <c r="EAX1320" s="9"/>
      <c r="EAY1320" s="9"/>
      <c r="EAZ1320" s="9"/>
      <c r="EBA1320" s="9"/>
      <c r="EBB1320" s="9"/>
      <c r="EBC1320" s="9"/>
      <c r="EBD1320" s="9"/>
      <c r="EBE1320" s="9"/>
      <c r="EBF1320" s="9"/>
      <c r="EBG1320" s="9"/>
      <c r="EBH1320" s="9"/>
      <c r="EBI1320" s="9"/>
      <c r="EBJ1320" s="9"/>
      <c r="EBK1320" s="9"/>
      <c r="EBL1320" s="9"/>
      <c r="EBM1320" s="9"/>
      <c r="EBN1320" s="9"/>
      <c r="EBO1320" s="9"/>
      <c r="EBP1320" s="9"/>
      <c r="EBQ1320" s="9"/>
      <c r="EBR1320" s="9"/>
      <c r="EBS1320" s="9"/>
      <c r="EBT1320" s="9"/>
      <c r="EBU1320" s="9"/>
      <c r="EBV1320" s="9"/>
      <c r="EBW1320" s="9"/>
      <c r="EBX1320" s="9"/>
      <c r="EBY1320" s="9"/>
      <c r="EBZ1320" s="9"/>
      <c r="ECA1320" s="9"/>
      <c r="ECB1320" s="9"/>
      <c r="ECC1320" s="9"/>
      <c r="ECD1320" s="9"/>
      <c r="ECE1320" s="9"/>
      <c r="ECF1320" s="9"/>
      <c r="ECG1320" s="9"/>
      <c r="ECH1320" s="9"/>
      <c r="ECI1320" s="9"/>
      <c r="ECJ1320" s="9"/>
      <c r="ECK1320" s="9"/>
      <c r="ECL1320" s="9"/>
      <c r="ECM1320" s="9"/>
      <c r="ECN1320" s="9"/>
      <c r="ECO1320" s="9"/>
      <c r="ECP1320" s="9"/>
      <c r="ECQ1320" s="9"/>
      <c r="ECR1320" s="9"/>
      <c r="ECS1320" s="9"/>
      <c r="ECT1320" s="9"/>
      <c r="ECU1320" s="9"/>
      <c r="ECV1320" s="9"/>
      <c r="ECW1320" s="9"/>
      <c r="ECX1320" s="9"/>
      <c r="ECY1320" s="9"/>
      <c r="ECZ1320" s="9"/>
      <c r="EDA1320" s="9"/>
      <c r="EDB1320" s="9"/>
      <c r="EDC1320" s="9"/>
      <c r="EDD1320" s="9"/>
      <c r="EDE1320" s="9"/>
      <c r="EDF1320" s="9"/>
      <c r="EDG1320" s="9"/>
      <c r="EDH1320" s="9"/>
      <c r="EDI1320" s="9"/>
      <c r="EDJ1320" s="9"/>
      <c r="EDK1320" s="9"/>
      <c r="EDL1320" s="9"/>
      <c r="EDM1320" s="9"/>
      <c r="EDN1320" s="9"/>
      <c r="EDO1320" s="9"/>
      <c r="EDP1320" s="9"/>
      <c r="EDQ1320" s="9"/>
      <c r="EDR1320" s="9"/>
      <c r="EDS1320" s="9"/>
      <c r="EDT1320" s="9"/>
      <c r="EDU1320" s="9"/>
      <c r="EDV1320" s="9"/>
      <c r="EDW1320" s="9"/>
      <c r="EDX1320" s="9"/>
      <c r="EDY1320" s="9"/>
      <c r="EDZ1320" s="9"/>
      <c r="EEA1320" s="9"/>
      <c r="EEB1320" s="9"/>
      <c r="EEC1320" s="9"/>
      <c r="EED1320" s="9"/>
      <c r="EEE1320" s="9"/>
      <c r="EEF1320" s="9"/>
      <c r="EEG1320" s="9"/>
      <c r="EEH1320" s="9"/>
      <c r="EEI1320" s="9"/>
      <c r="EEJ1320" s="9"/>
      <c r="EEK1320" s="9"/>
      <c r="EEL1320" s="9"/>
      <c r="EEM1320" s="9"/>
      <c r="EEN1320" s="9"/>
      <c r="EEO1320" s="9"/>
      <c r="EEP1320" s="9"/>
      <c r="EEQ1320" s="9"/>
      <c r="EER1320" s="9"/>
      <c r="EES1320" s="9"/>
      <c r="EET1320" s="9"/>
      <c r="EEU1320" s="9"/>
      <c r="EEV1320" s="9"/>
      <c r="EEW1320" s="9"/>
      <c r="EEX1320" s="9"/>
      <c r="EEY1320" s="9"/>
      <c r="EEZ1320" s="9"/>
      <c r="EFA1320" s="9"/>
      <c r="EFB1320" s="9"/>
      <c r="EFC1320" s="9"/>
      <c r="EFD1320" s="9"/>
      <c r="EFE1320" s="9"/>
      <c r="EFF1320" s="9"/>
      <c r="EFG1320" s="9"/>
      <c r="EFH1320" s="9"/>
      <c r="EFI1320" s="9"/>
      <c r="EFJ1320" s="9"/>
      <c r="EFK1320" s="9"/>
      <c r="EFL1320" s="9"/>
      <c r="EFM1320" s="9"/>
      <c r="EFN1320" s="9"/>
      <c r="EFO1320" s="9"/>
      <c r="EFP1320" s="9"/>
      <c r="EFQ1320" s="9"/>
      <c r="EFR1320" s="9"/>
      <c r="EFS1320" s="9"/>
      <c r="EFT1320" s="9"/>
      <c r="EFU1320" s="9"/>
      <c r="EFV1320" s="9"/>
      <c r="EFW1320" s="9"/>
      <c r="EFX1320" s="9"/>
      <c r="EFY1320" s="9"/>
      <c r="EFZ1320" s="9"/>
      <c r="EGA1320" s="9"/>
      <c r="EGB1320" s="9"/>
      <c r="EGC1320" s="9"/>
      <c r="EGD1320" s="9"/>
      <c r="EGE1320" s="9"/>
      <c r="EGF1320" s="9"/>
      <c r="EGG1320" s="9"/>
      <c r="EGH1320" s="9"/>
      <c r="EGI1320" s="9"/>
      <c r="EGJ1320" s="9"/>
      <c r="EGK1320" s="9"/>
      <c r="EGL1320" s="9"/>
      <c r="EGM1320" s="9"/>
      <c r="EGN1320" s="9"/>
      <c r="EGO1320" s="9"/>
      <c r="EGP1320" s="9"/>
      <c r="EGQ1320" s="9"/>
      <c r="EGR1320" s="9"/>
      <c r="EGS1320" s="9"/>
      <c r="EGT1320" s="9"/>
      <c r="EGU1320" s="9"/>
      <c r="EGV1320" s="9"/>
      <c r="EGW1320" s="9"/>
      <c r="EGX1320" s="9"/>
      <c r="EGY1320" s="9"/>
      <c r="EGZ1320" s="9"/>
      <c r="EHA1320" s="9"/>
      <c r="EHB1320" s="9"/>
      <c r="EHC1320" s="9"/>
      <c r="EHD1320" s="9"/>
      <c r="EHE1320" s="9"/>
      <c r="EHF1320" s="9"/>
      <c r="EHG1320" s="9"/>
      <c r="EHH1320" s="9"/>
      <c r="EHI1320" s="9"/>
      <c r="EHJ1320" s="9"/>
      <c r="EHK1320" s="9"/>
      <c r="EHL1320" s="9"/>
      <c r="EHM1320" s="9"/>
      <c r="EHN1320" s="9"/>
      <c r="EHO1320" s="9"/>
      <c r="EHP1320" s="9"/>
      <c r="EHQ1320" s="9"/>
      <c r="EHR1320" s="9"/>
      <c r="EHS1320" s="9"/>
      <c r="EHT1320" s="9"/>
      <c r="EHU1320" s="9"/>
      <c r="EHV1320" s="9"/>
      <c r="EHW1320" s="9"/>
      <c r="EHX1320" s="9"/>
      <c r="EHY1320" s="9"/>
      <c r="EHZ1320" s="9"/>
      <c r="EIA1320" s="9"/>
      <c r="EIB1320" s="9"/>
      <c r="EIC1320" s="9"/>
      <c r="EID1320" s="9"/>
      <c r="EIE1320" s="9"/>
      <c r="EIF1320" s="9"/>
      <c r="EIG1320" s="9"/>
      <c r="EIH1320" s="9"/>
      <c r="EII1320" s="9"/>
      <c r="EIJ1320" s="9"/>
      <c r="EIK1320" s="9"/>
      <c r="EIL1320" s="9"/>
      <c r="EIM1320" s="9"/>
      <c r="EIN1320" s="9"/>
      <c r="EIO1320" s="9"/>
      <c r="EIP1320" s="9"/>
      <c r="EIQ1320" s="9"/>
      <c r="EIR1320" s="9"/>
      <c r="EIS1320" s="9"/>
      <c r="EIT1320" s="9"/>
      <c r="EIU1320" s="9"/>
      <c r="EIV1320" s="9"/>
      <c r="EIW1320" s="9"/>
      <c r="EIX1320" s="9"/>
      <c r="EIY1320" s="9"/>
      <c r="EIZ1320" s="9"/>
      <c r="EJA1320" s="9"/>
      <c r="EJB1320" s="9"/>
      <c r="EJC1320" s="9"/>
      <c r="EJD1320" s="9"/>
      <c r="EJE1320" s="9"/>
      <c r="EJF1320" s="9"/>
      <c r="EJG1320" s="9"/>
      <c r="EJH1320" s="9"/>
      <c r="EJI1320" s="9"/>
      <c r="EJJ1320" s="9"/>
      <c r="EJK1320" s="9"/>
      <c r="EJL1320" s="9"/>
      <c r="EJM1320" s="9"/>
      <c r="EJN1320" s="9"/>
      <c r="EJO1320" s="9"/>
      <c r="EJP1320" s="9"/>
      <c r="EJQ1320" s="9"/>
      <c r="EJR1320" s="9"/>
      <c r="EJS1320" s="9"/>
      <c r="EJT1320" s="9"/>
      <c r="EJU1320" s="9"/>
      <c r="EJV1320" s="9"/>
      <c r="EJW1320" s="9"/>
      <c r="EJX1320" s="9"/>
      <c r="EJY1320" s="9"/>
      <c r="EJZ1320" s="9"/>
      <c r="EKA1320" s="9"/>
      <c r="EKB1320" s="9"/>
      <c r="EKC1320" s="9"/>
      <c r="EKD1320" s="9"/>
      <c r="EKE1320" s="9"/>
      <c r="EKF1320" s="9"/>
      <c r="EKG1320" s="9"/>
      <c r="EKH1320" s="9"/>
      <c r="EKI1320" s="9"/>
      <c r="EKJ1320" s="9"/>
      <c r="EKK1320" s="9"/>
      <c r="EKL1320" s="9"/>
      <c r="EKM1320" s="9"/>
      <c r="EKN1320" s="9"/>
      <c r="EKO1320" s="9"/>
      <c r="EKP1320" s="9"/>
      <c r="EKQ1320" s="9"/>
      <c r="EKR1320" s="9"/>
      <c r="EKS1320" s="9"/>
      <c r="EKT1320" s="9"/>
      <c r="EKU1320" s="9"/>
      <c r="EKV1320" s="9"/>
      <c r="EKW1320" s="9"/>
      <c r="EKX1320" s="9"/>
      <c r="EKY1320" s="9"/>
      <c r="EKZ1320" s="9"/>
      <c r="ELA1320" s="9"/>
      <c r="ELB1320" s="9"/>
      <c r="ELC1320" s="9"/>
      <c r="ELD1320" s="9"/>
      <c r="ELE1320" s="9"/>
      <c r="ELF1320" s="9"/>
      <c r="ELG1320" s="9"/>
      <c r="ELH1320" s="9"/>
      <c r="ELI1320" s="9"/>
      <c r="ELJ1320" s="9"/>
      <c r="ELK1320" s="9"/>
      <c r="ELL1320" s="9"/>
      <c r="ELM1320" s="9"/>
      <c r="ELN1320" s="9"/>
      <c r="ELO1320" s="9"/>
      <c r="ELP1320" s="9"/>
      <c r="ELQ1320" s="9"/>
      <c r="ELR1320" s="9"/>
      <c r="ELS1320" s="9"/>
      <c r="ELT1320" s="9"/>
      <c r="ELU1320" s="9"/>
      <c r="ELV1320" s="9"/>
      <c r="ELW1320" s="9"/>
      <c r="ELX1320" s="9"/>
      <c r="ELY1320" s="9"/>
      <c r="ELZ1320" s="9"/>
      <c r="EMA1320" s="9"/>
      <c r="EMB1320" s="9"/>
      <c r="EMC1320" s="9"/>
      <c r="EMD1320" s="9"/>
      <c r="EME1320" s="9"/>
      <c r="EMF1320" s="9"/>
      <c r="EMG1320" s="9"/>
      <c r="EMH1320" s="9"/>
      <c r="EMI1320" s="9"/>
      <c r="EMJ1320" s="9"/>
      <c r="EMK1320" s="9"/>
      <c r="EML1320" s="9"/>
      <c r="EMM1320" s="9"/>
      <c r="EMN1320" s="9"/>
      <c r="EMO1320" s="9"/>
      <c r="EMP1320" s="9"/>
      <c r="EMQ1320" s="9"/>
      <c r="EMR1320" s="9"/>
      <c r="EMS1320" s="9"/>
      <c r="EMT1320" s="9"/>
      <c r="EMU1320" s="9"/>
      <c r="EMV1320" s="9"/>
      <c r="EMW1320" s="9"/>
      <c r="EMX1320" s="9"/>
      <c r="EMY1320" s="9"/>
      <c r="EMZ1320" s="9"/>
      <c r="ENA1320" s="9"/>
      <c r="ENB1320" s="9"/>
      <c r="ENC1320" s="9"/>
      <c r="END1320" s="9"/>
      <c r="ENE1320" s="9"/>
      <c r="ENF1320" s="9"/>
      <c r="ENG1320" s="9"/>
      <c r="ENH1320" s="9"/>
      <c r="ENI1320" s="9"/>
      <c r="ENJ1320" s="9"/>
      <c r="ENK1320" s="9"/>
      <c r="ENL1320" s="9"/>
      <c r="ENM1320" s="9"/>
      <c r="ENN1320" s="9"/>
      <c r="ENO1320" s="9"/>
      <c r="ENP1320" s="9"/>
      <c r="ENQ1320" s="9"/>
      <c r="ENR1320" s="9"/>
      <c r="ENS1320" s="9"/>
      <c r="ENT1320" s="9"/>
      <c r="ENU1320" s="9"/>
      <c r="ENV1320" s="9"/>
      <c r="ENW1320" s="9"/>
      <c r="ENX1320" s="9"/>
      <c r="ENY1320" s="9"/>
      <c r="ENZ1320" s="9"/>
      <c r="EOA1320" s="9"/>
      <c r="EOB1320" s="9"/>
      <c r="EOC1320" s="9"/>
      <c r="EOD1320" s="9"/>
      <c r="EOE1320" s="9"/>
      <c r="EOF1320" s="9"/>
      <c r="EOG1320" s="9"/>
      <c r="EOH1320" s="9"/>
      <c r="EOI1320" s="9"/>
      <c r="EOJ1320" s="9"/>
      <c r="EOK1320" s="9"/>
      <c r="EOL1320" s="9"/>
      <c r="EOM1320" s="9"/>
      <c r="EON1320" s="9"/>
      <c r="EOO1320" s="9"/>
      <c r="EOP1320" s="9"/>
      <c r="EOQ1320" s="9"/>
      <c r="EOR1320" s="9"/>
      <c r="EOS1320" s="9"/>
      <c r="EOT1320" s="9"/>
      <c r="EOU1320" s="9"/>
      <c r="EOV1320" s="9"/>
      <c r="EOW1320" s="9"/>
      <c r="EOX1320" s="9"/>
      <c r="EOY1320" s="9"/>
      <c r="EOZ1320" s="9"/>
      <c r="EPA1320" s="9"/>
      <c r="EPB1320" s="9"/>
      <c r="EPC1320" s="9"/>
      <c r="EPD1320" s="9"/>
      <c r="EPE1320" s="9"/>
      <c r="EPF1320" s="9"/>
      <c r="EPG1320" s="9"/>
      <c r="EPH1320" s="9"/>
      <c r="EPI1320" s="9"/>
      <c r="EPJ1320" s="9"/>
      <c r="EPK1320" s="9"/>
      <c r="EPL1320" s="9"/>
      <c r="EPM1320" s="9"/>
      <c r="EPN1320" s="9"/>
      <c r="EPO1320" s="9"/>
      <c r="EPP1320" s="9"/>
      <c r="EPQ1320" s="9"/>
      <c r="EPR1320" s="9"/>
      <c r="EPS1320" s="9"/>
      <c r="EPT1320" s="9"/>
      <c r="EPU1320" s="9"/>
      <c r="EPV1320" s="9"/>
      <c r="EPW1320" s="9"/>
      <c r="EPX1320" s="9"/>
      <c r="EPY1320" s="9"/>
      <c r="EPZ1320" s="9"/>
      <c r="EQA1320" s="9"/>
      <c r="EQB1320" s="9"/>
      <c r="EQC1320" s="9"/>
      <c r="EQD1320" s="9"/>
      <c r="EQE1320" s="9"/>
      <c r="EQF1320" s="9"/>
      <c r="EQG1320" s="9"/>
      <c r="EQH1320" s="9"/>
      <c r="EQI1320" s="9"/>
      <c r="EQJ1320" s="9"/>
      <c r="EQK1320" s="9"/>
      <c r="EQL1320" s="9"/>
      <c r="EQM1320" s="9"/>
      <c r="EQN1320" s="9"/>
      <c r="EQO1320" s="9"/>
      <c r="EQP1320" s="9"/>
      <c r="EQQ1320" s="9"/>
      <c r="EQR1320" s="9"/>
      <c r="EQS1320" s="9"/>
      <c r="EQT1320" s="9"/>
      <c r="EQU1320" s="9"/>
      <c r="EQV1320" s="9"/>
      <c r="EQW1320" s="9"/>
      <c r="EQX1320" s="9"/>
      <c r="EQY1320" s="9"/>
      <c r="EQZ1320" s="9"/>
      <c r="ERA1320" s="9"/>
      <c r="ERB1320" s="9"/>
      <c r="ERC1320" s="9"/>
      <c r="ERD1320" s="9"/>
      <c r="ERE1320" s="9"/>
      <c r="ERF1320" s="9"/>
      <c r="ERG1320" s="9"/>
      <c r="ERH1320" s="9"/>
      <c r="ERI1320" s="9"/>
      <c r="ERJ1320" s="9"/>
      <c r="ERK1320" s="9"/>
      <c r="ERL1320" s="9"/>
      <c r="ERM1320" s="9"/>
      <c r="ERN1320" s="9"/>
      <c r="ERO1320" s="9"/>
      <c r="ERP1320" s="9"/>
      <c r="ERQ1320" s="9"/>
      <c r="ERR1320" s="9"/>
      <c r="ERS1320" s="9"/>
      <c r="ERT1320" s="9"/>
      <c r="ERU1320" s="9"/>
      <c r="ERV1320" s="9"/>
      <c r="ERW1320" s="9"/>
      <c r="ERX1320" s="9"/>
      <c r="ERY1320" s="9"/>
      <c r="ERZ1320" s="9"/>
      <c r="ESA1320" s="9"/>
      <c r="ESB1320" s="9"/>
      <c r="ESC1320" s="9"/>
      <c r="ESD1320" s="9"/>
      <c r="ESE1320" s="9"/>
      <c r="ESF1320" s="9"/>
      <c r="ESG1320" s="9"/>
      <c r="ESH1320" s="9"/>
      <c r="ESI1320" s="9"/>
      <c r="ESJ1320" s="9"/>
      <c r="ESK1320" s="9"/>
      <c r="ESL1320" s="9"/>
      <c r="ESM1320" s="9"/>
      <c r="ESN1320" s="9"/>
      <c r="ESO1320" s="9"/>
      <c r="ESP1320" s="9"/>
      <c r="ESQ1320" s="9"/>
      <c r="ESR1320" s="9"/>
      <c r="ESS1320" s="9"/>
      <c r="EST1320" s="9"/>
      <c r="ESU1320" s="9"/>
      <c r="ESV1320" s="9"/>
      <c r="ESW1320" s="9"/>
      <c r="ESX1320" s="9"/>
      <c r="ESY1320" s="9"/>
      <c r="ESZ1320" s="9"/>
      <c r="ETA1320" s="9"/>
      <c r="ETB1320" s="9"/>
      <c r="ETC1320" s="9"/>
      <c r="ETD1320" s="9"/>
      <c r="ETE1320" s="9"/>
      <c r="ETF1320" s="9"/>
      <c r="ETG1320" s="9"/>
      <c r="ETH1320" s="9"/>
      <c r="ETI1320" s="9"/>
      <c r="ETJ1320" s="9"/>
      <c r="ETK1320" s="9"/>
      <c r="ETL1320" s="9"/>
      <c r="ETM1320" s="9"/>
      <c r="ETN1320" s="9"/>
      <c r="ETO1320" s="9"/>
      <c r="ETP1320" s="9"/>
      <c r="ETQ1320" s="9"/>
      <c r="ETR1320" s="9"/>
      <c r="ETS1320" s="9"/>
      <c r="ETT1320" s="9"/>
      <c r="ETU1320" s="9"/>
      <c r="ETV1320" s="9"/>
      <c r="ETW1320" s="9"/>
      <c r="ETX1320" s="9"/>
      <c r="ETY1320" s="9"/>
      <c r="ETZ1320" s="9"/>
      <c r="EUA1320" s="9"/>
      <c r="EUB1320" s="9"/>
      <c r="EUC1320" s="9"/>
      <c r="EUD1320" s="9"/>
      <c r="EUE1320" s="9"/>
      <c r="EUF1320" s="9"/>
      <c r="EUG1320" s="9"/>
      <c r="EUH1320" s="9"/>
      <c r="EUI1320" s="9"/>
      <c r="EUJ1320" s="9"/>
      <c r="EUK1320" s="9"/>
      <c r="EUL1320" s="9"/>
      <c r="EUM1320" s="9"/>
      <c r="EUN1320" s="9"/>
      <c r="EUO1320" s="9"/>
      <c r="EUP1320" s="9"/>
      <c r="EUQ1320" s="9"/>
      <c r="EUR1320" s="9"/>
      <c r="EUS1320" s="9"/>
      <c r="EUT1320" s="9"/>
      <c r="EUU1320" s="9"/>
      <c r="EUV1320" s="9"/>
      <c r="EUW1320" s="9"/>
      <c r="EUX1320" s="9"/>
      <c r="EUY1320" s="9"/>
      <c r="EUZ1320" s="9"/>
      <c r="EVA1320" s="9"/>
      <c r="EVB1320" s="9"/>
      <c r="EVC1320" s="9"/>
      <c r="EVD1320" s="9"/>
      <c r="EVE1320" s="9"/>
      <c r="EVF1320" s="9"/>
      <c r="EVG1320" s="9"/>
      <c r="EVH1320" s="9"/>
      <c r="EVI1320" s="9"/>
      <c r="EVJ1320" s="9"/>
      <c r="EVK1320" s="9"/>
      <c r="EVL1320" s="9"/>
      <c r="EVM1320" s="9"/>
      <c r="EVN1320" s="9"/>
      <c r="EVO1320" s="9"/>
      <c r="EVP1320" s="9"/>
      <c r="EVQ1320" s="9"/>
      <c r="EVR1320" s="9"/>
      <c r="EVS1320" s="9"/>
      <c r="EVT1320" s="9"/>
      <c r="EVU1320" s="9"/>
      <c r="EVV1320" s="9"/>
      <c r="EVW1320" s="9"/>
      <c r="EVX1320" s="9"/>
      <c r="EVY1320" s="9"/>
      <c r="EVZ1320" s="9"/>
      <c r="EWA1320" s="9"/>
      <c r="EWB1320" s="9"/>
      <c r="EWC1320" s="9"/>
      <c r="EWD1320" s="9"/>
      <c r="EWE1320" s="9"/>
      <c r="EWF1320" s="9"/>
      <c r="EWG1320" s="9"/>
      <c r="EWH1320" s="9"/>
      <c r="EWI1320" s="9"/>
      <c r="EWJ1320" s="9"/>
      <c r="EWK1320" s="9"/>
      <c r="EWL1320" s="9"/>
      <c r="EWM1320" s="9"/>
      <c r="EWN1320" s="9"/>
      <c r="EWO1320" s="9"/>
      <c r="EWP1320" s="9"/>
      <c r="EWQ1320" s="9"/>
      <c r="EWR1320" s="9"/>
      <c r="EWS1320" s="9"/>
      <c r="EWT1320" s="9"/>
      <c r="EWU1320" s="9"/>
      <c r="EWV1320" s="9"/>
      <c r="EWW1320" s="9"/>
      <c r="EWX1320" s="9"/>
      <c r="EWY1320" s="9"/>
      <c r="EWZ1320" s="9"/>
      <c r="EXA1320" s="9"/>
      <c r="EXB1320" s="9"/>
      <c r="EXC1320" s="9"/>
      <c r="EXD1320" s="9"/>
      <c r="EXE1320" s="9"/>
      <c r="EXF1320" s="9"/>
      <c r="EXG1320" s="9"/>
      <c r="EXH1320" s="9"/>
      <c r="EXI1320" s="9"/>
      <c r="EXJ1320" s="9"/>
      <c r="EXK1320" s="9"/>
      <c r="EXL1320" s="9"/>
      <c r="EXM1320" s="9"/>
      <c r="EXN1320" s="9"/>
      <c r="EXO1320" s="9"/>
      <c r="EXP1320" s="9"/>
      <c r="EXQ1320" s="9"/>
      <c r="EXR1320" s="9"/>
      <c r="EXS1320" s="9"/>
      <c r="EXT1320" s="9"/>
      <c r="EXU1320" s="9"/>
      <c r="EXV1320" s="9"/>
      <c r="EXW1320" s="9"/>
      <c r="EXX1320" s="9"/>
      <c r="EXY1320" s="9"/>
      <c r="EXZ1320" s="9"/>
      <c r="EYA1320" s="9"/>
      <c r="EYB1320" s="9"/>
      <c r="EYC1320" s="9"/>
      <c r="EYD1320" s="9"/>
      <c r="EYE1320" s="9"/>
      <c r="EYF1320" s="9"/>
      <c r="EYG1320" s="9"/>
      <c r="EYH1320" s="9"/>
      <c r="EYI1320" s="9"/>
      <c r="EYJ1320" s="9"/>
      <c r="EYK1320" s="9"/>
      <c r="EYL1320" s="9"/>
      <c r="EYM1320" s="9"/>
      <c r="EYN1320" s="9"/>
      <c r="EYO1320" s="9"/>
      <c r="EYP1320" s="9"/>
      <c r="EYQ1320" s="9"/>
      <c r="EYR1320" s="9"/>
      <c r="EYS1320" s="9"/>
      <c r="EYT1320" s="9"/>
      <c r="EYU1320" s="9"/>
      <c r="EYV1320" s="9"/>
      <c r="EYW1320" s="9"/>
      <c r="EYX1320" s="9"/>
      <c r="EYY1320" s="9"/>
      <c r="EYZ1320" s="9"/>
      <c r="EZA1320" s="9"/>
      <c r="EZB1320" s="9"/>
      <c r="EZC1320" s="9"/>
      <c r="EZD1320" s="9"/>
      <c r="EZE1320" s="9"/>
      <c r="EZF1320" s="9"/>
      <c r="EZG1320" s="9"/>
      <c r="EZH1320" s="9"/>
      <c r="EZI1320" s="9"/>
      <c r="EZJ1320" s="9"/>
      <c r="EZK1320" s="9"/>
      <c r="EZL1320" s="9"/>
      <c r="EZM1320" s="9"/>
      <c r="EZN1320" s="9"/>
      <c r="EZO1320" s="9"/>
      <c r="EZP1320" s="9"/>
      <c r="EZQ1320" s="9"/>
      <c r="EZR1320" s="9"/>
      <c r="EZS1320" s="9"/>
      <c r="EZT1320" s="9"/>
      <c r="EZU1320" s="9"/>
      <c r="EZV1320" s="9"/>
      <c r="EZW1320" s="9"/>
      <c r="EZX1320" s="9"/>
      <c r="EZY1320" s="9"/>
      <c r="EZZ1320" s="9"/>
      <c r="FAA1320" s="9"/>
      <c r="FAB1320" s="9"/>
      <c r="FAC1320" s="9"/>
      <c r="FAD1320" s="9"/>
      <c r="FAE1320" s="9"/>
      <c r="FAF1320" s="9"/>
      <c r="FAG1320" s="9"/>
      <c r="FAH1320" s="9"/>
      <c r="FAI1320" s="9"/>
      <c r="FAJ1320" s="9"/>
      <c r="FAK1320" s="9"/>
      <c r="FAL1320" s="9"/>
      <c r="FAM1320" s="9"/>
      <c r="FAN1320" s="9"/>
      <c r="FAO1320" s="9"/>
      <c r="FAP1320" s="9"/>
      <c r="FAQ1320" s="9"/>
      <c r="FAR1320" s="9"/>
      <c r="FAS1320" s="9"/>
      <c r="FAT1320" s="9"/>
      <c r="FAU1320" s="9"/>
      <c r="FAV1320" s="9"/>
      <c r="FAW1320" s="9"/>
      <c r="FAX1320" s="9"/>
      <c r="FAY1320" s="9"/>
      <c r="FAZ1320" s="9"/>
      <c r="FBA1320" s="9"/>
      <c r="FBB1320" s="9"/>
      <c r="FBC1320" s="9"/>
      <c r="FBD1320" s="9"/>
      <c r="FBE1320" s="9"/>
      <c r="FBF1320" s="9"/>
      <c r="FBG1320" s="9"/>
      <c r="FBH1320" s="9"/>
      <c r="FBI1320" s="9"/>
      <c r="FBJ1320" s="9"/>
      <c r="FBK1320" s="9"/>
      <c r="FBL1320" s="9"/>
      <c r="FBM1320" s="9"/>
      <c r="FBN1320" s="9"/>
      <c r="FBO1320" s="9"/>
      <c r="FBP1320" s="9"/>
      <c r="FBQ1320" s="9"/>
      <c r="FBR1320" s="9"/>
      <c r="FBS1320" s="9"/>
      <c r="FBT1320" s="9"/>
      <c r="FBU1320" s="9"/>
      <c r="FBV1320" s="9"/>
      <c r="FBW1320" s="9"/>
      <c r="FBX1320" s="9"/>
      <c r="FBY1320" s="9"/>
      <c r="FBZ1320" s="9"/>
      <c r="FCA1320" s="9"/>
      <c r="FCB1320" s="9"/>
      <c r="FCC1320" s="9"/>
      <c r="FCD1320" s="9"/>
      <c r="FCE1320" s="9"/>
      <c r="FCF1320" s="9"/>
      <c r="FCG1320" s="9"/>
      <c r="FCH1320" s="9"/>
      <c r="FCI1320" s="9"/>
      <c r="FCJ1320" s="9"/>
      <c r="FCK1320" s="9"/>
      <c r="FCL1320" s="9"/>
      <c r="FCM1320" s="9"/>
      <c r="FCN1320" s="9"/>
      <c r="FCO1320" s="9"/>
      <c r="FCP1320" s="9"/>
      <c r="FCQ1320" s="9"/>
      <c r="FCR1320" s="9"/>
      <c r="FCS1320" s="9"/>
      <c r="FCT1320" s="9"/>
      <c r="FCU1320" s="9"/>
      <c r="FCV1320" s="9"/>
      <c r="FCW1320" s="9"/>
      <c r="FCX1320" s="9"/>
      <c r="FCY1320" s="9"/>
      <c r="FCZ1320" s="9"/>
      <c r="FDA1320" s="9"/>
      <c r="FDB1320" s="9"/>
      <c r="FDC1320" s="9"/>
      <c r="FDD1320" s="9"/>
      <c r="FDE1320" s="9"/>
      <c r="FDF1320" s="9"/>
      <c r="FDG1320" s="9"/>
      <c r="FDH1320" s="9"/>
      <c r="FDI1320" s="9"/>
      <c r="FDJ1320" s="9"/>
      <c r="FDK1320" s="9"/>
      <c r="FDL1320" s="9"/>
      <c r="FDM1320" s="9"/>
      <c r="FDN1320" s="9"/>
      <c r="FDO1320" s="9"/>
      <c r="FDP1320" s="9"/>
      <c r="FDQ1320" s="9"/>
      <c r="FDR1320" s="9"/>
      <c r="FDS1320" s="9"/>
      <c r="FDT1320" s="9"/>
      <c r="FDU1320" s="9"/>
      <c r="FDV1320" s="9"/>
      <c r="FDW1320" s="9"/>
      <c r="FDX1320" s="9"/>
      <c r="FDY1320" s="9"/>
      <c r="FDZ1320" s="9"/>
      <c r="FEA1320" s="9"/>
      <c r="FEB1320" s="9"/>
      <c r="FEC1320" s="9"/>
      <c r="FED1320" s="9"/>
      <c r="FEE1320" s="9"/>
      <c r="FEF1320" s="9"/>
      <c r="FEG1320" s="9"/>
      <c r="FEH1320" s="9"/>
      <c r="FEI1320" s="9"/>
      <c r="FEJ1320" s="9"/>
      <c r="FEK1320" s="9"/>
      <c r="FEL1320" s="9"/>
      <c r="FEM1320" s="9"/>
      <c r="FEN1320" s="9"/>
      <c r="FEO1320" s="9"/>
      <c r="FEP1320" s="9"/>
      <c r="FEQ1320" s="9"/>
      <c r="FER1320" s="9"/>
      <c r="FES1320" s="9"/>
      <c r="FET1320" s="9"/>
      <c r="FEU1320" s="9"/>
      <c r="FEV1320" s="9"/>
      <c r="FEW1320" s="9"/>
      <c r="FEX1320" s="9"/>
      <c r="FEY1320" s="9"/>
      <c r="FEZ1320" s="9"/>
      <c r="FFA1320" s="9"/>
      <c r="FFB1320" s="9"/>
      <c r="FFC1320" s="9"/>
      <c r="FFD1320" s="9"/>
      <c r="FFE1320" s="9"/>
      <c r="FFF1320" s="9"/>
      <c r="FFG1320" s="9"/>
      <c r="FFH1320" s="9"/>
      <c r="FFI1320" s="9"/>
      <c r="FFJ1320" s="9"/>
      <c r="FFK1320" s="9"/>
      <c r="FFL1320" s="9"/>
      <c r="FFM1320" s="9"/>
      <c r="FFN1320" s="9"/>
      <c r="FFO1320" s="9"/>
      <c r="FFP1320" s="9"/>
      <c r="FFQ1320" s="9"/>
      <c r="FFR1320" s="9"/>
      <c r="FFS1320" s="9"/>
      <c r="FFT1320" s="9"/>
      <c r="FFU1320" s="9"/>
      <c r="FFV1320" s="9"/>
      <c r="FFW1320" s="9"/>
      <c r="FFX1320" s="9"/>
      <c r="FFY1320" s="9"/>
      <c r="FFZ1320" s="9"/>
      <c r="FGA1320" s="9"/>
      <c r="FGB1320" s="9"/>
      <c r="FGC1320" s="9"/>
      <c r="FGD1320" s="9"/>
      <c r="FGE1320" s="9"/>
      <c r="FGF1320" s="9"/>
      <c r="FGG1320" s="9"/>
      <c r="FGH1320" s="9"/>
      <c r="FGI1320" s="9"/>
      <c r="FGJ1320" s="9"/>
      <c r="FGK1320" s="9"/>
      <c r="FGL1320" s="9"/>
      <c r="FGM1320" s="9"/>
      <c r="FGN1320" s="9"/>
      <c r="FGO1320" s="9"/>
      <c r="FGP1320" s="9"/>
      <c r="FGQ1320" s="9"/>
      <c r="FGR1320" s="9"/>
      <c r="FGS1320" s="9"/>
      <c r="FGT1320" s="9"/>
      <c r="FGU1320" s="9"/>
      <c r="FGV1320" s="9"/>
      <c r="FGW1320" s="9"/>
      <c r="FGX1320" s="9"/>
      <c r="FGY1320" s="9"/>
      <c r="FGZ1320" s="9"/>
      <c r="FHA1320" s="9"/>
      <c r="FHB1320" s="9"/>
      <c r="FHC1320" s="9"/>
      <c r="FHD1320" s="9"/>
      <c r="FHE1320" s="9"/>
      <c r="FHF1320" s="9"/>
      <c r="FHG1320" s="9"/>
      <c r="FHH1320" s="9"/>
      <c r="FHI1320" s="9"/>
      <c r="FHJ1320" s="9"/>
      <c r="FHK1320" s="9"/>
      <c r="FHL1320" s="9"/>
      <c r="FHM1320" s="9"/>
      <c r="FHN1320" s="9"/>
      <c r="FHO1320" s="9"/>
      <c r="FHP1320" s="9"/>
      <c r="FHQ1320" s="9"/>
      <c r="FHR1320" s="9"/>
      <c r="FHS1320" s="9"/>
      <c r="FHT1320" s="9"/>
      <c r="FHU1320" s="9"/>
      <c r="FHV1320" s="9"/>
      <c r="FHW1320" s="9"/>
      <c r="FHX1320" s="9"/>
      <c r="FHY1320" s="9"/>
      <c r="FHZ1320" s="9"/>
      <c r="FIA1320" s="9"/>
      <c r="FIB1320" s="9"/>
      <c r="FIC1320" s="9"/>
      <c r="FID1320" s="9"/>
      <c r="FIE1320" s="9"/>
      <c r="FIF1320" s="9"/>
      <c r="FIG1320" s="9"/>
      <c r="FIH1320" s="9"/>
      <c r="FII1320" s="9"/>
      <c r="FIJ1320" s="9"/>
      <c r="FIK1320" s="9"/>
      <c r="FIL1320" s="9"/>
      <c r="FIM1320" s="9"/>
      <c r="FIN1320" s="9"/>
      <c r="FIO1320" s="9"/>
      <c r="FIP1320" s="9"/>
      <c r="FIQ1320" s="9"/>
      <c r="FIR1320" s="9"/>
      <c r="FIS1320" s="9"/>
      <c r="FIT1320" s="9"/>
      <c r="FIU1320" s="9"/>
      <c r="FIV1320" s="9"/>
      <c r="FIW1320" s="9"/>
      <c r="FIX1320" s="9"/>
      <c r="FIY1320" s="9"/>
      <c r="FIZ1320" s="9"/>
      <c r="FJA1320" s="9"/>
      <c r="FJB1320" s="9"/>
      <c r="FJC1320" s="9"/>
      <c r="FJD1320" s="9"/>
      <c r="FJE1320" s="9"/>
      <c r="FJF1320" s="9"/>
      <c r="FJG1320" s="9"/>
      <c r="FJH1320" s="9"/>
      <c r="FJI1320" s="9"/>
      <c r="FJJ1320" s="9"/>
      <c r="FJK1320" s="9"/>
      <c r="FJL1320" s="9"/>
      <c r="FJM1320" s="9"/>
      <c r="FJN1320" s="9"/>
      <c r="FJO1320" s="9"/>
      <c r="FJP1320" s="9"/>
      <c r="FJQ1320" s="9"/>
      <c r="FJR1320" s="9"/>
      <c r="FJS1320" s="9"/>
      <c r="FJT1320" s="9"/>
      <c r="FJU1320" s="9"/>
      <c r="FJV1320" s="9"/>
      <c r="FJW1320" s="9"/>
      <c r="FJX1320" s="9"/>
      <c r="FJY1320" s="9"/>
      <c r="FJZ1320" s="9"/>
      <c r="FKA1320" s="9"/>
      <c r="FKB1320" s="9"/>
      <c r="FKC1320" s="9"/>
      <c r="FKD1320" s="9"/>
      <c r="FKE1320" s="9"/>
      <c r="FKF1320" s="9"/>
      <c r="FKG1320" s="9"/>
      <c r="FKH1320" s="9"/>
      <c r="FKI1320" s="9"/>
      <c r="FKJ1320" s="9"/>
      <c r="FKK1320" s="9"/>
      <c r="FKL1320" s="9"/>
      <c r="FKM1320" s="9"/>
      <c r="FKN1320" s="9"/>
      <c r="FKO1320" s="9"/>
      <c r="FKP1320" s="9"/>
      <c r="FKQ1320" s="9"/>
      <c r="FKR1320" s="9"/>
      <c r="FKS1320" s="9"/>
      <c r="FKT1320" s="9"/>
      <c r="FKU1320" s="9"/>
      <c r="FKV1320" s="9"/>
      <c r="FKW1320" s="9"/>
      <c r="FKX1320" s="9"/>
      <c r="FKY1320" s="9"/>
      <c r="FKZ1320" s="9"/>
      <c r="FLA1320" s="9"/>
      <c r="FLB1320" s="9"/>
      <c r="FLC1320" s="9"/>
      <c r="FLD1320" s="9"/>
      <c r="FLE1320" s="9"/>
      <c r="FLF1320" s="9"/>
      <c r="FLG1320" s="9"/>
      <c r="FLH1320" s="9"/>
      <c r="FLI1320" s="9"/>
      <c r="FLJ1320" s="9"/>
      <c r="FLK1320" s="9"/>
      <c r="FLL1320" s="9"/>
      <c r="FLM1320" s="9"/>
      <c r="FLN1320" s="9"/>
      <c r="FLO1320" s="9"/>
      <c r="FLP1320" s="9"/>
      <c r="FLQ1320" s="9"/>
      <c r="FLR1320" s="9"/>
      <c r="FLS1320" s="9"/>
      <c r="FLT1320" s="9"/>
      <c r="FLU1320" s="9"/>
      <c r="FLV1320" s="9"/>
      <c r="FLW1320" s="9"/>
      <c r="FLX1320" s="9"/>
      <c r="FLY1320" s="9"/>
      <c r="FLZ1320" s="9"/>
      <c r="FMA1320" s="9"/>
      <c r="FMB1320" s="9"/>
      <c r="FMC1320" s="9"/>
      <c r="FMD1320" s="9"/>
      <c r="FME1320" s="9"/>
      <c r="FMF1320" s="9"/>
      <c r="FMG1320" s="9"/>
      <c r="FMH1320" s="9"/>
      <c r="FMI1320" s="9"/>
      <c r="FMJ1320" s="9"/>
      <c r="FMK1320" s="9"/>
      <c r="FML1320" s="9"/>
      <c r="FMM1320" s="9"/>
      <c r="FMN1320" s="9"/>
      <c r="FMO1320" s="9"/>
      <c r="FMP1320" s="9"/>
      <c r="FMQ1320" s="9"/>
      <c r="FMR1320" s="9"/>
      <c r="FMS1320" s="9"/>
      <c r="FMT1320" s="9"/>
      <c r="FMU1320" s="9"/>
      <c r="FMV1320" s="9"/>
      <c r="FMW1320" s="9"/>
      <c r="FMX1320" s="9"/>
      <c r="FMY1320" s="9"/>
      <c r="FMZ1320" s="9"/>
      <c r="FNA1320" s="9"/>
      <c r="FNB1320" s="9"/>
      <c r="FNC1320" s="9"/>
      <c r="FND1320" s="9"/>
      <c r="FNE1320" s="9"/>
      <c r="FNF1320" s="9"/>
      <c r="FNG1320" s="9"/>
      <c r="FNH1320" s="9"/>
      <c r="FNI1320" s="9"/>
      <c r="FNJ1320" s="9"/>
      <c r="FNK1320" s="9"/>
      <c r="FNL1320" s="9"/>
      <c r="FNM1320" s="9"/>
      <c r="FNN1320" s="9"/>
      <c r="FNO1320" s="9"/>
      <c r="FNP1320" s="9"/>
      <c r="FNQ1320" s="9"/>
      <c r="FNR1320" s="9"/>
      <c r="FNS1320" s="9"/>
      <c r="FNT1320" s="9"/>
      <c r="FNU1320" s="9"/>
      <c r="FNV1320" s="9"/>
      <c r="FNW1320" s="9"/>
      <c r="FNX1320" s="9"/>
      <c r="FNY1320" s="9"/>
      <c r="FNZ1320" s="9"/>
      <c r="FOA1320" s="9"/>
      <c r="FOB1320" s="9"/>
      <c r="FOC1320" s="9"/>
      <c r="FOD1320" s="9"/>
      <c r="FOE1320" s="9"/>
      <c r="FOF1320" s="9"/>
      <c r="FOG1320" s="9"/>
      <c r="FOH1320" s="9"/>
      <c r="FOI1320" s="9"/>
      <c r="FOJ1320" s="9"/>
      <c r="FOK1320" s="9"/>
      <c r="FOL1320" s="9"/>
      <c r="FOM1320" s="9"/>
      <c r="FON1320" s="9"/>
      <c r="FOO1320" s="9"/>
      <c r="FOP1320" s="9"/>
      <c r="FOQ1320" s="9"/>
      <c r="FOR1320" s="9"/>
      <c r="FOS1320" s="9"/>
      <c r="FOT1320" s="9"/>
      <c r="FOU1320" s="9"/>
      <c r="FOV1320" s="9"/>
      <c r="FOW1320" s="9"/>
      <c r="FOX1320" s="9"/>
      <c r="FOY1320" s="9"/>
      <c r="FOZ1320" s="9"/>
      <c r="FPA1320" s="9"/>
      <c r="FPB1320" s="9"/>
      <c r="FPC1320" s="9"/>
      <c r="FPD1320" s="9"/>
      <c r="FPE1320" s="9"/>
      <c r="FPF1320" s="9"/>
      <c r="FPG1320" s="9"/>
      <c r="FPH1320" s="9"/>
      <c r="FPI1320" s="9"/>
      <c r="FPJ1320" s="9"/>
      <c r="FPK1320" s="9"/>
      <c r="FPL1320" s="9"/>
      <c r="FPM1320" s="9"/>
      <c r="FPN1320" s="9"/>
      <c r="FPO1320" s="9"/>
      <c r="FPP1320" s="9"/>
      <c r="FPQ1320" s="9"/>
      <c r="FPR1320" s="9"/>
      <c r="FPS1320" s="9"/>
      <c r="FPT1320" s="9"/>
      <c r="FPU1320" s="9"/>
      <c r="FPV1320" s="9"/>
      <c r="FPW1320" s="9"/>
      <c r="FPX1320" s="9"/>
      <c r="FPY1320" s="9"/>
      <c r="FPZ1320" s="9"/>
      <c r="FQA1320" s="9"/>
      <c r="FQB1320" s="9"/>
      <c r="FQC1320" s="9"/>
      <c r="FQD1320" s="9"/>
      <c r="FQE1320" s="9"/>
      <c r="FQF1320" s="9"/>
      <c r="FQG1320" s="9"/>
      <c r="FQH1320" s="9"/>
      <c r="FQI1320" s="9"/>
      <c r="FQJ1320" s="9"/>
      <c r="FQK1320" s="9"/>
      <c r="FQL1320" s="9"/>
      <c r="FQM1320" s="9"/>
      <c r="FQN1320" s="9"/>
      <c r="FQO1320" s="9"/>
      <c r="FQP1320" s="9"/>
      <c r="FQQ1320" s="9"/>
      <c r="FQR1320" s="9"/>
      <c r="FQS1320" s="9"/>
      <c r="FQT1320" s="9"/>
      <c r="FQU1320" s="9"/>
      <c r="FQV1320" s="9"/>
      <c r="FQW1320" s="9"/>
      <c r="FQX1320" s="9"/>
      <c r="FQY1320" s="9"/>
      <c r="FQZ1320" s="9"/>
      <c r="FRA1320" s="9"/>
      <c r="FRB1320" s="9"/>
      <c r="FRC1320" s="9"/>
      <c r="FRD1320" s="9"/>
      <c r="FRE1320" s="9"/>
      <c r="FRF1320" s="9"/>
      <c r="FRG1320" s="9"/>
      <c r="FRH1320" s="9"/>
      <c r="FRI1320" s="9"/>
      <c r="FRJ1320" s="9"/>
      <c r="FRK1320" s="9"/>
      <c r="FRL1320" s="9"/>
      <c r="FRM1320" s="9"/>
      <c r="FRN1320" s="9"/>
      <c r="FRO1320" s="9"/>
      <c r="FRP1320" s="9"/>
      <c r="FRQ1320" s="9"/>
      <c r="FRR1320" s="9"/>
      <c r="FRS1320" s="9"/>
      <c r="FRT1320" s="9"/>
      <c r="FRU1320" s="9"/>
      <c r="FRV1320" s="9"/>
      <c r="FRW1320" s="9"/>
      <c r="FRX1320" s="9"/>
      <c r="FRY1320" s="9"/>
      <c r="FRZ1320" s="9"/>
      <c r="FSA1320" s="9"/>
      <c r="FSB1320" s="9"/>
      <c r="FSC1320" s="9"/>
      <c r="FSD1320" s="9"/>
      <c r="FSE1320" s="9"/>
      <c r="FSF1320" s="9"/>
      <c r="FSG1320" s="9"/>
      <c r="FSH1320" s="9"/>
      <c r="FSI1320" s="9"/>
      <c r="FSJ1320" s="9"/>
      <c r="FSK1320" s="9"/>
      <c r="FSL1320" s="9"/>
      <c r="FSM1320" s="9"/>
      <c r="FSN1320" s="9"/>
      <c r="FSO1320" s="9"/>
      <c r="FSP1320" s="9"/>
      <c r="FSQ1320" s="9"/>
      <c r="FSR1320" s="9"/>
      <c r="FSS1320" s="9"/>
      <c r="FST1320" s="9"/>
      <c r="FSU1320" s="9"/>
      <c r="FSV1320" s="9"/>
      <c r="FSW1320" s="9"/>
      <c r="FSX1320" s="9"/>
      <c r="FSY1320" s="9"/>
      <c r="FSZ1320" s="9"/>
      <c r="FTA1320" s="9"/>
      <c r="FTB1320" s="9"/>
      <c r="FTC1320" s="9"/>
      <c r="FTD1320" s="9"/>
      <c r="FTE1320" s="9"/>
      <c r="FTF1320" s="9"/>
      <c r="FTG1320" s="9"/>
      <c r="FTH1320" s="9"/>
      <c r="FTI1320" s="9"/>
      <c r="FTJ1320" s="9"/>
      <c r="FTK1320" s="9"/>
      <c r="FTL1320" s="9"/>
      <c r="FTM1320" s="9"/>
      <c r="FTN1320" s="9"/>
      <c r="FTO1320" s="9"/>
      <c r="FTP1320" s="9"/>
      <c r="FTQ1320" s="9"/>
      <c r="FTR1320" s="9"/>
      <c r="FTS1320" s="9"/>
      <c r="FTT1320" s="9"/>
      <c r="FTU1320" s="9"/>
      <c r="FTV1320" s="9"/>
      <c r="FTW1320" s="9"/>
      <c r="FTX1320" s="9"/>
      <c r="FTY1320" s="9"/>
      <c r="FTZ1320" s="9"/>
      <c r="FUA1320" s="9"/>
      <c r="FUB1320" s="9"/>
      <c r="FUC1320" s="9"/>
      <c r="FUD1320" s="9"/>
      <c r="FUE1320" s="9"/>
      <c r="FUF1320" s="9"/>
      <c r="FUG1320" s="9"/>
      <c r="FUH1320" s="9"/>
      <c r="FUI1320" s="9"/>
      <c r="FUJ1320" s="9"/>
      <c r="FUK1320" s="9"/>
      <c r="FUL1320" s="9"/>
      <c r="FUM1320" s="9"/>
      <c r="FUN1320" s="9"/>
      <c r="FUO1320" s="9"/>
      <c r="FUP1320" s="9"/>
      <c r="FUQ1320" s="9"/>
      <c r="FUR1320" s="9"/>
      <c r="FUS1320" s="9"/>
      <c r="FUT1320" s="9"/>
      <c r="FUU1320" s="9"/>
      <c r="FUV1320" s="9"/>
      <c r="FUW1320" s="9"/>
      <c r="FUX1320" s="9"/>
      <c r="FUY1320" s="9"/>
      <c r="FUZ1320" s="9"/>
      <c r="FVA1320" s="9"/>
      <c r="FVB1320" s="9"/>
      <c r="FVC1320" s="9"/>
      <c r="FVD1320" s="9"/>
      <c r="FVE1320" s="9"/>
      <c r="FVF1320" s="9"/>
      <c r="FVG1320" s="9"/>
      <c r="FVH1320" s="9"/>
      <c r="FVI1320" s="9"/>
      <c r="FVJ1320" s="9"/>
      <c r="FVK1320" s="9"/>
      <c r="FVL1320" s="9"/>
      <c r="FVM1320" s="9"/>
      <c r="FVN1320" s="9"/>
      <c r="FVO1320" s="9"/>
      <c r="FVP1320" s="9"/>
      <c r="FVQ1320" s="9"/>
      <c r="FVR1320" s="9"/>
      <c r="FVS1320" s="9"/>
      <c r="FVT1320" s="9"/>
      <c r="FVU1320" s="9"/>
      <c r="FVV1320" s="9"/>
      <c r="FVW1320" s="9"/>
      <c r="FVX1320" s="9"/>
      <c r="FVY1320" s="9"/>
      <c r="FVZ1320" s="9"/>
      <c r="FWA1320" s="9"/>
      <c r="FWB1320" s="9"/>
      <c r="FWC1320" s="9"/>
      <c r="FWD1320" s="9"/>
      <c r="FWE1320" s="9"/>
      <c r="FWF1320" s="9"/>
      <c r="FWG1320" s="9"/>
      <c r="FWH1320" s="9"/>
      <c r="FWI1320" s="9"/>
      <c r="FWJ1320" s="9"/>
      <c r="FWK1320" s="9"/>
      <c r="FWL1320" s="9"/>
      <c r="FWM1320" s="9"/>
      <c r="FWN1320" s="9"/>
      <c r="FWO1320" s="9"/>
      <c r="FWP1320" s="9"/>
      <c r="FWQ1320" s="9"/>
      <c r="FWR1320" s="9"/>
      <c r="FWS1320" s="9"/>
      <c r="FWT1320" s="9"/>
      <c r="FWU1320" s="9"/>
      <c r="FWV1320" s="9"/>
      <c r="FWW1320" s="9"/>
      <c r="FWX1320" s="9"/>
      <c r="FWY1320" s="9"/>
      <c r="FWZ1320" s="9"/>
      <c r="FXA1320" s="9"/>
      <c r="FXB1320" s="9"/>
      <c r="FXC1320" s="9"/>
      <c r="FXD1320" s="9"/>
      <c r="FXE1320" s="9"/>
      <c r="FXF1320" s="9"/>
      <c r="FXG1320" s="9"/>
      <c r="FXH1320" s="9"/>
      <c r="FXI1320" s="9"/>
      <c r="FXJ1320" s="9"/>
      <c r="FXK1320" s="9"/>
      <c r="FXL1320" s="9"/>
      <c r="FXM1320" s="9"/>
      <c r="FXN1320" s="9"/>
      <c r="FXO1320" s="9"/>
      <c r="FXP1320" s="9"/>
      <c r="FXQ1320" s="9"/>
      <c r="FXR1320" s="9"/>
      <c r="FXS1320" s="9"/>
      <c r="FXT1320" s="9"/>
      <c r="FXU1320" s="9"/>
      <c r="FXV1320" s="9"/>
      <c r="FXW1320" s="9"/>
      <c r="FXX1320" s="9"/>
      <c r="FXY1320" s="9"/>
      <c r="FXZ1320" s="9"/>
      <c r="FYA1320" s="9"/>
      <c r="FYB1320" s="9"/>
      <c r="FYC1320" s="9"/>
      <c r="FYD1320" s="9"/>
      <c r="FYE1320" s="9"/>
      <c r="FYF1320" s="9"/>
      <c r="FYG1320" s="9"/>
      <c r="FYH1320" s="9"/>
      <c r="FYI1320" s="9"/>
      <c r="FYJ1320" s="9"/>
      <c r="FYK1320" s="9"/>
      <c r="FYL1320" s="9"/>
      <c r="FYM1320" s="9"/>
      <c r="FYN1320" s="9"/>
      <c r="FYO1320" s="9"/>
      <c r="FYP1320" s="9"/>
      <c r="FYQ1320" s="9"/>
      <c r="FYR1320" s="9"/>
      <c r="FYS1320" s="9"/>
      <c r="FYT1320" s="9"/>
      <c r="FYU1320" s="9"/>
      <c r="FYV1320" s="9"/>
      <c r="FYW1320" s="9"/>
      <c r="FYX1320" s="9"/>
      <c r="FYY1320" s="9"/>
      <c r="FYZ1320" s="9"/>
      <c r="FZA1320" s="9"/>
      <c r="FZB1320" s="9"/>
      <c r="FZC1320" s="9"/>
      <c r="FZD1320" s="9"/>
      <c r="FZE1320" s="9"/>
      <c r="FZF1320" s="9"/>
      <c r="FZG1320" s="9"/>
      <c r="FZH1320" s="9"/>
      <c r="FZI1320" s="9"/>
      <c r="FZJ1320" s="9"/>
      <c r="FZK1320" s="9"/>
      <c r="FZL1320" s="9"/>
      <c r="FZM1320" s="9"/>
      <c r="FZN1320" s="9"/>
      <c r="FZO1320" s="9"/>
      <c r="FZP1320" s="9"/>
      <c r="FZQ1320" s="9"/>
      <c r="FZR1320" s="9"/>
      <c r="FZS1320" s="9"/>
      <c r="FZT1320" s="9"/>
      <c r="FZU1320" s="9"/>
      <c r="FZV1320" s="9"/>
      <c r="FZW1320" s="9"/>
      <c r="FZX1320" s="9"/>
      <c r="FZY1320" s="9"/>
      <c r="FZZ1320" s="9"/>
      <c r="GAA1320" s="9"/>
      <c r="GAB1320" s="9"/>
      <c r="GAC1320" s="9"/>
      <c r="GAD1320" s="9"/>
      <c r="GAE1320" s="9"/>
      <c r="GAF1320" s="9"/>
      <c r="GAG1320" s="9"/>
      <c r="GAH1320" s="9"/>
      <c r="GAI1320" s="9"/>
      <c r="GAJ1320" s="9"/>
      <c r="GAK1320" s="9"/>
      <c r="GAL1320" s="9"/>
      <c r="GAM1320" s="9"/>
      <c r="GAN1320" s="9"/>
      <c r="GAO1320" s="9"/>
      <c r="GAP1320" s="9"/>
      <c r="GAQ1320" s="9"/>
      <c r="GAR1320" s="9"/>
      <c r="GAS1320" s="9"/>
      <c r="GAT1320" s="9"/>
      <c r="GAU1320" s="9"/>
      <c r="GAV1320" s="9"/>
      <c r="GAW1320" s="9"/>
      <c r="GAX1320" s="9"/>
      <c r="GAY1320" s="9"/>
      <c r="GAZ1320" s="9"/>
      <c r="GBA1320" s="9"/>
      <c r="GBB1320" s="9"/>
      <c r="GBC1320" s="9"/>
      <c r="GBD1320" s="9"/>
      <c r="GBE1320" s="9"/>
      <c r="GBF1320" s="9"/>
      <c r="GBG1320" s="9"/>
      <c r="GBH1320" s="9"/>
      <c r="GBI1320" s="9"/>
      <c r="GBJ1320" s="9"/>
      <c r="GBK1320" s="9"/>
      <c r="GBL1320" s="9"/>
      <c r="GBM1320" s="9"/>
      <c r="GBN1320" s="9"/>
      <c r="GBO1320" s="9"/>
      <c r="GBP1320" s="9"/>
      <c r="GBQ1320" s="9"/>
      <c r="GBR1320" s="9"/>
      <c r="GBS1320" s="9"/>
      <c r="GBT1320" s="9"/>
      <c r="GBU1320" s="9"/>
      <c r="GBV1320" s="9"/>
      <c r="GBW1320" s="9"/>
      <c r="GBX1320" s="9"/>
      <c r="GBY1320" s="9"/>
      <c r="GBZ1320" s="9"/>
      <c r="GCA1320" s="9"/>
      <c r="GCB1320" s="9"/>
      <c r="GCC1320" s="9"/>
      <c r="GCD1320" s="9"/>
      <c r="GCE1320" s="9"/>
      <c r="GCF1320" s="9"/>
      <c r="GCG1320" s="9"/>
      <c r="GCH1320" s="9"/>
      <c r="GCI1320" s="9"/>
      <c r="GCJ1320" s="9"/>
      <c r="GCK1320" s="9"/>
      <c r="GCL1320" s="9"/>
      <c r="GCM1320" s="9"/>
      <c r="GCN1320" s="9"/>
      <c r="GCO1320" s="9"/>
      <c r="GCP1320" s="9"/>
      <c r="GCQ1320" s="9"/>
      <c r="GCR1320" s="9"/>
      <c r="GCS1320" s="9"/>
      <c r="GCT1320" s="9"/>
      <c r="GCU1320" s="9"/>
      <c r="GCV1320" s="9"/>
      <c r="GCW1320" s="9"/>
      <c r="GCX1320" s="9"/>
      <c r="GCY1320" s="9"/>
      <c r="GCZ1320" s="9"/>
      <c r="GDA1320" s="9"/>
      <c r="GDB1320" s="9"/>
      <c r="GDC1320" s="9"/>
      <c r="GDD1320" s="9"/>
      <c r="GDE1320" s="9"/>
      <c r="GDF1320" s="9"/>
      <c r="GDG1320" s="9"/>
      <c r="GDH1320" s="9"/>
      <c r="GDI1320" s="9"/>
      <c r="GDJ1320" s="9"/>
      <c r="GDK1320" s="9"/>
      <c r="GDL1320" s="9"/>
      <c r="GDM1320" s="9"/>
      <c r="GDN1320" s="9"/>
      <c r="GDO1320" s="9"/>
      <c r="GDP1320" s="9"/>
      <c r="GDQ1320" s="9"/>
      <c r="GDR1320" s="9"/>
      <c r="GDS1320" s="9"/>
      <c r="GDT1320" s="9"/>
      <c r="GDU1320" s="9"/>
      <c r="GDV1320" s="9"/>
      <c r="GDW1320" s="9"/>
      <c r="GDX1320" s="9"/>
      <c r="GDY1320" s="9"/>
      <c r="GDZ1320" s="9"/>
      <c r="GEA1320" s="9"/>
      <c r="GEB1320" s="9"/>
      <c r="GEC1320" s="9"/>
      <c r="GED1320" s="9"/>
      <c r="GEE1320" s="9"/>
      <c r="GEF1320" s="9"/>
      <c r="GEG1320" s="9"/>
      <c r="GEH1320" s="9"/>
      <c r="GEI1320" s="9"/>
      <c r="GEJ1320" s="9"/>
      <c r="GEK1320" s="9"/>
      <c r="GEL1320" s="9"/>
      <c r="GEM1320" s="9"/>
      <c r="GEN1320" s="9"/>
      <c r="GEO1320" s="9"/>
      <c r="GEP1320" s="9"/>
      <c r="GEQ1320" s="9"/>
      <c r="GER1320" s="9"/>
      <c r="GES1320" s="9"/>
      <c r="GET1320" s="9"/>
      <c r="GEU1320" s="9"/>
      <c r="GEV1320" s="9"/>
      <c r="GEW1320" s="9"/>
      <c r="GEX1320" s="9"/>
      <c r="GEY1320" s="9"/>
      <c r="GEZ1320" s="9"/>
      <c r="GFA1320" s="9"/>
      <c r="GFB1320" s="9"/>
      <c r="GFC1320" s="9"/>
      <c r="GFD1320" s="9"/>
      <c r="GFE1320" s="9"/>
      <c r="GFF1320" s="9"/>
      <c r="GFG1320" s="9"/>
      <c r="GFH1320" s="9"/>
      <c r="GFI1320" s="9"/>
      <c r="GFJ1320" s="9"/>
      <c r="GFK1320" s="9"/>
      <c r="GFL1320" s="9"/>
      <c r="GFM1320" s="9"/>
      <c r="GFN1320" s="9"/>
      <c r="GFO1320" s="9"/>
      <c r="GFP1320" s="9"/>
      <c r="GFQ1320" s="9"/>
      <c r="GFR1320" s="9"/>
      <c r="GFS1320" s="9"/>
      <c r="GFT1320" s="9"/>
      <c r="GFU1320" s="9"/>
      <c r="GFV1320" s="9"/>
      <c r="GFW1320" s="9"/>
      <c r="GFX1320" s="9"/>
      <c r="GFY1320" s="9"/>
      <c r="GFZ1320" s="9"/>
      <c r="GGA1320" s="9"/>
      <c r="GGB1320" s="9"/>
      <c r="GGC1320" s="9"/>
      <c r="GGD1320" s="9"/>
      <c r="GGE1320" s="9"/>
      <c r="GGF1320" s="9"/>
      <c r="GGG1320" s="9"/>
      <c r="GGH1320" s="9"/>
      <c r="GGI1320" s="9"/>
      <c r="GGJ1320" s="9"/>
      <c r="GGK1320" s="9"/>
      <c r="GGL1320" s="9"/>
      <c r="GGM1320" s="9"/>
      <c r="GGN1320" s="9"/>
      <c r="GGO1320" s="9"/>
      <c r="GGP1320" s="9"/>
      <c r="GGQ1320" s="9"/>
      <c r="GGR1320" s="9"/>
      <c r="GGS1320" s="9"/>
      <c r="GGT1320" s="9"/>
      <c r="GGU1320" s="9"/>
      <c r="GGV1320" s="9"/>
      <c r="GGW1320" s="9"/>
      <c r="GGX1320" s="9"/>
      <c r="GGY1320" s="9"/>
      <c r="GGZ1320" s="9"/>
      <c r="GHA1320" s="9"/>
      <c r="GHB1320" s="9"/>
      <c r="GHC1320" s="9"/>
      <c r="GHD1320" s="9"/>
      <c r="GHE1320" s="9"/>
      <c r="GHF1320" s="9"/>
      <c r="GHG1320" s="9"/>
      <c r="GHH1320" s="9"/>
      <c r="GHI1320" s="9"/>
      <c r="GHJ1320" s="9"/>
      <c r="GHK1320" s="9"/>
      <c r="GHL1320" s="9"/>
      <c r="GHM1320" s="9"/>
      <c r="GHN1320" s="9"/>
      <c r="GHO1320" s="9"/>
      <c r="GHP1320" s="9"/>
      <c r="GHQ1320" s="9"/>
      <c r="GHR1320" s="9"/>
      <c r="GHS1320" s="9"/>
      <c r="GHT1320" s="9"/>
      <c r="GHU1320" s="9"/>
      <c r="GHV1320" s="9"/>
      <c r="GHW1320" s="9"/>
      <c r="GHX1320" s="9"/>
      <c r="GHY1320" s="9"/>
      <c r="GHZ1320" s="9"/>
      <c r="GIA1320" s="9"/>
      <c r="GIB1320" s="9"/>
      <c r="GIC1320" s="9"/>
      <c r="GID1320" s="9"/>
      <c r="GIE1320" s="9"/>
      <c r="GIF1320" s="9"/>
      <c r="GIG1320" s="9"/>
      <c r="GIH1320" s="9"/>
      <c r="GII1320" s="9"/>
      <c r="GIJ1320" s="9"/>
      <c r="GIK1320" s="9"/>
      <c r="GIL1320" s="9"/>
      <c r="GIM1320" s="9"/>
      <c r="GIN1320" s="9"/>
      <c r="GIO1320" s="9"/>
      <c r="GIP1320" s="9"/>
      <c r="GIQ1320" s="9"/>
      <c r="GIR1320" s="9"/>
      <c r="GIS1320" s="9"/>
      <c r="GIT1320" s="9"/>
      <c r="GIU1320" s="9"/>
      <c r="GIV1320" s="9"/>
      <c r="GIW1320" s="9"/>
      <c r="GIX1320" s="9"/>
      <c r="GIY1320" s="9"/>
      <c r="GIZ1320" s="9"/>
      <c r="GJA1320" s="9"/>
      <c r="GJB1320" s="9"/>
      <c r="GJC1320" s="9"/>
      <c r="GJD1320" s="9"/>
      <c r="GJE1320" s="9"/>
      <c r="GJF1320" s="9"/>
      <c r="GJG1320" s="9"/>
      <c r="GJH1320" s="9"/>
      <c r="GJI1320" s="9"/>
      <c r="GJJ1320" s="9"/>
      <c r="GJK1320" s="9"/>
      <c r="GJL1320" s="9"/>
      <c r="GJM1320" s="9"/>
      <c r="GJN1320" s="9"/>
      <c r="GJO1320" s="9"/>
      <c r="GJP1320" s="9"/>
      <c r="GJQ1320" s="9"/>
      <c r="GJR1320" s="9"/>
      <c r="GJS1320" s="9"/>
      <c r="GJT1320" s="9"/>
      <c r="GJU1320" s="9"/>
      <c r="GJV1320" s="9"/>
      <c r="GJW1320" s="9"/>
      <c r="GJX1320" s="9"/>
      <c r="GJY1320" s="9"/>
      <c r="GJZ1320" s="9"/>
      <c r="GKA1320" s="9"/>
      <c r="GKB1320" s="9"/>
      <c r="GKC1320" s="9"/>
      <c r="GKD1320" s="9"/>
      <c r="GKE1320" s="9"/>
      <c r="GKF1320" s="9"/>
      <c r="GKG1320" s="9"/>
      <c r="GKH1320" s="9"/>
      <c r="GKI1320" s="9"/>
      <c r="GKJ1320" s="9"/>
      <c r="GKK1320" s="9"/>
      <c r="GKL1320" s="9"/>
      <c r="GKM1320" s="9"/>
      <c r="GKN1320" s="9"/>
      <c r="GKO1320" s="9"/>
      <c r="GKP1320" s="9"/>
      <c r="GKQ1320" s="9"/>
      <c r="GKR1320" s="9"/>
      <c r="GKS1320" s="9"/>
      <c r="GKT1320" s="9"/>
      <c r="GKU1320" s="9"/>
      <c r="GKV1320" s="9"/>
      <c r="GKW1320" s="9"/>
      <c r="GKX1320" s="9"/>
      <c r="GKY1320" s="9"/>
      <c r="GKZ1320" s="9"/>
      <c r="GLA1320" s="9"/>
      <c r="GLB1320" s="9"/>
      <c r="GLC1320" s="9"/>
      <c r="GLD1320" s="9"/>
      <c r="GLE1320" s="9"/>
      <c r="GLF1320" s="9"/>
      <c r="GLG1320" s="9"/>
      <c r="GLH1320" s="9"/>
      <c r="GLI1320" s="9"/>
      <c r="GLJ1320" s="9"/>
      <c r="GLK1320" s="9"/>
      <c r="GLL1320" s="9"/>
      <c r="GLM1320" s="9"/>
      <c r="GLN1320" s="9"/>
      <c r="GLO1320" s="9"/>
      <c r="GLP1320" s="9"/>
      <c r="GLQ1320" s="9"/>
      <c r="GLR1320" s="9"/>
      <c r="GLS1320" s="9"/>
      <c r="GLT1320" s="9"/>
      <c r="GLU1320" s="9"/>
      <c r="GLV1320" s="9"/>
      <c r="GLW1320" s="9"/>
      <c r="GLX1320" s="9"/>
      <c r="GLY1320" s="9"/>
      <c r="GLZ1320" s="9"/>
      <c r="GMA1320" s="9"/>
      <c r="GMB1320" s="9"/>
      <c r="GMC1320" s="9"/>
      <c r="GMD1320" s="9"/>
      <c r="GME1320" s="9"/>
      <c r="GMF1320" s="9"/>
      <c r="GMG1320" s="9"/>
      <c r="GMH1320" s="9"/>
      <c r="GMI1320" s="9"/>
      <c r="GMJ1320" s="9"/>
      <c r="GMK1320" s="9"/>
      <c r="GML1320" s="9"/>
      <c r="GMM1320" s="9"/>
      <c r="GMN1320" s="9"/>
      <c r="GMO1320" s="9"/>
      <c r="GMP1320" s="9"/>
      <c r="GMQ1320" s="9"/>
      <c r="GMR1320" s="9"/>
      <c r="GMS1320" s="9"/>
      <c r="GMT1320" s="9"/>
      <c r="GMU1320" s="9"/>
      <c r="GMV1320" s="9"/>
      <c r="GMW1320" s="9"/>
      <c r="GMX1320" s="9"/>
      <c r="GMY1320" s="9"/>
      <c r="GMZ1320" s="9"/>
      <c r="GNA1320" s="9"/>
      <c r="GNB1320" s="9"/>
      <c r="GNC1320" s="9"/>
      <c r="GND1320" s="9"/>
      <c r="GNE1320" s="9"/>
      <c r="GNF1320" s="9"/>
      <c r="GNG1320" s="9"/>
      <c r="GNH1320" s="9"/>
      <c r="GNI1320" s="9"/>
      <c r="GNJ1320" s="9"/>
      <c r="GNK1320" s="9"/>
      <c r="GNL1320" s="9"/>
      <c r="GNM1320" s="9"/>
      <c r="GNN1320" s="9"/>
      <c r="GNO1320" s="9"/>
      <c r="GNP1320" s="9"/>
      <c r="GNQ1320" s="9"/>
      <c r="GNR1320" s="9"/>
      <c r="GNS1320" s="9"/>
      <c r="GNT1320" s="9"/>
      <c r="GNU1320" s="9"/>
      <c r="GNV1320" s="9"/>
      <c r="GNW1320" s="9"/>
      <c r="GNX1320" s="9"/>
      <c r="GNY1320" s="9"/>
      <c r="GNZ1320" s="9"/>
      <c r="GOA1320" s="9"/>
      <c r="GOB1320" s="9"/>
      <c r="GOC1320" s="9"/>
      <c r="GOD1320" s="9"/>
      <c r="GOE1320" s="9"/>
      <c r="GOF1320" s="9"/>
      <c r="GOG1320" s="9"/>
      <c r="GOH1320" s="9"/>
      <c r="GOI1320" s="9"/>
      <c r="GOJ1320" s="9"/>
      <c r="GOK1320" s="9"/>
      <c r="GOL1320" s="9"/>
      <c r="GOM1320" s="9"/>
      <c r="GON1320" s="9"/>
      <c r="GOO1320" s="9"/>
      <c r="GOP1320" s="9"/>
      <c r="GOQ1320" s="9"/>
      <c r="GOR1320" s="9"/>
      <c r="GOS1320" s="9"/>
      <c r="GOT1320" s="9"/>
      <c r="GOU1320" s="9"/>
      <c r="GOV1320" s="9"/>
      <c r="GOW1320" s="9"/>
      <c r="GOX1320" s="9"/>
      <c r="GOY1320" s="9"/>
      <c r="GOZ1320" s="9"/>
      <c r="GPA1320" s="9"/>
      <c r="GPB1320" s="9"/>
      <c r="GPC1320" s="9"/>
      <c r="GPD1320" s="9"/>
      <c r="GPE1320" s="9"/>
      <c r="GPF1320" s="9"/>
      <c r="GPG1320" s="9"/>
      <c r="GPH1320" s="9"/>
      <c r="GPI1320" s="9"/>
      <c r="GPJ1320" s="9"/>
      <c r="GPK1320" s="9"/>
      <c r="GPL1320" s="9"/>
      <c r="GPM1320" s="9"/>
      <c r="GPN1320" s="9"/>
      <c r="GPO1320" s="9"/>
      <c r="GPP1320" s="9"/>
      <c r="GPQ1320" s="9"/>
      <c r="GPR1320" s="9"/>
      <c r="GPS1320" s="9"/>
      <c r="GPT1320" s="9"/>
      <c r="GPU1320" s="9"/>
      <c r="GPV1320" s="9"/>
      <c r="GPW1320" s="9"/>
      <c r="GPX1320" s="9"/>
      <c r="GPY1320" s="9"/>
      <c r="GPZ1320" s="9"/>
      <c r="GQA1320" s="9"/>
      <c r="GQB1320" s="9"/>
      <c r="GQC1320" s="9"/>
      <c r="GQD1320" s="9"/>
      <c r="GQE1320" s="9"/>
      <c r="GQF1320" s="9"/>
      <c r="GQG1320" s="9"/>
      <c r="GQH1320" s="9"/>
      <c r="GQI1320" s="9"/>
      <c r="GQJ1320" s="9"/>
      <c r="GQK1320" s="9"/>
      <c r="GQL1320" s="9"/>
      <c r="GQM1320" s="9"/>
      <c r="GQN1320" s="9"/>
      <c r="GQO1320" s="9"/>
      <c r="GQP1320" s="9"/>
      <c r="GQQ1320" s="9"/>
      <c r="GQR1320" s="9"/>
      <c r="GQS1320" s="9"/>
      <c r="GQT1320" s="9"/>
      <c r="GQU1320" s="9"/>
      <c r="GQV1320" s="9"/>
      <c r="GQW1320" s="9"/>
      <c r="GQX1320" s="9"/>
      <c r="GQY1320" s="9"/>
      <c r="GQZ1320" s="9"/>
      <c r="GRA1320" s="9"/>
      <c r="GRB1320" s="9"/>
      <c r="GRC1320" s="9"/>
      <c r="GRD1320" s="9"/>
      <c r="GRE1320" s="9"/>
      <c r="GRF1320" s="9"/>
      <c r="GRG1320" s="9"/>
      <c r="GRH1320" s="9"/>
      <c r="GRI1320" s="9"/>
      <c r="GRJ1320" s="9"/>
      <c r="GRK1320" s="9"/>
      <c r="GRL1320" s="9"/>
      <c r="GRM1320" s="9"/>
      <c r="GRN1320" s="9"/>
      <c r="GRO1320" s="9"/>
      <c r="GRP1320" s="9"/>
      <c r="GRQ1320" s="9"/>
      <c r="GRR1320" s="9"/>
      <c r="GRS1320" s="9"/>
      <c r="GRT1320" s="9"/>
      <c r="GRU1320" s="9"/>
      <c r="GRV1320" s="9"/>
      <c r="GRW1320" s="9"/>
      <c r="GRX1320" s="9"/>
      <c r="GRY1320" s="9"/>
      <c r="GRZ1320" s="9"/>
      <c r="GSA1320" s="9"/>
      <c r="GSB1320" s="9"/>
      <c r="GSC1320" s="9"/>
      <c r="GSD1320" s="9"/>
      <c r="GSE1320" s="9"/>
      <c r="GSF1320" s="9"/>
      <c r="GSG1320" s="9"/>
      <c r="GSH1320" s="9"/>
      <c r="GSI1320" s="9"/>
      <c r="GSJ1320" s="9"/>
      <c r="GSK1320" s="9"/>
      <c r="GSL1320" s="9"/>
      <c r="GSM1320" s="9"/>
      <c r="GSN1320" s="9"/>
      <c r="GSO1320" s="9"/>
      <c r="GSP1320" s="9"/>
      <c r="GSQ1320" s="9"/>
      <c r="GSR1320" s="9"/>
      <c r="GSS1320" s="9"/>
      <c r="GST1320" s="9"/>
      <c r="GSU1320" s="9"/>
      <c r="GSV1320" s="9"/>
      <c r="GSW1320" s="9"/>
      <c r="GSX1320" s="9"/>
      <c r="GSY1320" s="9"/>
      <c r="GSZ1320" s="9"/>
      <c r="GTA1320" s="9"/>
      <c r="GTB1320" s="9"/>
      <c r="GTC1320" s="9"/>
      <c r="GTD1320" s="9"/>
      <c r="GTE1320" s="9"/>
      <c r="GTF1320" s="9"/>
      <c r="GTG1320" s="9"/>
      <c r="GTH1320" s="9"/>
      <c r="GTI1320" s="9"/>
      <c r="GTJ1320" s="9"/>
      <c r="GTK1320" s="9"/>
      <c r="GTL1320" s="9"/>
      <c r="GTM1320" s="9"/>
      <c r="GTN1320" s="9"/>
      <c r="GTO1320" s="9"/>
      <c r="GTP1320" s="9"/>
      <c r="GTQ1320" s="9"/>
      <c r="GTR1320" s="9"/>
      <c r="GTS1320" s="9"/>
      <c r="GTT1320" s="9"/>
      <c r="GTU1320" s="9"/>
      <c r="GTV1320" s="9"/>
      <c r="GTW1320" s="9"/>
      <c r="GTX1320" s="9"/>
      <c r="GTY1320" s="9"/>
      <c r="GTZ1320" s="9"/>
      <c r="GUA1320" s="9"/>
      <c r="GUB1320" s="9"/>
      <c r="GUC1320" s="9"/>
      <c r="GUD1320" s="9"/>
      <c r="GUE1320" s="9"/>
      <c r="GUF1320" s="9"/>
      <c r="GUG1320" s="9"/>
      <c r="GUH1320" s="9"/>
      <c r="GUI1320" s="9"/>
      <c r="GUJ1320" s="9"/>
      <c r="GUK1320" s="9"/>
      <c r="GUL1320" s="9"/>
      <c r="GUM1320" s="9"/>
      <c r="GUN1320" s="9"/>
      <c r="GUO1320" s="9"/>
      <c r="GUP1320" s="9"/>
      <c r="GUQ1320" s="9"/>
      <c r="GUR1320" s="9"/>
      <c r="GUS1320" s="9"/>
      <c r="GUT1320" s="9"/>
      <c r="GUU1320" s="9"/>
      <c r="GUV1320" s="9"/>
      <c r="GUW1320" s="9"/>
      <c r="GUX1320" s="9"/>
      <c r="GUY1320" s="9"/>
      <c r="GUZ1320" s="9"/>
      <c r="GVA1320" s="9"/>
      <c r="GVB1320" s="9"/>
      <c r="GVC1320" s="9"/>
      <c r="GVD1320" s="9"/>
      <c r="GVE1320" s="9"/>
      <c r="GVF1320" s="9"/>
      <c r="GVG1320" s="9"/>
      <c r="GVH1320" s="9"/>
      <c r="GVI1320" s="9"/>
      <c r="GVJ1320" s="9"/>
      <c r="GVK1320" s="9"/>
      <c r="GVL1320" s="9"/>
      <c r="GVM1320" s="9"/>
      <c r="GVN1320" s="9"/>
      <c r="GVO1320" s="9"/>
      <c r="GVP1320" s="9"/>
      <c r="GVQ1320" s="9"/>
      <c r="GVR1320" s="9"/>
      <c r="GVS1320" s="9"/>
      <c r="GVT1320" s="9"/>
      <c r="GVU1320" s="9"/>
      <c r="GVV1320" s="9"/>
      <c r="GVW1320" s="9"/>
      <c r="GVX1320" s="9"/>
      <c r="GVY1320" s="9"/>
      <c r="GVZ1320" s="9"/>
      <c r="GWA1320" s="9"/>
      <c r="GWB1320" s="9"/>
      <c r="GWC1320" s="9"/>
      <c r="GWD1320" s="9"/>
      <c r="GWE1320" s="9"/>
      <c r="GWF1320" s="9"/>
      <c r="GWG1320" s="9"/>
      <c r="GWH1320" s="9"/>
      <c r="GWI1320" s="9"/>
      <c r="GWJ1320" s="9"/>
      <c r="GWK1320" s="9"/>
      <c r="GWL1320" s="9"/>
      <c r="GWM1320" s="9"/>
      <c r="GWN1320" s="9"/>
      <c r="GWO1320" s="9"/>
      <c r="GWP1320" s="9"/>
      <c r="GWQ1320" s="9"/>
      <c r="GWR1320" s="9"/>
      <c r="GWS1320" s="9"/>
      <c r="GWT1320" s="9"/>
      <c r="GWU1320" s="9"/>
      <c r="GWV1320" s="9"/>
      <c r="GWW1320" s="9"/>
      <c r="GWX1320" s="9"/>
      <c r="GWY1320" s="9"/>
      <c r="GWZ1320" s="9"/>
      <c r="GXA1320" s="9"/>
      <c r="GXB1320" s="9"/>
      <c r="GXC1320" s="9"/>
      <c r="GXD1320" s="9"/>
      <c r="GXE1320" s="9"/>
      <c r="GXF1320" s="9"/>
      <c r="GXG1320" s="9"/>
      <c r="GXH1320" s="9"/>
      <c r="GXI1320" s="9"/>
      <c r="GXJ1320" s="9"/>
      <c r="GXK1320" s="9"/>
      <c r="GXL1320" s="9"/>
      <c r="GXM1320" s="9"/>
      <c r="GXN1320" s="9"/>
      <c r="GXO1320" s="9"/>
      <c r="GXP1320" s="9"/>
      <c r="GXQ1320" s="9"/>
      <c r="GXR1320" s="9"/>
      <c r="GXS1320" s="9"/>
      <c r="GXT1320" s="9"/>
      <c r="GXU1320" s="9"/>
      <c r="GXV1320" s="9"/>
      <c r="GXW1320" s="9"/>
      <c r="GXX1320" s="9"/>
      <c r="GXY1320" s="9"/>
      <c r="GXZ1320" s="9"/>
      <c r="GYA1320" s="9"/>
      <c r="GYB1320" s="9"/>
      <c r="GYC1320" s="9"/>
      <c r="GYD1320" s="9"/>
      <c r="GYE1320" s="9"/>
      <c r="GYF1320" s="9"/>
      <c r="GYG1320" s="9"/>
      <c r="GYH1320" s="9"/>
      <c r="GYI1320" s="9"/>
      <c r="GYJ1320" s="9"/>
      <c r="GYK1320" s="9"/>
      <c r="GYL1320" s="9"/>
      <c r="GYM1320" s="9"/>
      <c r="GYN1320" s="9"/>
      <c r="GYO1320" s="9"/>
      <c r="GYP1320" s="9"/>
      <c r="GYQ1320" s="9"/>
      <c r="GYR1320" s="9"/>
      <c r="GYS1320" s="9"/>
      <c r="GYT1320" s="9"/>
      <c r="GYU1320" s="9"/>
      <c r="GYV1320" s="9"/>
      <c r="GYW1320" s="9"/>
      <c r="GYX1320" s="9"/>
      <c r="GYY1320" s="9"/>
      <c r="GYZ1320" s="9"/>
      <c r="GZA1320" s="9"/>
      <c r="GZB1320" s="9"/>
      <c r="GZC1320" s="9"/>
      <c r="GZD1320" s="9"/>
      <c r="GZE1320" s="9"/>
      <c r="GZF1320" s="9"/>
      <c r="GZG1320" s="9"/>
      <c r="GZH1320" s="9"/>
      <c r="GZI1320" s="9"/>
      <c r="GZJ1320" s="9"/>
      <c r="GZK1320" s="9"/>
      <c r="GZL1320" s="9"/>
      <c r="GZM1320" s="9"/>
      <c r="GZN1320" s="9"/>
      <c r="GZO1320" s="9"/>
      <c r="GZP1320" s="9"/>
      <c r="GZQ1320" s="9"/>
      <c r="GZR1320" s="9"/>
      <c r="GZS1320" s="9"/>
      <c r="GZT1320" s="9"/>
      <c r="GZU1320" s="9"/>
      <c r="GZV1320" s="9"/>
      <c r="GZW1320" s="9"/>
      <c r="GZX1320" s="9"/>
      <c r="GZY1320" s="9"/>
      <c r="GZZ1320" s="9"/>
      <c r="HAA1320" s="9"/>
      <c r="HAB1320" s="9"/>
      <c r="HAC1320" s="9"/>
      <c r="HAD1320" s="9"/>
      <c r="HAE1320" s="9"/>
      <c r="HAF1320" s="9"/>
      <c r="HAG1320" s="9"/>
      <c r="HAH1320" s="9"/>
      <c r="HAI1320" s="9"/>
      <c r="HAJ1320" s="9"/>
      <c r="HAK1320" s="9"/>
      <c r="HAL1320" s="9"/>
      <c r="HAM1320" s="9"/>
      <c r="HAN1320" s="9"/>
      <c r="HAO1320" s="9"/>
      <c r="HAP1320" s="9"/>
      <c r="HAQ1320" s="9"/>
      <c r="HAR1320" s="9"/>
      <c r="HAS1320" s="9"/>
      <c r="HAT1320" s="9"/>
      <c r="HAU1320" s="9"/>
      <c r="HAV1320" s="9"/>
      <c r="HAW1320" s="9"/>
      <c r="HAX1320" s="9"/>
      <c r="HAY1320" s="9"/>
      <c r="HAZ1320" s="9"/>
      <c r="HBA1320" s="9"/>
      <c r="HBB1320" s="9"/>
      <c r="HBC1320" s="9"/>
      <c r="HBD1320" s="9"/>
      <c r="HBE1320" s="9"/>
      <c r="HBF1320" s="9"/>
      <c r="HBG1320" s="9"/>
      <c r="HBH1320" s="9"/>
      <c r="HBI1320" s="9"/>
      <c r="HBJ1320" s="9"/>
      <c r="HBK1320" s="9"/>
      <c r="HBL1320" s="9"/>
      <c r="HBM1320" s="9"/>
      <c r="HBN1320" s="9"/>
      <c r="HBO1320" s="9"/>
      <c r="HBP1320" s="9"/>
      <c r="HBQ1320" s="9"/>
      <c r="HBR1320" s="9"/>
      <c r="HBS1320" s="9"/>
      <c r="HBT1320" s="9"/>
      <c r="HBU1320" s="9"/>
      <c r="HBV1320" s="9"/>
      <c r="HBW1320" s="9"/>
      <c r="HBX1320" s="9"/>
      <c r="HBY1320" s="9"/>
      <c r="HBZ1320" s="9"/>
      <c r="HCA1320" s="9"/>
      <c r="HCB1320" s="9"/>
      <c r="HCC1320" s="9"/>
      <c r="HCD1320" s="9"/>
      <c r="HCE1320" s="9"/>
      <c r="HCF1320" s="9"/>
      <c r="HCG1320" s="9"/>
      <c r="HCH1320" s="9"/>
      <c r="HCI1320" s="9"/>
      <c r="HCJ1320" s="9"/>
      <c r="HCK1320" s="9"/>
      <c r="HCL1320" s="9"/>
      <c r="HCM1320" s="9"/>
      <c r="HCN1320" s="9"/>
      <c r="HCO1320" s="9"/>
      <c r="HCP1320" s="9"/>
      <c r="HCQ1320" s="9"/>
      <c r="HCR1320" s="9"/>
      <c r="HCS1320" s="9"/>
      <c r="HCT1320" s="9"/>
      <c r="HCU1320" s="9"/>
      <c r="HCV1320" s="9"/>
      <c r="HCW1320" s="9"/>
      <c r="HCX1320" s="9"/>
      <c r="HCY1320" s="9"/>
      <c r="HCZ1320" s="9"/>
      <c r="HDA1320" s="9"/>
      <c r="HDB1320" s="9"/>
      <c r="HDC1320" s="9"/>
      <c r="HDD1320" s="9"/>
      <c r="HDE1320" s="9"/>
      <c r="HDF1320" s="9"/>
      <c r="HDG1320" s="9"/>
      <c r="HDH1320" s="9"/>
      <c r="HDI1320" s="9"/>
      <c r="HDJ1320" s="9"/>
      <c r="HDK1320" s="9"/>
      <c r="HDL1320" s="9"/>
      <c r="HDM1320" s="9"/>
      <c r="HDN1320" s="9"/>
      <c r="HDO1320" s="9"/>
      <c r="HDP1320" s="9"/>
      <c r="HDQ1320" s="9"/>
      <c r="HDR1320" s="9"/>
      <c r="HDS1320" s="9"/>
      <c r="HDT1320" s="9"/>
      <c r="HDU1320" s="9"/>
      <c r="HDV1320" s="9"/>
      <c r="HDW1320" s="9"/>
      <c r="HDX1320" s="9"/>
      <c r="HDY1320" s="9"/>
      <c r="HDZ1320" s="9"/>
      <c r="HEA1320" s="9"/>
      <c r="HEB1320" s="9"/>
      <c r="HEC1320" s="9"/>
      <c r="HED1320" s="9"/>
      <c r="HEE1320" s="9"/>
      <c r="HEF1320" s="9"/>
      <c r="HEG1320" s="9"/>
      <c r="HEH1320" s="9"/>
      <c r="HEI1320" s="9"/>
      <c r="HEJ1320" s="9"/>
      <c r="HEK1320" s="9"/>
      <c r="HEL1320" s="9"/>
      <c r="HEM1320" s="9"/>
      <c r="HEN1320" s="9"/>
      <c r="HEO1320" s="9"/>
      <c r="HEP1320" s="9"/>
      <c r="HEQ1320" s="9"/>
      <c r="HER1320" s="9"/>
      <c r="HES1320" s="9"/>
      <c r="HET1320" s="9"/>
      <c r="HEU1320" s="9"/>
      <c r="HEV1320" s="9"/>
      <c r="HEW1320" s="9"/>
      <c r="HEX1320" s="9"/>
      <c r="HEY1320" s="9"/>
      <c r="HEZ1320" s="9"/>
      <c r="HFA1320" s="9"/>
      <c r="HFB1320" s="9"/>
      <c r="HFC1320" s="9"/>
      <c r="HFD1320" s="9"/>
      <c r="HFE1320" s="9"/>
      <c r="HFF1320" s="9"/>
      <c r="HFG1320" s="9"/>
      <c r="HFH1320" s="9"/>
      <c r="HFI1320" s="9"/>
      <c r="HFJ1320" s="9"/>
      <c r="HFK1320" s="9"/>
      <c r="HFL1320" s="9"/>
      <c r="HFM1320" s="9"/>
      <c r="HFN1320" s="9"/>
      <c r="HFO1320" s="9"/>
      <c r="HFP1320" s="9"/>
      <c r="HFQ1320" s="9"/>
      <c r="HFR1320" s="9"/>
      <c r="HFS1320" s="9"/>
      <c r="HFT1320" s="9"/>
      <c r="HFU1320" s="9"/>
      <c r="HFV1320" s="9"/>
      <c r="HFW1320" s="9"/>
      <c r="HFX1320" s="9"/>
      <c r="HFY1320" s="9"/>
      <c r="HFZ1320" s="9"/>
      <c r="HGA1320" s="9"/>
      <c r="HGB1320" s="9"/>
      <c r="HGC1320" s="9"/>
      <c r="HGD1320" s="9"/>
      <c r="HGE1320" s="9"/>
      <c r="HGF1320" s="9"/>
      <c r="HGG1320" s="9"/>
      <c r="HGH1320" s="9"/>
      <c r="HGI1320" s="9"/>
      <c r="HGJ1320" s="9"/>
      <c r="HGK1320" s="9"/>
      <c r="HGL1320" s="9"/>
      <c r="HGM1320" s="9"/>
      <c r="HGN1320" s="9"/>
      <c r="HGO1320" s="9"/>
      <c r="HGP1320" s="9"/>
      <c r="HGQ1320" s="9"/>
      <c r="HGR1320" s="9"/>
      <c r="HGS1320" s="9"/>
      <c r="HGT1320" s="9"/>
      <c r="HGU1320" s="9"/>
      <c r="HGV1320" s="9"/>
      <c r="HGW1320" s="9"/>
      <c r="HGX1320" s="9"/>
      <c r="HGY1320" s="9"/>
      <c r="HGZ1320" s="9"/>
      <c r="HHA1320" s="9"/>
      <c r="HHB1320" s="9"/>
      <c r="HHC1320" s="9"/>
      <c r="HHD1320" s="9"/>
      <c r="HHE1320" s="9"/>
      <c r="HHF1320" s="9"/>
      <c r="HHG1320" s="9"/>
      <c r="HHH1320" s="9"/>
      <c r="HHI1320" s="9"/>
      <c r="HHJ1320" s="9"/>
      <c r="HHK1320" s="9"/>
      <c r="HHL1320" s="9"/>
      <c r="HHM1320" s="9"/>
      <c r="HHN1320" s="9"/>
      <c r="HHO1320" s="9"/>
      <c r="HHP1320" s="9"/>
      <c r="HHQ1320" s="9"/>
      <c r="HHR1320" s="9"/>
      <c r="HHS1320" s="9"/>
      <c r="HHT1320" s="9"/>
      <c r="HHU1320" s="9"/>
      <c r="HHV1320" s="9"/>
      <c r="HHW1320" s="9"/>
      <c r="HHX1320" s="9"/>
      <c r="HHY1320" s="9"/>
      <c r="HHZ1320" s="9"/>
      <c r="HIA1320" s="9"/>
      <c r="HIB1320" s="9"/>
      <c r="HIC1320" s="9"/>
      <c r="HID1320" s="9"/>
      <c r="HIE1320" s="9"/>
      <c r="HIF1320" s="9"/>
      <c r="HIG1320" s="9"/>
      <c r="HIH1320" s="9"/>
      <c r="HII1320" s="9"/>
      <c r="HIJ1320" s="9"/>
      <c r="HIK1320" s="9"/>
      <c r="HIL1320" s="9"/>
      <c r="HIM1320" s="9"/>
      <c r="HIN1320" s="9"/>
      <c r="HIO1320" s="9"/>
      <c r="HIP1320" s="9"/>
      <c r="HIQ1320" s="9"/>
      <c r="HIR1320" s="9"/>
      <c r="HIS1320" s="9"/>
      <c r="HIT1320" s="9"/>
      <c r="HIU1320" s="9"/>
      <c r="HIV1320" s="9"/>
      <c r="HIW1320" s="9"/>
      <c r="HIX1320" s="9"/>
      <c r="HIY1320" s="9"/>
      <c r="HIZ1320" s="9"/>
      <c r="HJA1320" s="9"/>
      <c r="HJB1320" s="9"/>
      <c r="HJC1320" s="9"/>
      <c r="HJD1320" s="9"/>
      <c r="HJE1320" s="9"/>
      <c r="HJF1320" s="9"/>
      <c r="HJG1320" s="9"/>
      <c r="HJH1320" s="9"/>
      <c r="HJI1320" s="9"/>
      <c r="HJJ1320" s="9"/>
      <c r="HJK1320" s="9"/>
      <c r="HJL1320" s="9"/>
      <c r="HJM1320" s="9"/>
      <c r="HJN1320" s="9"/>
      <c r="HJO1320" s="9"/>
      <c r="HJP1320" s="9"/>
      <c r="HJQ1320" s="9"/>
      <c r="HJR1320" s="9"/>
      <c r="HJS1320" s="9"/>
      <c r="HJT1320" s="9"/>
      <c r="HJU1320" s="9"/>
      <c r="HJV1320" s="9"/>
      <c r="HJW1320" s="9"/>
      <c r="HJX1320" s="9"/>
      <c r="HJY1320" s="9"/>
      <c r="HJZ1320" s="9"/>
      <c r="HKA1320" s="9"/>
      <c r="HKB1320" s="9"/>
      <c r="HKC1320" s="9"/>
      <c r="HKD1320" s="9"/>
      <c r="HKE1320" s="9"/>
      <c r="HKF1320" s="9"/>
      <c r="HKG1320" s="9"/>
      <c r="HKH1320" s="9"/>
      <c r="HKI1320" s="9"/>
      <c r="HKJ1320" s="9"/>
      <c r="HKK1320" s="9"/>
      <c r="HKL1320" s="9"/>
      <c r="HKM1320" s="9"/>
      <c r="HKN1320" s="9"/>
      <c r="HKO1320" s="9"/>
      <c r="HKP1320" s="9"/>
      <c r="HKQ1320" s="9"/>
      <c r="HKR1320" s="9"/>
      <c r="HKS1320" s="9"/>
      <c r="HKT1320" s="9"/>
      <c r="HKU1320" s="9"/>
      <c r="HKV1320" s="9"/>
      <c r="HKW1320" s="9"/>
      <c r="HKX1320" s="9"/>
      <c r="HKY1320" s="9"/>
      <c r="HKZ1320" s="9"/>
      <c r="HLA1320" s="9"/>
      <c r="HLB1320" s="9"/>
      <c r="HLC1320" s="9"/>
      <c r="HLD1320" s="9"/>
      <c r="HLE1320" s="9"/>
      <c r="HLF1320" s="9"/>
      <c r="HLG1320" s="9"/>
      <c r="HLH1320" s="9"/>
      <c r="HLI1320" s="9"/>
      <c r="HLJ1320" s="9"/>
      <c r="HLK1320" s="9"/>
      <c r="HLL1320" s="9"/>
      <c r="HLM1320" s="9"/>
      <c r="HLN1320" s="9"/>
      <c r="HLO1320" s="9"/>
      <c r="HLP1320" s="9"/>
      <c r="HLQ1320" s="9"/>
      <c r="HLR1320" s="9"/>
      <c r="HLS1320" s="9"/>
      <c r="HLT1320" s="9"/>
      <c r="HLU1320" s="9"/>
      <c r="HLV1320" s="9"/>
      <c r="HLW1320" s="9"/>
      <c r="HLX1320" s="9"/>
      <c r="HLY1320" s="9"/>
      <c r="HLZ1320" s="9"/>
      <c r="HMA1320" s="9"/>
      <c r="HMB1320" s="9"/>
      <c r="HMC1320" s="9"/>
      <c r="HMD1320" s="9"/>
      <c r="HME1320" s="9"/>
      <c r="HMF1320" s="9"/>
      <c r="HMG1320" s="9"/>
      <c r="HMH1320" s="9"/>
      <c r="HMI1320" s="9"/>
      <c r="HMJ1320" s="9"/>
      <c r="HMK1320" s="9"/>
      <c r="HML1320" s="9"/>
      <c r="HMM1320" s="9"/>
      <c r="HMN1320" s="9"/>
      <c r="HMO1320" s="9"/>
      <c r="HMP1320" s="9"/>
      <c r="HMQ1320" s="9"/>
      <c r="HMR1320" s="9"/>
      <c r="HMS1320" s="9"/>
      <c r="HMT1320" s="9"/>
      <c r="HMU1320" s="9"/>
      <c r="HMV1320" s="9"/>
      <c r="HMW1320" s="9"/>
      <c r="HMX1320" s="9"/>
      <c r="HMY1320" s="9"/>
      <c r="HMZ1320" s="9"/>
      <c r="HNA1320" s="9"/>
      <c r="HNB1320" s="9"/>
      <c r="HNC1320" s="9"/>
      <c r="HND1320" s="9"/>
      <c r="HNE1320" s="9"/>
      <c r="HNF1320" s="9"/>
      <c r="HNG1320" s="9"/>
      <c r="HNH1320" s="9"/>
      <c r="HNI1320" s="9"/>
      <c r="HNJ1320" s="9"/>
      <c r="HNK1320" s="9"/>
      <c r="HNL1320" s="9"/>
      <c r="HNM1320" s="9"/>
      <c r="HNN1320" s="9"/>
      <c r="HNO1320" s="9"/>
      <c r="HNP1320" s="9"/>
      <c r="HNQ1320" s="9"/>
      <c r="HNR1320" s="9"/>
      <c r="HNS1320" s="9"/>
      <c r="HNT1320" s="9"/>
      <c r="HNU1320" s="9"/>
      <c r="HNV1320" s="9"/>
      <c r="HNW1320" s="9"/>
      <c r="HNX1320" s="9"/>
      <c r="HNY1320" s="9"/>
      <c r="HNZ1320" s="9"/>
      <c r="HOA1320" s="9"/>
      <c r="HOB1320" s="9"/>
      <c r="HOC1320" s="9"/>
      <c r="HOD1320" s="9"/>
      <c r="HOE1320" s="9"/>
      <c r="HOF1320" s="9"/>
      <c r="HOG1320" s="9"/>
      <c r="HOH1320" s="9"/>
      <c r="HOI1320" s="9"/>
      <c r="HOJ1320" s="9"/>
      <c r="HOK1320" s="9"/>
      <c r="HOL1320" s="9"/>
      <c r="HOM1320" s="9"/>
      <c r="HON1320" s="9"/>
      <c r="HOO1320" s="9"/>
      <c r="HOP1320" s="9"/>
      <c r="HOQ1320" s="9"/>
      <c r="HOR1320" s="9"/>
      <c r="HOS1320" s="9"/>
      <c r="HOT1320" s="9"/>
      <c r="HOU1320" s="9"/>
      <c r="HOV1320" s="9"/>
      <c r="HOW1320" s="9"/>
      <c r="HOX1320" s="9"/>
      <c r="HOY1320" s="9"/>
      <c r="HOZ1320" s="9"/>
      <c r="HPA1320" s="9"/>
      <c r="HPB1320" s="9"/>
      <c r="HPC1320" s="9"/>
      <c r="HPD1320" s="9"/>
      <c r="HPE1320" s="9"/>
      <c r="HPF1320" s="9"/>
      <c r="HPG1320" s="9"/>
      <c r="HPH1320" s="9"/>
      <c r="HPI1320" s="9"/>
      <c r="HPJ1320" s="9"/>
      <c r="HPK1320" s="9"/>
      <c r="HPL1320" s="9"/>
      <c r="HPM1320" s="9"/>
      <c r="HPN1320" s="9"/>
      <c r="HPO1320" s="9"/>
      <c r="HPP1320" s="9"/>
      <c r="HPQ1320" s="9"/>
      <c r="HPR1320" s="9"/>
      <c r="HPS1320" s="9"/>
      <c r="HPT1320" s="9"/>
      <c r="HPU1320" s="9"/>
      <c r="HPV1320" s="9"/>
      <c r="HPW1320" s="9"/>
      <c r="HPX1320" s="9"/>
      <c r="HPY1320" s="9"/>
      <c r="HPZ1320" s="9"/>
      <c r="HQA1320" s="9"/>
      <c r="HQB1320" s="9"/>
      <c r="HQC1320" s="9"/>
      <c r="HQD1320" s="9"/>
      <c r="HQE1320" s="9"/>
      <c r="HQF1320" s="9"/>
      <c r="HQG1320" s="9"/>
      <c r="HQH1320" s="9"/>
      <c r="HQI1320" s="9"/>
      <c r="HQJ1320" s="9"/>
      <c r="HQK1320" s="9"/>
      <c r="HQL1320" s="9"/>
      <c r="HQM1320" s="9"/>
      <c r="HQN1320" s="9"/>
      <c r="HQO1320" s="9"/>
      <c r="HQP1320" s="9"/>
      <c r="HQQ1320" s="9"/>
      <c r="HQR1320" s="9"/>
      <c r="HQS1320" s="9"/>
      <c r="HQT1320" s="9"/>
      <c r="HQU1320" s="9"/>
      <c r="HQV1320" s="9"/>
      <c r="HQW1320" s="9"/>
      <c r="HQX1320" s="9"/>
      <c r="HQY1320" s="9"/>
      <c r="HQZ1320" s="9"/>
      <c r="HRA1320" s="9"/>
      <c r="HRB1320" s="9"/>
      <c r="HRC1320" s="9"/>
      <c r="HRD1320" s="9"/>
      <c r="HRE1320" s="9"/>
      <c r="HRF1320" s="9"/>
      <c r="HRG1320" s="9"/>
      <c r="HRH1320" s="9"/>
      <c r="HRI1320" s="9"/>
      <c r="HRJ1320" s="9"/>
      <c r="HRK1320" s="9"/>
      <c r="HRL1320" s="9"/>
      <c r="HRM1320" s="9"/>
      <c r="HRN1320" s="9"/>
      <c r="HRO1320" s="9"/>
      <c r="HRP1320" s="9"/>
      <c r="HRQ1320" s="9"/>
      <c r="HRR1320" s="9"/>
      <c r="HRS1320" s="9"/>
      <c r="HRT1320" s="9"/>
      <c r="HRU1320" s="9"/>
      <c r="HRV1320" s="9"/>
      <c r="HRW1320" s="9"/>
      <c r="HRX1320" s="9"/>
      <c r="HRY1320" s="9"/>
      <c r="HRZ1320" s="9"/>
      <c r="HSA1320" s="9"/>
      <c r="HSB1320" s="9"/>
      <c r="HSC1320" s="9"/>
      <c r="HSD1320" s="9"/>
      <c r="HSE1320" s="9"/>
      <c r="HSF1320" s="9"/>
      <c r="HSG1320" s="9"/>
      <c r="HSH1320" s="9"/>
      <c r="HSI1320" s="9"/>
      <c r="HSJ1320" s="9"/>
      <c r="HSK1320" s="9"/>
      <c r="HSL1320" s="9"/>
      <c r="HSM1320" s="9"/>
      <c r="HSN1320" s="9"/>
      <c r="HSO1320" s="9"/>
      <c r="HSP1320" s="9"/>
      <c r="HSQ1320" s="9"/>
      <c r="HSR1320" s="9"/>
      <c r="HSS1320" s="9"/>
      <c r="HST1320" s="9"/>
      <c r="HSU1320" s="9"/>
      <c r="HSV1320" s="9"/>
      <c r="HSW1320" s="9"/>
      <c r="HSX1320" s="9"/>
      <c r="HSY1320" s="9"/>
      <c r="HSZ1320" s="9"/>
      <c r="HTA1320" s="9"/>
      <c r="HTB1320" s="9"/>
      <c r="HTC1320" s="9"/>
      <c r="HTD1320" s="9"/>
      <c r="HTE1320" s="9"/>
      <c r="HTF1320" s="9"/>
      <c r="HTG1320" s="9"/>
      <c r="HTH1320" s="9"/>
      <c r="HTI1320" s="9"/>
      <c r="HTJ1320" s="9"/>
      <c r="HTK1320" s="9"/>
      <c r="HTL1320" s="9"/>
      <c r="HTM1320" s="9"/>
      <c r="HTN1320" s="9"/>
      <c r="HTO1320" s="9"/>
      <c r="HTP1320" s="9"/>
      <c r="HTQ1320" s="9"/>
      <c r="HTR1320" s="9"/>
      <c r="HTS1320" s="9"/>
      <c r="HTT1320" s="9"/>
      <c r="HTU1320" s="9"/>
      <c r="HTV1320" s="9"/>
      <c r="HTW1320" s="9"/>
      <c r="HTX1320" s="9"/>
      <c r="HTY1320" s="9"/>
      <c r="HTZ1320" s="9"/>
      <c r="HUA1320" s="9"/>
      <c r="HUB1320" s="9"/>
      <c r="HUC1320" s="9"/>
      <c r="HUD1320" s="9"/>
      <c r="HUE1320" s="9"/>
      <c r="HUF1320" s="9"/>
      <c r="HUG1320" s="9"/>
      <c r="HUH1320" s="9"/>
      <c r="HUI1320" s="9"/>
      <c r="HUJ1320" s="9"/>
      <c r="HUK1320" s="9"/>
      <c r="HUL1320" s="9"/>
      <c r="HUM1320" s="9"/>
      <c r="HUN1320" s="9"/>
      <c r="HUO1320" s="9"/>
      <c r="HUP1320" s="9"/>
      <c r="HUQ1320" s="9"/>
      <c r="HUR1320" s="9"/>
      <c r="HUS1320" s="9"/>
      <c r="HUT1320" s="9"/>
      <c r="HUU1320" s="9"/>
      <c r="HUV1320" s="9"/>
      <c r="HUW1320" s="9"/>
      <c r="HUX1320" s="9"/>
      <c r="HUY1320" s="9"/>
      <c r="HUZ1320" s="9"/>
      <c r="HVA1320" s="9"/>
      <c r="HVB1320" s="9"/>
      <c r="HVC1320" s="9"/>
      <c r="HVD1320" s="9"/>
      <c r="HVE1320" s="9"/>
      <c r="HVF1320" s="9"/>
      <c r="HVG1320" s="9"/>
      <c r="HVH1320" s="9"/>
      <c r="HVI1320" s="9"/>
      <c r="HVJ1320" s="9"/>
      <c r="HVK1320" s="9"/>
      <c r="HVL1320" s="9"/>
      <c r="HVM1320" s="9"/>
      <c r="HVN1320" s="9"/>
      <c r="HVO1320" s="9"/>
      <c r="HVP1320" s="9"/>
      <c r="HVQ1320" s="9"/>
      <c r="HVR1320" s="9"/>
      <c r="HVS1320" s="9"/>
      <c r="HVT1320" s="9"/>
      <c r="HVU1320" s="9"/>
      <c r="HVV1320" s="9"/>
      <c r="HVW1320" s="9"/>
      <c r="HVX1320" s="9"/>
      <c r="HVY1320" s="9"/>
      <c r="HVZ1320" s="9"/>
      <c r="HWA1320" s="9"/>
      <c r="HWB1320" s="9"/>
      <c r="HWC1320" s="9"/>
      <c r="HWD1320" s="9"/>
      <c r="HWE1320" s="9"/>
      <c r="HWF1320" s="9"/>
      <c r="HWG1320" s="9"/>
      <c r="HWH1320" s="9"/>
      <c r="HWI1320" s="9"/>
      <c r="HWJ1320" s="9"/>
      <c r="HWK1320" s="9"/>
      <c r="HWL1320" s="9"/>
      <c r="HWM1320" s="9"/>
      <c r="HWN1320" s="9"/>
      <c r="HWO1320" s="9"/>
      <c r="HWP1320" s="9"/>
      <c r="HWQ1320" s="9"/>
      <c r="HWR1320" s="9"/>
      <c r="HWS1320" s="9"/>
      <c r="HWT1320" s="9"/>
      <c r="HWU1320" s="9"/>
      <c r="HWV1320" s="9"/>
      <c r="HWW1320" s="9"/>
      <c r="HWX1320" s="9"/>
      <c r="HWY1320" s="9"/>
      <c r="HWZ1320" s="9"/>
      <c r="HXA1320" s="9"/>
      <c r="HXB1320" s="9"/>
      <c r="HXC1320" s="9"/>
      <c r="HXD1320" s="9"/>
      <c r="HXE1320" s="9"/>
      <c r="HXF1320" s="9"/>
      <c r="HXG1320" s="9"/>
      <c r="HXH1320" s="9"/>
      <c r="HXI1320" s="9"/>
      <c r="HXJ1320" s="9"/>
      <c r="HXK1320" s="9"/>
      <c r="HXL1320" s="9"/>
      <c r="HXM1320" s="9"/>
      <c r="HXN1320" s="9"/>
      <c r="HXO1320" s="9"/>
      <c r="HXP1320" s="9"/>
      <c r="HXQ1320" s="9"/>
      <c r="HXR1320" s="9"/>
      <c r="HXS1320" s="9"/>
      <c r="HXT1320" s="9"/>
      <c r="HXU1320" s="9"/>
      <c r="HXV1320" s="9"/>
      <c r="HXW1320" s="9"/>
      <c r="HXX1320" s="9"/>
      <c r="HXY1320" s="9"/>
      <c r="HXZ1320" s="9"/>
      <c r="HYA1320" s="9"/>
      <c r="HYB1320" s="9"/>
      <c r="HYC1320" s="9"/>
      <c r="HYD1320" s="9"/>
      <c r="HYE1320" s="9"/>
      <c r="HYF1320" s="9"/>
      <c r="HYG1320" s="9"/>
      <c r="HYH1320" s="9"/>
      <c r="HYI1320" s="9"/>
      <c r="HYJ1320" s="9"/>
      <c r="HYK1320" s="9"/>
      <c r="HYL1320" s="9"/>
      <c r="HYM1320" s="9"/>
      <c r="HYN1320" s="9"/>
      <c r="HYO1320" s="9"/>
      <c r="HYP1320" s="9"/>
      <c r="HYQ1320" s="9"/>
      <c r="HYR1320" s="9"/>
      <c r="HYS1320" s="9"/>
      <c r="HYT1320" s="9"/>
      <c r="HYU1320" s="9"/>
      <c r="HYV1320" s="9"/>
      <c r="HYW1320" s="9"/>
      <c r="HYX1320" s="9"/>
      <c r="HYY1320" s="9"/>
      <c r="HYZ1320" s="9"/>
      <c r="HZA1320" s="9"/>
      <c r="HZB1320" s="9"/>
      <c r="HZC1320" s="9"/>
      <c r="HZD1320" s="9"/>
      <c r="HZE1320" s="9"/>
      <c r="HZF1320" s="9"/>
      <c r="HZG1320" s="9"/>
      <c r="HZH1320" s="9"/>
      <c r="HZI1320" s="9"/>
      <c r="HZJ1320" s="9"/>
      <c r="HZK1320" s="9"/>
      <c r="HZL1320" s="9"/>
      <c r="HZM1320" s="9"/>
      <c r="HZN1320" s="9"/>
      <c r="HZO1320" s="9"/>
      <c r="HZP1320" s="9"/>
      <c r="HZQ1320" s="9"/>
      <c r="HZR1320" s="9"/>
      <c r="HZS1320" s="9"/>
      <c r="HZT1320" s="9"/>
      <c r="HZU1320" s="9"/>
      <c r="HZV1320" s="9"/>
      <c r="HZW1320" s="9"/>
      <c r="HZX1320" s="9"/>
      <c r="HZY1320" s="9"/>
      <c r="HZZ1320" s="9"/>
      <c r="IAA1320" s="9"/>
      <c r="IAB1320" s="9"/>
      <c r="IAC1320" s="9"/>
      <c r="IAD1320" s="9"/>
      <c r="IAE1320" s="9"/>
      <c r="IAF1320" s="9"/>
      <c r="IAG1320" s="9"/>
      <c r="IAH1320" s="9"/>
      <c r="IAI1320" s="9"/>
      <c r="IAJ1320" s="9"/>
      <c r="IAK1320" s="9"/>
      <c r="IAL1320" s="9"/>
      <c r="IAM1320" s="9"/>
      <c r="IAN1320" s="9"/>
      <c r="IAO1320" s="9"/>
      <c r="IAP1320" s="9"/>
      <c r="IAQ1320" s="9"/>
      <c r="IAR1320" s="9"/>
      <c r="IAS1320" s="9"/>
      <c r="IAT1320" s="9"/>
      <c r="IAU1320" s="9"/>
      <c r="IAV1320" s="9"/>
      <c r="IAW1320" s="9"/>
      <c r="IAX1320" s="9"/>
      <c r="IAY1320" s="9"/>
      <c r="IAZ1320" s="9"/>
      <c r="IBA1320" s="9"/>
      <c r="IBB1320" s="9"/>
      <c r="IBC1320" s="9"/>
      <c r="IBD1320" s="9"/>
      <c r="IBE1320" s="9"/>
      <c r="IBF1320" s="9"/>
      <c r="IBG1320" s="9"/>
      <c r="IBH1320" s="9"/>
      <c r="IBI1320" s="9"/>
      <c r="IBJ1320" s="9"/>
      <c r="IBK1320" s="9"/>
      <c r="IBL1320" s="9"/>
      <c r="IBM1320" s="9"/>
      <c r="IBN1320" s="9"/>
      <c r="IBO1320" s="9"/>
      <c r="IBP1320" s="9"/>
      <c r="IBQ1320" s="9"/>
      <c r="IBR1320" s="9"/>
      <c r="IBS1320" s="9"/>
      <c r="IBT1320" s="9"/>
      <c r="IBU1320" s="9"/>
      <c r="IBV1320" s="9"/>
      <c r="IBW1320" s="9"/>
      <c r="IBX1320" s="9"/>
      <c r="IBY1320" s="9"/>
      <c r="IBZ1320" s="9"/>
      <c r="ICA1320" s="9"/>
      <c r="ICB1320" s="9"/>
      <c r="ICC1320" s="9"/>
      <c r="ICD1320" s="9"/>
      <c r="ICE1320" s="9"/>
      <c r="ICF1320" s="9"/>
      <c r="ICG1320" s="9"/>
      <c r="ICH1320" s="9"/>
      <c r="ICI1320" s="9"/>
      <c r="ICJ1320" s="9"/>
      <c r="ICK1320" s="9"/>
      <c r="ICL1320" s="9"/>
      <c r="ICM1320" s="9"/>
      <c r="ICN1320" s="9"/>
      <c r="ICO1320" s="9"/>
      <c r="ICP1320" s="9"/>
      <c r="ICQ1320" s="9"/>
      <c r="ICR1320" s="9"/>
      <c r="ICS1320" s="9"/>
      <c r="ICT1320" s="9"/>
      <c r="ICU1320" s="9"/>
      <c r="ICV1320" s="9"/>
      <c r="ICW1320" s="9"/>
      <c r="ICX1320" s="9"/>
      <c r="ICY1320" s="9"/>
      <c r="ICZ1320" s="9"/>
      <c r="IDA1320" s="9"/>
      <c r="IDB1320" s="9"/>
      <c r="IDC1320" s="9"/>
      <c r="IDD1320" s="9"/>
      <c r="IDE1320" s="9"/>
      <c r="IDF1320" s="9"/>
      <c r="IDG1320" s="9"/>
      <c r="IDH1320" s="9"/>
      <c r="IDI1320" s="9"/>
      <c r="IDJ1320" s="9"/>
      <c r="IDK1320" s="9"/>
      <c r="IDL1320" s="9"/>
      <c r="IDM1320" s="9"/>
      <c r="IDN1320" s="9"/>
      <c r="IDO1320" s="9"/>
      <c r="IDP1320" s="9"/>
      <c r="IDQ1320" s="9"/>
      <c r="IDR1320" s="9"/>
      <c r="IDS1320" s="9"/>
      <c r="IDT1320" s="9"/>
      <c r="IDU1320" s="9"/>
      <c r="IDV1320" s="9"/>
      <c r="IDW1320" s="9"/>
      <c r="IDX1320" s="9"/>
      <c r="IDY1320" s="9"/>
      <c r="IDZ1320" s="9"/>
      <c r="IEA1320" s="9"/>
      <c r="IEB1320" s="9"/>
      <c r="IEC1320" s="9"/>
      <c r="IED1320" s="9"/>
      <c r="IEE1320" s="9"/>
      <c r="IEF1320" s="9"/>
      <c r="IEG1320" s="9"/>
      <c r="IEH1320" s="9"/>
      <c r="IEI1320" s="9"/>
      <c r="IEJ1320" s="9"/>
      <c r="IEK1320" s="9"/>
      <c r="IEL1320" s="9"/>
      <c r="IEM1320" s="9"/>
      <c r="IEN1320" s="9"/>
      <c r="IEO1320" s="9"/>
      <c r="IEP1320" s="9"/>
      <c r="IEQ1320" s="9"/>
      <c r="IER1320" s="9"/>
      <c r="IES1320" s="9"/>
      <c r="IET1320" s="9"/>
      <c r="IEU1320" s="9"/>
      <c r="IEV1320" s="9"/>
      <c r="IEW1320" s="9"/>
      <c r="IEX1320" s="9"/>
      <c r="IEY1320" s="9"/>
      <c r="IEZ1320" s="9"/>
      <c r="IFA1320" s="9"/>
      <c r="IFB1320" s="9"/>
      <c r="IFC1320" s="9"/>
      <c r="IFD1320" s="9"/>
      <c r="IFE1320" s="9"/>
      <c r="IFF1320" s="9"/>
      <c r="IFG1320" s="9"/>
      <c r="IFH1320" s="9"/>
      <c r="IFI1320" s="9"/>
      <c r="IFJ1320" s="9"/>
      <c r="IFK1320" s="9"/>
      <c r="IFL1320" s="9"/>
      <c r="IFM1320" s="9"/>
      <c r="IFN1320" s="9"/>
      <c r="IFO1320" s="9"/>
      <c r="IFP1320" s="9"/>
      <c r="IFQ1320" s="9"/>
      <c r="IFR1320" s="9"/>
      <c r="IFS1320" s="9"/>
      <c r="IFT1320" s="9"/>
      <c r="IFU1320" s="9"/>
      <c r="IFV1320" s="9"/>
      <c r="IFW1320" s="9"/>
      <c r="IFX1320" s="9"/>
      <c r="IFY1320" s="9"/>
      <c r="IFZ1320" s="9"/>
      <c r="IGA1320" s="9"/>
      <c r="IGB1320" s="9"/>
      <c r="IGC1320" s="9"/>
      <c r="IGD1320" s="9"/>
      <c r="IGE1320" s="9"/>
      <c r="IGF1320" s="9"/>
      <c r="IGG1320" s="9"/>
      <c r="IGH1320" s="9"/>
      <c r="IGI1320" s="9"/>
      <c r="IGJ1320" s="9"/>
      <c r="IGK1320" s="9"/>
      <c r="IGL1320" s="9"/>
      <c r="IGM1320" s="9"/>
      <c r="IGN1320" s="9"/>
      <c r="IGO1320" s="9"/>
      <c r="IGP1320" s="9"/>
      <c r="IGQ1320" s="9"/>
      <c r="IGR1320" s="9"/>
      <c r="IGS1320" s="9"/>
      <c r="IGT1320" s="9"/>
      <c r="IGU1320" s="9"/>
      <c r="IGV1320" s="9"/>
      <c r="IGW1320" s="9"/>
      <c r="IGX1320" s="9"/>
      <c r="IGY1320" s="9"/>
      <c r="IGZ1320" s="9"/>
      <c r="IHA1320" s="9"/>
      <c r="IHB1320" s="9"/>
      <c r="IHC1320" s="9"/>
      <c r="IHD1320" s="9"/>
      <c r="IHE1320" s="9"/>
      <c r="IHF1320" s="9"/>
      <c r="IHG1320" s="9"/>
      <c r="IHH1320" s="9"/>
      <c r="IHI1320" s="9"/>
      <c r="IHJ1320" s="9"/>
      <c r="IHK1320" s="9"/>
      <c r="IHL1320" s="9"/>
      <c r="IHM1320" s="9"/>
      <c r="IHN1320" s="9"/>
      <c r="IHO1320" s="9"/>
      <c r="IHP1320" s="9"/>
      <c r="IHQ1320" s="9"/>
      <c r="IHR1320" s="9"/>
      <c r="IHS1320" s="9"/>
      <c r="IHT1320" s="9"/>
      <c r="IHU1320" s="9"/>
      <c r="IHV1320" s="9"/>
      <c r="IHW1320" s="9"/>
      <c r="IHX1320" s="9"/>
      <c r="IHY1320" s="9"/>
      <c r="IHZ1320" s="9"/>
      <c r="IIA1320" s="9"/>
      <c r="IIB1320" s="9"/>
      <c r="IIC1320" s="9"/>
      <c r="IID1320" s="9"/>
      <c r="IIE1320" s="9"/>
      <c r="IIF1320" s="9"/>
      <c r="IIG1320" s="9"/>
      <c r="IIH1320" s="9"/>
      <c r="III1320" s="9"/>
      <c r="IIJ1320" s="9"/>
      <c r="IIK1320" s="9"/>
      <c r="IIL1320" s="9"/>
      <c r="IIM1320" s="9"/>
      <c r="IIN1320" s="9"/>
      <c r="IIO1320" s="9"/>
      <c r="IIP1320" s="9"/>
      <c r="IIQ1320" s="9"/>
      <c r="IIR1320" s="9"/>
      <c r="IIS1320" s="9"/>
      <c r="IIT1320" s="9"/>
      <c r="IIU1320" s="9"/>
      <c r="IIV1320" s="9"/>
      <c r="IIW1320" s="9"/>
      <c r="IIX1320" s="9"/>
      <c r="IIY1320" s="9"/>
      <c r="IIZ1320" s="9"/>
      <c r="IJA1320" s="9"/>
      <c r="IJB1320" s="9"/>
      <c r="IJC1320" s="9"/>
      <c r="IJD1320" s="9"/>
      <c r="IJE1320" s="9"/>
      <c r="IJF1320" s="9"/>
      <c r="IJG1320" s="9"/>
      <c r="IJH1320" s="9"/>
      <c r="IJI1320" s="9"/>
      <c r="IJJ1320" s="9"/>
      <c r="IJK1320" s="9"/>
      <c r="IJL1320" s="9"/>
      <c r="IJM1320" s="9"/>
      <c r="IJN1320" s="9"/>
      <c r="IJO1320" s="9"/>
      <c r="IJP1320" s="9"/>
      <c r="IJQ1320" s="9"/>
      <c r="IJR1320" s="9"/>
      <c r="IJS1320" s="9"/>
      <c r="IJT1320" s="9"/>
      <c r="IJU1320" s="9"/>
      <c r="IJV1320" s="9"/>
      <c r="IJW1320" s="9"/>
      <c r="IJX1320" s="9"/>
      <c r="IJY1320" s="9"/>
      <c r="IJZ1320" s="9"/>
      <c r="IKA1320" s="9"/>
      <c r="IKB1320" s="9"/>
      <c r="IKC1320" s="9"/>
      <c r="IKD1320" s="9"/>
      <c r="IKE1320" s="9"/>
      <c r="IKF1320" s="9"/>
      <c r="IKG1320" s="9"/>
      <c r="IKH1320" s="9"/>
      <c r="IKI1320" s="9"/>
      <c r="IKJ1320" s="9"/>
      <c r="IKK1320" s="9"/>
      <c r="IKL1320" s="9"/>
      <c r="IKM1320" s="9"/>
      <c r="IKN1320" s="9"/>
      <c r="IKO1320" s="9"/>
      <c r="IKP1320" s="9"/>
      <c r="IKQ1320" s="9"/>
      <c r="IKR1320" s="9"/>
      <c r="IKS1320" s="9"/>
      <c r="IKT1320" s="9"/>
      <c r="IKU1320" s="9"/>
      <c r="IKV1320" s="9"/>
      <c r="IKW1320" s="9"/>
      <c r="IKX1320" s="9"/>
      <c r="IKY1320" s="9"/>
      <c r="IKZ1320" s="9"/>
      <c r="ILA1320" s="9"/>
      <c r="ILB1320" s="9"/>
      <c r="ILC1320" s="9"/>
      <c r="ILD1320" s="9"/>
      <c r="ILE1320" s="9"/>
      <c r="ILF1320" s="9"/>
      <c r="ILG1320" s="9"/>
      <c r="ILH1320" s="9"/>
      <c r="ILI1320" s="9"/>
      <c r="ILJ1320" s="9"/>
      <c r="ILK1320" s="9"/>
      <c r="ILL1320" s="9"/>
      <c r="ILM1320" s="9"/>
      <c r="ILN1320" s="9"/>
      <c r="ILO1320" s="9"/>
      <c r="ILP1320" s="9"/>
      <c r="ILQ1320" s="9"/>
      <c r="ILR1320" s="9"/>
      <c r="ILS1320" s="9"/>
      <c r="ILT1320" s="9"/>
      <c r="ILU1320" s="9"/>
      <c r="ILV1320" s="9"/>
      <c r="ILW1320" s="9"/>
      <c r="ILX1320" s="9"/>
      <c r="ILY1320" s="9"/>
      <c r="ILZ1320" s="9"/>
      <c r="IMA1320" s="9"/>
      <c r="IMB1320" s="9"/>
      <c r="IMC1320" s="9"/>
      <c r="IMD1320" s="9"/>
      <c r="IME1320" s="9"/>
      <c r="IMF1320" s="9"/>
      <c r="IMG1320" s="9"/>
      <c r="IMH1320" s="9"/>
      <c r="IMI1320" s="9"/>
      <c r="IMJ1320" s="9"/>
      <c r="IMK1320" s="9"/>
      <c r="IML1320" s="9"/>
      <c r="IMM1320" s="9"/>
      <c r="IMN1320" s="9"/>
      <c r="IMO1320" s="9"/>
      <c r="IMP1320" s="9"/>
      <c r="IMQ1320" s="9"/>
      <c r="IMR1320" s="9"/>
      <c r="IMS1320" s="9"/>
      <c r="IMT1320" s="9"/>
      <c r="IMU1320" s="9"/>
      <c r="IMV1320" s="9"/>
      <c r="IMW1320" s="9"/>
      <c r="IMX1320" s="9"/>
      <c r="IMY1320" s="9"/>
      <c r="IMZ1320" s="9"/>
      <c r="INA1320" s="9"/>
      <c r="INB1320" s="9"/>
      <c r="INC1320" s="9"/>
      <c r="IND1320" s="9"/>
      <c r="INE1320" s="9"/>
      <c r="INF1320" s="9"/>
      <c r="ING1320" s="9"/>
      <c r="INH1320" s="9"/>
      <c r="INI1320" s="9"/>
      <c r="INJ1320" s="9"/>
      <c r="INK1320" s="9"/>
      <c r="INL1320" s="9"/>
      <c r="INM1320" s="9"/>
      <c r="INN1320" s="9"/>
      <c r="INO1320" s="9"/>
      <c r="INP1320" s="9"/>
      <c r="INQ1320" s="9"/>
      <c r="INR1320" s="9"/>
      <c r="INS1320" s="9"/>
      <c r="INT1320" s="9"/>
      <c r="INU1320" s="9"/>
      <c r="INV1320" s="9"/>
      <c r="INW1320" s="9"/>
      <c r="INX1320" s="9"/>
      <c r="INY1320" s="9"/>
      <c r="INZ1320" s="9"/>
      <c r="IOA1320" s="9"/>
      <c r="IOB1320" s="9"/>
      <c r="IOC1320" s="9"/>
      <c r="IOD1320" s="9"/>
      <c r="IOE1320" s="9"/>
      <c r="IOF1320" s="9"/>
      <c r="IOG1320" s="9"/>
      <c r="IOH1320" s="9"/>
      <c r="IOI1320" s="9"/>
      <c r="IOJ1320" s="9"/>
      <c r="IOK1320" s="9"/>
      <c r="IOL1320" s="9"/>
      <c r="IOM1320" s="9"/>
      <c r="ION1320" s="9"/>
      <c r="IOO1320" s="9"/>
      <c r="IOP1320" s="9"/>
      <c r="IOQ1320" s="9"/>
      <c r="IOR1320" s="9"/>
      <c r="IOS1320" s="9"/>
      <c r="IOT1320" s="9"/>
      <c r="IOU1320" s="9"/>
      <c r="IOV1320" s="9"/>
      <c r="IOW1320" s="9"/>
      <c r="IOX1320" s="9"/>
      <c r="IOY1320" s="9"/>
      <c r="IOZ1320" s="9"/>
      <c r="IPA1320" s="9"/>
      <c r="IPB1320" s="9"/>
      <c r="IPC1320" s="9"/>
      <c r="IPD1320" s="9"/>
      <c r="IPE1320" s="9"/>
      <c r="IPF1320" s="9"/>
      <c r="IPG1320" s="9"/>
      <c r="IPH1320" s="9"/>
      <c r="IPI1320" s="9"/>
      <c r="IPJ1320" s="9"/>
      <c r="IPK1320" s="9"/>
      <c r="IPL1320" s="9"/>
      <c r="IPM1320" s="9"/>
      <c r="IPN1320" s="9"/>
      <c r="IPO1320" s="9"/>
      <c r="IPP1320" s="9"/>
      <c r="IPQ1320" s="9"/>
      <c r="IPR1320" s="9"/>
      <c r="IPS1320" s="9"/>
      <c r="IPT1320" s="9"/>
      <c r="IPU1320" s="9"/>
      <c r="IPV1320" s="9"/>
      <c r="IPW1320" s="9"/>
      <c r="IPX1320" s="9"/>
      <c r="IPY1320" s="9"/>
      <c r="IPZ1320" s="9"/>
      <c r="IQA1320" s="9"/>
      <c r="IQB1320" s="9"/>
      <c r="IQC1320" s="9"/>
      <c r="IQD1320" s="9"/>
      <c r="IQE1320" s="9"/>
      <c r="IQF1320" s="9"/>
      <c r="IQG1320" s="9"/>
      <c r="IQH1320" s="9"/>
      <c r="IQI1320" s="9"/>
      <c r="IQJ1320" s="9"/>
      <c r="IQK1320" s="9"/>
      <c r="IQL1320" s="9"/>
      <c r="IQM1320" s="9"/>
      <c r="IQN1320" s="9"/>
      <c r="IQO1320" s="9"/>
      <c r="IQP1320" s="9"/>
      <c r="IQQ1320" s="9"/>
      <c r="IQR1320" s="9"/>
      <c r="IQS1320" s="9"/>
      <c r="IQT1320" s="9"/>
      <c r="IQU1320" s="9"/>
      <c r="IQV1320" s="9"/>
      <c r="IQW1320" s="9"/>
      <c r="IQX1320" s="9"/>
      <c r="IQY1320" s="9"/>
      <c r="IQZ1320" s="9"/>
      <c r="IRA1320" s="9"/>
      <c r="IRB1320" s="9"/>
      <c r="IRC1320" s="9"/>
      <c r="IRD1320" s="9"/>
      <c r="IRE1320" s="9"/>
      <c r="IRF1320" s="9"/>
      <c r="IRG1320" s="9"/>
      <c r="IRH1320" s="9"/>
      <c r="IRI1320" s="9"/>
      <c r="IRJ1320" s="9"/>
      <c r="IRK1320" s="9"/>
      <c r="IRL1320" s="9"/>
      <c r="IRM1320" s="9"/>
      <c r="IRN1320" s="9"/>
      <c r="IRO1320" s="9"/>
      <c r="IRP1320" s="9"/>
      <c r="IRQ1320" s="9"/>
      <c r="IRR1320" s="9"/>
      <c r="IRS1320" s="9"/>
      <c r="IRT1320" s="9"/>
      <c r="IRU1320" s="9"/>
      <c r="IRV1320" s="9"/>
      <c r="IRW1320" s="9"/>
      <c r="IRX1320" s="9"/>
      <c r="IRY1320" s="9"/>
      <c r="IRZ1320" s="9"/>
      <c r="ISA1320" s="9"/>
      <c r="ISB1320" s="9"/>
      <c r="ISC1320" s="9"/>
      <c r="ISD1320" s="9"/>
      <c r="ISE1320" s="9"/>
      <c r="ISF1320" s="9"/>
      <c r="ISG1320" s="9"/>
      <c r="ISH1320" s="9"/>
      <c r="ISI1320" s="9"/>
      <c r="ISJ1320" s="9"/>
      <c r="ISK1320" s="9"/>
      <c r="ISL1320" s="9"/>
      <c r="ISM1320" s="9"/>
      <c r="ISN1320" s="9"/>
      <c r="ISO1320" s="9"/>
      <c r="ISP1320" s="9"/>
      <c r="ISQ1320" s="9"/>
      <c r="ISR1320" s="9"/>
      <c r="ISS1320" s="9"/>
      <c r="IST1320" s="9"/>
      <c r="ISU1320" s="9"/>
      <c r="ISV1320" s="9"/>
      <c r="ISW1320" s="9"/>
      <c r="ISX1320" s="9"/>
      <c r="ISY1320" s="9"/>
      <c r="ISZ1320" s="9"/>
      <c r="ITA1320" s="9"/>
      <c r="ITB1320" s="9"/>
      <c r="ITC1320" s="9"/>
      <c r="ITD1320" s="9"/>
      <c r="ITE1320" s="9"/>
      <c r="ITF1320" s="9"/>
      <c r="ITG1320" s="9"/>
      <c r="ITH1320" s="9"/>
      <c r="ITI1320" s="9"/>
      <c r="ITJ1320" s="9"/>
      <c r="ITK1320" s="9"/>
      <c r="ITL1320" s="9"/>
      <c r="ITM1320" s="9"/>
      <c r="ITN1320" s="9"/>
      <c r="ITO1320" s="9"/>
      <c r="ITP1320" s="9"/>
      <c r="ITQ1320" s="9"/>
      <c r="ITR1320" s="9"/>
      <c r="ITS1320" s="9"/>
      <c r="ITT1320" s="9"/>
      <c r="ITU1320" s="9"/>
      <c r="ITV1320" s="9"/>
      <c r="ITW1320" s="9"/>
      <c r="ITX1320" s="9"/>
      <c r="ITY1320" s="9"/>
      <c r="ITZ1320" s="9"/>
      <c r="IUA1320" s="9"/>
      <c r="IUB1320" s="9"/>
      <c r="IUC1320" s="9"/>
      <c r="IUD1320" s="9"/>
      <c r="IUE1320" s="9"/>
      <c r="IUF1320" s="9"/>
      <c r="IUG1320" s="9"/>
      <c r="IUH1320" s="9"/>
      <c r="IUI1320" s="9"/>
      <c r="IUJ1320" s="9"/>
      <c r="IUK1320" s="9"/>
      <c r="IUL1320" s="9"/>
      <c r="IUM1320" s="9"/>
      <c r="IUN1320" s="9"/>
      <c r="IUO1320" s="9"/>
      <c r="IUP1320" s="9"/>
      <c r="IUQ1320" s="9"/>
      <c r="IUR1320" s="9"/>
      <c r="IUS1320" s="9"/>
      <c r="IUT1320" s="9"/>
      <c r="IUU1320" s="9"/>
      <c r="IUV1320" s="9"/>
      <c r="IUW1320" s="9"/>
      <c r="IUX1320" s="9"/>
      <c r="IUY1320" s="9"/>
      <c r="IUZ1320" s="9"/>
      <c r="IVA1320" s="9"/>
      <c r="IVB1320" s="9"/>
      <c r="IVC1320" s="9"/>
      <c r="IVD1320" s="9"/>
      <c r="IVE1320" s="9"/>
      <c r="IVF1320" s="9"/>
      <c r="IVG1320" s="9"/>
      <c r="IVH1320" s="9"/>
      <c r="IVI1320" s="9"/>
      <c r="IVJ1320" s="9"/>
      <c r="IVK1320" s="9"/>
      <c r="IVL1320" s="9"/>
      <c r="IVM1320" s="9"/>
      <c r="IVN1320" s="9"/>
      <c r="IVO1320" s="9"/>
      <c r="IVP1320" s="9"/>
      <c r="IVQ1320" s="9"/>
      <c r="IVR1320" s="9"/>
      <c r="IVS1320" s="9"/>
      <c r="IVT1320" s="9"/>
      <c r="IVU1320" s="9"/>
      <c r="IVV1320" s="9"/>
      <c r="IVW1320" s="9"/>
      <c r="IVX1320" s="9"/>
      <c r="IVY1320" s="9"/>
      <c r="IVZ1320" s="9"/>
      <c r="IWA1320" s="9"/>
      <c r="IWB1320" s="9"/>
      <c r="IWC1320" s="9"/>
      <c r="IWD1320" s="9"/>
      <c r="IWE1320" s="9"/>
      <c r="IWF1320" s="9"/>
      <c r="IWG1320" s="9"/>
      <c r="IWH1320" s="9"/>
      <c r="IWI1320" s="9"/>
      <c r="IWJ1320" s="9"/>
      <c r="IWK1320" s="9"/>
      <c r="IWL1320" s="9"/>
      <c r="IWM1320" s="9"/>
      <c r="IWN1320" s="9"/>
      <c r="IWO1320" s="9"/>
      <c r="IWP1320" s="9"/>
      <c r="IWQ1320" s="9"/>
      <c r="IWR1320" s="9"/>
      <c r="IWS1320" s="9"/>
      <c r="IWT1320" s="9"/>
      <c r="IWU1320" s="9"/>
      <c r="IWV1320" s="9"/>
      <c r="IWW1320" s="9"/>
      <c r="IWX1320" s="9"/>
      <c r="IWY1320" s="9"/>
      <c r="IWZ1320" s="9"/>
      <c r="IXA1320" s="9"/>
      <c r="IXB1320" s="9"/>
      <c r="IXC1320" s="9"/>
      <c r="IXD1320" s="9"/>
      <c r="IXE1320" s="9"/>
      <c r="IXF1320" s="9"/>
      <c r="IXG1320" s="9"/>
      <c r="IXH1320" s="9"/>
      <c r="IXI1320" s="9"/>
      <c r="IXJ1320" s="9"/>
      <c r="IXK1320" s="9"/>
      <c r="IXL1320" s="9"/>
      <c r="IXM1320" s="9"/>
      <c r="IXN1320" s="9"/>
      <c r="IXO1320" s="9"/>
      <c r="IXP1320" s="9"/>
      <c r="IXQ1320" s="9"/>
      <c r="IXR1320" s="9"/>
      <c r="IXS1320" s="9"/>
      <c r="IXT1320" s="9"/>
      <c r="IXU1320" s="9"/>
      <c r="IXV1320" s="9"/>
      <c r="IXW1320" s="9"/>
      <c r="IXX1320" s="9"/>
      <c r="IXY1320" s="9"/>
      <c r="IXZ1320" s="9"/>
      <c r="IYA1320" s="9"/>
      <c r="IYB1320" s="9"/>
      <c r="IYC1320" s="9"/>
      <c r="IYD1320" s="9"/>
      <c r="IYE1320" s="9"/>
      <c r="IYF1320" s="9"/>
      <c r="IYG1320" s="9"/>
      <c r="IYH1320" s="9"/>
      <c r="IYI1320" s="9"/>
      <c r="IYJ1320" s="9"/>
      <c r="IYK1320" s="9"/>
      <c r="IYL1320" s="9"/>
      <c r="IYM1320" s="9"/>
      <c r="IYN1320" s="9"/>
      <c r="IYO1320" s="9"/>
      <c r="IYP1320" s="9"/>
      <c r="IYQ1320" s="9"/>
      <c r="IYR1320" s="9"/>
      <c r="IYS1320" s="9"/>
      <c r="IYT1320" s="9"/>
      <c r="IYU1320" s="9"/>
      <c r="IYV1320" s="9"/>
      <c r="IYW1320" s="9"/>
      <c r="IYX1320" s="9"/>
      <c r="IYY1320" s="9"/>
      <c r="IYZ1320" s="9"/>
      <c r="IZA1320" s="9"/>
      <c r="IZB1320" s="9"/>
      <c r="IZC1320" s="9"/>
      <c r="IZD1320" s="9"/>
      <c r="IZE1320" s="9"/>
      <c r="IZF1320" s="9"/>
      <c r="IZG1320" s="9"/>
      <c r="IZH1320" s="9"/>
      <c r="IZI1320" s="9"/>
      <c r="IZJ1320" s="9"/>
      <c r="IZK1320" s="9"/>
      <c r="IZL1320" s="9"/>
      <c r="IZM1320" s="9"/>
      <c r="IZN1320" s="9"/>
      <c r="IZO1320" s="9"/>
      <c r="IZP1320" s="9"/>
      <c r="IZQ1320" s="9"/>
      <c r="IZR1320" s="9"/>
      <c r="IZS1320" s="9"/>
      <c r="IZT1320" s="9"/>
      <c r="IZU1320" s="9"/>
      <c r="IZV1320" s="9"/>
      <c r="IZW1320" s="9"/>
      <c r="IZX1320" s="9"/>
      <c r="IZY1320" s="9"/>
      <c r="IZZ1320" s="9"/>
      <c r="JAA1320" s="9"/>
      <c r="JAB1320" s="9"/>
      <c r="JAC1320" s="9"/>
      <c r="JAD1320" s="9"/>
      <c r="JAE1320" s="9"/>
      <c r="JAF1320" s="9"/>
      <c r="JAG1320" s="9"/>
      <c r="JAH1320" s="9"/>
      <c r="JAI1320" s="9"/>
      <c r="JAJ1320" s="9"/>
      <c r="JAK1320" s="9"/>
      <c r="JAL1320" s="9"/>
      <c r="JAM1320" s="9"/>
      <c r="JAN1320" s="9"/>
      <c r="JAO1320" s="9"/>
      <c r="JAP1320" s="9"/>
      <c r="JAQ1320" s="9"/>
      <c r="JAR1320" s="9"/>
      <c r="JAS1320" s="9"/>
      <c r="JAT1320" s="9"/>
      <c r="JAU1320" s="9"/>
      <c r="JAV1320" s="9"/>
      <c r="JAW1320" s="9"/>
      <c r="JAX1320" s="9"/>
      <c r="JAY1320" s="9"/>
      <c r="JAZ1320" s="9"/>
      <c r="JBA1320" s="9"/>
      <c r="JBB1320" s="9"/>
      <c r="JBC1320" s="9"/>
      <c r="JBD1320" s="9"/>
      <c r="JBE1320" s="9"/>
      <c r="JBF1320" s="9"/>
      <c r="JBG1320" s="9"/>
      <c r="JBH1320" s="9"/>
      <c r="JBI1320" s="9"/>
      <c r="JBJ1320" s="9"/>
      <c r="JBK1320" s="9"/>
      <c r="JBL1320" s="9"/>
      <c r="JBM1320" s="9"/>
      <c r="JBN1320" s="9"/>
      <c r="JBO1320" s="9"/>
      <c r="JBP1320" s="9"/>
      <c r="JBQ1320" s="9"/>
      <c r="JBR1320" s="9"/>
      <c r="JBS1320" s="9"/>
      <c r="JBT1320" s="9"/>
      <c r="JBU1320" s="9"/>
      <c r="JBV1320" s="9"/>
      <c r="JBW1320" s="9"/>
      <c r="JBX1320" s="9"/>
      <c r="JBY1320" s="9"/>
      <c r="JBZ1320" s="9"/>
      <c r="JCA1320" s="9"/>
      <c r="JCB1320" s="9"/>
      <c r="JCC1320" s="9"/>
      <c r="JCD1320" s="9"/>
      <c r="JCE1320" s="9"/>
      <c r="JCF1320" s="9"/>
      <c r="JCG1320" s="9"/>
      <c r="JCH1320" s="9"/>
      <c r="JCI1320" s="9"/>
      <c r="JCJ1320" s="9"/>
      <c r="JCK1320" s="9"/>
      <c r="JCL1320" s="9"/>
      <c r="JCM1320" s="9"/>
      <c r="JCN1320" s="9"/>
      <c r="JCO1320" s="9"/>
      <c r="JCP1320" s="9"/>
      <c r="JCQ1320" s="9"/>
      <c r="JCR1320" s="9"/>
      <c r="JCS1320" s="9"/>
      <c r="JCT1320" s="9"/>
      <c r="JCU1320" s="9"/>
      <c r="JCV1320" s="9"/>
      <c r="JCW1320" s="9"/>
      <c r="JCX1320" s="9"/>
      <c r="JCY1320" s="9"/>
      <c r="JCZ1320" s="9"/>
      <c r="JDA1320" s="9"/>
      <c r="JDB1320" s="9"/>
      <c r="JDC1320" s="9"/>
      <c r="JDD1320" s="9"/>
      <c r="JDE1320" s="9"/>
      <c r="JDF1320" s="9"/>
      <c r="JDG1320" s="9"/>
      <c r="JDH1320" s="9"/>
      <c r="JDI1320" s="9"/>
      <c r="JDJ1320" s="9"/>
      <c r="JDK1320" s="9"/>
      <c r="JDL1320" s="9"/>
      <c r="JDM1320" s="9"/>
      <c r="JDN1320" s="9"/>
      <c r="JDO1320" s="9"/>
      <c r="JDP1320" s="9"/>
      <c r="JDQ1320" s="9"/>
      <c r="JDR1320" s="9"/>
      <c r="JDS1320" s="9"/>
      <c r="JDT1320" s="9"/>
      <c r="JDU1320" s="9"/>
      <c r="JDV1320" s="9"/>
      <c r="JDW1320" s="9"/>
      <c r="JDX1320" s="9"/>
      <c r="JDY1320" s="9"/>
      <c r="JDZ1320" s="9"/>
      <c r="JEA1320" s="9"/>
      <c r="JEB1320" s="9"/>
      <c r="JEC1320" s="9"/>
      <c r="JED1320" s="9"/>
      <c r="JEE1320" s="9"/>
      <c r="JEF1320" s="9"/>
      <c r="JEG1320" s="9"/>
      <c r="JEH1320" s="9"/>
      <c r="JEI1320" s="9"/>
      <c r="JEJ1320" s="9"/>
      <c r="JEK1320" s="9"/>
      <c r="JEL1320" s="9"/>
      <c r="JEM1320" s="9"/>
      <c r="JEN1320" s="9"/>
      <c r="JEO1320" s="9"/>
      <c r="JEP1320" s="9"/>
      <c r="JEQ1320" s="9"/>
      <c r="JER1320" s="9"/>
      <c r="JES1320" s="9"/>
      <c r="JET1320" s="9"/>
      <c r="JEU1320" s="9"/>
      <c r="JEV1320" s="9"/>
      <c r="JEW1320" s="9"/>
      <c r="JEX1320" s="9"/>
      <c r="JEY1320" s="9"/>
      <c r="JEZ1320" s="9"/>
      <c r="JFA1320" s="9"/>
      <c r="JFB1320" s="9"/>
      <c r="JFC1320" s="9"/>
      <c r="JFD1320" s="9"/>
      <c r="JFE1320" s="9"/>
      <c r="JFF1320" s="9"/>
      <c r="JFG1320" s="9"/>
      <c r="JFH1320" s="9"/>
      <c r="JFI1320" s="9"/>
      <c r="JFJ1320" s="9"/>
      <c r="JFK1320" s="9"/>
      <c r="JFL1320" s="9"/>
      <c r="JFM1320" s="9"/>
      <c r="JFN1320" s="9"/>
      <c r="JFO1320" s="9"/>
      <c r="JFP1320" s="9"/>
      <c r="JFQ1320" s="9"/>
      <c r="JFR1320" s="9"/>
      <c r="JFS1320" s="9"/>
      <c r="JFT1320" s="9"/>
      <c r="JFU1320" s="9"/>
      <c r="JFV1320" s="9"/>
      <c r="JFW1320" s="9"/>
      <c r="JFX1320" s="9"/>
      <c r="JFY1320" s="9"/>
      <c r="JFZ1320" s="9"/>
      <c r="JGA1320" s="9"/>
      <c r="JGB1320" s="9"/>
      <c r="JGC1320" s="9"/>
      <c r="JGD1320" s="9"/>
      <c r="JGE1320" s="9"/>
      <c r="JGF1320" s="9"/>
      <c r="JGG1320" s="9"/>
      <c r="JGH1320" s="9"/>
      <c r="JGI1320" s="9"/>
      <c r="JGJ1320" s="9"/>
      <c r="JGK1320" s="9"/>
      <c r="JGL1320" s="9"/>
      <c r="JGM1320" s="9"/>
      <c r="JGN1320" s="9"/>
      <c r="JGO1320" s="9"/>
      <c r="JGP1320" s="9"/>
      <c r="JGQ1320" s="9"/>
      <c r="JGR1320" s="9"/>
      <c r="JGS1320" s="9"/>
      <c r="JGT1320" s="9"/>
      <c r="JGU1320" s="9"/>
      <c r="JGV1320" s="9"/>
      <c r="JGW1320" s="9"/>
      <c r="JGX1320" s="9"/>
      <c r="JGY1320" s="9"/>
      <c r="JGZ1320" s="9"/>
      <c r="JHA1320" s="9"/>
      <c r="JHB1320" s="9"/>
      <c r="JHC1320" s="9"/>
      <c r="JHD1320" s="9"/>
      <c r="JHE1320" s="9"/>
      <c r="JHF1320" s="9"/>
      <c r="JHG1320" s="9"/>
      <c r="JHH1320" s="9"/>
      <c r="JHI1320" s="9"/>
      <c r="JHJ1320" s="9"/>
      <c r="JHK1320" s="9"/>
      <c r="JHL1320" s="9"/>
      <c r="JHM1320" s="9"/>
      <c r="JHN1320" s="9"/>
      <c r="JHO1320" s="9"/>
      <c r="JHP1320" s="9"/>
      <c r="JHQ1320" s="9"/>
      <c r="JHR1320" s="9"/>
      <c r="JHS1320" s="9"/>
      <c r="JHT1320" s="9"/>
      <c r="JHU1320" s="9"/>
      <c r="JHV1320" s="9"/>
      <c r="JHW1320" s="9"/>
      <c r="JHX1320" s="9"/>
      <c r="JHY1320" s="9"/>
      <c r="JHZ1320" s="9"/>
      <c r="JIA1320" s="9"/>
      <c r="JIB1320" s="9"/>
      <c r="JIC1320" s="9"/>
      <c r="JID1320" s="9"/>
      <c r="JIE1320" s="9"/>
      <c r="JIF1320" s="9"/>
      <c r="JIG1320" s="9"/>
      <c r="JIH1320" s="9"/>
      <c r="JII1320" s="9"/>
      <c r="JIJ1320" s="9"/>
      <c r="JIK1320" s="9"/>
      <c r="JIL1320" s="9"/>
      <c r="JIM1320" s="9"/>
      <c r="JIN1320" s="9"/>
      <c r="JIO1320" s="9"/>
      <c r="JIP1320" s="9"/>
      <c r="JIQ1320" s="9"/>
      <c r="JIR1320" s="9"/>
      <c r="JIS1320" s="9"/>
      <c r="JIT1320" s="9"/>
      <c r="JIU1320" s="9"/>
      <c r="JIV1320" s="9"/>
      <c r="JIW1320" s="9"/>
      <c r="JIX1320" s="9"/>
      <c r="JIY1320" s="9"/>
      <c r="JIZ1320" s="9"/>
      <c r="JJA1320" s="9"/>
      <c r="JJB1320" s="9"/>
      <c r="JJC1320" s="9"/>
      <c r="JJD1320" s="9"/>
      <c r="JJE1320" s="9"/>
      <c r="JJF1320" s="9"/>
      <c r="JJG1320" s="9"/>
      <c r="JJH1320" s="9"/>
      <c r="JJI1320" s="9"/>
      <c r="JJJ1320" s="9"/>
      <c r="JJK1320" s="9"/>
      <c r="JJL1320" s="9"/>
      <c r="JJM1320" s="9"/>
      <c r="JJN1320" s="9"/>
      <c r="JJO1320" s="9"/>
      <c r="JJP1320" s="9"/>
      <c r="JJQ1320" s="9"/>
      <c r="JJR1320" s="9"/>
      <c r="JJS1320" s="9"/>
      <c r="JJT1320" s="9"/>
      <c r="JJU1320" s="9"/>
      <c r="JJV1320" s="9"/>
      <c r="JJW1320" s="9"/>
      <c r="JJX1320" s="9"/>
      <c r="JJY1320" s="9"/>
      <c r="JJZ1320" s="9"/>
      <c r="JKA1320" s="9"/>
      <c r="JKB1320" s="9"/>
      <c r="JKC1320" s="9"/>
      <c r="JKD1320" s="9"/>
      <c r="JKE1320" s="9"/>
      <c r="JKF1320" s="9"/>
      <c r="JKG1320" s="9"/>
      <c r="JKH1320" s="9"/>
      <c r="JKI1320" s="9"/>
      <c r="JKJ1320" s="9"/>
      <c r="JKK1320" s="9"/>
      <c r="JKL1320" s="9"/>
      <c r="JKM1320" s="9"/>
      <c r="JKN1320" s="9"/>
      <c r="JKO1320" s="9"/>
      <c r="JKP1320" s="9"/>
      <c r="JKQ1320" s="9"/>
      <c r="JKR1320" s="9"/>
      <c r="JKS1320" s="9"/>
      <c r="JKT1320" s="9"/>
      <c r="JKU1320" s="9"/>
      <c r="JKV1320" s="9"/>
      <c r="JKW1320" s="9"/>
      <c r="JKX1320" s="9"/>
      <c r="JKY1320" s="9"/>
      <c r="JKZ1320" s="9"/>
      <c r="JLA1320" s="9"/>
      <c r="JLB1320" s="9"/>
      <c r="JLC1320" s="9"/>
      <c r="JLD1320" s="9"/>
      <c r="JLE1320" s="9"/>
      <c r="JLF1320" s="9"/>
      <c r="JLG1320" s="9"/>
      <c r="JLH1320" s="9"/>
      <c r="JLI1320" s="9"/>
      <c r="JLJ1320" s="9"/>
      <c r="JLK1320" s="9"/>
      <c r="JLL1320" s="9"/>
      <c r="JLM1320" s="9"/>
      <c r="JLN1320" s="9"/>
      <c r="JLO1320" s="9"/>
      <c r="JLP1320" s="9"/>
      <c r="JLQ1320" s="9"/>
      <c r="JLR1320" s="9"/>
      <c r="JLS1320" s="9"/>
      <c r="JLT1320" s="9"/>
      <c r="JLU1320" s="9"/>
      <c r="JLV1320" s="9"/>
      <c r="JLW1320" s="9"/>
      <c r="JLX1320" s="9"/>
      <c r="JLY1320" s="9"/>
      <c r="JLZ1320" s="9"/>
      <c r="JMA1320" s="9"/>
      <c r="JMB1320" s="9"/>
      <c r="JMC1320" s="9"/>
      <c r="JMD1320" s="9"/>
      <c r="JME1320" s="9"/>
      <c r="JMF1320" s="9"/>
      <c r="JMG1320" s="9"/>
      <c r="JMH1320" s="9"/>
      <c r="JMI1320" s="9"/>
      <c r="JMJ1320" s="9"/>
      <c r="JMK1320" s="9"/>
      <c r="JML1320" s="9"/>
      <c r="JMM1320" s="9"/>
      <c r="JMN1320" s="9"/>
      <c r="JMO1320" s="9"/>
      <c r="JMP1320" s="9"/>
      <c r="JMQ1320" s="9"/>
      <c r="JMR1320" s="9"/>
      <c r="JMS1320" s="9"/>
      <c r="JMT1320" s="9"/>
      <c r="JMU1320" s="9"/>
      <c r="JMV1320" s="9"/>
      <c r="JMW1320" s="9"/>
      <c r="JMX1320" s="9"/>
      <c r="JMY1320" s="9"/>
      <c r="JMZ1320" s="9"/>
      <c r="JNA1320" s="9"/>
      <c r="JNB1320" s="9"/>
      <c r="JNC1320" s="9"/>
      <c r="JND1320" s="9"/>
      <c r="JNE1320" s="9"/>
      <c r="JNF1320" s="9"/>
      <c r="JNG1320" s="9"/>
      <c r="JNH1320" s="9"/>
      <c r="JNI1320" s="9"/>
      <c r="JNJ1320" s="9"/>
      <c r="JNK1320" s="9"/>
      <c r="JNL1320" s="9"/>
      <c r="JNM1320" s="9"/>
      <c r="JNN1320" s="9"/>
      <c r="JNO1320" s="9"/>
      <c r="JNP1320" s="9"/>
      <c r="JNQ1320" s="9"/>
      <c r="JNR1320" s="9"/>
      <c r="JNS1320" s="9"/>
      <c r="JNT1320" s="9"/>
      <c r="JNU1320" s="9"/>
      <c r="JNV1320" s="9"/>
      <c r="JNW1320" s="9"/>
      <c r="JNX1320" s="9"/>
      <c r="JNY1320" s="9"/>
      <c r="JNZ1320" s="9"/>
      <c r="JOA1320" s="9"/>
      <c r="JOB1320" s="9"/>
      <c r="JOC1320" s="9"/>
      <c r="JOD1320" s="9"/>
      <c r="JOE1320" s="9"/>
      <c r="JOF1320" s="9"/>
      <c r="JOG1320" s="9"/>
      <c r="JOH1320" s="9"/>
      <c r="JOI1320" s="9"/>
      <c r="JOJ1320" s="9"/>
      <c r="JOK1320" s="9"/>
      <c r="JOL1320" s="9"/>
      <c r="JOM1320" s="9"/>
      <c r="JON1320" s="9"/>
      <c r="JOO1320" s="9"/>
      <c r="JOP1320" s="9"/>
      <c r="JOQ1320" s="9"/>
      <c r="JOR1320" s="9"/>
      <c r="JOS1320" s="9"/>
      <c r="JOT1320" s="9"/>
      <c r="JOU1320" s="9"/>
      <c r="JOV1320" s="9"/>
      <c r="JOW1320" s="9"/>
      <c r="JOX1320" s="9"/>
      <c r="JOY1320" s="9"/>
      <c r="JOZ1320" s="9"/>
      <c r="JPA1320" s="9"/>
      <c r="JPB1320" s="9"/>
      <c r="JPC1320" s="9"/>
      <c r="JPD1320" s="9"/>
      <c r="JPE1320" s="9"/>
      <c r="JPF1320" s="9"/>
      <c r="JPG1320" s="9"/>
      <c r="JPH1320" s="9"/>
      <c r="JPI1320" s="9"/>
      <c r="JPJ1320" s="9"/>
      <c r="JPK1320" s="9"/>
      <c r="JPL1320" s="9"/>
      <c r="JPM1320" s="9"/>
      <c r="JPN1320" s="9"/>
      <c r="JPO1320" s="9"/>
      <c r="JPP1320" s="9"/>
      <c r="JPQ1320" s="9"/>
      <c r="JPR1320" s="9"/>
      <c r="JPS1320" s="9"/>
      <c r="JPT1320" s="9"/>
      <c r="JPU1320" s="9"/>
      <c r="JPV1320" s="9"/>
      <c r="JPW1320" s="9"/>
      <c r="JPX1320" s="9"/>
      <c r="JPY1320" s="9"/>
      <c r="JPZ1320" s="9"/>
      <c r="JQA1320" s="9"/>
      <c r="JQB1320" s="9"/>
      <c r="JQC1320" s="9"/>
      <c r="JQD1320" s="9"/>
      <c r="JQE1320" s="9"/>
      <c r="JQF1320" s="9"/>
      <c r="JQG1320" s="9"/>
      <c r="JQH1320" s="9"/>
      <c r="JQI1320" s="9"/>
      <c r="JQJ1320" s="9"/>
      <c r="JQK1320" s="9"/>
      <c r="JQL1320" s="9"/>
      <c r="JQM1320" s="9"/>
      <c r="JQN1320" s="9"/>
      <c r="JQO1320" s="9"/>
      <c r="JQP1320" s="9"/>
      <c r="JQQ1320" s="9"/>
      <c r="JQR1320" s="9"/>
      <c r="JQS1320" s="9"/>
      <c r="JQT1320" s="9"/>
      <c r="JQU1320" s="9"/>
      <c r="JQV1320" s="9"/>
      <c r="JQW1320" s="9"/>
      <c r="JQX1320" s="9"/>
      <c r="JQY1320" s="9"/>
      <c r="JQZ1320" s="9"/>
      <c r="JRA1320" s="9"/>
      <c r="JRB1320" s="9"/>
      <c r="JRC1320" s="9"/>
      <c r="JRD1320" s="9"/>
      <c r="JRE1320" s="9"/>
      <c r="JRF1320" s="9"/>
      <c r="JRG1320" s="9"/>
      <c r="JRH1320" s="9"/>
      <c r="JRI1320" s="9"/>
      <c r="JRJ1320" s="9"/>
      <c r="JRK1320" s="9"/>
      <c r="JRL1320" s="9"/>
      <c r="JRM1320" s="9"/>
      <c r="JRN1320" s="9"/>
      <c r="JRO1320" s="9"/>
      <c r="JRP1320" s="9"/>
      <c r="JRQ1320" s="9"/>
      <c r="JRR1320" s="9"/>
      <c r="JRS1320" s="9"/>
      <c r="JRT1320" s="9"/>
      <c r="JRU1320" s="9"/>
      <c r="JRV1320" s="9"/>
      <c r="JRW1320" s="9"/>
      <c r="JRX1320" s="9"/>
      <c r="JRY1320" s="9"/>
      <c r="JRZ1320" s="9"/>
      <c r="JSA1320" s="9"/>
      <c r="JSB1320" s="9"/>
      <c r="JSC1320" s="9"/>
      <c r="JSD1320" s="9"/>
      <c r="JSE1320" s="9"/>
      <c r="JSF1320" s="9"/>
      <c r="JSG1320" s="9"/>
      <c r="JSH1320" s="9"/>
      <c r="JSI1320" s="9"/>
      <c r="JSJ1320" s="9"/>
      <c r="JSK1320" s="9"/>
      <c r="JSL1320" s="9"/>
      <c r="JSM1320" s="9"/>
      <c r="JSN1320" s="9"/>
      <c r="JSO1320" s="9"/>
      <c r="JSP1320" s="9"/>
      <c r="JSQ1320" s="9"/>
      <c r="JSR1320" s="9"/>
      <c r="JSS1320" s="9"/>
      <c r="JST1320" s="9"/>
      <c r="JSU1320" s="9"/>
      <c r="JSV1320" s="9"/>
      <c r="JSW1320" s="9"/>
      <c r="JSX1320" s="9"/>
      <c r="JSY1320" s="9"/>
      <c r="JSZ1320" s="9"/>
      <c r="JTA1320" s="9"/>
      <c r="JTB1320" s="9"/>
      <c r="JTC1320" s="9"/>
      <c r="JTD1320" s="9"/>
      <c r="JTE1320" s="9"/>
      <c r="JTF1320" s="9"/>
      <c r="JTG1320" s="9"/>
      <c r="JTH1320" s="9"/>
      <c r="JTI1320" s="9"/>
      <c r="JTJ1320" s="9"/>
      <c r="JTK1320" s="9"/>
      <c r="JTL1320" s="9"/>
      <c r="JTM1320" s="9"/>
      <c r="JTN1320" s="9"/>
      <c r="JTO1320" s="9"/>
      <c r="JTP1320" s="9"/>
      <c r="JTQ1320" s="9"/>
      <c r="JTR1320" s="9"/>
      <c r="JTS1320" s="9"/>
      <c r="JTT1320" s="9"/>
      <c r="JTU1320" s="9"/>
      <c r="JTV1320" s="9"/>
      <c r="JTW1320" s="9"/>
      <c r="JTX1320" s="9"/>
      <c r="JTY1320" s="9"/>
      <c r="JTZ1320" s="9"/>
      <c r="JUA1320" s="9"/>
      <c r="JUB1320" s="9"/>
      <c r="JUC1320" s="9"/>
      <c r="JUD1320" s="9"/>
      <c r="JUE1320" s="9"/>
      <c r="JUF1320" s="9"/>
      <c r="JUG1320" s="9"/>
      <c r="JUH1320" s="9"/>
      <c r="JUI1320" s="9"/>
      <c r="JUJ1320" s="9"/>
      <c r="JUK1320" s="9"/>
      <c r="JUL1320" s="9"/>
      <c r="JUM1320" s="9"/>
      <c r="JUN1320" s="9"/>
      <c r="JUO1320" s="9"/>
      <c r="JUP1320" s="9"/>
      <c r="JUQ1320" s="9"/>
      <c r="JUR1320" s="9"/>
      <c r="JUS1320" s="9"/>
      <c r="JUT1320" s="9"/>
      <c r="JUU1320" s="9"/>
      <c r="JUV1320" s="9"/>
      <c r="JUW1320" s="9"/>
      <c r="JUX1320" s="9"/>
      <c r="JUY1320" s="9"/>
      <c r="JUZ1320" s="9"/>
      <c r="JVA1320" s="9"/>
      <c r="JVB1320" s="9"/>
      <c r="JVC1320" s="9"/>
      <c r="JVD1320" s="9"/>
      <c r="JVE1320" s="9"/>
      <c r="JVF1320" s="9"/>
      <c r="JVG1320" s="9"/>
      <c r="JVH1320" s="9"/>
      <c r="JVI1320" s="9"/>
      <c r="JVJ1320" s="9"/>
      <c r="JVK1320" s="9"/>
      <c r="JVL1320" s="9"/>
      <c r="JVM1320" s="9"/>
      <c r="JVN1320" s="9"/>
      <c r="JVO1320" s="9"/>
      <c r="JVP1320" s="9"/>
      <c r="JVQ1320" s="9"/>
      <c r="JVR1320" s="9"/>
      <c r="JVS1320" s="9"/>
      <c r="JVT1320" s="9"/>
      <c r="JVU1320" s="9"/>
      <c r="JVV1320" s="9"/>
      <c r="JVW1320" s="9"/>
      <c r="JVX1320" s="9"/>
      <c r="JVY1320" s="9"/>
      <c r="JVZ1320" s="9"/>
      <c r="JWA1320" s="9"/>
      <c r="JWB1320" s="9"/>
      <c r="JWC1320" s="9"/>
      <c r="JWD1320" s="9"/>
      <c r="JWE1320" s="9"/>
      <c r="JWF1320" s="9"/>
      <c r="JWG1320" s="9"/>
      <c r="JWH1320" s="9"/>
      <c r="JWI1320" s="9"/>
      <c r="JWJ1320" s="9"/>
      <c r="JWK1320" s="9"/>
      <c r="JWL1320" s="9"/>
      <c r="JWM1320" s="9"/>
      <c r="JWN1320" s="9"/>
      <c r="JWO1320" s="9"/>
      <c r="JWP1320" s="9"/>
      <c r="JWQ1320" s="9"/>
      <c r="JWR1320" s="9"/>
      <c r="JWS1320" s="9"/>
      <c r="JWT1320" s="9"/>
      <c r="JWU1320" s="9"/>
      <c r="JWV1320" s="9"/>
      <c r="JWW1320" s="9"/>
      <c r="JWX1320" s="9"/>
      <c r="JWY1320" s="9"/>
      <c r="JWZ1320" s="9"/>
      <c r="JXA1320" s="9"/>
      <c r="JXB1320" s="9"/>
      <c r="JXC1320" s="9"/>
      <c r="JXD1320" s="9"/>
      <c r="JXE1320" s="9"/>
      <c r="JXF1320" s="9"/>
      <c r="JXG1320" s="9"/>
      <c r="JXH1320" s="9"/>
      <c r="JXI1320" s="9"/>
      <c r="JXJ1320" s="9"/>
      <c r="JXK1320" s="9"/>
      <c r="JXL1320" s="9"/>
      <c r="JXM1320" s="9"/>
      <c r="JXN1320" s="9"/>
      <c r="JXO1320" s="9"/>
      <c r="JXP1320" s="9"/>
      <c r="JXQ1320" s="9"/>
      <c r="JXR1320" s="9"/>
      <c r="JXS1320" s="9"/>
      <c r="JXT1320" s="9"/>
      <c r="JXU1320" s="9"/>
      <c r="JXV1320" s="9"/>
      <c r="JXW1320" s="9"/>
      <c r="JXX1320" s="9"/>
      <c r="JXY1320" s="9"/>
      <c r="JXZ1320" s="9"/>
      <c r="JYA1320" s="9"/>
      <c r="JYB1320" s="9"/>
      <c r="JYC1320" s="9"/>
      <c r="JYD1320" s="9"/>
      <c r="JYE1320" s="9"/>
      <c r="JYF1320" s="9"/>
      <c r="JYG1320" s="9"/>
      <c r="JYH1320" s="9"/>
      <c r="JYI1320" s="9"/>
      <c r="JYJ1320" s="9"/>
      <c r="JYK1320" s="9"/>
      <c r="JYL1320" s="9"/>
      <c r="JYM1320" s="9"/>
      <c r="JYN1320" s="9"/>
      <c r="JYO1320" s="9"/>
      <c r="JYP1320" s="9"/>
      <c r="JYQ1320" s="9"/>
      <c r="JYR1320" s="9"/>
      <c r="JYS1320" s="9"/>
      <c r="JYT1320" s="9"/>
      <c r="JYU1320" s="9"/>
      <c r="JYV1320" s="9"/>
      <c r="JYW1320" s="9"/>
      <c r="JYX1320" s="9"/>
      <c r="JYY1320" s="9"/>
      <c r="JYZ1320" s="9"/>
      <c r="JZA1320" s="9"/>
      <c r="JZB1320" s="9"/>
      <c r="JZC1320" s="9"/>
      <c r="JZD1320" s="9"/>
      <c r="JZE1320" s="9"/>
      <c r="JZF1320" s="9"/>
      <c r="JZG1320" s="9"/>
      <c r="JZH1320" s="9"/>
      <c r="JZI1320" s="9"/>
      <c r="JZJ1320" s="9"/>
      <c r="JZK1320" s="9"/>
      <c r="JZL1320" s="9"/>
      <c r="JZM1320" s="9"/>
      <c r="JZN1320" s="9"/>
      <c r="JZO1320" s="9"/>
      <c r="JZP1320" s="9"/>
      <c r="JZQ1320" s="9"/>
      <c r="JZR1320" s="9"/>
      <c r="JZS1320" s="9"/>
      <c r="JZT1320" s="9"/>
      <c r="JZU1320" s="9"/>
      <c r="JZV1320" s="9"/>
      <c r="JZW1320" s="9"/>
      <c r="JZX1320" s="9"/>
      <c r="JZY1320" s="9"/>
      <c r="JZZ1320" s="9"/>
      <c r="KAA1320" s="9"/>
      <c r="KAB1320" s="9"/>
      <c r="KAC1320" s="9"/>
      <c r="KAD1320" s="9"/>
      <c r="KAE1320" s="9"/>
      <c r="KAF1320" s="9"/>
      <c r="KAG1320" s="9"/>
      <c r="KAH1320" s="9"/>
      <c r="KAI1320" s="9"/>
      <c r="KAJ1320" s="9"/>
      <c r="KAK1320" s="9"/>
      <c r="KAL1320" s="9"/>
      <c r="KAM1320" s="9"/>
      <c r="KAN1320" s="9"/>
      <c r="KAO1320" s="9"/>
      <c r="KAP1320" s="9"/>
      <c r="KAQ1320" s="9"/>
      <c r="KAR1320" s="9"/>
      <c r="KAS1320" s="9"/>
      <c r="KAT1320" s="9"/>
      <c r="KAU1320" s="9"/>
      <c r="KAV1320" s="9"/>
      <c r="KAW1320" s="9"/>
      <c r="KAX1320" s="9"/>
      <c r="KAY1320" s="9"/>
      <c r="KAZ1320" s="9"/>
      <c r="KBA1320" s="9"/>
      <c r="KBB1320" s="9"/>
      <c r="KBC1320" s="9"/>
      <c r="KBD1320" s="9"/>
      <c r="KBE1320" s="9"/>
      <c r="KBF1320" s="9"/>
      <c r="KBG1320" s="9"/>
      <c r="KBH1320" s="9"/>
      <c r="KBI1320" s="9"/>
      <c r="KBJ1320" s="9"/>
      <c r="KBK1320" s="9"/>
      <c r="KBL1320" s="9"/>
      <c r="KBM1320" s="9"/>
      <c r="KBN1320" s="9"/>
      <c r="KBO1320" s="9"/>
      <c r="KBP1320" s="9"/>
      <c r="KBQ1320" s="9"/>
      <c r="KBR1320" s="9"/>
      <c r="KBS1320" s="9"/>
      <c r="KBT1320" s="9"/>
      <c r="KBU1320" s="9"/>
      <c r="KBV1320" s="9"/>
      <c r="KBW1320" s="9"/>
      <c r="KBX1320" s="9"/>
      <c r="KBY1320" s="9"/>
      <c r="KBZ1320" s="9"/>
      <c r="KCA1320" s="9"/>
      <c r="KCB1320" s="9"/>
      <c r="KCC1320" s="9"/>
      <c r="KCD1320" s="9"/>
      <c r="KCE1320" s="9"/>
      <c r="KCF1320" s="9"/>
      <c r="KCG1320" s="9"/>
      <c r="KCH1320" s="9"/>
      <c r="KCI1320" s="9"/>
      <c r="KCJ1320" s="9"/>
      <c r="KCK1320" s="9"/>
      <c r="KCL1320" s="9"/>
      <c r="KCM1320" s="9"/>
      <c r="KCN1320" s="9"/>
      <c r="KCO1320" s="9"/>
      <c r="KCP1320" s="9"/>
      <c r="KCQ1320" s="9"/>
      <c r="KCR1320" s="9"/>
      <c r="KCS1320" s="9"/>
      <c r="KCT1320" s="9"/>
      <c r="KCU1320" s="9"/>
      <c r="KCV1320" s="9"/>
      <c r="KCW1320" s="9"/>
      <c r="KCX1320" s="9"/>
      <c r="KCY1320" s="9"/>
      <c r="KCZ1320" s="9"/>
      <c r="KDA1320" s="9"/>
      <c r="KDB1320" s="9"/>
      <c r="KDC1320" s="9"/>
      <c r="KDD1320" s="9"/>
      <c r="KDE1320" s="9"/>
      <c r="KDF1320" s="9"/>
      <c r="KDG1320" s="9"/>
      <c r="KDH1320" s="9"/>
      <c r="KDI1320" s="9"/>
      <c r="KDJ1320" s="9"/>
      <c r="KDK1320" s="9"/>
      <c r="KDL1320" s="9"/>
      <c r="KDM1320" s="9"/>
      <c r="KDN1320" s="9"/>
      <c r="KDO1320" s="9"/>
      <c r="KDP1320" s="9"/>
      <c r="KDQ1320" s="9"/>
      <c r="KDR1320" s="9"/>
      <c r="KDS1320" s="9"/>
      <c r="KDT1320" s="9"/>
      <c r="KDU1320" s="9"/>
      <c r="KDV1320" s="9"/>
      <c r="KDW1320" s="9"/>
      <c r="KDX1320" s="9"/>
      <c r="KDY1320" s="9"/>
      <c r="KDZ1320" s="9"/>
      <c r="KEA1320" s="9"/>
      <c r="KEB1320" s="9"/>
      <c r="KEC1320" s="9"/>
      <c r="KED1320" s="9"/>
      <c r="KEE1320" s="9"/>
      <c r="KEF1320" s="9"/>
      <c r="KEG1320" s="9"/>
      <c r="KEH1320" s="9"/>
      <c r="KEI1320" s="9"/>
      <c r="KEJ1320" s="9"/>
      <c r="KEK1320" s="9"/>
      <c r="KEL1320" s="9"/>
      <c r="KEM1320" s="9"/>
      <c r="KEN1320" s="9"/>
      <c r="KEO1320" s="9"/>
      <c r="KEP1320" s="9"/>
      <c r="KEQ1320" s="9"/>
      <c r="KER1320" s="9"/>
      <c r="KES1320" s="9"/>
      <c r="KET1320" s="9"/>
      <c r="KEU1320" s="9"/>
      <c r="KEV1320" s="9"/>
      <c r="KEW1320" s="9"/>
      <c r="KEX1320" s="9"/>
      <c r="KEY1320" s="9"/>
      <c r="KEZ1320" s="9"/>
      <c r="KFA1320" s="9"/>
      <c r="KFB1320" s="9"/>
      <c r="KFC1320" s="9"/>
      <c r="KFD1320" s="9"/>
      <c r="KFE1320" s="9"/>
      <c r="KFF1320" s="9"/>
      <c r="KFG1320" s="9"/>
      <c r="KFH1320" s="9"/>
      <c r="KFI1320" s="9"/>
      <c r="KFJ1320" s="9"/>
      <c r="KFK1320" s="9"/>
      <c r="KFL1320" s="9"/>
      <c r="KFM1320" s="9"/>
      <c r="KFN1320" s="9"/>
      <c r="KFO1320" s="9"/>
      <c r="KFP1320" s="9"/>
      <c r="KFQ1320" s="9"/>
      <c r="KFR1320" s="9"/>
      <c r="KFS1320" s="9"/>
      <c r="KFT1320" s="9"/>
      <c r="KFU1320" s="9"/>
      <c r="KFV1320" s="9"/>
      <c r="KFW1320" s="9"/>
      <c r="KFX1320" s="9"/>
      <c r="KFY1320" s="9"/>
      <c r="KFZ1320" s="9"/>
      <c r="KGA1320" s="9"/>
      <c r="KGB1320" s="9"/>
      <c r="KGC1320" s="9"/>
      <c r="KGD1320" s="9"/>
      <c r="KGE1320" s="9"/>
      <c r="KGF1320" s="9"/>
      <c r="KGG1320" s="9"/>
      <c r="KGH1320" s="9"/>
      <c r="KGI1320" s="9"/>
      <c r="KGJ1320" s="9"/>
      <c r="KGK1320" s="9"/>
      <c r="KGL1320" s="9"/>
      <c r="KGM1320" s="9"/>
      <c r="KGN1320" s="9"/>
      <c r="KGO1320" s="9"/>
      <c r="KGP1320" s="9"/>
      <c r="KGQ1320" s="9"/>
      <c r="KGR1320" s="9"/>
      <c r="KGS1320" s="9"/>
      <c r="KGT1320" s="9"/>
      <c r="KGU1320" s="9"/>
      <c r="KGV1320" s="9"/>
      <c r="KGW1320" s="9"/>
      <c r="KGX1320" s="9"/>
      <c r="KGY1320" s="9"/>
      <c r="KGZ1320" s="9"/>
      <c r="KHA1320" s="9"/>
      <c r="KHB1320" s="9"/>
      <c r="KHC1320" s="9"/>
      <c r="KHD1320" s="9"/>
      <c r="KHE1320" s="9"/>
      <c r="KHF1320" s="9"/>
      <c r="KHG1320" s="9"/>
      <c r="KHH1320" s="9"/>
      <c r="KHI1320" s="9"/>
      <c r="KHJ1320" s="9"/>
      <c r="KHK1320" s="9"/>
      <c r="KHL1320" s="9"/>
      <c r="KHM1320" s="9"/>
      <c r="KHN1320" s="9"/>
      <c r="KHO1320" s="9"/>
      <c r="KHP1320" s="9"/>
      <c r="KHQ1320" s="9"/>
      <c r="KHR1320" s="9"/>
      <c r="KHS1320" s="9"/>
      <c r="KHT1320" s="9"/>
      <c r="KHU1320" s="9"/>
      <c r="KHV1320" s="9"/>
      <c r="KHW1320" s="9"/>
      <c r="KHX1320" s="9"/>
      <c r="KHY1320" s="9"/>
      <c r="KHZ1320" s="9"/>
      <c r="KIA1320" s="9"/>
      <c r="KIB1320" s="9"/>
      <c r="KIC1320" s="9"/>
      <c r="KID1320" s="9"/>
      <c r="KIE1320" s="9"/>
      <c r="KIF1320" s="9"/>
      <c r="KIG1320" s="9"/>
      <c r="KIH1320" s="9"/>
      <c r="KII1320" s="9"/>
      <c r="KIJ1320" s="9"/>
      <c r="KIK1320" s="9"/>
      <c r="KIL1320" s="9"/>
      <c r="KIM1320" s="9"/>
      <c r="KIN1320" s="9"/>
      <c r="KIO1320" s="9"/>
      <c r="KIP1320" s="9"/>
      <c r="KIQ1320" s="9"/>
      <c r="KIR1320" s="9"/>
      <c r="KIS1320" s="9"/>
      <c r="KIT1320" s="9"/>
      <c r="KIU1320" s="9"/>
      <c r="KIV1320" s="9"/>
      <c r="KIW1320" s="9"/>
      <c r="KIX1320" s="9"/>
      <c r="KIY1320" s="9"/>
      <c r="KIZ1320" s="9"/>
      <c r="KJA1320" s="9"/>
      <c r="KJB1320" s="9"/>
      <c r="KJC1320" s="9"/>
      <c r="KJD1320" s="9"/>
      <c r="KJE1320" s="9"/>
      <c r="KJF1320" s="9"/>
      <c r="KJG1320" s="9"/>
      <c r="KJH1320" s="9"/>
      <c r="KJI1320" s="9"/>
      <c r="KJJ1320" s="9"/>
      <c r="KJK1320" s="9"/>
      <c r="KJL1320" s="9"/>
      <c r="KJM1320" s="9"/>
      <c r="KJN1320" s="9"/>
      <c r="KJO1320" s="9"/>
      <c r="KJP1320" s="9"/>
      <c r="KJQ1320" s="9"/>
      <c r="KJR1320" s="9"/>
      <c r="KJS1320" s="9"/>
      <c r="KJT1320" s="9"/>
      <c r="KJU1320" s="9"/>
      <c r="KJV1320" s="9"/>
      <c r="KJW1320" s="9"/>
      <c r="KJX1320" s="9"/>
      <c r="KJY1320" s="9"/>
      <c r="KJZ1320" s="9"/>
      <c r="KKA1320" s="9"/>
      <c r="KKB1320" s="9"/>
      <c r="KKC1320" s="9"/>
      <c r="KKD1320" s="9"/>
      <c r="KKE1320" s="9"/>
      <c r="KKF1320" s="9"/>
      <c r="KKG1320" s="9"/>
      <c r="KKH1320" s="9"/>
      <c r="KKI1320" s="9"/>
      <c r="KKJ1320" s="9"/>
      <c r="KKK1320" s="9"/>
      <c r="KKL1320" s="9"/>
      <c r="KKM1320" s="9"/>
      <c r="KKN1320" s="9"/>
      <c r="KKO1320" s="9"/>
      <c r="KKP1320" s="9"/>
      <c r="KKQ1320" s="9"/>
      <c r="KKR1320" s="9"/>
      <c r="KKS1320" s="9"/>
      <c r="KKT1320" s="9"/>
      <c r="KKU1320" s="9"/>
      <c r="KKV1320" s="9"/>
      <c r="KKW1320" s="9"/>
      <c r="KKX1320" s="9"/>
      <c r="KKY1320" s="9"/>
      <c r="KKZ1320" s="9"/>
      <c r="KLA1320" s="9"/>
      <c r="KLB1320" s="9"/>
      <c r="KLC1320" s="9"/>
      <c r="KLD1320" s="9"/>
      <c r="KLE1320" s="9"/>
      <c r="KLF1320" s="9"/>
      <c r="KLG1320" s="9"/>
      <c r="KLH1320" s="9"/>
      <c r="KLI1320" s="9"/>
      <c r="KLJ1320" s="9"/>
      <c r="KLK1320" s="9"/>
      <c r="KLL1320" s="9"/>
      <c r="KLM1320" s="9"/>
      <c r="KLN1320" s="9"/>
      <c r="KLO1320" s="9"/>
      <c r="KLP1320" s="9"/>
      <c r="KLQ1320" s="9"/>
      <c r="KLR1320" s="9"/>
      <c r="KLS1320" s="9"/>
      <c r="KLT1320" s="9"/>
      <c r="KLU1320" s="9"/>
      <c r="KLV1320" s="9"/>
      <c r="KLW1320" s="9"/>
      <c r="KLX1320" s="9"/>
      <c r="KLY1320" s="9"/>
      <c r="KLZ1320" s="9"/>
      <c r="KMA1320" s="9"/>
      <c r="KMB1320" s="9"/>
      <c r="KMC1320" s="9"/>
      <c r="KMD1320" s="9"/>
      <c r="KME1320" s="9"/>
      <c r="KMF1320" s="9"/>
      <c r="KMG1320" s="9"/>
      <c r="KMH1320" s="9"/>
      <c r="KMI1320" s="9"/>
      <c r="KMJ1320" s="9"/>
      <c r="KMK1320" s="9"/>
      <c r="KML1320" s="9"/>
      <c r="KMM1320" s="9"/>
      <c r="KMN1320" s="9"/>
      <c r="KMO1320" s="9"/>
      <c r="KMP1320" s="9"/>
      <c r="KMQ1320" s="9"/>
      <c r="KMR1320" s="9"/>
      <c r="KMS1320" s="9"/>
      <c r="KMT1320" s="9"/>
      <c r="KMU1320" s="9"/>
      <c r="KMV1320" s="9"/>
      <c r="KMW1320" s="9"/>
      <c r="KMX1320" s="9"/>
      <c r="KMY1320" s="9"/>
      <c r="KMZ1320" s="9"/>
      <c r="KNA1320" s="9"/>
      <c r="KNB1320" s="9"/>
      <c r="KNC1320" s="9"/>
      <c r="KND1320" s="9"/>
      <c r="KNE1320" s="9"/>
      <c r="KNF1320" s="9"/>
      <c r="KNG1320" s="9"/>
      <c r="KNH1320" s="9"/>
      <c r="KNI1320" s="9"/>
      <c r="KNJ1320" s="9"/>
      <c r="KNK1320" s="9"/>
      <c r="KNL1320" s="9"/>
      <c r="KNM1320" s="9"/>
      <c r="KNN1320" s="9"/>
      <c r="KNO1320" s="9"/>
      <c r="KNP1320" s="9"/>
      <c r="KNQ1320" s="9"/>
      <c r="KNR1320" s="9"/>
      <c r="KNS1320" s="9"/>
      <c r="KNT1320" s="9"/>
      <c r="KNU1320" s="9"/>
      <c r="KNV1320" s="9"/>
      <c r="KNW1320" s="9"/>
      <c r="KNX1320" s="9"/>
      <c r="KNY1320" s="9"/>
      <c r="KNZ1320" s="9"/>
      <c r="KOA1320" s="9"/>
      <c r="KOB1320" s="9"/>
      <c r="KOC1320" s="9"/>
      <c r="KOD1320" s="9"/>
      <c r="KOE1320" s="9"/>
      <c r="KOF1320" s="9"/>
      <c r="KOG1320" s="9"/>
      <c r="KOH1320" s="9"/>
      <c r="KOI1320" s="9"/>
      <c r="KOJ1320" s="9"/>
      <c r="KOK1320" s="9"/>
      <c r="KOL1320" s="9"/>
      <c r="KOM1320" s="9"/>
      <c r="KON1320" s="9"/>
      <c r="KOO1320" s="9"/>
      <c r="KOP1320" s="9"/>
      <c r="KOQ1320" s="9"/>
      <c r="KOR1320" s="9"/>
      <c r="KOS1320" s="9"/>
      <c r="KOT1320" s="9"/>
      <c r="KOU1320" s="9"/>
      <c r="KOV1320" s="9"/>
      <c r="KOW1320" s="9"/>
      <c r="KOX1320" s="9"/>
      <c r="KOY1320" s="9"/>
      <c r="KOZ1320" s="9"/>
      <c r="KPA1320" s="9"/>
      <c r="KPB1320" s="9"/>
      <c r="KPC1320" s="9"/>
      <c r="KPD1320" s="9"/>
      <c r="KPE1320" s="9"/>
      <c r="KPF1320" s="9"/>
      <c r="KPG1320" s="9"/>
      <c r="KPH1320" s="9"/>
      <c r="KPI1320" s="9"/>
      <c r="KPJ1320" s="9"/>
      <c r="KPK1320" s="9"/>
      <c r="KPL1320" s="9"/>
      <c r="KPM1320" s="9"/>
      <c r="KPN1320" s="9"/>
      <c r="KPO1320" s="9"/>
      <c r="KPP1320" s="9"/>
      <c r="KPQ1320" s="9"/>
      <c r="KPR1320" s="9"/>
      <c r="KPS1320" s="9"/>
      <c r="KPT1320" s="9"/>
      <c r="KPU1320" s="9"/>
      <c r="KPV1320" s="9"/>
      <c r="KPW1320" s="9"/>
      <c r="KPX1320" s="9"/>
      <c r="KPY1320" s="9"/>
      <c r="KPZ1320" s="9"/>
      <c r="KQA1320" s="9"/>
      <c r="KQB1320" s="9"/>
      <c r="KQC1320" s="9"/>
      <c r="KQD1320" s="9"/>
      <c r="KQE1320" s="9"/>
      <c r="KQF1320" s="9"/>
      <c r="KQG1320" s="9"/>
      <c r="KQH1320" s="9"/>
      <c r="KQI1320" s="9"/>
      <c r="KQJ1320" s="9"/>
      <c r="KQK1320" s="9"/>
      <c r="KQL1320" s="9"/>
      <c r="KQM1320" s="9"/>
      <c r="KQN1320" s="9"/>
      <c r="KQO1320" s="9"/>
      <c r="KQP1320" s="9"/>
      <c r="KQQ1320" s="9"/>
      <c r="KQR1320" s="9"/>
      <c r="KQS1320" s="9"/>
      <c r="KQT1320" s="9"/>
      <c r="KQU1320" s="9"/>
      <c r="KQV1320" s="9"/>
      <c r="KQW1320" s="9"/>
      <c r="KQX1320" s="9"/>
      <c r="KQY1320" s="9"/>
      <c r="KQZ1320" s="9"/>
      <c r="KRA1320" s="9"/>
      <c r="KRB1320" s="9"/>
      <c r="KRC1320" s="9"/>
      <c r="KRD1320" s="9"/>
      <c r="KRE1320" s="9"/>
      <c r="KRF1320" s="9"/>
      <c r="KRG1320" s="9"/>
      <c r="KRH1320" s="9"/>
      <c r="KRI1320" s="9"/>
      <c r="KRJ1320" s="9"/>
      <c r="KRK1320" s="9"/>
      <c r="KRL1320" s="9"/>
      <c r="KRM1320" s="9"/>
      <c r="KRN1320" s="9"/>
      <c r="KRO1320" s="9"/>
      <c r="KRP1320" s="9"/>
      <c r="KRQ1320" s="9"/>
      <c r="KRR1320" s="9"/>
      <c r="KRS1320" s="9"/>
      <c r="KRT1320" s="9"/>
      <c r="KRU1320" s="9"/>
      <c r="KRV1320" s="9"/>
      <c r="KRW1320" s="9"/>
      <c r="KRX1320" s="9"/>
      <c r="KRY1320" s="9"/>
      <c r="KRZ1320" s="9"/>
      <c r="KSA1320" s="9"/>
      <c r="KSB1320" s="9"/>
      <c r="KSC1320" s="9"/>
      <c r="KSD1320" s="9"/>
      <c r="KSE1320" s="9"/>
      <c r="KSF1320" s="9"/>
      <c r="KSG1320" s="9"/>
      <c r="KSH1320" s="9"/>
      <c r="KSI1320" s="9"/>
      <c r="KSJ1320" s="9"/>
      <c r="KSK1320" s="9"/>
      <c r="KSL1320" s="9"/>
      <c r="KSM1320" s="9"/>
      <c r="KSN1320" s="9"/>
      <c r="KSO1320" s="9"/>
      <c r="KSP1320" s="9"/>
      <c r="KSQ1320" s="9"/>
      <c r="KSR1320" s="9"/>
      <c r="KSS1320" s="9"/>
      <c r="KST1320" s="9"/>
      <c r="KSU1320" s="9"/>
      <c r="KSV1320" s="9"/>
      <c r="KSW1320" s="9"/>
      <c r="KSX1320" s="9"/>
      <c r="KSY1320" s="9"/>
      <c r="KSZ1320" s="9"/>
      <c r="KTA1320" s="9"/>
      <c r="KTB1320" s="9"/>
      <c r="KTC1320" s="9"/>
      <c r="KTD1320" s="9"/>
      <c r="KTE1320" s="9"/>
      <c r="KTF1320" s="9"/>
      <c r="KTG1320" s="9"/>
      <c r="KTH1320" s="9"/>
      <c r="KTI1320" s="9"/>
      <c r="KTJ1320" s="9"/>
      <c r="KTK1320" s="9"/>
      <c r="KTL1320" s="9"/>
      <c r="KTM1320" s="9"/>
      <c r="KTN1320" s="9"/>
      <c r="KTO1320" s="9"/>
      <c r="KTP1320" s="9"/>
      <c r="KTQ1320" s="9"/>
      <c r="KTR1320" s="9"/>
      <c r="KTS1320" s="9"/>
      <c r="KTT1320" s="9"/>
      <c r="KTU1320" s="9"/>
      <c r="KTV1320" s="9"/>
      <c r="KTW1320" s="9"/>
      <c r="KTX1320" s="9"/>
      <c r="KTY1320" s="9"/>
      <c r="KTZ1320" s="9"/>
      <c r="KUA1320" s="9"/>
      <c r="KUB1320" s="9"/>
      <c r="KUC1320" s="9"/>
      <c r="KUD1320" s="9"/>
      <c r="KUE1320" s="9"/>
      <c r="KUF1320" s="9"/>
      <c r="KUG1320" s="9"/>
      <c r="KUH1320" s="9"/>
      <c r="KUI1320" s="9"/>
      <c r="KUJ1320" s="9"/>
      <c r="KUK1320" s="9"/>
      <c r="KUL1320" s="9"/>
      <c r="KUM1320" s="9"/>
      <c r="KUN1320" s="9"/>
      <c r="KUO1320" s="9"/>
      <c r="KUP1320" s="9"/>
      <c r="KUQ1320" s="9"/>
      <c r="KUR1320" s="9"/>
      <c r="KUS1320" s="9"/>
      <c r="KUT1320" s="9"/>
      <c r="KUU1320" s="9"/>
      <c r="KUV1320" s="9"/>
      <c r="KUW1320" s="9"/>
      <c r="KUX1320" s="9"/>
      <c r="KUY1320" s="9"/>
      <c r="KUZ1320" s="9"/>
      <c r="KVA1320" s="9"/>
      <c r="KVB1320" s="9"/>
      <c r="KVC1320" s="9"/>
      <c r="KVD1320" s="9"/>
      <c r="KVE1320" s="9"/>
      <c r="KVF1320" s="9"/>
      <c r="KVG1320" s="9"/>
      <c r="KVH1320" s="9"/>
      <c r="KVI1320" s="9"/>
      <c r="KVJ1320" s="9"/>
      <c r="KVK1320" s="9"/>
      <c r="KVL1320" s="9"/>
      <c r="KVM1320" s="9"/>
      <c r="KVN1320" s="9"/>
      <c r="KVO1320" s="9"/>
      <c r="KVP1320" s="9"/>
      <c r="KVQ1320" s="9"/>
      <c r="KVR1320" s="9"/>
      <c r="KVS1320" s="9"/>
      <c r="KVT1320" s="9"/>
      <c r="KVU1320" s="9"/>
      <c r="KVV1320" s="9"/>
      <c r="KVW1320" s="9"/>
      <c r="KVX1320" s="9"/>
      <c r="KVY1320" s="9"/>
      <c r="KVZ1320" s="9"/>
      <c r="KWA1320" s="9"/>
      <c r="KWB1320" s="9"/>
      <c r="KWC1320" s="9"/>
      <c r="KWD1320" s="9"/>
      <c r="KWE1320" s="9"/>
      <c r="KWF1320" s="9"/>
      <c r="KWG1320" s="9"/>
      <c r="KWH1320" s="9"/>
      <c r="KWI1320" s="9"/>
      <c r="KWJ1320" s="9"/>
      <c r="KWK1320" s="9"/>
      <c r="KWL1320" s="9"/>
      <c r="KWM1320" s="9"/>
      <c r="KWN1320" s="9"/>
      <c r="KWO1320" s="9"/>
      <c r="KWP1320" s="9"/>
      <c r="KWQ1320" s="9"/>
      <c r="KWR1320" s="9"/>
      <c r="KWS1320" s="9"/>
      <c r="KWT1320" s="9"/>
      <c r="KWU1320" s="9"/>
      <c r="KWV1320" s="9"/>
      <c r="KWW1320" s="9"/>
      <c r="KWX1320" s="9"/>
      <c r="KWY1320" s="9"/>
      <c r="KWZ1320" s="9"/>
      <c r="KXA1320" s="9"/>
      <c r="KXB1320" s="9"/>
      <c r="KXC1320" s="9"/>
      <c r="KXD1320" s="9"/>
      <c r="KXE1320" s="9"/>
      <c r="KXF1320" s="9"/>
      <c r="KXG1320" s="9"/>
      <c r="KXH1320" s="9"/>
      <c r="KXI1320" s="9"/>
      <c r="KXJ1320" s="9"/>
      <c r="KXK1320" s="9"/>
      <c r="KXL1320" s="9"/>
      <c r="KXM1320" s="9"/>
      <c r="KXN1320" s="9"/>
      <c r="KXO1320" s="9"/>
      <c r="KXP1320" s="9"/>
      <c r="KXQ1320" s="9"/>
      <c r="KXR1320" s="9"/>
      <c r="KXS1320" s="9"/>
      <c r="KXT1320" s="9"/>
      <c r="KXU1320" s="9"/>
      <c r="KXV1320" s="9"/>
      <c r="KXW1320" s="9"/>
      <c r="KXX1320" s="9"/>
      <c r="KXY1320" s="9"/>
      <c r="KXZ1320" s="9"/>
      <c r="KYA1320" s="9"/>
      <c r="KYB1320" s="9"/>
      <c r="KYC1320" s="9"/>
      <c r="KYD1320" s="9"/>
      <c r="KYE1320" s="9"/>
      <c r="KYF1320" s="9"/>
      <c r="KYG1320" s="9"/>
      <c r="KYH1320" s="9"/>
      <c r="KYI1320" s="9"/>
      <c r="KYJ1320" s="9"/>
      <c r="KYK1320" s="9"/>
      <c r="KYL1320" s="9"/>
      <c r="KYM1320" s="9"/>
      <c r="KYN1320" s="9"/>
      <c r="KYO1320" s="9"/>
      <c r="KYP1320" s="9"/>
      <c r="KYQ1320" s="9"/>
      <c r="KYR1320" s="9"/>
      <c r="KYS1320" s="9"/>
      <c r="KYT1320" s="9"/>
      <c r="KYU1320" s="9"/>
      <c r="KYV1320" s="9"/>
      <c r="KYW1320" s="9"/>
      <c r="KYX1320" s="9"/>
      <c r="KYY1320" s="9"/>
      <c r="KYZ1320" s="9"/>
      <c r="KZA1320" s="9"/>
      <c r="KZB1320" s="9"/>
      <c r="KZC1320" s="9"/>
      <c r="KZD1320" s="9"/>
      <c r="KZE1320" s="9"/>
      <c r="KZF1320" s="9"/>
      <c r="KZG1320" s="9"/>
      <c r="KZH1320" s="9"/>
      <c r="KZI1320" s="9"/>
      <c r="KZJ1320" s="9"/>
      <c r="KZK1320" s="9"/>
      <c r="KZL1320" s="9"/>
      <c r="KZM1320" s="9"/>
      <c r="KZN1320" s="9"/>
      <c r="KZO1320" s="9"/>
      <c r="KZP1320" s="9"/>
      <c r="KZQ1320" s="9"/>
      <c r="KZR1320" s="9"/>
      <c r="KZS1320" s="9"/>
      <c r="KZT1320" s="9"/>
      <c r="KZU1320" s="9"/>
      <c r="KZV1320" s="9"/>
      <c r="KZW1320" s="9"/>
      <c r="KZX1320" s="9"/>
      <c r="KZY1320" s="9"/>
      <c r="KZZ1320" s="9"/>
      <c r="LAA1320" s="9"/>
      <c r="LAB1320" s="9"/>
      <c r="LAC1320" s="9"/>
      <c r="LAD1320" s="9"/>
      <c r="LAE1320" s="9"/>
      <c r="LAF1320" s="9"/>
      <c r="LAG1320" s="9"/>
      <c r="LAH1320" s="9"/>
      <c r="LAI1320" s="9"/>
      <c r="LAJ1320" s="9"/>
      <c r="LAK1320" s="9"/>
      <c r="LAL1320" s="9"/>
      <c r="LAM1320" s="9"/>
      <c r="LAN1320" s="9"/>
      <c r="LAO1320" s="9"/>
      <c r="LAP1320" s="9"/>
      <c r="LAQ1320" s="9"/>
      <c r="LAR1320" s="9"/>
      <c r="LAS1320" s="9"/>
      <c r="LAT1320" s="9"/>
      <c r="LAU1320" s="9"/>
      <c r="LAV1320" s="9"/>
      <c r="LAW1320" s="9"/>
      <c r="LAX1320" s="9"/>
      <c r="LAY1320" s="9"/>
      <c r="LAZ1320" s="9"/>
      <c r="LBA1320" s="9"/>
      <c r="LBB1320" s="9"/>
      <c r="LBC1320" s="9"/>
      <c r="LBD1320" s="9"/>
      <c r="LBE1320" s="9"/>
      <c r="LBF1320" s="9"/>
      <c r="LBG1320" s="9"/>
      <c r="LBH1320" s="9"/>
      <c r="LBI1320" s="9"/>
      <c r="LBJ1320" s="9"/>
      <c r="LBK1320" s="9"/>
      <c r="LBL1320" s="9"/>
      <c r="LBM1320" s="9"/>
      <c r="LBN1320" s="9"/>
      <c r="LBO1320" s="9"/>
      <c r="LBP1320" s="9"/>
      <c r="LBQ1320" s="9"/>
      <c r="LBR1320" s="9"/>
      <c r="LBS1320" s="9"/>
      <c r="LBT1320" s="9"/>
      <c r="LBU1320" s="9"/>
      <c r="LBV1320" s="9"/>
      <c r="LBW1320" s="9"/>
      <c r="LBX1320" s="9"/>
      <c r="LBY1320" s="9"/>
      <c r="LBZ1320" s="9"/>
      <c r="LCA1320" s="9"/>
      <c r="LCB1320" s="9"/>
      <c r="LCC1320" s="9"/>
      <c r="LCD1320" s="9"/>
      <c r="LCE1320" s="9"/>
      <c r="LCF1320" s="9"/>
      <c r="LCG1320" s="9"/>
      <c r="LCH1320" s="9"/>
      <c r="LCI1320" s="9"/>
      <c r="LCJ1320" s="9"/>
      <c r="LCK1320" s="9"/>
      <c r="LCL1320" s="9"/>
      <c r="LCM1320" s="9"/>
      <c r="LCN1320" s="9"/>
      <c r="LCO1320" s="9"/>
      <c r="LCP1320" s="9"/>
      <c r="LCQ1320" s="9"/>
      <c r="LCR1320" s="9"/>
      <c r="LCS1320" s="9"/>
      <c r="LCT1320" s="9"/>
      <c r="LCU1320" s="9"/>
      <c r="LCV1320" s="9"/>
      <c r="LCW1320" s="9"/>
      <c r="LCX1320" s="9"/>
      <c r="LCY1320" s="9"/>
      <c r="LCZ1320" s="9"/>
      <c r="LDA1320" s="9"/>
      <c r="LDB1320" s="9"/>
      <c r="LDC1320" s="9"/>
      <c r="LDD1320" s="9"/>
      <c r="LDE1320" s="9"/>
      <c r="LDF1320" s="9"/>
      <c r="LDG1320" s="9"/>
      <c r="LDH1320" s="9"/>
      <c r="LDI1320" s="9"/>
      <c r="LDJ1320" s="9"/>
      <c r="LDK1320" s="9"/>
      <c r="LDL1320" s="9"/>
      <c r="LDM1320" s="9"/>
      <c r="LDN1320" s="9"/>
      <c r="LDO1320" s="9"/>
      <c r="LDP1320" s="9"/>
      <c r="LDQ1320" s="9"/>
      <c r="LDR1320" s="9"/>
      <c r="LDS1320" s="9"/>
      <c r="LDT1320" s="9"/>
      <c r="LDU1320" s="9"/>
      <c r="LDV1320" s="9"/>
      <c r="LDW1320" s="9"/>
      <c r="LDX1320" s="9"/>
      <c r="LDY1320" s="9"/>
      <c r="LDZ1320" s="9"/>
      <c r="LEA1320" s="9"/>
      <c r="LEB1320" s="9"/>
      <c r="LEC1320" s="9"/>
      <c r="LED1320" s="9"/>
      <c r="LEE1320" s="9"/>
      <c r="LEF1320" s="9"/>
      <c r="LEG1320" s="9"/>
      <c r="LEH1320" s="9"/>
      <c r="LEI1320" s="9"/>
      <c r="LEJ1320" s="9"/>
      <c r="LEK1320" s="9"/>
      <c r="LEL1320" s="9"/>
      <c r="LEM1320" s="9"/>
      <c r="LEN1320" s="9"/>
      <c r="LEO1320" s="9"/>
      <c r="LEP1320" s="9"/>
      <c r="LEQ1320" s="9"/>
      <c r="LER1320" s="9"/>
      <c r="LES1320" s="9"/>
      <c r="LET1320" s="9"/>
      <c r="LEU1320" s="9"/>
      <c r="LEV1320" s="9"/>
      <c r="LEW1320" s="9"/>
      <c r="LEX1320" s="9"/>
      <c r="LEY1320" s="9"/>
      <c r="LEZ1320" s="9"/>
      <c r="LFA1320" s="9"/>
      <c r="LFB1320" s="9"/>
      <c r="LFC1320" s="9"/>
      <c r="LFD1320" s="9"/>
      <c r="LFE1320" s="9"/>
      <c r="LFF1320" s="9"/>
      <c r="LFG1320" s="9"/>
      <c r="LFH1320" s="9"/>
      <c r="LFI1320" s="9"/>
      <c r="LFJ1320" s="9"/>
      <c r="LFK1320" s="9"/>
      <c r="LFL1320" s="9"/>
      <c r="LFM1320" s="9"/>
      <c r="LFN1320" s="9"/>
      <c r="LFO1320" s="9"/>
      <c r="LFP1320" s="9"/>
      <c r="LFQ1320" s="9"/>
      <c r="LFR1320" s="9"/>
      <c r="LFS1320" s="9"/>
      <c r="LFT1320" s="9"/>
      <c r="LFU1320" s="9"/>
      <c r="LFV1320" s="9"/>
      <c r="LFW1320" s="9"/>
      <c r="LFX1320" s="9"/>
      <c r="LFY1320" s="9"/>
      <c r="LFZ1320" s="9"/>
      <c r="LGA1320" s="9"/>
      <c r="LGB1320" s="9"/>
      <c r="LGC1320" s="9"/>
      <c r="LGD1320" s="9"/>
      <c r="LGE1320" s="9"/>
      <c r="LGF1320" s="9"/>
      <c r="LGG1320" s="9"/>
      <c r="LGH1320" s="9"/>
      <c r="LGI1320" s="9"/>
      <c r="LGJ1320" s="9"/>
      <c r="LGK1320" s="9"/>
      <c r="LGL1320" s="9"/>
      <c r="LGM1320" s="9"/>
      <c r="LGN1320" s="9"/>
      <c r="LGO1320" s="9"/>
      <c r="LGP1320" s="9"/>
      <c r="LGQ1320" s="9"/>
      <c r="LGR1320" s="9"/>
      <c r="LGS1320" s="9"/>
      <c r="LGT1320" s="9"/>
      <c r="LGU1320" s="9"/>
      <c r="LGV1320" s="9"/>
      <c r="LGW1320" s="9"/>
      <c r="LGX1320" s="9"/>
      <c r="LGY1320" s="9"/>
      <c r="LGZ1320" s="9"/>
      <c r="LHA1320" s="9"/>
      <c r="LHB1320" s="9"/>
      <c r="LHC1320" s="9"/>
      <c r="LHD1320" s="9"/>
      <c r="LHE1320" s="9"/>
      <c r="LHF1320" s="9"/>
      <c r="LHG1320" s="9"/>
      <c r="LHH1320" s="9"/>
      <c r="LHI1320" s="9"/>
      <c r="LHJ1320" s="9"/>
      <c r="LHK1320" s="9"/>
      <c r="LHL1320" s="9"/>
      <c r="LHM1320" s="9"/>
      <c r="LHN1320" s="9"/>
      <c r="LHO1320" s="9"/>
      <c r="LHP1320" s="9"/>
      <c r="LHQ1320" s="9"/>
      <c r="LHR1320" s="9"/>
      <c r="LHS1320" s="9"/>
      <c r="LHT1320" s="9"/>
      <c r="LHU1320" s="9"/>
      <c r="LHV1320" s="9"/>
      <c r="LHW1320" s="9"/>
      <c r="LHX1320" s="9"/>
      <c r="LHY1320" s="9"/>
      <c r="LHZ1320" s="9"/>
      <c r="LIA1320" s="9"/>
      <c r="LIB1320" s="9"/>
      <c r="LIC1320" s="9"/>
      <c r="LID1320" s="9"/>
      <c r="LIE1320" s="9"/>
      <c r="LIF1320" s="9"/>
      <c r="LIG1320" s="9"/>
      <c r="LIH1320" s="9"/>
      <c r="LII1320" s="9"/>
      <c r="LIJ1320" s="9"/>
      <c r="LIK1320" s="9"/>
      <c r="LIL1320" s="9"/>
      <c r="LIM1320" s="9"/>
      <c r="LIN1320" s="9"/>
      <c r="LIO1320" s="9"/>
      <c r="LIP1320" s="9"/>
      <c r="LIQ1320" s="9"/>
      <c r="LIR1320" s="9"/>
      <c r="LIS1320" s="9"/>
      <c r="LIT1320" s="9"/>
      <c r="LIU1320" s="9"/>
      <c r="LIV1320" s="9"/>
      <c r="LIW1320" s="9"/>
      <c r="LIX1320" s="9"/>
      <c r="LIY1320" s="9"/>
      <c r="LIZ1320" s="9"/>
      <c r="LJA1320" s="9"/>
      <c r="LJB1320" s="9"/>
      <c r="LJC1320" s="9"/>
      <c r="LJD1320" s="9"/>
      <c r="LJE1320" s="9"/>
      <c r="LJF1320" s="9"/>
      <c r="LJG1320" s="9"/>
      <c r="LJH1320" s="9"/>
      <c r="LJI1320" s="9"/>
      <c r="LJJ1320" s="9"/>
      <c r="LJK1320" s="9"/>
      <c r="LJL1320" s="9"/>
      <c r="LJM1320" s="9"/>
      <c r="LJN1320" s="9"/>
      <c r="LJO1320" s="9"/>
      <c r="LJP1320" s="9"/>
      <c r="LJQ1320" s="9"/>
      <c r="LJR1320" s="9"/>
      <c r="LJS1320" s="9"/>
      <c r="LJT1320" s="9"/>
      <c r="LJU1320" s="9"/>
      <c r="LJV1320" s="9"/>
      <c r="LJW1320" s="9"/>
      <c r="LJX1320" s="9"/>
      <c r="LJY1320" s="9"/>
      <c r="LJZ1320" s="9"/>
      <c r="LKA1320" s="9"/>
      <c r="LKB1320" s="9"/>
      <c r="LKC1320" s="9"/>
      <c r="LKD1320" s="9"/>
      <c r="LKE1320" s="9"/>
      <c r="LKF1320" s="9"/>
      <c r="LKG1320" s="9"/>
      <c r="LKH1320" s="9"/>
      <c r="LKI1320" s="9"/>
      <c r="LKJ1320" s="9"/>
      <c r="LKK1320" s="9"/>
      <c r="LKL1320" s="9"/>
      <c r="LKM1320" s="9"/>
      <c r="LKN1320" s="9"/>
      <c r="LKO1320" s="9"/>
      <c r="LKP1320" s="9"/>
      <c r="LKQ1320" s="9"/>
      <c r="LKR1320" s="9"/>
      <c r="LKS1320" s="9"/>
      <c r="LKT1320" s="9"/>
      <c r="LKU1320" s="9"/>
      <c r="LKV1320" s="9"/>
      <c r="LKW1320" s="9"/>
      <c r="LKX1320" s="9"/>
      <c r="LKY1320" s="9"/>
      <c r="LKZ1320" s="9"/>
      <c r="LLA1320" s="9"/>
      <c r="LLB1320" s="9"/>
      <c r="LLC1320" s="9"/>
      <c r="LLD1320" s="9"/>
      <c r="LLE1320" s="9"/>
      <c r="LLF1320" s="9"/>
      <c r="LLG1320" s="9"/>
      <c r="LLH1320" s="9"/>
      <c r="LLI1320" s="9"/>
      <c r="LLJ1320" s="9"/>
      <c r="LLK1320" s="9"/>
      <c r="LLL1320" s="9"/>
      <c r="LLM1320" s="9"/>
      <c r="LLN1320" s="9"/>
      <c r="LLO1320" s="9"/>
      <c r="LLP1320" s="9"/>
      <c r="LLQ1320" s="9"/>
      <c r="LLR1320" s="9"/>
      <c r="LLS1320" s="9"/>
      <c r="LLT1320" s="9"/>
      <c r="LLU1320" s="9"/>
      <c r="LLV1320" s="9"/>
      <c r="LLW1320" s="9"/>
      <c r="LLX1320" s="9"/>
      <c r="LLY1320" s="9"/>
      <c r="LLZ1320" s="9"/>
      <c r="LMA1320" s="9"/>
      <c r="LMB1320" s="9"/>
      <c r="LMC1320" s="9"/>
      <c r="LMD1320" s="9"/>
      <c r="LME1320" s="9"/>
      <c r="LMF1320" s="9"/>
      <c r="LMG1320" s="9"/>
      <c r="LMH1320" s="9"/>
      <c r="LMI1320" s="9"/>
      <c r="LMJ1320" s="9"/>
      <c r="LMK1320" s="9"/>
      <c r="LML1320" s="9"/>
      <c r="LMM1320" s="9"/>
      <c r="LMN1320" s="9"/>
      <c r="LMO1320" s="9"/>
      <c r="LMP1320" s="9"/>
      <c r="LMQ1320" s="9"/>
      <c r="LMR1320" s="9"/>
      <c r="LMS1320" s="9"/>
      <c r="LMT1320" s="9"/>
      <c r="LMU1320" s="9"/>
      <c r="LMV1320" s="9"/>
      <c r="LMW1320" s="9"/>
      <c r="LMX1320" s="9"/>
      <c r="LMY1320" s="9"/>
      <c r="LMZ1320" s="9"/>
      <c r="LNA1320" s="9"/>
      <c r="LNB1320" s="9"/>
      <c r="LNC1320" s="9"/>
      <c r="LND1320" s="9"/>
      <c r="LNE1320" s="9"/>
      <c r="LNF1320" s="9"/>
      <c r="LNG1320" s="9"/>
      <c r="LNH1320" s="9"/>
      <c r="LNI1320" s="9"/>
      <c r="LNJ1320" s="9"/>
      <c r="LNK1320" s="9"/>
      <c r="LNL1320" s="9"/>
      <c r="LNM1320" s="9"/>
      <c r="LNN1320" s="9"/>
      <c r="LNO1320" s="9"/>
      <c r="LNP1320" s="9"/>
      <c r="LNQ1320" s="9"/>
      <c r="LNR1320" s="9"/>
      <c r="LNS1320" s="9"/>
      <c r="LNT1320" s="9"/>
      <c r="LNU1320" s="9"/>
      <c r="LNV1320" s="9"/>
      <c r="LNW1320" s="9"/>
      <c r="LNX1320" s="9"/>
      <c r="LNY1320" s="9"/>
      <c r="LNZ1320" s="9"/>
      <c r="LOA1320" s="9"/>
      <c r="LOB1320" s="9"/>
      <c r="LOC1320" s="9"/>
      <c r="LOD1320" s="9"/>
      <c r="LOE1320" s="9"/>
      <c r="LOF1320" s="9"/>
      <c r="LOG1320" s="9"/>
      <c r="LOH1320" s="9"/>
      <c r="LOI1320" s="9"/>
      <c r="LOJ1320" s="9"/>
      <c r="LOK1320" s="9"/>
      <c r="LOL1320" s="9"/>
      <c r="LOM1320" s="9"/>
      <c r="LON1320" s="9"/>
      <c r="LOO1320" s="9"/>
      <c r="LOP1320" s="9"/>
      <c r="LOQ1320" s="9"/>
      <c r="LOR1320" s="9"/>
      <c r="LOS1320" s="9"/>
      <c r="LOT1320" s="9"/>
      <c r="LOU1320" s="9"/>
      <c r="LOV1320" s="9"/>
      <c r="LOW1320" s="9"/>
      <c r="LOX1320" s="9"/>
      <c r="LOY1320" s="9"/>
      <c r="LOZ1320" s="9"/>
      <c r="LPA1320" s="9"/>
      <c r="LPB1320" s="9"/>
      <c r="LPC1320" s="9"/>
      <c r="LPD1320" s="9"/>
      <c r="LPE1320" s="9"/>
      <c r="LPF1320" s="9"/>
      <c r="LPG1320" s="9"/>
      <c r="LPH1320" s="9"/>
      <c r="LPI1320" s="9"/>
      <c r="LPJ1320" s="9"/>
      <c r="LPK1320" s="9"/>
      <c r="LPL1320" s="9"/>
      <c r="LPM1320" s="9"/>
      <c r="LPN1320" s="9"/>
      <c r="LPO1320" s="9"/>
      <c r="LPP1320" s="9"/>
      <c r="LPQ1320" s="9"/>
      <c r="LPR1320" s="9"/>
      <c r="LPS1320" s="9"/>
      <c r="LPT1320" s="9"/>
      <c r="LPU1320" s="9"/>
      <c r="LPV1320" s="9"/>
      <c r="LPW1320" s="9"/>
      <c r="LPX1320" s="9"/>
      <c r="LPY1320" s="9"/>
      <c r="LPZ1320" s="9"/>
      <c r="LQA1320" s="9"/>
      <c r="LQB1320" s="9"/>
      <c r="LQC1320" s="9"/>
      <c r="LQD1320" s="9"/>
      <c r="LQE1320" s="9"/>
      <c r="LQF1320" s="9"/>
      <c r="LQG1320" s="9"/>
      <c r="LQH1320" s="9"/>
      <c r="LQI1320" s="9"/>
      <c r="LQJ1320" s="9"/>
      <c r="LQK1320" s="9"/>
      <c r="LQL1320" s="9"/>
      <c r="LQM1320" s="9"/>
      <c r="LQN1320" s="9"/>
      <c r="LQO1320" s="9"/>
      <c r="LQP1320" s="9"/>
      <c r="LQQ1320" s="9"/>
      <c r="LQR1320" s="9"/>
      <c r="LQS1320" s="9"/>
      <c r="LQT1320" s="9"/>
      <c r="LQU1320" s="9"/>
      <c r="LQV1320" s="9"/>
      <c r="LQW1320" s="9"/>
      <c r="LQX1320" s="9"/>
      <c r="LQY1320" s="9"/>
      <c r="LQZ1320" s="9"/>
      <c r="LRA1320" s="9"/>
      <c r="LRB1320" s="9"/>
      <c r="LRC1320" s="9"/>
      <c r="LRD1320" s="9"/>
      <c r="LRE1320" s="9"/>
      <c r="LRF1320" s="9"/>
      <c r="LRG1320" s="9"/>
      <c r="LRH1320" s="9"/>
      <c r="LRI1320" s="9"/>
      <c r="LRJ1320" s="9"/>
      <c r="LRK1320" s="9"/>
      <c r="LRL1320" s="9"/>
      <c r="LRM1320" s="9"/>
      <c r="LRN1320" s="9"/>
      <c r="LRO1320" s="9"/>
      <c r="LRP1320" s="9"/>
      <c r="LRQ1320" s="9"/>
      <c r="LRR1320" s="9"/>
      <c r="LRS1320" s="9"/>
      <c r="LRT1320" s="9"/>
      <c r="LRU1320" s="9"/>
      <c r="LRV1320" s="9"/>
      <c r="LRW1320" s="9"/>
      <c r="LRX1320" s="9"/>
      <c r="LRY1320" s="9"/>
      <c r="LRZ1320" s="9"/>
      <c r="LSA1320" s="9"/>
      <c r="LSB1320" s="9"/>
      <c r="LSC1320" s="9"/>
      <c r="LSD1320" s="9"/>
      <c r="LSE1320" s="9"/>
      <c r="LSF1320" s="9"/>
      <c r="LSG1320" s="9"/>
      <c r="LSH1320" s="9"/>
      <c r="LSI1320" s="9"/>
      <c r="LSJ1320" s="9"/>
      <c r="LSK1320" s="9"/>
      <c r="LSL1320" s="9"/>
      <c r="LSM1320" s="9"/>
      <c r="LSN1320" s="9"/>
      <c r="LSO1320" s="9"/>
      <c r="LSP1320" s="9"/>
      <c r="LSQ1320" s="9"/>
      <c r="LSR1320" s="9"/>
      <c r="LSS1320" s="9"/>
      <c r="LST1320" s="9"/>
      <c r="LSU1320" s="9"/>
      <c r="LSV1320" s="9"/>
      <c r="LSW1320" s="9"/>
      <c r="LSX1320" s="9"/>
      <c r="LSY1320" s="9"/>
      <c r="LSZ1320" s="9"/>
      <c r="LTA1320" s="9"/>
      <c r="LTB1320" s="9"/>
      <c r="LTC1320" s="9"/>
      <c r="LTD1320" s="9"/>
      <c r="LTE1320" s="9"/>
      <c r="LTF1320" s="9"/>
      <c r="LTG1320" s="9"/>
      <c r="LTH1320" s="9"/>
      <c r="LTI1320" s="9"/>
      <c r="LTJ1320" s="9"/>
      <c r="LTK1320" s="9"/>
      <c r="LTL1320" s="9"/>
      <c r="LTM1320" s="9"/>
      <c r="LTN1320" s="9"/>
      <c r="LTO1320" s="9"/>
      <c r="LTP1320" s="9"/>
      <c r="LTQ1320" s="9"/>
      <c r="LTR1320" s="9"/>
      <c r="LTS1320" s="9"/>
      <c r="LTT1320" s="9"/>
      <c r="LTU1320" s="9"/>
      <c r="LTV1320" s="9"/>
      <c r="LTW1320" s="9"/>
      <c r="LTX1320" s="9"/>
      <c r="LTY1320" s="9"/>
      <c r="LTZ1320" s="9"/>
      <c r="LUA1320" s="9"/>
      <c r="LUB1320" s="9"/>
      <c r="LUC1320" s="9"/>
      <c r="LUD1320" s="9"/>
      <c r="LUE1320" s="9"/>
      <c r="LUF1320" s="9"/>
      <c r="LUG1320" s="9"/>
      <c r="LUH1320" s="9"/>
      <c r="LUI1320" s="9"/>
      <c r="LUJ1320" s="9"/>
      <c r="LUK1320" s="9"/>
      <c r="LUL1320" s="9"/>
      <c r="LUM1320" s="9"/>
      <c r="LUN1320" s="9"/>
      <c r="LUO1320" s="9"/>
      <c r="LUP1320" s="9"/>
      <c r="LUQ1320" s="9"/>
      <c r="LUR1320" s="9"/>
      <c r="LUS1320" s="9"/>
      <c r="LUT1320" s="9"/>
      <c r="LUU1320" s="9"/>
      <c r="LUV1320" s="9"/>
      <c r="LUW1320" s="9"/>
      <c r="LUX1320" s="9"/>
      <c r="LUY1320" s="9"/>
      <c r="LUZ1320" s="9"/>
      <c r="LVA1320" s="9"/>
      <c r="LVB1320" s="9"/>
      <c r="LVC1320" s="9"/>
      <c r="LVD1320" s="9"/>
      <c r="LVE1320" s="9"/>
      <c r="LVF1320" s="9"/>
      <c r="LVG1320" s="9"/>
      <c r="LVH1320" s="9"/>
      <c r="LVI1320" s="9"/>
      <c r="LVJ1320" s="9"/>
      <c r="LVK1320" s="9"/>
      <c r="LVL1320" s="9"/>
      <c r="LVM1320" s="9"/>
      <c r="LVN1320" s="9"/>
      <c r="LVO1320" s="9"/>
      <c r="LVP1320" s="9"/>
      <c r="LVQ1320" s="9"/>
      <c r="LVR1320" s="9"/>
      <c r="LVS1320" s="9"/>
      <c r="LVT1320" s="9"/>
      <c r="LVU1320" s="9"/>
      <c r="LVV1320" s="9"/>
      <c r="LVW1320" s="9"/>
      <c r="LVX1320" s="9"/>
      <c r="LVY1320" s="9"/>
      <c r="LVZ1320" s="9"/>
      <c r="LWA1320" s="9"/>
      <c r="LWB1320" s="9"/>
      <c r="LWC1320" s="9"/>
      <c r="LWD1320" s="9"/>
      <c r="LWE1320" s="9"/>
      <c r="LWF1320" s="9"/>
      <c r="LWG1320" s="9"/>
      <c r="LWH1320" s="9"/>
      <c r="LWI1320" s="9"/>
      <c r="LWJ1320" s="9"/>
      <c r="LWK1320" s="9"/>
      <c r="LWL1320" s="9"/>
      <c r="LWM1320" s="9"/>
      <c r="LWN1320" s="9"/>
      <c r="LWO1320" s="9"/>
      <c r="LWP1320" s="9"/>
      <c r="LWQ1320" s="9"/>
      <c r="LWR1320" s="9"/>
      <c r="LWS1320" s="9"/>
      <c r="LWT1320" s="9"/>
      <c r="LWU1320" s="9"/>
      <c r="LWV1320" s="9"/>
      <c r="LWW1320" s="9"/>
      <c r="LWX1320" s="9"/>
      <c r="LWY1320" s="9"/>
      <c r="LWZ1320" s="9"/>
      <c r="LXA1320" s="9"/>
      <c r="LXB1320" s="9"/>
      <c r="LXC1320" s="9"/>
      <c r="LXD1320" s="9"/>
      <c r="LXE1320" s="9"/>
      <c r="LXF1320" s="9"/>
      <c r="LXG1320" s="9"/>
      <c r="LXH1320" s="9"/>
      <c r="LXI1320" s="9"/>
      <c r="LXJ1320" s="9"/>
      <c r="LXK1320" s="9"/>
      <c r="LXL1320" s="9"/>
      <c r="LXM1320" s="9"/>
      <c r="LXN1320" s="9"/>
      <c r="LXO1320" s="9"/>
      <c r="LXP1320" s="9"/>
      <c r="LXQ1320" s="9"/>
      <c r="LXR1320" s="9"/>
      <c r="LXS1320" s="9"/>
      <c r="LXT1320" s="9"/>
      <c r="LXU1320" s="9"/>
      <c r="LXV1320" s="9"/>
      <c r="LXW1320" s="9"/>
      <c r="LXX1320" s="9"/>
      <c r="LXY1320" s="9"/>
      <c r="LXZ1320" s="9"/>
      <c r="LYA1320" s="9"/>
      <c r="LYB1320" s="9"/>
      <c r="LYC1320" s="9"/>
      <c r="LYD1320" s="9"/>
      <c r="LYE1320" s="9"/>
      <c r="LYF1320" s="9"/>
      <c r="LYG1320" s="9"/>
      <c r="LYH1320" s="9"/>
      <c r="LYI1320" s="9"/>
      <c r="LYJ1320" s="9"/>
      <c r="LYK1320" s="9"/>
      <c r="LYL1320" s="9"/>
      <c r="LYM1320" s="9"/>
      <c r="LYN1320" s="9"/>
      <c r="LYO1320" s="9"/>
      <c r="LYP1320" s="9"/>
      <c r="LYQ1320" s="9"/>
      <c r="LYR1320" s="9"/>
      <c r="LYS1320" s="9"/>
      <c r="LYT1320" s="9"/>
      <c r="LYU1320" s="9"/>
      <c r="LYV1320" s="9"/>
      <c r="LYW1320" s="9"/>
      <c r="LYX1320" s="9"/>
      <c r="LYY1320" s="9"/>
      <c r="LYZ1320" s="9"/>
      <c r="LZA1320" s="9"/>
      <c r="LZB1320" s="9"/>
      <c r="LZC1320" s="9"/>
      <c r="LZD1320" s="9"/>
      <c r="LZE1320" s="9"/>
      <c r="LZF1320" s="9"/>
      <c r="LZG1320" s="9"/>
      <c r="LZH1320" s="9"/>
      <c r="LZI1320" s="9"/>
      <c r="LZJ1320" s="9"/>
      <c r="LZK1320" s="9"/>
      <c r="LZL1320" s="9"/>
      <c r="LZM1320" s="9"/>
      <c r="LZN1320" s="9"/>
      <c r="LZO1320" s="9"/>
      <c r="LZP1320" s="9"/>
      <c r="LZQ1320" s="9"/>
      <c r="LZR1320" s="9"/>
      <c r="LZS1320" s="9"/>
      <c r="LZT1320" s="9"/>
      <c r="LZU1320" s="9"/>
      <c r="LZV1320" s="9"/>
      <c r="LZW1320" s="9"/>
      <c r="LZX1320" s="9"/>
      <c r="LZY1320" s="9"/>
      <c r="LZZ1320" s="9"/>
      <c r="MAA1320" s="9"/>
      <c r="MAB1320" s="9"/>
      <c r="MAC1320" s="9"/>
      <c r="MAD1320" s="9"/>
      <c r="MAE1320" s="9"/>
      <c r="MAF1320" s="9"/>
      <c r="MAG1320" s="9"/>
      <c r="MAH1320" s="9"/>
      <c r="MAI1320" s="9"/>
      <c r="MAJ1320" s="9"/>
      <c r="MAK1320" s="9"/>
      <c r="MAL1320" s="9"/>
      <c r="MAM1320" s="9"/>
      <c r="MAN1320" s="9"/>
      <c r="MAO1320" s="9"/>
      <c r="MAP1320" s="9"/>
      <c r="MAQ1320" s="9"/>
      <c r="MAR1320" s="9"/>
      <c r="MAS1320" s="9"/>
      <c r="MAT1320" s="9"/>
      <c r="MAU1320" s="9"/>
      <c r="MAV1320" s="9"/>
      <c r="MAW1320" s="9"/>
      <c r="MAX1320" s="9"/>
      <c r="MAY1320" s="9"/>
      <c r="MAZ1320" s="9"/>
      <c r="MBA1320" s="9"/>
      <c r="MBB1320" s="9"/>
      <c r="MBC1320" s="9"/>
      <c r="MBD1320" s="9"/>
      <c r="MBE1320" s="9"/>
      <c r="MBF1320" s="9"/>
      <c r="MBG1320" s="9"/>
      <c r="MBH1320" s="9"/>
      <c r="MBI1320" s="9"/>
      <c r="MBJ1320" s="9"/>
      <c r="MBK1320" s="9"/>
      <c r="MBL1320" s="9"/>
      <c r="MBM1320" s="9"/>
      <c r="MBN1320" s="9"/>
      <c r="MBO1320" s="9"/>
      <c r="MBP1320" s="9"/>
      <c r="MBQ1320" s="9"/>
      <c r="MBR1320" s="9"/>
      <c r="MBS1320" s="9"/>
      <c r="MBT1320" s="9"/>
      <c r="MBU1320" s="9"/>
      <c r="MBV1320" s="9"/>
      <c r="MBW1320" s="9"/>
      <c r="MBX1320" s="9"/>
      <c r="MBY1320" s="9"/>
      <c r="MBZ1320" s="9"/>
      <c r="MCA1320" s="9"/>
      <c r="MCB1320" s="9"/>
      <c r="MCC1320" s="9"/>
      <c r="MCD1320" s="9"/>
      <c r="MCE1320" s="9"/>
      <c r="MCF1320" s="9"/>
      <c r="MCG1320" s="9"/>
      <c r="MCH1320" s="9"/>
      <c r="MCI1320" s="9"/>
      <c r="MCJ1320" s="9"/>
      <c r="MCK1320" s="9"/>
      <c r="MCL1320" s="9"/>
      <c r="MCM1320" s="9"/>
      <c r="MCN1320" s="9"/>
      <c r="MCO1320" s="9"/>
      <c r="MCP1320" s="9"/>
      <c r="MCQ1320" s="9"/>
      <c r="MCR1320" s="9"/>
      <c r="MCS1320" s="9"/>
      <c r="MCT1320" s="9"/>
      <c r="MCU1320" s="9"/>
      <c r="MCV1320" s="9"/>
      <c r="MCW1320" s="9"/>
      <c r="MCX1320" s="9"/>
      <c r="MCY1320" s="9"/>
      <c r="MCZ1320" s="9"/>
      <c r="MDA1320" s="9"/>
      <c r="MDB1320" s="9"/>
      <c r="MDC1320" s="9"/>
      <c r="MDD1320" s="9"/>
      <c r="MDE1320" s="9"/>
      <c r="MDF1320" s="9"/>
      <c r="MDG1320" s="9"/>
      <c r="MDH1320" s="9"/>
      <c r="MDI1320" s="9"/>
      <c r="MDJ1320" s="9"/>
      <c r="MDK1320" s="9"/>
      <c r="MDL1320" s="9"/>
      <c r="MDM1320" s="9"/>
      <c r="MDN1320" s="9"/>
      <c r="MDO1320" s="9"/>
      <c r="MDP1320" s="9"/>
      <c r="MDQ1320" s="9"/>
      <c r="MDR1320" s="9"/>
      <c r="MDS1320" s="9"/>
      <c r="MDT1320" s="9"/>
      <c r="MDU1320" s="9"/>
      <c r="MDV1320" s="9"/>
      <c r="MDW1320" s="9"/>
      <c r="MDX1320" s="9"/>
      <c r="MDY1320" s="9"/>
      <c r="MDZ1320" s="9"/>
      <c r="MEA1320" s="9"/>
      <c r="MEB1320" s="9"/>
      <c r="MEC1320" s="9"/>
      <c r="MED1320" s="9"/>
      <c r="MEE1320" s="9"/>
      <c r="MEF1320" s="9"/>
      <c r="MEG1320" s="9"/>
      <c r="MEH1320" s="9"/>
      <c r="MEI1320" s="9"/>
      <c r="MEJ1320" s="9"/>
      <c r="MEK1320" s="9"/>
      <c r="MEL1320" s="9"/>
      <c r="MEM1320" s="9"/>
      <c r="MEN1320" s="9"/>
      <c r="MEO1320" s="9"/>
      <c r="MEP1320" s="9"/>
      <c r="MEQ1320" s="9"/>
      <c r="MER1320" s="9"/>
      <c r="MES1320" s="9"/>
      <c r="MET1320" s="9"/>
      <c r="MEU1320" s="9"/>
      <c r="MEV1320" s="9"/>
      <c r="MEW1320" s="9"/>
      <c r="MEX1320" s="9"/>
      <c r="MEY1320" s="9"/>
      <c r="MEZ1320" s="9"/>
      <c r="MFA1320" s="9"/>
      <c r="MFB1320" s="9"/>
      <c r="MFC1320" s="9"/>
      <c r="MFD1320" s="9"/>
      <c r="MFE1320" s="9"/>
      <c r="MFF1320" s="9"/>
      <c r="MFG1320" s="9"/>
      <c r="MFH1320" s="9"/>
      <c r="MFI1320" s="9"/>
      <c r="MFJ1320" s="9"/>
      <c r="MFK1320" s="9"/>
      <c r="MFL1320" s="9"/>
      <c r="MFM1320" s="9"/>
      <c r="MFN1320" s="9"/>
      <c r="MFO1320" s="9"/>
      <c r="MFP1320" s="9"/>
      <c r="MFQ1320" s="9"/>
      <c r="MFR1320" s="9"/>
      <c r="MFS1320" s="9"/>
      <c r="MFT1320" s="9"/>
      <c r="MFU1320" s="9"/>
      <c r="MFV1320" s="9"/>
      <c r="MFW1320" s="9"/>
      <c r="MFX1320" s="9"/>
      <c r="MFY1320" s="9"/>
      <c r="MFZ1320" s="9"/>
      <c r="MGA1320" s="9"/>
      <c r="MGB1320" s="9"/>
      <c r="MGC1320" s="9"/>
      <c r="MGD1320" s="9"/>
      <c r="MGE1320" s="9"/>
      <c r="MGF1320" s="9"/>
      <c r="MGG1320" s="9"/>
      <c r="MGH1320" s="9"/>
      <c r="MGI1320" s="9"/>
      <c r="MGJ1320" s="9"/>
      <c r="MGK1320" s="9"/>
      <c r="MGL1320" s="9"/>
      <c r="MGM1320" s="9"/>
      <c r="MGN1320" s="9"/>
      <c r="MGO1320" s="9"/>
      <c r="MGP1320" s="9"/>
      <c r="MGQ1320" s="9"/>
      <c r="MGR1320" s="9"/>
      <c r="MGS1320" s="9"/>
      <c r="MGT1320" s="9"/>
      <c r="MGU1320" s="9"/>
      <c r="MGV1320" s="9"/>
      <c r="MGW1320" s="9"/>
      <c r="MGX1320" s="9"/>
      <c r="MGY1320" s="9"/>
      <c r="MGZ1320" s="9"/>
      <c r="MHA1320" s="9"/>
      <c r="MHB1320" s="9"/>
      <c r="MHC1320" s="9"/>
      <c r="MHD1320" s="9"/>
      <c r="MHE1320" s="9"/>
      <c r="MHF1320" s="9"/>
      <c r="MHG1320" s="9"/>
      <c r="MHH1320" s="9"/>
      <c r="MHI1320" s="9"/>
      <c r="MHJ1320" s="9"/>
      <c r="MHK1320" s="9"/>
      <c r="MHL1320" s="9"/>
      <c r="MHM1320" s="9"/>
      <c r="MHN1320" s="9"/>
      <c r="MHO1320" s="9"/>
      <c r="MHP1320" s="9"/>
      <c r="MHQ1320" s="9"/>
      <c r="MHR1320" s="9"/>
      <c r="MHS1320" s="9"/>
      <c r="MHT1320" s="9"/>
      <c r="MHU1320" s="9"/>
      <c r="MHV1320" s="9"/>
      <c r="MHW1320" s="9"/>
      <c r="MHX1320" s="9"/>
      <c r="MHY1320" s="9"/>
      <c r="MHZ1320" s="9"/>
      <c r="MIA1320" s="9"/>
      <c r="MIB1320" s="9"/>
      <c r="MIC1320" s="9"/>
      <c r="MID1320" s="9"/>
      <c r="MIE1320" s="9"/>
      <c r="MIF1320" s="9"/>
      <c r="MIG1320" s="9"/>
      <c r="MIH1320" s="9"/>
      <c r="MII1320" s="9"/>
      <c r="MIJ1320" s="9"/>
      <c r="MIK1320" s="9"/>
      <c r="MIL1320" s="9"/>
      <c r="MIM1320" s="9"/>
      <c r="MIN1320" s="9"/>
      <c r="MIO1320" s="9"/>
      <c r="MIP1320" s="9"/>
      <c r="MIQ1320" s="9"/>
      <c r="MIR1320" s="9"/>
      <c r="MIS1320" s="9"/>
      <c r="MIT1320" s="9"/>
      <c r="MIU1320" s="9"/>
      <c r="MIV1320" s="9"/>
      <c r="MIW1320" s="9"/>
      <c r="MIX1320" s="9"/>
      <c r="MIY1320" s="9"/>
      <c r="MIZ1320" s="9"/>
      <c r="MJA1320" s="9"/>
      <c r="MJB1320" s="9"/>
      <c r="MJC1320" s="9"/>
      <c r="MJD1320" s="9"/>
      <c r="MJE1320" s="9"/>
      <c r="MJF1320" s="9"/>
      <c r="MJG1320" s="9"/>
      <c r="MJH1320" s="9"/>
      <c r="MJI1320" s="9"/>
      <c r="MJJ1320" s="9"/>
      <c r="MJK1320" s="9"/>
      <c r="MJL1320" s="9"/>
      <c r="MJM1320" s="9"/>
      <c r="MJN1320" s="9"/>
      <c r="MJO1320" s="9"/>
      <c r="MJP1320" s="9"/>
      <c r="MJQ1320" s="9"/>
      <c r="MJR1320" s="9"/>
      <c r="MJS1320" s="9"/>
      <c r="MJT1320" s="9"/>
      <c r="MJU1320" s="9"/>
      <c r="MJV1320" s="9"/>
      <c r="MJW1320" s="9"/>
      <c r="MJX1320" s="9"/>
      <c r="MJY1320" s="9"/>
      <c r="MJZ1320" s="9"/>
      <c r="MKA1320" s="9"/>
      <c r="MKB1320" s="9"/>
      <c r="MKC1320" s="9"/>
      <c r="MKD1320" s="9"/>
      <c r="MKE1320" s="9"/>
      <c r="MKF1320" s="9"/>
      <c r="MKG1320" s="9"/>
      <c r="MKH1320" s="9"/>
      <c r="MKI1320" s="9"/>
      <c r="MKJ1320" s="9"/>
      <c r="MKK1320" s="9"/>
      <c r="MKL1320" s="9"/>
      <c r="MKM1320" s="9"/>
      <c r="MKN1320" s="9"/>
      <c r="MKO1320" s="9"/>
      <c r="MKP1320" s="9"/>
      <c r="MKQ1320" s="9"/>
      <c r="MKR1320" s="9"/>
      <c r="MKS1320" s="9"/>
      <c r="MKT1320" s="9"/>
      <c r="MKU1320" s="9"/>
      <c r="MKV1320" s="9"/>
      <c r="MKW1320" s="9"/>
      <c r="MKX1320" s="9"/>
      <c r="MKY1320" s="9"/>
      <c r="MKZ1320" s="9"/>
      <c r="MLA1320" s="9"/>
      <c r="MLB1320" s="9"/>
      <c r="MLC1320" s="9"/>
      <c r="MLD1320" s="9"/>
      <c r="MLE1320" s="9"/>
      <c r="MLF1320" s="9"/>
      <c r="MLG1320" s="9"/>
      <c r="MLH1320" s="9"/>
      <c r="MLI1320" s="9"/>
      <c r="MLJ1320" s="9"/>
      <c r="MLK1320" s="9"/>
      <c r="MLL1320" s="9"/>
      <c r="MLM1320" s="9"/>
      <c r="MLN1320" s="9"/>
      <c r="MLO1320" s="9"/>
      <c r="MLP1320" s="9"/>
      <c r="MLQ1320" s="9"/>
      <c r="MLR1320" s="9"/>
      <c r="MLS1320" s="9"/>
      <c r="MLT1320" s="9"/>
      <c r="MLU1320" s="9"/>
      <c r="MLV1320" s="9"/>
      <c r="MLW1320" s="9"/>
      <c r="MLX1320" s="9"/>
      <c r="MLY1320" s="9"/>
      <c r="MLZ1320" s="9"/>
      <c r="MMA1320" s="9"/>
      <c r="MMB1320" s="9"/>
      <c r="MMC1320" s="9"/>
      <c r="MMD1320" s="9"/>
      <c r="MME1320" s="9"/>
      <c r="MMF1320" s="9"/>
      <c r="MMG1320" s="9"/>
      <c r="MMH1320" s="9"/>
      <c r="MMI1320" s="9"/>
      <c r="MMJ1320" s="9"/>
      <c r="MMK1320" s="9"/>
      <c r="MML1320" s="9"/>
      <c r="MMM1320" s="9"/>
      <c r="MMN1320" s="9"/>
      <c r="MMO1320" s="9"/>
      <c r="MMP1320" s="9"/>
      <c r="MMQ1320" s="9"/>
      <c r="MMR1320" s="9"/>
      <c r="MMS1320" s="9"/>
      <c r="MMT1320" s="9"/>
      <c r="MMU1320" s="9"/>
      <c r="MMV1320" s="9"/>
      <c r="MMW1320" s="9"/>
      <c r="MMX1320" s="9"/>
      <c r="MMY1320" s="9"/>
      <c r="MMZ1320" s="9"/>
      <c r="MNA1320" s="9"/>
      <c r="MNB1320" s="9"/>
      <c r="MNC1320" s="9"/>
      <c r="MND1320" s="9"/>
      <c r="MNE1320" s="9"/>
      <c r="MNF1320" s="9"/>
      <c r="MNG1320" s="9"/>
      <c r="MNH1320" s="9"/>
      <c r="MNI1320" s="9"/>
      <c r="MNJ1320" s="9"/>
      <c r="MNK1320" s="9"/>
      <c r="MNL1320" s="9"/>
      <c r="MNM1320" s="9"/>
      <c r="MNN1320" s="9"/>
      <c r="MNO1320" s="9"/>
      <c r="MNP1320" s="9"/>
      <c r="MNQ1320" s="9"/>
      <c r="MNR1320" s="9"/>
      <c r="MNS1320" s="9"/>
      <c r="MNT1320" s="9"/>
      <c r="MNU1320" s="9"/>
      <c r="MNV1320" s="9"/>
      <c r="MNW1320" s="9"/>
      <c r="MNX1320" s="9"/>
      <c r="MNY1320" s="9"/>
      <c r="MNZ1320" s="9"/>
      <c r="MOA1320" s="9"/>
      <c r="MOB1320" s="9"/>
      <c r="MOC1320" s="9"/>
      <c r="MOD1320" s="9"/>
      <c r="MOE1320" s="9"/>
      <c r="MOF1320" s="9"/>
      <c r="MOG1320" s="9"/>
      <c r="MOH1320" s="9"/>
      <c r="MOI1320" s="9"/>
      <c r="MOJ1320" s="9"/>
      <c r="MOK1320" s="9"/>
      <c r="MOL1320" s="9"/>
      <c r="MOM1320" s="9"/>
      <c r="MON1320" s="9"/>
      <c r="MOO1320" s="9"/>
      <c r="MOP1320" s="9"/>
      <c r="MOQ1320" s="9"/>
      <c r="MOR1320" s="9"/>
      <c r="MOS1320" s="9"/>
      <c r="MOT1320" s="9"/>
      <c r="MOU1320" s="9"/>
      <c r="MOV1320" s="9"/>
      <c r="MOW1320" s="9"/>
      <c r="MOX1320" s="9"/>
      <c r="MOY1320" s="9"/>
      <c r="MOZ1320" s="9"/>
      <c r="MPA1320" s="9"/>
      <c r="MPB1320" s="9"/>
      <c r="MPC1320" s="9"/>
      <c r="MPD1320" s="9"/>
      <c r="MPE1320" s="9"/>
      <c r="MPF1320" s="9"/>
      <c r="MPG1320" s="9"/>
      <c r="MPH1320" s="9"/>
      <c r="MPI1320" s="9"/>
      <c r="MPJ1320" s="9"/>
      <c r="MPK1320" s="9"/>
      <c r="MPL1320" s="9"/>
      <c r="MPM1320" s="9"/>
      <c r="MPN1320" s="9"/>
      <c r="MPO1320" s="9"/>
      <c r="MPP1320" s="9"/>
      <c r="MPQ1320" s="9"/>
      <c r="MPR1320" s="9"/>
      <c r="MPS1320" s="9"/>
      <c r="MPT1320" s="9"/>
      <c r="MPU1320" s="9"/>
      <c r="MPV1320" s="9"/>
      <c r="MPW1320" s="9"/>
      <c r="MPX1320" s="9"/>
      <c r="MPY1320" s="9"/>
      <c r="MPZ1320" s="9"/>
      <c r="MQA1320" s="9"/>
      <c r="MQB1320" s="9"/>
      <c r="MQC1320" s="9"/>
      <c r="MQD1320" s="9"/>
      <c r="MQE1320" s="9"/>
      <c r="MQF1320" s="9"/>
      <c r="MQG1320" s="9"/>
      <c r="MQH1320" s="9"/>
      <c r="MQI1320" s="9"/>
      <c r="MQJ1320" s="9"/>
      <c r="MQK1320" s="9"/>
      <c r="MQL1320" s="9"/>
      <c r="MQM1320" s="9"/>
      <c r="MQN1320" s="9"/>
      <c r="MQO1320" s="9"/>
      <c r="MQP1320" s="9"/>
      <c r="MQQ1320" s="9"/>
      <c r="MQR1320" s="9"/>
      <c r="MQS1320" s="9"/>
      <c r="MQT1320" s="9"/>
      <c r="MQU1320" s="9"/>
      <c r="MQV1320" s="9"/>
      <c r="MQW1320" s="9"/>
      <c r="MQX1320" s="9"/>
      <c r="MQY1320" s="9"/>
      <c r="MQZ1320" s="9"/>
      <c r="MRA1320" s="9"/>
      <c r="MRB1320" s="9"/>
      <c r="MRC1320" s="9"/>
      <c r="MRD1320" s="9"/>
      <c r="MRE1320" s="9"/>
      <c r="MRF1320" s="9"/>
      <c r="MRG1320" s="9"/>
      <c r="MRH1320" s="9"/>
      <c r="MRI1320" s="9"/>
      <c r="MRJ1320" s="9"/>
      <c r="MRK1320" s="9"/>
      <c r="MRL1320" s="9"/>
      <c r="MRM1320" s="9"/>
      <c r="MRN1320" s="9"/>
      <c r="MRO1320" s="9"/>
      <c r="MRP1320" s="9"/>
      <c r="MRQ1320" s="9"/>
      <c r="MRR1320" s="9"/>
      <c r="MRS1320" s="9"/>
      <c r="MRT1320" s="9"/>
      <c r="MRU1320" s="9"/>
      <c r="MRV1320" s="9"/>
      <c r="MRW1320" s="9"/>
      <c r="MRX1320" s="9"/>
      <c r="MRY1320" s="9"/>
      <c r="MRZ1320" s="9"/>
      <c r="MSA1320" s="9"/>
      <c r="MSB1320" s="9"/>
      <c r="MSC1320" s="9"/>
      <c r="MSD1320" s="9"/>
      <c r="MSE1320" s="9"/>
      <c r="MSF1320" s="9"/>
      <c r="MSG1320" s="9"/>
      <c r="MSH1320" s="9"/>
      <c r="MSI1320" s="9"/>
      <c r="MSJ1320" s="9"/>
      <c r="MSK1320" s="9"/>
      <c r="MSL1320" s="9"/>
      <c r="MSM1320" s="9"/>
      <c r="MSN1320" s="9"/>
      <c r="MSO1320" s="9"/>
      <c r="MSP1320" s="9"/>
      <c r="MSQ1320" s="9"/>
      <c r="MSR1320" s="9"/>
      <c r="MSS1320" s="9"/>
      <c r="MST1320" s="9"/>
      <c r="MSU1320" s="9"/>
      <c r="MSV1320" s="9"/>
      <c r="MSW1320" s="9"/>
      <c r="MSX1320" s="9"/>
      <c r="MSY1320" s="9"/>
      <c r="MSZ1320" s="9"/>
      <c r="MTA1320" s="9"/>
      <c r="MTB1320" s="9"/>
      <c r="MTC1320" s="9"/>
      <c r="MTD1320" s="9"/>
      <c r="MTE1320" s="9"/>
      <c r="MTF1320" s="9"/>
      <c r="MTG1320" s="9"/>
      <c r="MTH1320" s="9"/>
      <c r="MTI1320" s="9"/>
      <c r="MTJ1320" s="9"/>
      <c r="MTK1320" s="9"/>
      <c r="MTL1320" s="9"/>
      <c r="MTM1320" s="9"/>
      <c r="MTN1320" s="9"/>
      <c r="MTO1320" s="9"/>
      <c r="MTP1320" s="9"/>
      <c r="MTQ1320" s="9"/>
      <c r="MTR1320" s="9"/>
      <c r="MTS1320" s="9"/>
      <c r="MTT1320" s="9"/>
      <c r="MTU1320" s="9"/>
      <c r="MTV1320" s="9"/>
      <c r="MTW1320" s="9"/>
      <c r="MTX1320" s="9"/>
      <c r="MTY1320" s="9"/>
      <c r="MTZ1320" s="9"/>
      <c r="MUA1320" s="9"/>
      <c r="MUB1320" s="9"/>
      <c r="MUC1320" s="9"/>
      <c r="MUD1320" s="9"/>
      <c r="MUE1320" s="9"/>
      <c r="MUF1320" s="9"/>
      <c r="MUG1320" s="9"/>
      <c r="MUH1320" s="9"/>
      <c r="MUI1320" s="9"/>
      <c r="MUJ1320" s="9"/>
      <c r="MUK1320" s="9"/>
      <c r="MUL1320" s="9"/>
      <c r="MUM1320" s="9"/>
      <c r="MUN1320" s="9"/>
      <c r="MUO1320" s="9"/>
      <c r="MUP1320" s="9"/>
      <c r="MUQ1320" s="9"/>
      <c r="MUR1320" s="9"/>
      <c r="MUS1320" s="9"/>
      <c r="MUT1320" s="9"/>
      <c r="MUU1320" s="9"/>
      <c r="MUV1320" s="9"/>
      <c r="MUW1320" s="9"/>
      <c r="MUX1320" s="9"/>
      <c r="MUY1320" s="9"/>
      <c r="MUZ1320" s="9"/>
      <c r="MVA1320" s="9"/>
      <c r="MVB1320" s="9"/>
      <c r="MVC1320" s="9"/>
      <c r="MVD1320" s="9"/>
      <c r="MVE1320" s="9"/>
      <c r="MVF1320" s="9"/>
      <c r="MVG1320" s="9"/>
      <c r="MVH1320" s="9"/>
      <c r="MVI1320" s="9"/>
      <c r="MVJ1320" s="9"/>
      <c r="MVK1320" s="9"/>
      <c r="MVL1320" s="9"/>
      <c r="MVM1320" s="9"/>
      <c r="MVN1320" s="9"/>
      <c r="MVO1320" s="9"/>
      <c r="MVP1320" s="9"/>
      <c r="MVQ1320" s="9"/>
      <c r="MVR1320" s="9"/>
      <c r="MVS1320" s="9"/>
      <c r="MVT1320" s="9"/>
      <c r="MVU1320" s="9"/>
      <c r="MVV1320" s="9"/>
      <c r="MVW1320" s="9"/>
      <c r="MVX1320" s="9"/>
      <c r="MVY1320" s="9"/>
      <c r="MVZ1320" s="9"/>
      <c r="MWA1320" s="9"/>
      <c r="MWB1320" s="9"/>
      <c r="MWC1320" s="9"/>
      <c r="MWD1320" s="9"/>
      <c r="MWE1320" s="9"/>
      <c r="MWF1320" s="9"/>
      <c r="MWG1320" s="9"/>
      <c r="MWH1320" s="9"/>
      <c r="MWI1320" s="9"/>
      <c r="MWJ1320" s="9"/>
      <c r="MWK1320" s="9"/>
      <c r="MWL1320" s="9"/>
      <c r="MWM1320" s="9"/>
      <c r="MWN1320" s="9"/>
      <c r="MWO1320" s="9"/>
      <c r="MWP1320" s="9"/>
      <c r="MWQ1320" s="9"/>
      <c r="MWR1320" s="9"/>
      <c r="MWS1320" s="9"/>
      <c r="MWT1320" s="9"/>
      <c r="MWU1320" s="9"/>
      <c r="MWV1320" s="9"/>
      <c r="MWW1320" s="9"/>
      <c r="MWX1320" s="9"/>
      <c r="MWY1320" s="9"/>
      <c r="MWZ1320" s="9"/>
      <c r="MXA1320" s="9"/>
      <c r="MXB1320" s="9"/>
      <c r="MXC1320" s="9"/>
      <c r="MXD1320" s="9"/>
      <c r="MXE1320" s="9"/>
      <c r="MXF1320" s="9"/>
      <c r="MXG1320" s="9"/>
      <c r="MXH1320" s="9"/>
      <c r="MXI1320" s="9"/>
      <c r="MXJ1320" s="9"/>
      <c r="MXK1320" s="9"/>
      <c r="MXL1320" s="9"/>
      <c r="MXM1320" s="9"/>
      <c r="MXN1320" s="9"/>
      <c r="MXO1320" s="9"/>
      <c r="MXP1320" s="9"/>
      <c r="MXQ1320" s="9"/>
      <c r="MXR1320" s="9"/>
      <c r="MXS1320" s="9"/>
      <c r="MXT1320" s="9"/>
      <c r="MXU1320" s="9"/>
      <c r="MXV1320" s="9"/>
      <c r="MXW1320" s="9"/>
      <c r="MXX1320" s="9"/>
      <c r="MXY1320" s="9"/>
      <c r="MXZ1320" s="9"/>
      <c r="MYA1320" s="9"/>
      <c r="MYB1320" s="9"/>
      <c r="MYC1320" s="9"/>
      <c r="MYD1320" s="9"/>
      <c r="MYE1320" s="9"/>
      <c r="MYF1320" s="9"/>
      <c r="MYG1320" s="9"/>
      <c r="MYH1320" s="9"/>
      <c r="MYI1320" s="9"/>
      <c r="MYJ1320" s="9"/>
      <c r="MYK1320" s="9"/>
      <c r="MYL1320" s="9"/>
      <c r="MYM1320" s="9"/>
      <c r="MYN1320" s="9"/>
      <c r="MYO1320" s="9"/>
      <c r="MYP1320" s="9"/>
      <c r="MYQ1320" s="9"/>
      <c r="MYR1320" s="9"/>
      <c r="MYS1320" s="9"/>
      <c r="MYT1320" s="9"/>
      <c r="MYU1320" s="9"/>
      <c r="MYV1320" s="9"/>
      <c r="MYW1320" s="9"/>
      <c r="MYX1320" s="9"/>
      <c r="MYY1320" s="9"/>
      <c r="MYZ1320" s="9"/>
      <c r="MZA1320" s="9"/>
      <c r="MZB1320" s="9"/>
      <c r="MZC1320" s="9"/>
      <c r="MZD1320" s="9"/>
      <c r="MZE1320" s="9"/>
      <c r="MZF1320" s="9"/>
      <c r="MZG1320" s="9"/>
      <c r="MZH1320" s="9"/>
      <c r="MZI1320" s="9"/>
      <c r="MZJ1320" s="9"/>
      <c r="MZK1320" s="9"/>
      <c r="MZL1320" s="9"/>
      <c r="MZM1320" s="9"/>
      <c r="MZN1320" s="9"/>
      <c r="MZO1320" s="9"/>
      <c r="MZP1320" s="9"/>
      <c r="MZQ1320" s="9"/>
      <c r="MZR1320" s="9"/>
      <c r="MZS1320" s="9"/>
      <c r="MZT1320" s="9"/>
      <c r="MZU1320" s="9"/>
      <c r="MZV1320" s="9"/>
      <c r="MZW1320" s="9"/>
      <c r="MZX1320" s="9"/>
      <c r="MZY1320" s="9"/>
      <c r="MZZ1320" s="9"/>
      <c r="NAA1320" s="9"/>
      <c r="NAB1320" s="9"/>
      <c r="NAC1320" s="9"/>
      <c r="NAD1320" s="9"/>
      <c r="NAE1320" s="9"/>
      <c r="NAF1320" s="9"/>
      <c r="NAG1320" s="9"/>
      <c r="NAH1320" s="9"/>
      <c r="NAI1320" s="9"/>
      <c r="NAJ1320" s="9"/>
      <c r="NAK1320" s="9"/>
      <c r="NAL1320" s="9"/>
      <c r="NAM1320" s="9"/>
      <c r="NAN1320" s="9"/>
      <c r="NAO1320" s="9"/>
      <c r="NAP1320" s="9"/>
      <c r="NAQ1320" s="9"/>
      <c r="NAR1320" s="9"/>
      <c r="NAS1320" s="9"/>
      <c r="NAT1320" s="9"/>
      <c r="NAU1320" s="9"/>
      <c r="NAV1320" s="9"/>
      <c r="NAW1320" s="9"/>
      <c r="NAX1320" s="9"/>
      <c r="NAY1320" s="9"/>
      <c r="NAZ1320" s="9"/>
      <c r="NBA1320" s="9"/>
      <c r="NBB1320" s="9"/>
      <c r="NBC1320" s="9"/>
      <c r="NBD1320" s="9"/>
      <c r="NBE1320" s="9"/>
      <c r="NBF1320" s="9"/>
      <c r="NBG1320" s="9"/>
      <c r="NBH1320" s="9"/>
      <c r="NBI1320" s="9"/>
      <c r="NBJ1320" s="9"/>
      <c r="NBK1320" s="9"/>
      <c r="NBL1320" s="9"/>
      <c r="NBM1320" s="9"/>
      <c r="NBN1320" s="9"/>
      <c r="NBO1320" s="9"/>
      <c r="NBP1320" s="9"/>
      <c r="NBQ1320" s="9"/>
      <c r="NBR1320" s="9"/>
      <c r="NBS1320" s="9"/>
      <c r="NBT1320" s="9"/>
      <c r="NBU1320" s="9"/>
      <c r="NBV1320" s="9"/>
      <c r="NBW1320" s="9"/>
      <c r="NBX1320" s="9"/>
      <c r="NBY1320" s="9"/>
      <c r="NBZ1320" s="9"/>
      <c r="NCA1320" s="9"/>
      <c r="NCB1320" s="9"/>
      <c r="NCC1320" s="9"/>
      <c r="NCD1320" s="9"/>
      <c r="NCE1320" s="9"/>
      <c r="NCF1320" s="9"/>
      <c r="NCG1320" s="9"/>
      <c r="NCH1320" s="9"/>
      <c r="NCI1320" s="9"/>
      <c r="NCJ1320" s="9"/>
      <c r="NCK1320" s="9"/>
      <c r="NCL1320" s="9"/>
      <c r="NCM1320" s="9"/>
      <c r="NCN1320" s="9"/>
      <c r="NCO1320" s="9"/>
      <c r="NCP1320" s="9"/>
      <c r="NCQ1320" s="9"/>
      <c r="NCR1320" s="9"/>
      <c r="NCS1320" s="9"/>
      <c r="NCT1320" s="9"/>
      <c r="NCU1320" s="9"/>
      <c r="NCV1320" s="9"/>
      <c r="NCW1320" s="9"/>
      <c r="NCX1320" s="9"/>
      <c r="NCY1320" s="9"/>
      <c r="NCZ1320" s="9"/>
      <c r="NDA1320" s="9"/>
      <c r="NDB1320" s="9"/>
      <c r="NDC1320" s="9"/>
      <c r="NDD1320" s="9"/>
      <c r="NDE1320" s="9"/>
      <c r="NDF1320" s="9"/>
      <c r="NDG1320" s="9"/>
      <c r="NDH1320" s="9"/>
      <c r="NDI1320" s="9"/>
      <c r="NDJ1320" s="9"/>
      <c r="NDK1320" s="9"/>
      <c r="NDL1320" s="9"/>
      <c r="NDM1320" s="9"/>
      <c r="NDN1320" s="9"/>
      <c r="NDO1320" s="9"/>
      <c r="NDP1320" s="9"/>
      <c r="NDQ1320" s="9"/>
      <c r="NDR1320" s="9"/>
      <c r="NDS1320" s="9"/>
      <c r="NDT1320" s="9"/>
      <c r="NDU1320" s="9"/>
      <c r="NDV1320" s="9"/>
      <c r="NDW1320" s="9"/>
      <c r="NDX1320" s="9"/>
      <c r="NDY1320" s="9"/>
      <c r="NDZ1320" s="9"/>
      <c r="NEA1320" s="9"/>
      <c r="NEB1320" s="9"/>
      <c r="NEC1320" s="9"/>
      <c r="NED1320" s="9"/>
      <c r="NEE1320" s="9"/>
      <c r="NEF1320" s="9"/>
      <c r="NEG1320" s="9"/>
      <c r="NEH1320" s="9"/>
      <c r="NEI1320" s="9"/>
      <c r="NEJ1320" s="9"/>
      <c r="NEK1320" s="9"/>
      <c r="NEL1320" s="9"/>
      <c r="NEM1320" s="9"/>
      <c r="NEN1320" s="9"/>
      <c r="NEO1320" s="9"/>
      <c r="NEP1320" s="9"/>
      <c r="NEQ1320" s="9"/>
      <c r="NER1320" s="9"/>
      <c r="NES1320" s="9"/>
      <c r="NET1320" s="9"/>
      <c r="NEU1320" s="9"/>
      <c r="NEV1320" s="9"/>
      <c r="NEW1320" s="9"/>
      <c r="NEX1320" s="9"/>
      <c r="NEY1320" s="9"/>
      <c r="NEZ1320" s="9"/>
      <c r="NFA1320" s="9"/>
      <c r="NFB1320" s="9"/>
      <c r="NFC1320" s="9"/>
      <c r="NFD1320" s="9"/>
      <c r="NFE1320" s="9"/>
      <c r="NFF1320" s="9"/>
      <c r="NFG1320" s="9"/>
      <c r="NFH1320" s="9"/>
      <c r="NFI1320" s="9"/>
      <c r="NFJ1320" s="9"/>
      <c r="NFK1320" s="9"/>
      <c r="NFL1320" s="9"/>
      <c r="NFM1320" s="9"/>
      <c r="NFN1320" s="9"/>
      <c r="NFO1320" s="9"/>
      <c r="NFP1320" s="9"/>
      <c r="NFQ1320" s="9"/>
      <c r="NFR1320" s="9"/>
      <c r="NFS1320" s="9"/>
      <c r="NFT1320" s="9"/>
      <c r="NFU1320" s="9"/>
      <c r="NFV1320" s="9"/>
      <c r="NFW1320" s="9"/>
      <c r="NFX1320" s="9"/>
      <c r="NFY1320" s="9"/>
      <c r="NFZ1320" s="9"/>
      <c r="NGA1320" s="9"/>
      <c r="NGB1320" s="9"/>
      <c r="NGC1320" s="9"/>
      <c r="NGD1320" s="9"/>
      <c r="NGE1320" s="9"/>
      <c r="NGF1320" s="9"/>
      <c r="NGG1320" s="9"/>
      <c r="NGH1320" s="9"/>
      <c r="NGI1320" s="9"/>
      <c r="NGJ1320" s="9"/>
      <c r="NGK1320" s="9"/>
      <c r="NGL1320" s="9"/>
      <c r="NGM1320" s="9"/>
      <c r="NGN1320" s="9"/>
      <c r="NGO1320" s="9"/>
      <c r="NGP1320" s="9"/>
      <c r="NGQ1320" s="9"/>
      <c r="NGR1320" s="9"/>
      <c r="NGS1320" s="9"/>
      <c r="NGT1320" s="9"/>
      <c r="NGU1320" s="9"/>
      <c r="NGV1320" s="9"/>
      <c r="NGW1320" s="9"/>
      <c r="NGX1320" s="9"/>
      <c r="NGY1320" s="9"/>
      <c r="NGZ1320" s="9"/>
      <c r="NHA1320" s="9"/>
      <c r="NHB1320" s="9"/>
      <c r="NHC1320" s="9"/>
      <c r="NHD1320" s="9"/>
      <c r="NHE1320" s="9"/>
      <c r="NHF1320" s="9"/>
      <c r="NHG1320" s="9"/>
      <c r="NHH1320" s="9"/>
      <c r="NHI1320" s="9"/>
      <c r="NHJ1320" s="9"/>
      <c r="NHK1320" s="9"/>
      <c r="NHL1320" s="9"/>
      <c r="NHM1320" s="9"/>
      <c r="NHN1320" s="9"/>
      <c r="NHO1320" s="9"/>
      <c r="NHP1320" s="9"/>
      <c r="NHQ1320" s="9"/>
      <c r="NHR1320" s="9"/>
      <c r="NHS1320" s="9"/>
      <c r="NHT1320" s="9"/>
      <c r="NHU1320" s="9"/>
      <c r="NHV1320" s="9"/>
      <c r="NHW1320" s="9"/>
      <c r="NHX1320" s="9"/>
      <c r="NHY1320" s="9"/>
      <c r="NHZ1320" s="9"/>
      <c r="NIA1320" s="9"/>
      <c r="NIB1320" s="9"/>
      <c r="NIC1320" s="9"/>
      <c r="NID1320" s="9"/>
      <c r="NIE1320" s="9"/>
      <c r="NIF1320" s="9"/>
      <c r="NIG1320" s="9"/>
      <c r="NIH1320" s="9"/>
      <c r="NII1320" s="9"/>
      <c r="NIJ1320" s="9"/>
      <c r="NIK1320" s="9"/>
      <c r="NIL1320" s="9"/>
      <c r="NIM1320" s="9"/>
      <c r="NIN1320" s="9"/>
      <c r="NIO1320" s="9"/>
      <c r="NIP1320" s="9"/>
      <c r="NIQ1320" s="9"/>
      <c r="NIR1320" s="9"/>
      <c r="NIS1320" s="9"/>
      <c r="NIT1320" s="9"/>
      <c r="NIU1320" s="9"/>
      <c r="NIV1320" s="9"/>
      <c r="NIW1320" s="9"/>
      <c r="NIX1320" s="9"/>
      <c r="NIY1320" s="9"/>
      <c r="NIZ1320" s="9"/>
      <c r="NJA1320" s="9"/>
      <c r="NJB1320" s="9"/>
      <c r="NJC1320" s="9"/>
      <c r="NJD1320" s="9"/>
      <c r="NJE1320" s="9"/>
      <c r="NJF1320" s="9"/>
      <c r="NJG1320" s="9"/>
      <c r="NJH1320" s="9"/>
      <c r="NJI1320" s="9"/>
      <c r="NJJ1320" s="9"/>
      <c r="NJK1320" s="9"/>
      <c r="NJL1320" s="9"/>
      <c r="NJM1320" s="9"/>
      <c r="NJN1320" s="9"/>
      <c r="NJO1320" s="9"/>
      <c r="NJP1320" s="9"/>
      <c r="NJQ1320" s="9"/>
      <c r="NJR1320" s="9"/>
      <c r="NJS1320" s="9"/>
      <c r="NJT1320" s="9"/>
      <c r="NJU1320" s="9"/>
      <c r="NJV1320" s="9"/>
      <c r="NJW1320" s="9"/>
      <c r="NJX1320" s="9"/>
      <c r="NJY1320" s="9"/>
      <c r="NJZ1320" s="9"/>
      <c r="NKA1320" s="9"/>
      <c r="NKB1320" s="9"/>
      <c r="NKC1320" s="9"/>
      <c r="NKD1320" s="9"/>
      <c r="NKE1320" s="9"/>
      <c r="NKF1320" s="9"/>
      <c r="NKG1320" s="9"/>
      <c r="NKH1320" s="9"/>
      <c r="NKI1320" s="9"/>
      <c r="NKJ1320" s="9"/>
      <c r="NKK1320" s="9"/>
      <c r="NKL1320" s="9"/>
      <c r="NKM1320" s="9"/>
      <c r="NKN1320" s="9"/>
      <c r="NKO1320" s="9"/>
      <c r="NKP1320" s="9"/>
      <c r="NKQ1320" s="9"/>
      <c r="NKR1320" s="9"/>
      <c r="NKS1320" s="9"/>
      <c r="NKT1320" s="9"/>
      <c r="NKU1320" s="9"/>
      <c r="NKV1320" s="9"/>
      <c r="NKW1320" s="9"/>
      <c r="NKX1320" s="9"/>
      <c r="NKY1320" s="9"/>
      <c r="NKZ1320" s="9"/>
      <c r="NLA1320" s="9"/>
      <c r="NLB1320" s="9"/>
      <c r="NLC1320" s="9"/>
      <c r="NLD1320" s="9"/>
      <c r="NLE1320" s="9"/>
      <c r="NLF1320" s="9"/>
      <c r="NLG1320" s="9"/>
      <c r="NLH1320" s="9"/>
      <c r="NLI1320" s="9"/>
      <c r="NLJ1320" s="9"/>
      <c r="NLK1320" s="9"/>
      <c r="NLL1320" s="9"/>
      <c r="NLM1320" s="9"/>
      <c r="NLN1320" s="9"/>
      <c r="NLO1320" s="9"/>
      <c r="NLP1320" s="9"/>
      <c r="NLQ1320" s="9"/>
      <c r="NLR1320" s="9"/>
      <c r="NLS1320" s="9"/>
      <c r="NLT1320" s="9"/>
      <c r="NLU1320" s="9"/>
      <c r="NLV1320" s="9"/>
      <c r="NLW1320" s="9"/>
      <c r="NLX1320" s="9"/>
      <c r="NLY1320" s="9"/>
      <c r="NLZ1320" s="9"/>
      <c r="NMA1320" s="9"/>
      <c r="NMB1320" s="9"/>
      <c r="NMC1320" s="9"/>
      <c r="NMD1320" s="9"/>
      <c r="NME1320" s="9"/>
      <c r="NMF1320" s="9"/>
      <c r="NMG1320" s="9"/>
      <c r="NMH1320" s="9"/>
      <c r="NMI1320" s="9"/>
      <c r="NMJ1320" s="9"/>
      <c r="NMK1320" s="9"/>
      <c r="NML1320" s="9"/>
      <c r="NMM1320" s="9"/>
      <c r="NMN1320" s="9"/>
      <c r="NMO1320" s="9"/>
      <c r="NMP1320" s="9"/>
      <c r="NMQ1320" s="9"/>
      <c r="NMR1320" s="9"/>
      <c r="NMS1320" s="9"/>
      <c r="NMT1320" s="9"/>
      <c r="NMU1320" s="9"/>
      <c r="NMV1320" s="9"/>
      <c r="NMW1320" s="9"/>
      <c r="NMX1320" s="9"/>
      <c r="NMY1320" s="9"/>
      <c r="NMZ1320" s="9"/>
      <c r="NNA1320" s="9"/>
      <c r="NNB1320" s="9"/>
      <c r="NNC1320" s="9"/>
      <c r="NND1320" s="9"/>
      <c r="NNE1320" s="9"/>
      <c r="NNF1320" s="9"/>
      <c r="NNG1320" s="9"/>
      <c r="NNH1320" s="9"/>
      <c r="NNI1320" s="9"/>
      <c r="NNJ1320" s="9"/>
      <c r="NNK1320" s="9"/>
      <c r="NNL1320" s="9"/>
      <c r="NNM1320" s="9"/>
      <c r="NNN1320" s="9"/>
      <c r="NNO1320" s="9"/>
      <c r="NNP1320" s="9"/>
      <c r="NNQ1320" s="9"/>
      <c r="NNR1320" s="9"/>
      <c r="NNS1320" s="9"/>
      <c r="NNT1320" s="9"/>
      <c r="NNU1320" s="9"/>
      <c r="NNV1320" s="9"/>
      <c r="NNW1320" s="9"/>
      <c r="NNX1320" s="9"/>
      <c r="NNY1320" s="9"/>
      <c r="NNZ1320" s="9"/>
      <c r="NOA1320" s="9"/>
      <c r="NOB1320" s="9"/>
      <c r="NOC1320" s="9"/>
      <c r="NOD1320" s="9"/>
      <c r="NOE1320" s="9"/>
      <c r="NOF1320" s="9"/>
      <c r="NOG1320" s="9"/>
      <c r="NOH1320" s="9"/>
      <c r="NOI1320" s="9"/>
      <c r="NOJ1320" s="9"/>
      <c r="NOK1320" s="9"/>
      <c r="NOL1320" s="9"/>
      <c r="NOM1320" s="9"/>
      <c r="NON1320" s="9"/>
      <c r="NOO1320" s="9"/>
      <c r="NOP1320" s="9"/>
      <c r="NOQ1320" s="9"/>
      <c r="NOR1320" s="9"/>
      <c r="NOS1320" s="9"/>
      <c r="NOT1320" s="9"/>
      <c r="NOU1320" s="9"/>
      <c r="NOV1320" s="9"/>
      <c r="NOW1320" s="9"/>
      <c r="NOX1320" s="9"/>
      <c r="NOY1320" s="9"/>
      <c r="NOZ1320" s="9"/>
      <c r="NPA1320" s="9"/>
      <c r="NPB1320" s="9"/>
      <c r="NPC1320" s="9"/>
      <c r="NPD1320" s="9"/>
      <c r="NPE1320" s="9"/>
      <c r="NPF1320" s="9"/>
      <c r="NPG1320" s="9"/>
      <c r="NPH1320" s="9"/>
      <c r="NPI1320" s="9"/>
      <c r="NPJ1320" s="9"/>
      <c r="NPK1320" s="9"/>
      <c r="NPL1320" s="9"/>
      <c r="NPM1320" s="9"/>
      <c r="NPN1320" s="9"/>
      <c r="NPO1320" s="9"/>
      <c r="NPP1320" s="9"/>
      <c r="NPQ1320" s="9"/>
      <c r="NPR1320" s="9"/>
      <c r="NPS1320" s="9"/>
      <c r="NPT1320" s="9"/>
      <c r="NPU1320" s="9"/>
      <c r="NPV1320" s="9"/>
      <c r="NPW1320" s="9"/>
      <c r="NPX1320" s="9"/>
      <c r="NPY1320" s="9"/>
      <c r="NPZ1320" s="9"/>
      <c r="NQA1320" s="9"/>
      <c r="NQB1320" s="9"/>
      <c r="NQC1320" s="9"/>
      <c r="NQD1320" s="9"/>
      <c r="NQE1320" s="9"/>
      <c r="NQF1320" s="9"/>
      <c r="NQG1320" s="9"/>
      <c r="NQH1320" s="9"/>
      <c r="NQI1320" s="9"/>
      <c r="NQJ1320" s="9"/>
      <c r="NQK1320" s="9"/>
      <c r="NQL1320" s="9"/>
      <c r="NQM1320" s="9"/>
      <c r="NQN1320" s="9"/>
      <c r="NQO1320" s="9"/>
      <c r="NQP1320" s="9"/>
      <c r="NQQ1320" s="9"/>
      <c r="NQR1320" s="9"/>
      <c r="NQS1320" s="9"/>
      <c r="NQT1320" s="9"/>
      <c r="NQU1320" s="9"/>
      <c r="NQV1320" s="9"/>
      <c r="NQW1320" s="9"/>
      <c r="NQX1320" s="9"/>
      <c r="NQY1320" s="9"/>
      <c r="NQZ1320" s="9"/>
      <c r="NRA1320" s="9"/>
      <c r="NRB1320" s="9"/>
      <c r="NRC1320" s="9"/>
      <c r="NRD1320" s="9"/>
      <c r="NRE1320" s="9"/>
      <c r="NRF1320" s="9"/>
      <c r="NRG1320" s="9"/>
      <c r="NRH1320" s="9"/>
      <c r="NRI1320" s="9"/>
      <c r="NRJ1320" s="9"/>
      <c r="NRK1320" s="9"/>
      <c r="NRL1320" s="9"/>
      <c r="NRM1320" s="9"/>
      <c r="NRN1320" s="9"/>
      <c r="NRO1320" s="9"/>
      <c r="NRP1320" s="9"/>
      <c r="NRQ1320" s="9"/>
      <c r="NRR1320" s="9"/>
      <c r="NRS1320" s="9"/>
      <c r="NRT1320" s="9"/>
      <c r="NRU1320" s="9"/>
      <c r="NRV1320" s="9"/>
      <c r="NRW1320" s="9"/>
      <c r="NRX1320" s="9"/>
      <c r="NRY1320" s="9"/>
      <c r="NRZ1320" s="9"/>
      <c r="NSA1320" s="9"/>
      <c r="NSB1320" s="9"/>
      <c r="NSC1320" s="9"/>
      <c r="NSD1320" s="9"/>
      <c r="NSE1320" s="9"/>
      <c r="NSF1320" s="9"/>
      <c r="NSG1320" s="9"/>
      <c r="NSH1320" s="9"/>
      <c r="NSI1320" s="9"/>
      <c r="NSJ1320" s="9"/>
      <c r="NSK1320" s="9"/>
      <c r="NSL1320" s="9"/>
      <c r="NSM1320" s="9"/>
      <c r="NSN1320" s="9"/>
      <c r="NSO1320" s="9"/>
      <c r="NSP1320" s="9"/>
      <c r="NSQ1320" s="9"/>
      <c r="NSR1320" s="9"/>
      <c r="NSS1320" s="9"/>
      <c r="NST1320" s="9"/>
      <c r="NSU1320" s="9"/>
      <c r="NSV1320" s="9"/>
      <c r="NSW1320" s="9"/>
      <c r="NSX1320" s="9"/>
      <c r="NSY1320" s="9"/>
      <c r="NSZ1320" s="9"/>
      <c r="NTA1320" s="9"/>
      <c r="NTB1320" s="9"/>
      <c r="NTC1320" s="9"/>
      <c r="NTD1320" s="9"/>
      <c r="NTE1320" s="9"/>
      <c r="NTF1320" s="9"/>
      <c r="NTG1320" s="9"/>
      <c r="NTH1320" s="9"/>
      <c r="NTI1320" s="9"/>
      <c r="NTJ1320" s="9"/>
      <c r="NTK1320" s="9"/>
      <c r="NTL1320" s="9"/>
      <c r="NTM1320" s="9"/>
      <c r="NTN1320" s="9"/>
      <c r="NTO1320" s="9"/>
      <c r="NTP1320" s="9"/>
      <c r="NTQ1320" s="9"/>
      <c r="NTR1320" s="9"/>
      <c r="NTS1320" s="9"/>
      <c r="NTT1320" s="9"/>
      <c r="NTU1320" s="9"/>
      <c r="NTV1320" s="9"/>
      <c r="NTW1320" s="9"/>
      <c r="NTX1320" s="9"/>
      <c r="NTY1320" s="9"/>
      <c r="NTZ1320" s="9"/>
      <c r="NUA1320" s="9"/>
      <c r="NUB1320" s="9"/>
      <c r="NUC1320" s="9"/>
      <c r="NUD1320" s="9"/>
      <c r="NUE1320" s="9"/>
      <c r="NUF1320" s="9"/>
      <c r="NUG1320" s="9"/>
      <c r="NUH1320" s="9"/>
      <c r="NUI1320" s="9"/>
      <c r="NUJ1320" s="9"/>
      <c r="NUK1320" s="9"/>
      <c r="NUL1320" s="9"/>
      <c r="NUM1320" s="9"/>
      <c r="NUN1320" s="9"/>
      <c r="NUO1320" s="9"/>
      <c r="NUP1320" s="9"/>
      <c r="NUQ1320" s="9"/>
      <c r="NUR1320" s="9"/>
      <c r="NUS1320" s="9"/>
      <c r="NUT1320" s="9"/>
      <c r="NUU1320" s="9"/>
      <c r="NUV1320" s="9"/>
      <c r="NUW1320" s="9"/>
      <c r="NUX1320" s="9"/>
      <c r="NUY1320" s="9"/>
      <c r="NUZ1320" s="9"/>
      <c r="NVA1320" s="9"/>
      <c r="NVB1320" s="9"/>
      <c r="NVC1320" s="9"/>
      <c r="NVD1320" s="9"/>
      <c r="NVE1320" s="9"/>
      <c r="NVF1320" s="9"/>
      <c r="NVG1320" s="9"/>
      <c r="NVH1320" s="9"/>
      <c r="NVI1320" s="9"/>
      <c r="NVJ1320" s="9"/>
      <c r="NVK1320" s="9"/>
      <c r="NVL1320" s="9"/>
      <c r="NVM1320" s="9"/>
      <c r="NVN1320" s="9"/>
      <c r="NVO1320" s="9"/>
      <c r="NVP1320" s="9"/>
      <c r="NVQ1320" s="9"/>
      <c r="NVR1320" s="9"/>
      <c r="NVS1320" s="9"/>
      <c r="NVT1320" s="9"/>
      <c r="NVU1320" s="9"/>
      <c r="NVV1320" s="9"/>
      <c r="NVW1320" s="9"/>
      <c r="NVX1320" s="9"/>
      <c r="NVY1320" s="9"/>
      <c r="NVZ1320" s="9"/>
      <c r="NWA1320" s="9"/>
      <c r="NWB1320" s="9"/>
      <c r="NWC1320" s="9"/>
      <c r="NWD1320" s="9"/>
      <c r="NWE1320" s="9"/>
      <c r="NWF1320" s="9"/>
      <c r="NWG1320" s="9"/>
      <c r="NWH1320" s="9"/>
      <c r="NWI1320" s="9"/>
      <c r="NWJ1320" s="9"/>
      <c r="NWK1320" s="9"/>
      <c r="NWL1320" s="9"/>
      <c r="NWM1320" s="9"/>
      <c r="NWN1320" s="9"/>
      <c r="NWO1320" s="9"/>
      <c r="NWP1320" s="9"/>
      <c r="NWQ1320" s="9"/>
      <c r="NWR1320" s="9"/>
      <c r="NWS1320" s="9"/>
      <c r="NWT1320" s="9"/>
      <c r="NWU1320" s="9"/>
      <c r="NWV1320" s="9"/>
      <c r="NWW1320" s="9"/>
      <c r="NWX1320" s="9"/>
      <c r="NWY1320" s="9"/>
      <c r="NWZ1320" s="9"/>
      <c r="NXA1320" s="9"/>
      <c r="NXB1320" s="9"/>
      <c r="NXC1320" s="9"/>
      <c r="NXD1320" s="9"/>
      <c r="NXE1320" s="9"/>
      <c r="NXF1320" s="9"/>
      <c r="NXG1320" s="9"/>
      <c r="NXH1320" s="9"/>
      <c r="NXI1320" s="9"/>
      <c r="NXJ1320" s="9"/>
      <c r="NXK1320" s="9"/>
      <c r="NXL1320" s="9"/>
      <c r="NXM1320" s="9"/>
      <c r="NXN1320" s="9"/>
      <c r="NXO1320" s="9"/>
      <c r="NXP1320" s="9"/>
      <c r="NXQ1320" s="9"/>
      <c r="NXR1320" s="9"/>
      <c r="NXS1320" s="9"/>
      <c r="NXT1320" s="9"/>
      <c r="NXU1320" s="9"/>
      <c r="NXV1320" s="9"/>
      <c r="NXW1320" s="9"/>
      <c r="NXX1320" s="9"/>
      <c r="NXY1320" s="9"/>
      <c r="NXZ1320" s="9"/>
      <c r="NYA1320" s="9"/>
      <c r="NYB1320" s="9"/>
      <c r="NYC1320" s="9"/>
      <c r="NYD1320" s="9"/>
      <c r="NYE1320" s="9"/>
      <c r="NYF1320" s="9"/>
      <c r="NYG1320" s="9"/>
      <c r="NYH1320" s="9"/>
      <c r="NYI1320" s="9"/>
      <c r="NYJ1320" s="9"/>
      <c r="NYK1320" s="9"/>
      <c r="NYL1320" s="9"/>
      <c r="NYM1320" s="9"/>
      <c r="NYN1320" s="9"/>
      <c r="NYO1320" s="9"/>
      <c r="NYP1320" s="9"/>
      <c r="NYQ1320" s="9"/>
      <c r="NYR1320" s="9"/>
      <c r="NYS1320" s="9"/>
      <c r="NYT1320" s="9"/>
      <c r="NYU1320" s="9"/>
      <c r="NYV1320" s="9"/>
      <c r="NYW1320" s="9"/>
      <c r="NYX1320" s="9"/>
      <c r="NYY1320" s="9"/>
      <c r="NYZ1320" s="9"/>
      <c r="NZA1320" s="9"/>
      <c r="NZB1320" s="9"/>
      <c r="NZC1320" s="9"/>
      <c r="NZD1320" s="9"/>
      <c r="NZE1320" s="9"/>
      <c r="NZF1320" s="9"/>
      <c r="NZG1320" s="9"/>
      <c r="NZH1320" s="9"/>
      <c r="NZI1320" s="9"/>
      <c r="NZJ1320" s="9"/>
      <c r="NZK1320" s="9"/>
      <c r="NZL1320" s="9"/>
      <c r="NZM1320" s="9"/>
      <c r="NZN1320" s="9"/>
      <c r="NZO1320" s="9"/>
      <c r="NZP1320" s="9"/>
      <c r="NZQ1320" s="9"/>
      <c r="NZR1320" s="9"/>
      <c r="NZS1320" s="9"/>
      <c r="NZT1320" s="9"/>
      <c r="NZU1320" s="9"/>
      <c r="NZV1320" s="9"/>
      <c r="NZW1320" s="9"/>
      <c r="NZX1320" s="9"/>
      <c r="NZY1320" s="9"/>
      <c r="NZZ1320" s="9"/>
      <c r="OAA1320" s="9"/>
      <c r="OAB1320" s="9"/>
      <c r="OAC1320" s="9"/>
      <c r="OAD1320" s="9"/>
      <c r="OAE1320" s="9"/>
      <c r="OAF1320" s="9"/>
      <c r="OAG1320" s="9"/>
      <c r="OAH1320" s="9"/>
      <c r="OAI1320" s="9"/>
      <c r="OAJ1320" s="9"/>
      <c r="OAK1320" s="9"/>
      <c r="OAL1320" s="9"/>
      <c r="OAM1320" s="9"/>
      <c r="OAN1320" s="9"/>
      <c r="OAO1320" s="9"/>
      <c r="OAP1320" s="9"/>
      <c r="OAQ1320" s="9"/>
      <c r="OAR1320" s="9"/>
      <c r="OAS1320" s="9"/>
      <c r="OAT1320" s="9"/>
      <c r="OAU1320" s="9"/>
      <c r="OAV1320" s="9"/>
      <c r="OAW1320" s="9"/>
      <c r="OAX1320" s="9"/>
      <c r="OAY1320" s="9"/>
      <c r="OAZ1320" s="9"/>
      <c r="OBA1320" s="9"/>
      <c r="OBB1320" s="9"/>
      <c r="OBC1320" s="9"/>
      <c r="OBD1320" s="9"/>
      <c r="OBE1320" s="9"/>
      <c r="OBF1320" s="9"/>
      <c r="OBG1320" s="9"/>
      <c r="OBH1320" s="9"/>
      <c r="OBI1320" s="9"/>
      <c r="OBJ1320" s="9"/>
      <c r="OBK1320" s="9"/>
      <c r="OBL1320" s="9"/>
      <c r="OBM1320" s="9"/>
      <c r="OBN1320" s="9"/>
      <c r="OBO1320" s="9"/>
      <c r="OBP1320" s="9"/>
      <c r="OBQ1320" s="9"/>
      <c r="OBR1320" s="9"/>
      <c r="OBS1320" s="9"/>
      <c r="OBT1320" s="9"/>
      <c r="OBU1320" s="9"/>
      <c r="OBV1320" s="9"/>
      <c r="OBW1320" s="9"/>
      <c r="OBX1320" s="9"/>
      <c r="OBY1320" s="9"/>
      <c r="OBZ1320" s="9"/>
      <c r="OCA1320" s="9"/>
      <c r="OCB1320" s="9"/>
      <c r="OCC1320" s="9"/>
      <c r="OCD1320" s="9"/>
      <c r="OCE1320" s="9"/>
      <c r="OCF1320" s="9"/>
      <c r="OCG1320" s="9"/>
      <c r="OCH1320" s="9"/>
      <c r="OCI1320" s="9"/>
      <c r="OCJ1320" s="9"/>
      <c r="OCK1320" s="9"/>
      <c r="OCL1320" s="9"/>
      <c r="OCM1320" s="9"/>
      <c r="OCN1320" s="9"/>
      <c r="OCO1320" s="9"/>
      <c r="OCP1320" s="9"/>
      <c r="OCQ1320" s="9"/>
      <c r="OCR1320" s="9"/>
      <c r="OCS1320" s="9"/>
      <c r="OCT1320" s="9"/>
      <c r="OCU1320" s="9"/>
      <c r="OCV1320" s="9"/>
      <c r="OCW1320" s="9"/>
      <c r="OCX1320" s="9"/>
      <c r="OCY1320" s="9"/>
      <c r="OCZ1320" s="9"/>
      <c r="ODA1320" s="9"/>
      <c r="ODB1320" s="9"/>
      <c r="ODC1320" s="9"/>
      <c r="ODD1320" s="9"/>
      <c r="ODE1320" s="9"/>
      <c r="ODF1320" s="9"/>
      <c r="ODG1320" s="9"/>
      <c r="ODH1320" s="9"/>
      <c r="ODI1320" s="9"/>
      <c r="ODJ1320" s="9"/>
      <c r="ODK1320" s="9"/>
      <c r="ODL1320" s="9"/>
      <c r="ODM1320" s="9"/>
      <c r="ODN1320" s="9"/>
      <c r="ODO1320" s="9"/>
      <c r="ODP1320" s="9"/>
      <c r="ODQ1320" s="9"/>
      <c r="ODR1320" s="9"/>
      <c r="ODS1320" s="9"/>
      <c r="ODT1320" s="9"/>
      <c r="ODU1320" s="9"/>
      <c r="ODV1320" s="9"/>
      <c r="ODW1320" s="9"/>
      <c r="ODX1320" s="9"/>
      <c r="ODY1320" s="9"/>
      <c r="ODZ1320" s="9"/>
      <c r="OEA1320" s="9"/>
      <c r="OEB1320" s="9"/>
      <c r="OEC1320" s="9"/>
      <c r="OED1320" s="9"/>
      <c r="OEE1320" s="9"/>
      <c r="OEF1320" s="9"/>
      <c r="OEG1320" s="9"/>
      <c r="OEH1320" s="9"/>
      <c r="OEI1320" s="9"/>
      <c r="OEJ1320" s="9"/>
      <c r="OEK1320" s="9"/>
      <c r="OEL1320" s="9"/>
      <c r="OEM1320" s="9"/>
      <c r="OEN1320" s="9"/>
      <c r="OEO1320" s="9"/>
      <c r="OEP1320" s="9"/>
      <c r="OEQ1320" s="9"/>
      <c r="OER1320" s="9"/>
      <c r="OES1320" s="9"/>
      <c r="OET1320" s="9"/>
      <c r="OEU1320" s="9"/>
      <c r="OEV1320" s="9"/>
      <c r="OEW1320" s="9"/>
      <c r="OEX1320" s="9"/>
      <c r="OEY1320" s="9"/>
      <c r="OEZ1320" s="9"/>
      <c r="OFA1320" s="9"/>
      <c r="OFB1320" s="9"/>
      <c r="OFC1320" s="9"/>
      <c r="OFD1320" s="9"/>
      <c r="OFE1320" s="9"/>
      <c r="OFF1320" s="9"/>
      <c r="OFG1320" s="9"/>
      <c r="OFH1320" s="9"/>
      <c r="OFI1320" s="9"/>
      <c r="OFJ1320" s="9"/>
      <c r="OFK1320" s="9"/>
      <c r="OFL1320" s="9"/>
      <c r="OFM1320" s="9"/>
      <c r="OFN1320" s="9"/>
      <c r="OFO1320" s="9"/>
      <c r="OFP1320" s="9"/>
      <c r="OFQ1320" s="9"/>
      <c r="OFR1320" s="9"/>
      <c r="OFS1320" s="9"/>
      <c r="OFT1320" s="9"/>
      <c r="OFU1320" s="9"/>
      <c r="OFV1320" s="9"/>
      <c r="OFW1320" s="9"/>
      <c r="OFX1320" s="9"/>
      <c r="OFY1320" s="9"/>
      <c r="OFZ1320" s="9"/>
      <c r="OGA1320" s="9"/>
      <c r="OGB1320" s="9"/>
      <c r="OGC1320" s="9"/>
      <c r="OGD1320" s="9"/>
      <c r="OGE1320" s="9"/>
      <c r="OGF1320" s="9"/>
      <c r="OGG1320" s="9"/>
      <c r="OGH1320" s="9"/>
      <c r="OGI1320" s="9"/>
      <c r="OGJ1320" s="9"/>
      <c r="OGK1320" s="9"/>
      <c r="OGL1320" s="9"/>
      <c r="OGM1320" s="9"/>
      <c r="OGN1320" s="9"/>
      <c r="OGO1320" s="9"/>
      <c r="OGP1320" s="9"/>
      <c r="OGQ1320" s="9"/>
      <c r="OGR1320" s="9"/>
      <c r="OGS1320" s="9"/>
      <c r="OGT1320" s="9"/>
      <c r="OGU1320" s="9"/>
      <c r="OGV1320" s="9"/>
      <c r="OGW1320" s="9"/>
      <c r="OGX1320" s="9"/>
      <c r="OGY1320" s="9"/>
      <c r="OGZ1320" s="9"/>
      <c r="OHA1320" s="9"/>
      <c r="OHB1320" s="9"/>
      <c r="OHC1320" s="9"/>
      <c r="OHD1320" s="9"/>
      <c r="OHE1320" s="9"/>
      <c r="OHF1320" s="9"/>
      <c r="OHG1320" s="9"/>
      <c r="OHH1320" s="9"/>
      <c r="OHI1320" s="9"/>
      <c r="OHJ1320" s="9"/>
      <c r="OHK1320" s="9"/>
      <c r="OHL1320" s="9"/>
      <c r="OHM1320" s="9"/>
      <c r="OHN1320" s="9"/>
      <c r="OHO1320" s="9"/>
      <c r="OHP1320" s="9"/>
      <c r="OHQ1320" s="9"/>
      <c r="OHR1320" s="9"/>
      <c r="OHS1320" s="9"/>
      <c r="OHT1320" s="9"/>
      <c r="OHU1320" s="9"/>
      <c r="OHV1320" s="9"/>
      <c r="OHW1320" s="9"/>
      <c r="OHX1320" s="9"/>
      <c r="OHY1320" s="9"/>
      <c r="OHZ1320" s="9"/>
      <c r="OIA1320" s="9"/>
      <c r="OIB1320" s="9"/>
      <c r="OIC1320" s="9"/>
      <c r="OID1320" s="9"/>
      <c r="OIE1320" s="9"/>
      <c r="OIF1320" s="9"/>
      <c r="OIG1320" s="9"/>
      <c r="OIH1320" s="9"/>
      <c r="OII1320" s="9"/>
      <c r="OIJ1320" s="9"/>
      <c r="OIK1320" s="9"/>
      <c r="OIL1320" s="9"/>
      <c r="OIM1320" s="9"/>
      <c r="OIN1320" s="9"/>
      <c r="OIO1320" s="9"/>
      <c r="OIP1320" s="9"/>
      <c r="OIQ1320" s="9"/>
      <c r="OIR1320" s="9"/>
      <c r="OIS1320" s="9"/>
      <c r="OIT1320" s="9"/>
      <c r="OIU1320" s="9"/>
      <c r="OIV1320" s="9"/>
      <c r="OIW1320" s="9"/>
      <c r="OIX1320" s="9"/>
      <c r="OIY1320" s="9"/>
      <c r="OIZ1320" s="9"/>
      <c r="OJA1320" s="9"/>
      <c r="OJB1320" s="9"/>
      <c r="OJC1320" s="9"/>
      <c r="OJD1320" s="9"/>
      <c r="OJE1320" s="9"/>
      <c r="OJF1320" s="9"/>
      <c r="OJG1320" s="9"/>
      <c r="OJH1320" s="9"/>
      <c r="OJI1320" s="9"/>
      <c r="OJJ1320" s="9"/>
      <c r="OJK1320" s="9"/>
      <c r="OJL1320" s="9"/>
      <c r="OJM1320" s="9"/>
      <c r="OJN1320" s="9"/>
      <c r="OJO1320" s="9"/>
      <c r="OJP1320" s="9"/>
      <c r="OJQ1320" s="9"/>
      <c r="OJR1320" s="9"/>
      <c r="OJS1320" s="9"/>
      <c r="OJT1320" s="9"/>
      <c r="OJU1320" s="9"/>
      <c r="OJV1320" s="9"/>
      <c r="OJW1320" s="9"/>
      <c r="OJX1320" s="9"/>
      <c r="OJY1320" s="9"/>
      <c r="OJZ1320" s="9"/>
      <c r="OKA1320" s="9"/>
      <c r="OKB1320" s="9"/>
      <c r="OKC1320" s="9"/>
      <c r="OKD1320" s="9"/>
      <c r="OKE1320" s="9"/>
      <c r="OKF1320" s="9"/>
      <c r="OKG1320" s="9"/>
      <c r="OKH1320" s="9"/>
      <c r="OKI1320" s="9"/>
      <c r="OKJ1320" s="9"/>
      <c r="OKK1320" s="9"/>
      <c r="OKL1320" s="9"/>
      <c r="OKM1320" s="9"/>
      <c r="OKN1320" s="9"/>
      <c r="OKO1320" s="9"/>
      <c r="OKP1320" s="9"/>
      <c r="OKQ1320" s="9"/>
      <c r="OKR1320" s="9"/>
      <c r="OKS1320" s="9"/>
      <c r="OKT1320" s="9"/>
      <c r="OKU1320" s="9"/>
      <c r="OKV1320" s="9"/>
      <c r="OKW1320" s="9"/>
      <c r="OKX1320" s="9"/>
      <c r="OKY1320" s="9"/>
      <c r="OKZ1320" s="9"/>
      <c r="OLA1320" s="9"/>
      <c r="OLB1320" s="9"/>
      <c r="OLC1320" s="9"/>
      <c r="OLD1320" s="9"/>
      <c r="OLE1320" s="9"/>
      <c r="OLF1320" s="9"/>
      <c r="OLG1320" s="9"/>
      <c r="OLH1320" s="9"/>
      <c r="OLI1320" s="9"/>
      <c r="OLJ1320" s="9"/>
      <c r="OLK1320" s="9"/>
      <c r="OLL1320" s="9"/>
      <c r="OLM1320" s="9"/>
      <c r="OLN1320" s="9"/>
      <c r="OLO1320" s="9"/>
      <c r="OLP1320" s="9"/>
      <c r="OLQ1320" s="9"/>
      <c r="OLR1320" s="9"/>
      <c r="OLS1320" s="9"/>
      <c r="OLT1320" s="9"/>
      <c r="OLU1320" s="9"/>
      <c r="OLV1320" s="9"/>
      <c r="OLW1320" s="9"/>
      <c r="OLX1320" s="9"/>
      <c r="OLY1320" s="9"/>
      <c r="OLZ1320" s="9"/>
      <c r="OMA1320" s="9"/>
      <c r="OMB1320" s="9"/>
      <c r="OMC1320" s="9"/>
      <c r="OMD1320" s="9"/>
      <c r="OME1320" s="9"/>
      <c r="OMF1320" s="9"/>
      <c r="OMG1320" s="9"/>
      <c r="OMH1320" s="9"/>
      <c r="OMI1320" s="9"/>
      <c r="OMJ1320" s="9"/>
      <c r="OMK1320" s="9"/>
      <c r="OML1320" s="9"/>
      <c r="OMM1320" s="9"/>
      <c r="OMN1320" s="9"/>
      <c r="OMO1320" s="9"/>
      <c r="OMP1320" s="9"/>
      <c r="OMQ1320" s="9"/>
      <c r="OMR1320" s="9"/>
      <c r="OMS1320" s="9"/>
      <c r="OMT1320" s="9"/>
      <c r="OMU1320" s="9"/>
      <c r="OMV1320" s="9"/>
      <c r="OMW1320" s="9"/>
      <c r="OMX1320" s="9"/>
      <c r="OMY1320" s="9"/>
      <c r="OMZ1320" s="9"/>
      <c r="ONA1320" s="9"/>
      <c r="ONB1320" s="9"/>
      <c r="ONC1320" s="9"/>
      <c r="OND1320" s="9"/>
      <c r="ONE1320" s="9"/>
      <c r="ONF1320" s="9"/>
      <c r="ONG1320" s="9"/>
      <c r="ONH1320" s="9"/>
      <c r="ONI1320" s="9"/>
      <c r="ONJ1320" s="9"/>
      <c r="ONK1320" s="9"/>
      <c r="ONL1320" s="9"/>
      <c r="ONM1320" s="9"/>
      <c r="ONN1320" s="9"/>
      <c r="ONO1320" s="9"/>
      <c r="ONP1320" s="9"/>
      <c r="ONQ1320" s="9"/>
      <c r="ONR1320" s="9"/>
      <c r="ONS1320" s="9"/>
      <c r="ONT1320" s="9"/>
      <c r="ONU1320" s="9"/>
      <c r="ONV1320" s="9"/>
      <c r="ONW1320" s="9"/>
      <c r="ONX1320" s="9"/>
      <c r="ONY1320" s="9"/>
      <c r="ONZ1320" s="9"/>
      <c r="OOA1320" s="9"/>
      <c r="OOB1320" s="9"/>
      <c r="OOC1320" s="9"/>
      <c r="OOD1320" s="9"/>
      <c r="OOE1320" s="9"/>
      <c r="OOF1320" s="9"/>
      <c r="OOG1320" s="9"/>
      <c r="OOH1320" s="9"/>
      <c r="OOI1320" s="9"/>
      <c r="OOJ1320" s="9"/>
      <c r="OOK1320" s="9"/>
      <c r="OOL1320" s="9"/>
      <c r="OOM1320" s="9"/>
      <c r="OON1320" s="9"/>
      <c r="OOO1320" s="9"/>
      <c r="OOP1320" s="9"/>
      <c r="OOQ1320" s="9"/>
      <c r="OOR1320" s="9"/>
      <c r="OOS1320" s="9"/>
      <c r="OOT1320" s="9"/>
      <c r="OOU1320" s="9"/>
      <c r="OOV1320" s="9"/>
      <c r="OOW1320" s="9"/>
      <c r="OOX1320" s="9"/>
      <c r="OOY1320" s="9"/>
      <c r="OOZ1320" s="9"/>
      <c r="OPA1320" s="9"/>
      <c r="OPB1320" s="9"/>
      <c r="OPC1320" s="9"/>
      <c r="OPD1320" s="9"/>
      <c r="OPE1320" s="9"/>
      <c r="OPF1320" s="9"/>
      <c r="OPG1320" s="9"/>
      <c r="OPH1320" s="9"/>
      <c r="OPI1320" s="9"/>
      <c r="OPJ1320" s="9"/>
      <c r="OPK1320" s="9"/>
      <c r="OPL1320" s="9"/>
      <c r="OPM1320" s="9"/>
      <c r="OPN1320" s="9"/>
      <c r="OPO1320" s="9"/>
      <c r="OPP1320" s="9"/>
      <c r="OPQ1320" s="9"/>
      <c r="OPR1320" s="9"/>
      <c r="OPS1320" s="9"/>
      <c r="OPT1320" s="9"/>
      <c r="OPU1320" s="9"/>
      <c r="OPV1320" s="9"/>
      <c r="OPW1320" s="9"/>
      <c r="OPX1320" s="9"/>
      <c r="OPY1320" s="9"/>
      <c r="OPZ1320" s="9"/>
      <c r="OQA1320" s="9"/>
      <c r="OQB1320" s="9"/>
      <c r="OQC1320" s="9"/>
      <c r="OQD1320" s="9"/>
      <c r="OQE1320" s="9"/>
      <c r="OQF1320" s="9"/>
      <c r="OQG1320" s="9"/>
      <c r="OQH1320" s="9"/>
      <c r="OQI1320" s="9"/>
      <c r="OQJ1320" s="9"/>
      <c r="OQK1320" s="9"/>
      <c r="OQL1320" s="9"/>
      <c r="OQM1320" s="9"/>
      <c r="OQN1320" s="9"/>
      <c r="OQO1320" s="9"/>
      <c r="OQP1320" s="9"/>
      <c r="OQQ1320" s="9"/>
      <c r="OQR1320" s="9"/>
      <c r="OQS1320" s="9"/>
      <c r="OQT1320" s="9"/>
      <c r="OQU1320" s="9"/>
      <c r="OQV1320" s="9"/>
      <c r="OQW1320" s="9"/>
      <c r="OQX1320" s="9"/>
      <c r="OQY1320" s="9"/>
      <c r="OQZ1320" s="9"/>
      <c r="ORA1320" s="9"/>
      <c r="ORB1320" s="9"/>
      <c r="ORC1320" s="9"/>
      <c r="ORD1320" s="9"/>
      <c r="ORE1320" s="9"/>
      <c r="ORF1320" s="9"/>
      <c r="ORG1320" s="9"/>
      <c r="ORH1320" s="9"/>
      <c r="ORI1320" s="9"/>
      <c r="ORJ1320" s="9"/>
      <c r="ORK1320" s="9"/>
      <c r="ORL1320" s="9"/>
      <c r="ORM1320" s="9"/>
      <c r="ORN1320" s="9"/>
      <c r="ORO1320" s="9"/>
      <c r="ORP1320" s="9"/>
      <c r="ORQ1320" s="9"/>
      <c r="ORR1320" s="9"/>
      <c r="ORS1320" s="9"/>
      <c r="ORT1320" s="9"/>
      <c r="ORU1320" s="9"/>
      <c r="ORV1320" s="9"/>
      <c r="ORW1320" s="9"/>
      <c r="ORX1320" s="9"/>
      <c r="ORY1320" s="9"/>
      <c r="ORZ1320" s="9"/>
      <c r="OSA1320" s="9"/>
      <c r="OSB1320" s="9"/>
      <c r="OSC1320" s="9"/>
      <c r="OSD1320" s="9"/>
      <c r="OSE1320" s="9"/>
      <c r="OSF1320" s="9"/>
      <c r="OSG1320" s="9"/>
      <c r="OSH1320" s="9"/>
      <c r="OSI1320" s="9"/>
      <c r="OSJ1320" s="9"/>
      <c r="OSK1320" s="9"/>
      <c r="OSL1320" s="9"/>
      <c r="OSM1320" s="9"/>
      <c r="OSN1320" s="9"/>
      <c r="OSO1320" s="9"/>
      <c r="OSP1320" s="9"/>
      <c r="OSQ1320" s="9"/>
      <c r="OSR1320" s="9"/>
      <c r="OSS1320" s="9"/>
      <c r="OST1320" s="9"/>
      <c r="OSU1320" s="9"/>
      <c r="OSV1320" s="9"/>
      <c r="OSW1320" s="9"/>
      <c r="OSX1320" s="9"/>
      <c r="OSY1320" s="9"/>
      <c r="OSZ1320" s="9"/>
      <c r="OTA1320" s="9"/>
      <c r="OTB1320" s="9"/>
      <c r="OTC1320" s="9"/>
      <c r="OTD1320" s="9"/>
      <c r="OTE1320" s="9"/>
      <c r="OTF1320" s="9"/>
      <c r="OTG1320" s="9"/>
      <c r="OTH1320" s="9"/>
      <c r="OTI1320" s="9"/>
      <c r="OTJ1320" s="9"/>
      <c r="OTK1320" s="9"/>
      <c r="OTL1320" s="9"/>
      <c r="OTM1320" s="9"/>
      <c r="OTN1320" s="9"/>
      <c r="OTO1320" s="9"/>
      <c r="OTP1320" s="9"/>
      <c r="OTQ1320" s="9"/>
      <c r="OTR1320" s="9"/>
      <c r="OTS1320" s="9"/>
      <c r="OTT1320" s="9"/>
      <c r="OTU1320" s="9"/>
      <c r="OTV1320" s="9"/>
      <c r="OTW1320" s="9"/>
      <c r="OTX1320" s="9"/>
      <c r="OTY1320" s="9"/>
      <c r="OTZ1320" s="9"/>
      <c r="OUA1320" s="9"/>
      <c r="OUB1320" s="9"/>
      <c r="OUC1320" s="9"/>
      <c r="OUD1320" s="9"/>
      <c r="OUE1320" s="9"/>
      <c r="OUF1320" s="9"/>
      <c r="OUG1320" s="9"/>
      <c r="OUH1320" s="9"/>
      <c r="OUI1320" s="9"/>
      <c r="OUJ1320" s="9"/>
      <c r="OUK1320" s="9"/>
      <c r="OUL1320" s="9"/>
      <c r="OUM1320" s="9"/>
      <c r="OUN1320" s="9"/>
      <c r="OUO1320" s="9"/>
      <c r="OUP1320" s="9"/>
      <c r="OUQ1320" s="9"/>
      <c r="OUR1320" s="9"/>
      <c r="OUS1320" s="9"/>
      <c r="OUT1320" s="9"/>
      <c r="OUU1320" s="9"/>
      <c r="OUV1320" s="9"/>
      <c r="OUW1320" s="9"/>
      <c r="OUX1320" s="9"/>
      <c r="OUY1320" s="9"/>
      <c r="OUZ1320" s="9"/>
      <c r="OVA1320" s="9"/>
      <c r="OVB1320" s="9"/>
      <c r="OVC1320" s="9"/>
      <c r="OVD1320" s="9"/>
      <c r="OVE1320" s="9"/>
      <c r="OVF1320" s="9"/>
      <c r="OVG1320" s="9"/>
      <c r="OVH1320" s="9"/>
      <c r="OVI1320" s="9"/>
      <c r="OVJ1320" s="9"/>
      <c r="OVK1320" s="9"/>
      <c r="OVL1320" s="9"/>
      <c r="OVM1320" s="9"/>
      <c r="OVN1320" s="9"/>
      <c r="OVO1320" s="9"/>
      <c r="OVP1320" s="9"/>
      <c r="OVQ1320" s="9"/>
      <c r="OVR1320" s="9"/>
      <c r="OVS1320" s="9"/>
      <c r="OVT1320" s="9"/>
      <c r="OVU1320" s="9"/>
      <c r="OVV1320" s="9"/>
      <c r="OVW1320" s="9"/>
      <c r="OVX1320" s="9"/>
      <c r="OVY1320" s="9"/>
      <c r="OVZ1320" s="9"/>
      <c r="OWA1320" s="9"/>
      <c r="OWB1320" s="9"/>
      <c r="OWC1320" s="9"/>
      <c r="OWD1320" s="9"/>
      <c r="OWE1320" s="9"/>
      <c r="OWF1320" s="9"/>
      <c r="OWG1320" s="9"/>
      <c r="OWH1320" s="9"/>
      <c r="OWI1320" s="9"/>
      <c r="OWJ1320" s="9"/>
      <c r="OWK1320" s="9"/>
      <c r="OWL1320" s="9"/>
      <c r="OWM1320" s="9"/>
      <c r="OWN1320" s="9"/>
      <c r="OWO1320" s="9"/>
      <c r="OWP1320" s="9"/>
      <c r="OWQ1320" s="9"/>
      <c r="OWR1320" s="9"/>
      <c r="OWS1320" s="9"/>
      <c r="OWT1320" s="9"/>
      <c r="OWU1320" s="9"/>
      <c r="OWV1320" s="9"/>
      <c r="OWW1320" s="9"/>
      <c r="OWX1320" s="9"/>
      <c r="OWY1320" s="9"/>
      <c r="OWZ1320" s="9"/>
      <c r="OXA1320" s="9"/>
      <c r="OXB1320" s="9"/>
      <c r="OXC1320" s="9"/>
      <c r="OXD1320" s="9"/>
      <c r="OXE1320" s="9"/>
      <c r="OXF1320" s="9"/>
      <c r="OXG1320" s="9"/>
      <c r="OXH1320" s="9"/>
      <c r="OXI1320" s="9"/>
      <c r="OXJ1320" s="9"/>
      <c r="OXK1320" s="9"/>
      <c r="OXL1320" s="9"/>
      <c r="OXM1320" s="9"/>
      <c r="OXN1320" s="9"/>
      <c r="OXO1320" s="9"/>
      <c r="OXP1320" s="9"/>
      <c r="OXQ1320" s="9"/>
      <c r="OXR1320" s="9"/>
      <c r="OXS1320" s="9"/>
      <c r="OXT1320" s="9"/>
      <c r="OXU1320" s="9"/>
      <c r="OXV1320" s="9"/>
      <c r="OXW1320" s="9"/>
      <c r="OXX1320" s="9"/>
      <c r="OXY1320" s="9"/>
      <c r="OXZ1320" s="9"/>
      <c r="OYA1320" s="9"/>
      <c r="OYB1320" s="9"/>
      <c r="OYC1320" s="9"/>
      <c r="OYD1320" s="9"/>
      <c r="OYE1320" s="9"/>
      <c r="OYF1320" s="9"/>
      <c r="OYG1320" s="9"/>
      <c r="OYH1320" s="9"/>
      <c r="OYI1320" s="9"/>
      <c r="OYJ1320" s="9"/>
      <c r="OYK1320" s="9"/>
      <c r="OYL1320" s="9"/>
      <c r="OYM1320" s="9"/>
      <c r="OYN1320" s="9"/>
      <c r="OYO1320" s="9"/>
      <c r="OYP1320" s="9"/>
      <c r="OYQ1320" s="9"/>
      <c r="OYR1320" s="9"/>
      <c r="OYS1320" s="9"/>
      <c r="OYT1320" s="9"/>
      <c r="OYU1320" s="9"/>
      <c r="OYV1320" s="9"/>
      <c r="OYW1320" s="9"/>
      <c r="OYX1320" s="9"/>
      <c r="OYY1320" s="9"/>
      <c r="OYZ1320" s="9"/>
      <c r="OZA1320" s="9"/>
      <c r="OZB1320" s="9"/>
      <c r="OZC1320" s="9"/>
      <c r="OZD1320" s="9"/>
      <c r="OZE1320" s="9"/>
      <c r="OZF1320" s="9"/>
      <c r="OZG1320" s="9"/>
      <c r="OZH1320" s="9"/>
      <c r="OZI1320" s="9"/>
      <c r="OZJ1320" s="9"/>
      <c r="OZK1320" s="9"/>
      <c r="OZL1320" s="9"/>
      <c r="OZM1320" s="9"/>
      <c r="OZN1320" s="9"/>
      <c r="OZO1320" s="9"/>
      <c r="OZP1320" s="9"/>
      <c r="OZQ1320" s="9"/>
      <c r="OZR1320" s="9"/>
      <c r="OZS1320" s="9"/>
      <c r="OZT1320" s="9"/>
      <c r="OZU1320" s="9"/>
      <c r="OZV1320" s="9"/>
      <c r="OZW1320" s="9"/>
      <c r="OZX1320" s="9"/>
      <c r="OZY1320" s="9"/>
      <c r="OZZ1320" s="9"/>
      <c r="PAA1320" s="9"/>
      <c r="PAB1320" s="9"/>
      <c r="PAC1320" s="9"/>
      <c r="PAD1320" s="9"/>
      <c r="PAE1320" s="9"/>
      <c r="PAF1320" s="9"/>
      <c r="PAG1320" s="9"/>
      <c r="PAH1320" s="9"/>
      <c r="PAI1320" s="9"/>
      <c r="PAJ1320" s="9"/>
      <c r="PAK1320" s="9"/>
      <c r="PAL1320" s="9"/>
      <c r="PAM1320" s="9"/>
      <c r="PAN1320" s="9"/>
      <c r="PAO1320" s="9"/>
      <c r="PAP1320" s="9"/>
      <c r="PAQ1320" s="9"/>
      <c r="PAR1320" s="9"/>
      <c r="PAS1320" s="9"/>
      <c r="PAT1320" s="9"/>
      <c r="PAU1320" s="9"/>
      <c r="PAV1320" s="9"/>
      <c r="PAW1320" s="9"/>
      <c r="PAX1320" s="9"/>
      <c r="PAY1320" s="9"/>
      <c r="PAZ1320" s="9"/>
      <c r="PBA1320" s="9"/>
      <c r="PBB1320" s="9"/>
      <c r="PBC1320" s="9"/>
      <c r="PBD1320" s="9"/>
      <c r="PBE1320" s="9"/>
      <c r="PBF1320" s="9"/>
      <c r="PBG1320" s="9"/>
      <c r="PBH1320" s="9"/>
      <c r="PBI1320" s="9"/>
      <c r="PBJ1320" s="9"/>
      <c r="PBK1320" s="9"/>
      <c r="PBL1320" s="9"/>
      <c r="PBM1320" s="9"/>
      <c r="PBN1320" s="9"/>
      <c r="PBO1320" s="9"/>
      <c r="PBP1320" s="9"/>
      <c r="PBQ1320" s="9"/>
      <c r="PBR1320" s="9"/>
      <c r="PBS1320" s="9"/>
      <c r="PBT1320" s="9"/>
      <c r="PBU1320" s="9"/>
      <c r="PBV1320" s="9"/>
      <c r="PBW1320" s="9"/>
      <c r="PBX1320" s="9"/>
      <c r="PBY1320" s="9"/>
      <c r="PBZ1320" s="9"/>
      <c r="PCA1320" s="9"/>
      <c r="PCB1320" s="9"/>
      <c r="PCC1320" s="9"/>
      <c r="PCD1320" s="9"/>
      <c r="PCE1320" s="9"/>
      <c r="PCF1320" s="9"/>
      <c r="PCG1320" s="9"/>
      <c r="PCH1320" s="9"/>
      <c r="PCI1320" s="9"/>
      <c r="PCJ1320" s="9"/>
      <c r="PCK1320" s="9"/>
      <c r="PCL1320" s="9"/>
      <c r="PCM1320" s="9"/>
      <c r="PCN1320" s="9"/>
      <c r="PCO1320" s="9"/>
      <c r="PCP1320" s="9"/>
      <c r="PCQ1320" s="9"/>
      <c r="PCR1320" s="9"/>
      <c r="PCS1320" s="9"/>
      <c r="PCT1320" s="9"/>
      <c r="PCU1320" s="9"/>
      <c r="PCV1320" s="9"/>
      <c r="PCW1320" s="9"/>
      <c r="PCX1320" s="9"/>
      <c r="PCY1320" s="9"/>
      <c r="PCZ1320" s="9"/>
      <c r="PDA1320" s="9"/>
      <c r="PDB1320" s="9"/>
      <c r="PDC1320" s="9"/>
      <c r="PDD1320" s="9"/>
      <c r="PDE1320" s="9"/>
      <c r="PDF1320" s="9"/>
      <c r="PDG1320" s="9"/>
      <c r="PDH1320" s="9"/>
      <c r="PDI1320" s="9"/>
      <c r="PDJ1320" s="9"/>
      <c r="PDK1320" s="9"/>
      <c r="PDL1320" s="9"/>
      <c r="PDM1320" s="9"/>
      <c r="PDN1320" s="9"/>
      <c r="PDO1320" s="9"/>
      <c r="PDP1320" s="9"/>
      <c r="PDQ1320" s="9"/>
      <c r="PDR1320" s="9"/>
      <c r="PDS1320" s="9"/>
      <c r="PDT1320" s="9"/>
      <c r="PDU1320" s="9"/>
      <c r="PDV1320" s="9"/>
      <c r="PDW1320" s="9"/>
      <c r="PDX1320" s="9"/>
      <c r="PDY1320" s="9"/>
      <c r="PDZ1320" s="9"/>
      <c r="PEA1320" s="9"/>
      <c r="PEB1320" s="9"/>
      <c r="PEC1320" s="9"/>
      <c r="PED1320" s="9"/>
      <c r="PEE1320" s="9"/>
      <c r="PEF1320" s="9"/>
      <c r="PEG1320" s="9"/>
      <c r="PEH1320" s="9"/>
      <c r="PEI1320" s="9"/>
      <c r="PEJ1320" s="9"/>
      <c r="PEK1320" s="9"/>
      <c r="PEL1320" s="9"/>
      <c r="PEM1320" s="9"/>
      <c r="PEN1320" s="9"/>
      <c r="PEO1320" s="9"/>
      <c r="PEP1320" s="9"/>
      <c r="PEQ1320" s="9"/>
      <c r="PER1320" s="9"/>
      <c r="PES1320" s="9"/>
      <c r="PET1320" s="9"/>
      <c r="PEU1320" s="9"/>
      <c r="PEV1320" s="9"/>
      <c r="PEW1320" s="9"/>
      <c r="PEX1320" s="9"/>
      <c r="PEY1320" s="9"/>
      <c r="PEZ1320" s="9"/>
      <c r="PFA1320" s="9"/>
      <c r="PFB1320" s="9"/>
      <c r="PFC1320" s="9"/>
      <c r="PFD1320" s="9"/>
      <c r="PFE1320" s="9"/>
      <c r="PFF1320" s="9"/>
      <c r="PFG1320" s="9"/>
      <c r="PFH1320" s="9"/>
      <c r="PFI1320" s="9"/>
      <c r="PFJ1320" s="9"/>
      <c r="PFK1320" s="9"/>
      <c r="PFL1320" s="9"/>
      <c r="PFM1320" s="9"/>
      <c r="PFN1320" s="9"/>
      <c r="PFO1320" s="9"/>
      <c r="PFP1320" s="9"/>
      <c r="PFQ1320" s="9"/>
      <c r="PFR1320" s="9"/>
      <c r="PFS1320" s="9"/>
      <c r="PFT1320" s="9"/>
      <c r="PFU1320" s="9"/>
      <c r="PFV1320" s="9"/>
      <c r="PFW1320" s="9"/>
      <c r="PFX1320" s="9"/>
      <c r="PFY1320" s="9"/>
      <c r="PFZ1320" s="9"/>
      <c r="PGA1320" s="9"/>
      <c r="PGB1320" s="9"/>
      <c r="PGC1320" s="9"/>
      <c r="PGD1320" s="9"/>
      <c r="PGE1320" s="9"/>
      <c r="PGF1320" s="9"/>
      <c r="PGG1320" s="9"/>
      <c r="PGH1320" s="9"/>
      <c r="PGI1320" s="9"/>
      <c r="PGJ1320" s="9"/>
      <c r="PGK1320" s="9"/>
      <c r="PGL1320" s="9"/>
      <c r="PGM1320" s="9"/>
      <c r="PGN1320" s="9"/>
      <c r="PGO1320" s="9"/>
      <c r="PGP1320" s="9"/>
      <c r="PGQ1320" s="9"/>
      <c r="PGR1320" s="9"/>
      <c r="PGS1320" s="9"/>
      <c r="PGT1320" s="9"/>
      <c r="PGU1320" s="9"/>
      <c r="PGV1320" s="9"/>
      <c r="PGW1320" s="9"/>
      <c r="PGX1320" s="9"/>
      <c r="PGY1320" s="9"/>
      <c r="PGZ1320" s="9"/>
      <c r="PHA1320" s="9"/>
      <c r="PHB1320" s="9"/>
      <c r="PHC1320" s="9"/>
      <c r="PHD1320" s="9"/>
      <c r="PHE1320" s="9"/>
      <c r="PHF1320" s="9"/>
      <c r="PHG1320" s="9"/>
      <c r="PHH1320" s="9"/>
      <c r="PHI1320" s="9"/>
      <c r="PHJ1320" s="9"/>
      <c r="PHK1320" s="9"/>
      <c r="PHL1320" s="9"/>
      <c r="PHM1320" s="9"/>
      <c r="PHN1320" s="9"/>
      <c r="PHO1320" s="9"/>
      <c r="PHP1320" s="9"/>
      <c r="PHQ1320" s="9"/>
      <c r="PHR1320" s="9"/>
      <c r="PHS1320" s="9"/>
      <c r="PHT1320" s="9"/>
      <c r="PHU1320" s="9"/>
      <c r="PHV1320" s="9"/>
      <c r="PHW1320" s="9"/>
      <c r="PHX1320" s="9"/>
      <c r="PHY1320" s="9"/>
      <c r="PHZ1320" s="9"/>
      <c r="PIA1320" s="9"/>
      <c r="PIB1320" s="9"/>
      <c r="PIC1320" s="9"/>
      <c r="PID1320" s="9"/>
      <c r="PIE1320" s="9"/>
      <c r="PIF1320" s="9"/>
      <c r="PIG1320" s="9"/>
      <c r="PIH1320" s="9"/>
      <c r="PII1320" s="9"/>
      <c r="PIJ1320" s="9"/>
      <c r="PIK1320" s="9"/>
      <c r="PIL1320" s="9"/>
      <c r="PIM1320" s="9"/>
      <c r="PIN1320" s="9"/>
      <c r="PIO1320" s="9"/>
      <c r="PIP1320" s="9"/>
      <c r="PIQ1320" s="9"/>
      <c r="PIR1320" s="9"/>
      <c r="PIS1320" s="9"/>
      <c r="PIT1320" s="9"/>
      <c r="PIU1320" s="9"/>
      <c r="PIV1320" s="9"/>
      <c r="PIW1320" s="9"/>
      <c r="PIX1320" s="9"/>
      <c r="PIY1320" s="9"/>
      <c r="PIZ1320" s="9"/>
      <c r="PJA1320" s="9"/>
      <c r="PJB1320" s="9"/>
      <c r="PJC1320" s="9"/>
      <c r="PJD1320" s="9"/>
      <c r="PJE1320" s="9"/>
      <c r="PJF1320" s="9"/>
      <c r="PJG1320" s="9"/>
      <c r="PJH1320" s="9"/>
      <c r="PJI1320" s="9"/>
      <c r="PJJ1320" s="9"/>
      <c r="PJK1320" s="9"/>
      <c r="PJL1320" s="9"/>
      <c r="PJM1320" s="9"/>
      <c r="PJN1320" s="9"/>
      <c r="PJO1320" s="9"/>
      <c r="PJP1320" s="9"/>
      <c r="PJQ1320" s="9"/>
      <c r="PJR1320" s="9"/>
      <c r="PJS1320" s="9"/>
      <c r="PJT1320" s="9"/>
      <c r="PJU1320" s="9"/>
      <c r="PJV1320" s="9"/>
      <c r="PJW1320" s="9"/>
      <c r="PJX1320" s="9"/>
      <c r="PJY1320" s="9"/>
      <c r="PJZ1320" s="9"/>
      <c r="PKA1320" s="9"/>
      <c r="PKB1320" s="9"/>
      <c r="PKC1320" s="9"/>
      <c r="PKD1320" s="9"/>
      <c r="PKE1320" s="9"/>
      <c r="PKF1320" s="9"/>
      <c r="PKG1320" s="9"/>
      <c r="PKH1320" s="9"/>
      <c r="PKI1320" s="9"/>
      <c r="PKJ1320" s="9"/>
      <c r="PKK1320" s="9"/>
      <c r="PKL1320" s="9"/>
      <c r="PKM1320" s="9"/>
      <c r="PKN1320" s="9"/>
      <c r="PKO1320" s="9"/>
      <c r="PKP1320" s="9"/>
      <c r="PKQ1320" s="9"/>
      <c r="PKR1320" s="9"/>
      <c r="PKS1320" s="9"/>
      <c r="PKT1320" s="9"/>
      <c r="PKU1320" s="9"/>
      <c r="PKV1320" s="9"/>
      <c r="PKW1320" s="9"/>
      <c r="PKX1320" s="9"/>
      <c r="PKY1320" s="9"/>
      <c r="PKZ1320" s="9"/>
      <c r="PLA1320" s="9"/>
      <c r="PLB1320" s="9"/>
      <c r="PLC1320" s="9"/>
      <c r="PLD1320" s="9"/>
      <c r="PLE1320" s="9"/>
      <c r="PLF1320" s="9"/>
      <c r="PLG1320" s="9"/>
      <c r="PLH1320" s="9"/>
      <c r="PLI1320" s="9"/>
      <c r="PLJ1320" s="9"/>
      <c r="PLK1320" s="9"/>
      <c r="PLL1320" s="9"/>
      <c r="PLM1320" s="9"/>
      <c r="PLN1320" s="9"/>
      <c r="PLO1320" s="9"/>
      <c r="PLP1320" s="9"/>
      <c r="PLQ1320" s="9"/>
      <c r="PLR1320" s="9"/>
      <c r="PLS1320" s="9"/>
      <c r="PLT1320" s="9"/>
      <c r="PLU1320" s="9"/>
      <c r="PLV1320" s="9"/>
      <c r="PLW1320" s="9"/>
      <c r="PLX1320" s="9"/>
      <c r="PLY1320" s="9"/>
      <c r="PLZ1320" s="9"/>
      <c r="PMA1320" s="9"/>
      <c r="PMB1320" s="9"/>
      <c r="PMC1320" s="9"/>
      <c r="PMD1320" s="9"/>
      <c r="PME1320" s="9"/>
      <c r="PMF1320" s="9"/>
      <c r="PMG1320" s="9"/>
      <c r="PMH1320" s="9"/>
      <c r="PMI1320" s="9"/>
      <c r="PMJ1320" s="9"/>
      <c r="PMK1320" s="9"/>
      <c r="PML1320" s="9"/>
      <c r="PMM1320" s="9"/>
      <c r="PMN1320" s="9"/>
      <c r="PMO1320" s="9"/>
      <c r="PMP1320" s="9"/>
      <c r="PMQ1320" s="9"/>
      <c r="PMR1320" s="9"/>
      <c r="PMS1320" s="9"/>
      <c r="PMT1320" s="9"/>
      <c r="PMU1320" s="9"/>
      <c r="PMV1320" s="9"/>
      <c r="PMW1320" s="9"/>
      <c r="PMX1320" s="9"/>
      <c r="PMY1320" s="9"/>
      <c r="PMZ1320" s="9"/>
      <c r="PNA1320" s="9"/>
      <c r="PNB1320" s="9"/>
      <c r="PNC1320" s="9"/>
      <c r="PND1320" s="9"/>
      <c r="PNE1320" s="9"/>
      <c r="PNF1320" s="9"/>
      <c r="PNG1320" s="9"/>
      <c r="PNH1320" s="9"/>
      <c r="PNI1320" s="9"/>
      <c r="PNJ1320" s="9"/>
      <c r="PNK1320" s="9"/>
      <c r="PNL1320" s="9"/>
      <c r="PNM1320" s="9"/>
      <c r="PNN1320" s="9"/>
      <c r="PNO1320" s="9"/>
      <c r="PNP1320" s="9"/>
      <c r="PNQ1320" s="9"/>
      <c r="PNR1320" s="9"/>
      <c r="PNS1320" s="9"/>
      <c r="PNT1320" s="9"/>
      <c r="PNU1320" s="9"/>
      <c r="PNV1320" s="9"/>
      <c r="PNW1320" s="9"/>
      <c r="PNX1320" s="9"/>
      <c r="PNY1320" s="9"/>
      <c r="PNZ1320" s="9"/>
      <c r="POA1320" s="9"/>
      <c r="POB1320" s="9"/>
      <c r="POC1320" s="9"/>
      <c r="POD1320" s="9"/>
      <c r="POE1320" s="9"/>
      <c r="POF1320" s="9"/>
      <c r="POG1320" s="9"/>
      <c r="POH1320" s="9"/>
      <c r="POI1320" s="9"/>
      <c r="POJ1320" s="9"/>
      <c r="POK1320" s="9"/>
      <c r="POL1320" s="9"/>
      <c r="POM1320" s="9"/>
      <c r="PON1320" s="9"/>
      <c r="POO1320" s="9"/>
      <c r="POP1320" s="9"/>
      <c r="POQ1320" s="9"/>
      <c r="POR1320" s="9"/>
      <c r="POS1320" s="9"/>
      <c r="POT1320" s="9"/>
      <c r="POU1320" s="9"/>
      <c r="POV1320" s="9"/>
      <c r="POW1320" s="9"/>
      <c r="POX1320" s="9"/>
      <c r="POY1320" s="9"/>
      <c r="POZ1320" s="9"/>
      <c r="PPA1320" s="9"/>
      <c r="PPB1320" s="9"/>
      <c r="PPC1320" s="9"/>
      <c r="PPD1320" s="9"/>
      <c r="PPE1320" s="9"/>
      <c r="PPF1320" s="9"/>
      <c r="PPG1320" s="9"/>
      <c r="PPH1320" s="9"/>
      <c r="PPI1320" s="9"/>
      <c r="PPJ1320" s="9"/>
      <c r="PPK1320" s="9"/>
      <c r="PPL1320" s="9"/>
      <c r="PPM1320" s="9"/>
      <c r="PPN1320" s="9"/>
      <c r="PPO1320" s="9"/>
      <c r="PPP1320" s="9"/>
      <c r="PPQ1320" s="9"/>
      <c r="PPR1320" s="9"/>
      <c r="PPS1320" s="9"/>
      <c r="PPT1320" s="9"/>
      <c r="PPU1320" s="9"/>
      <c r="PPV1320" s="9"/>
      <c r="PPW1320" s="9"/>
      <c r="PPX1320" s="9"/>
      <c r="PPY1320" s="9"/>
      <c r="PPZ1320" s="9"/>
      <c r="PQA1320" s="9"/>
      <c r="PQB1320" s="9"/>
      <c r="PQC1320" s="9"/>
      <c r="PQD1320" s="9"/>
      <c r="PQE1320" s="9"/>
      <c r="PQF1320" s="9"/>
      <c r="PQG1320" s="9"/>
      <c r="PQH1320" s="9"/>
      <c r="PQI1320" s="9"/>
      <c r="PQJ1320" s="9"/>
      <c r="PQK1320" s="9"/>
      <c r="PQL1320" s="9"/>
      <c r="PQM1320" s="9"/>
      <c r="PQN1320" s="9"/>
      <c r="PQO1320" s="9"/>
      <c r="PQP1320" s="9"/>
      <c r="PQQ1320" s="9"/>
      <c r="PQR1320" s="9"/>
      <c r="PQS1320" s="9"/>
      <c r="PQT1320" s="9"/>
      <c r="PQU1320" s="9"/>
      <c r="PQV1320" s="9"/>
      <c r="PQW1320" s="9"/>
      <c r="PQX1320" s="9"/>
      <c r="PQY1320" s="9"/>
      <c r="PQZ1320" s="9"/>
      <c r="PRA1320" s="9"/>
      <c r="PRB1320" s="9"/>
      <c r="PRC1320" s="9"/>
      <c r="PRD1320" s="9"/>
      <c r="PRE1320" s="9"/>
      <c r="PRF1320" s="9"/>
      <c r="PRG1320" s="9"/>
      <c r="PRH1320" s="9"/>
      <c r="PRI1320" s="9"/>
      <c r="PRJ1320" s="9"/>
      <c r="PRK1320" s="9"/>
      <c r="PRL1320" s="9"/>
      <c r="PRM1320" s="9"/>
      <c r="PRN1320" s="9"/>
      <c r="PRO1320" s="9"/>
      <c r="PRP1320" s="9"/>
      <c r="PRQ1320" s="9"/>
      <c r="PRR1320" s="9"/>
      <c r="PRS1320" s="9"/>
      <c r="PRT1320" s="9"/>
      <c r="PRU1320" s="9"/>
      <c r="PRV1320" s="9"/>
      <c r="PRW1320" s="9"/>
      <c r="PRX1320" s="9"/>
      <c r="PRY1320" s="9"/>
      <c r="PRZ1320" s="9"/>
      <c r="PSA1320" s="9"/>
      <c r="PSB1320" s="9"/>
      <c r="PSC1320" s="9"/>
      <c r="PSD1320" s="9"/>
      <c r="PSE1320" s="9"/>
      <c r="PSF1320" s="9"/>
      <c r="PSG1320" s="9"/>
      <c r="PSH1320" s="9"/>
      <c r="PSI1320" s="9"/>
      <c r="PSJ1320" s="9"/>
      <c r="PSK1320" s="9"/>
      <c r="PSL1320" s="9"/>
      <c r="PSM1320" s="9"/>
      <c r="PSN1320" s="9"/>
      <c r="PSO1320" s="9"/>
      <c r="PSP1320" s="9"/>
      <c r="PSQ1320" s="9"/>
      <c r="PSR1320" s="9"/>
      <c r="PSS1320" s="9"/>
      <c r="PST1320" s="9"/>
      <c r="PSU1320" s="9"/>
      <c r="PSV1320" s="9"/>
      <c r="PSW1320" s="9"/>
      <c r="PSX1320" s="9"/>
      <c r="PSY1320" s="9"/>
      <c r="PSZ1320" s="9"/>
      <c r="PTA1320" s="9"/>
      <c r="PTB1320" s="9"/>
      <c r="PTC1320" s="9"/>
      <c r="PTD1320" s="9"/>
      <c r="PTE1320" s="9"/>
      <c r="PTF1320" s="9"/>
      <c r="PTG1320" s="9"/>
      <c r="PTH1320" s="9"/>
      <c r="PTI1320" s="9"/>
      <c r="PTJ1320" s="9"/>
      <c r="PTK1320" s="9"/>
      <c r="PTL1320" s="9"/>
      <c r="PTM1320" s="9"/>
      <c r="PTN1320" s="9"/>
      <c r="PTO1320" s="9"/>
      <c r="PTP1320" s="9"/>
      <c r="PTQ1320" s="9"/>
      <c r="PTR1320" s="9"/>
      <c r="PTS1320" s="9"/>
      <c r="PTT1320" s="9"/>
      <c r="PTU1320" s="9"/>
      <c r="PTV1320" s="9"/>
      <c r="PTW1320" s="9"/>
      <c r="PTX1320" s="9"/>
      <c r="PTY1320" s="9"/>
      <c r="PTZ1320" s="9"/>
      <c r="PUA1320" s="9"/>
      <c r="PUB1320" s="9"/>
      <c r="PUC1320" s="9"/>
      <c r="PUD1320" s="9"/>
      <c r="PUE1320" s="9"/>
      <c r="PUF1320" s="9"/>
      <c r="PUG1320" s="9"/>
      <c r="PUH1320" s="9"/>
      <c r="PUI1320" s="9"/>
      <c r="PUJ1320" s="9"/>
      <c r="PUK1320" s="9"/>
      <c r="PUL1320" s="9"/>
      <c r="PUM1320" s="9"/>
      <c r="PUN1320" s="9"/>
      <c r="PUO1320" s="9"/>
      <c r="PUP1320" s="9"/>
      <c r="PUQ1320" s="9"/>
      <c r="PUR1320" s="9"/>
      <c r="PUS1320" s="9"/>
      <c r="PUT1320" s="9"/>
      <c r="PUU1320" s="9"/>
      <c r="PUV1320" s="9"/>
      <c r="PUW1320" s="9"/>
      <c r="PUX1320" s="9"/>
      <c r="PUY1320" s="9"/>
      <c r="PUZ1320" s="9"/>
      <c r="PVA1320" s="9"/>
      <c r="PVB1320" s="9"/>
      <c r="PVC1320" s="9"/>
      <c r="PVD1320" s="9"/>
      <c r="PVE1320" s="9"/>
      <c r="PVF1320" s="9"/>
      <c r="PVG1320" s="9"/>
      <c r="PVH1320" s="9"/>
      <c r="PVI1320" s="9"/>
      <c r="PVJ1320" s="9"/>
      <c r="PVK1320" s="9"/>
      <c r="PVL1320" s="9"/>
      <c r="PVM1320" s="9"/>
      <c r="PVN1320" s="9"/>
      <c r="PVO1320" s="9"/>
      <c r="PVP1320" s="9"/>
      <c r="PVQ1320" s="9"/>
      <c r="PVR1320" s="9"/>
      <c r="PVS1320" s="9"/>
      <c r="PVT1320" s="9"/>
      <c r="PVU1320" s="9"/>
      <c r="PVV1320" s="9"/>
      <c r="PVW1320" s="9"/>
      <c r="PVX1320" s="9"/>
      <c r="PVY1320" s="9"/>
      <c r="PVZ1320" s="9"/>
      <c r="PWA1320" s="9"/>
      <c r="PWB1320" s="9"/>
      <c r="PWC1320" s="9"/>
      <c r="PWD1320" s="9"/>
      <c r="PWE1320" s="9"/>
      <c r="PWF1320" s="9"/>
      <c r="PWG1320" s="9"/>
      <c r="PWH1320" s="9"/>
      <c r="PWI1320" s="9"/>
      <c r="PWJ1320" s="9"/>
      <c r="PWK1320" s="9"/>
      <c r="PWL1320" s="9"/>
      <c r="PWM1320" s="9"/>
      <c r="PWN1320" s="9"/>
      <c r="PWO1320" s="9"/>
      <c r="PWP1320" s="9"/>
      <c r="PWQ1320" s="9"/>
      <c r="PWR1320" s="9"/>
      <c r="PWS1320" s="9"/>
      <c r="PWT1320" s="9"/>
      <c r="PWU1320" s="9"/>
      <c r="PWV1320" s="9"/>
      <c r="PWW1320" s="9"/>
      <c r="PWX1320" s="9"/>
      <c r="PWY1320" s="9"/>
      <c r="PWZ1320" s="9"/>
      <c r="PXA1320" s="9"/>
      <c r="PXB1320" s="9"/>
      <c r="PXC1320" s="9"/>
      <c r="PXD1320" s="9"/>
      <c r="PXE1320" s="9"/>
      <c r="PXF1320" s="9"/>
      <c r="PXG1320" s="9"/>
      <c r="PXH1320" s="9"/>
      <c r="PXI1320" s="9"/>
      <c r="PXJ1320" s="9"/>
      <c r="PXK1320" s="9"/>
      <c r="PXL1320" s="9"/>
      <c r="PXM1320" s="9"/>
      <c r="PXN1320" s="9"/>
      <c r="PXO1320" s="9"/>
      <c r="PXP1320" s="9"/>
      <c r="PXQ1320" s="9"/>
      <c r="PXR1320" s="9"/>
      <c r="PXS1320" s="9"/>
      <c r="PXT1320" s="9"/>
      <c r="PXU1320" s="9"/>
      <c r="PXV1320" s="9"/>
      <c r="PXW1320" s="9"/>
      <c r="PXX1320" s="9"/>
      <c r="PXY1320" s="9"/>
      <c r="PXZ1320" s="9"/>
      <c r="PYA1320" s="9"/>
      <c r="PYB1320" s="9"/>
      <c r="PYC1320" s="9"/>
      <c r="PYD1320" s="9"/>
      <c r="PYE1320" s="9"/>
      <c r="PYF1320" s="9"/>
      <c r="PYG1320" s="9"/>
      <c r="PYH1320" s="9"/>
      <c r="PYI1320" s="9"/>
      <c r="PYJ1320" s="9"/>
      <c r="PYK1320" s="9"/>
      <c r="PYL1320" s="9"/>
      <c r="PYM1320" s="9"/>
      <c r="PYN1320" s="9"/>
      <c r="PYO1320" s="9"/>
      <c r="PYP1320" s="9"/>
      <c r="PYQ1320" s="9"/>
      <c r="PYR1320" s="9"/>
      <c r="PYS1320" s="9"/>
      <c r="PYT1320" s="9"/>
      <c r="PYU1320" s="9"/>
      <c r="PYV1320" s="9"/>
      <c r="PYW1320" s="9"/>
      <c r="PYX1320" s="9"/>
      <c r="PYY1320" s="9"/>
      <c r="PYZ1320" s="9"/>
      <c r="PZA1320" s="9"/>
      <c r="PZB1320" s="9"/>
      <c r="PZC1320" s="9"/>
      <c r="PZD1320" s="9"/>
      <c r="PZE1320" s="9"/>
      <c r="PZF1320" s="9"/>
      <c r="PZG1320" s="9"/>
      <c r="PZH1320" s="9"/>
      <c r="PZI1320" s="9"/>
      <c r="PZJ1320" s="9"/>
      <c r="PZK1320" s="9"/>
      <c r="PZL1320" s="9"/>
      <c r="PZM1320" s="9"/>
      <c r="PZN1320" s="9"/>
      <c r="PZO1320" s="9"/>
      <c r="PZP1320" s="9"/>
      <c r="PZQ1320" s="9"/>
      <c r="PZR1320" s="9"/>
      <c r="PZS1320" s="9"/>
      <c r="PZT1320" s="9"/>
      <c r="PZU1320" s="9"/>
      <c r="PZV1320" s="9"/>
      <c r="PZW1320" s="9"/>
      <c r="PZX1320" s="9"/>
      <c r="PZY1320" s="9"/>
      <c r="PZZ1320" s="9"/>
      <c r="QAA1320" s="9"/>
      <c r="QAB1320" s="9"/>
      <c r="QAC1320" s="9"/>
      <c r="QAD1320" s="9"/>
      <c r="QAE1320" s="9"/>
      <c r="QAF1320" s="9"/>
      <c r="QAG1320" s="9"/>
      <c r="QAH1320" s="9"/>
      <c r="QAI1320" s="9"/>
      <c r="QAJ1320" s="9"/>
      <c r="QAK1320" s="9"/>
      <c r="QAL1320" s="9"/>
      <c r="QAM1320" s="9"/>
      <c r="QAN1320" s="9"/>
      <c r="QAO1320" s="9"/>
      <c r="QAP1320" s="9"/>
      <c r="QAQ1320" s="9"/>
      <c r="QAR1320" s="9"/>
      <c r="QAS1320" s="9"/>
      <c r="QAT1320" s="9"/>
      <c r="QAU1320" s="9"/>
      <c r="QAV1320" s="9"/>
      <c r="QAW1320" s="9"/>
      <c r="QAX1320" s="9"/>
      <c r="QAY1320" s="9"/>
      <c r="QAZ1320" s="9"/>
      <c r="QBA1320" s="9"/>
      <c r="QBB1320" s="9"/>
      <c r="QBC1320" s="9"/>
      <c r="QBD1320" s="9"/>
      <c r="QBE1320" s="9"/>
      <c r="QBF1320" s="9"/>
      <c r="QBG1320" s="9"/>
      <c r="QBH1320" s="9"/>
      <c r="QBI1320" s="9"/>
      <c r="QBJ1320" s="9"/>
      <c r="QBK1320" s="9"/>
      <c r="QBL1320" s="9"/>
      <c r="QBM1320" s="9"/>
      <c r="QBN1320" s="9"/>
      <c r="QBO1320" s="9"/>
      <c r="QBP1320" s="9"/>
      <c r="QBQ1320" s="9"/>
      <c r="QBR1320" s="9"/>
      <c r="QBS1320" s="9"/>
      <c r="QBT1320" s="9"/>
      <c r="QBU1320" s="9"/>
      <c r="QBV1320" s="9"/>
      <c r="QBW1320" s="9"/>
      <c r="QBX1320" s="9"/>
      <c r="QBY1320" s="9"/>
      <c r="QBZ1320" s="9"/>
      <c r="QCA1320" s="9"/>
      <c r="QCB1320" s="9"/>
      <c r="QCC1320" s="9"/>
      <c r="QCD1320" s="9"/>
      <c r="QCE1320" s="9"/>
      <c r="QCF1320" s="9"/>
      <c r="QCG1320" s="9"/>
      <c r="QCH1320" s="9"/>
      <c r="QCI1320" s="9"/>
      <c r="QCJ1320" s="9"/>
      <c r="QCK1320" s="9"/>
      <c r="QCL1320" s="9"/>
      <c r="QCM1320" s="9"/>
      <c r="QCN1320" s="9"/>
      <c r="QCO1320" s="9"/>
      <c r="QCP1320" s="9"/>
      <c r="QCQ1320" s="9"/>
      <c r="QCR1320" s="9"/>
      <c r="QCS1320" s="9"/>
      <c r="QCT1320" s="9"/>
      <c r="QCU1320" s="9"/>
      <c r="QCV1320" s="9"/>
      <c r="QCW1320" s="9"/>
      <c r="QCX1320" s="9"/>
      <c r="QCY1320" s="9"/>
      <c r="QCZ1320" s="9"/>
      <c r="QDA1320" s="9"/>
      <c r="QDB1320" s="9"/>
      <c r="QDC1320" s="9"/>
      <c r="QDD1320" s="9"/>
      <c r="QDE1320" s="9"/>
      <c r="QDF1320" s="9"/>
      <c r="QDG1320" s="9"/>
      <c r="QDH1320" s="9"/>
      <c r="QDI1320" s="9"/>
      <c r="QDJ1320" s="9"/>
      <c r="QDK1320" s="9"/>
      <c r="QDL1320" s="9"/>
      <c r="QDM1320" s="9"/>
      <c r="QDN1320" s="9"/>
      <c r="QDO1320" s="9"/>
      <c r="QDP1320" s="9"/>
      <c r="QDQ1320" s="9"/>
      <c r="QDR1320" s="9"/>
      <c r="QDS1320" s="9"/>
      <c r="QDT1320" s="9"/>
      <c r="QDU1320" s="9"/>
      <c r="QDV1320" s="9"/>
      <c r="QDW1320" s="9"/>
      <c r="QDX1320" s="9"/>
      <c r="QDY1320" s="9"/>
      <c r="QDZ1320" s="9"/>
      <c r="QEA1320" s="9"/>
      <c r="QEB1320" s="9"/>
      <c r="QEC1320" s="9"/>
      <c r="QED1320" s="9"/>
      <c r="QEE1320" s="9"/>
      <c r="QEF1320" s="9"/>
      <c r="QEG1320" s="9"/>
      <c r="QEH1320" s="9"/>
      <c r="QEI1320" s="9"/>
      <c r="QEJ1320" s="9"/>
      <c r="QEK1320" s="9"/>
      <c r="QEL1320" s="9"/>
      <c r="QEM1320" s="9"/>
      <c r="QEN1320" s="9"/>
      <c r="QEO1320" s="9"/>
      <c r="QEP1320" s="9"/>
      <c r="QEQ1320" s="9"/>
      <c r="QER1320" s="9"/>
      <c r="QES1320" s="9"/>
      <c r="QET1320" s="9"/>
      <c r="QEU1320" s="9"/>
      <c r="QEV1320" s="9"/>
      <c r="QEW1320" s="9"/>
      <c r="QEX1320" s="9"/>
      <c r="QEY1320" s="9"/>
      <c r="QEZ1320" s="9"/>
      <c r="QFA1320" s="9"/>
      <c r="QFB1320" s="9"/>
      <c r="QFC1320" s="9"/>
      <c r="QFD1320" s="9"/>
      <c r="QFE1320" s="9"/>
      <c r="QFF1320" s="9"/>
      <c r="QFG1320" s="9"/>
      <c r="QFH1320" s="9"/>
      <c r="QFI1320" s="9"/>
      <c r="QFJ1320" s="9"/>
      <c r="QFK1320" s="9"/>
      <c r="QFL1320" s="9"/>
      <c r="QFM1320" s="9"/>
      <c r="QFN1320" s="9"/>
      <c r="QFO1320" s="9"/>
      <c r="QFP1320" s="9"/>
      <c r="QFQ1320" s="9"/>
      <c r="QFR1320" s="9"/>
      <c r="QFS1320" s="9"/>
      <c r="QFT1320" s="9"/>
      <c r="QFU1320" s="9"/>
      <c r="QFV1320" s="9"/>
      <c r="QFW1320" s="9"/>
      <c r="QFX1320" s="9"/>
      <c r="QFY1320" s="9"/>
      <c r="QFZ1320" s="9"/>
      <c r="QGA1320" s="9"/>
      <c r="QGB1320" s="9"/>
      <c r="QGC1320" s="9"/>
      <c r="QGD1320" s="9"/>
      <c r="QGE1320" s="9"/>
      <c r="QGF1320" s="9"/>
      <c r="QGG1320" s="9"/>
      <c r="QGH1320" s="9"/>
      <c r="QGI1320" s="9"/>
      <c r="QGJ1320" s="9"/>
      <c r="QGK1320" s="9"/>
      <c r="QGL1320" s="9"/>
      <c r="QGM1320" s="9"/>
      <c r="QGN1320" s="9"/>
      <c r="QGO1320" s="9"/>
      <c r="QGP1320" s="9"/>
      <c r="QGQ1320" s="9"/>
      <c r="QGR1320" s="9"/>
      <c r="QGS1320" s="9"/>
      <c r="QGT1320" s="9"/>
      <c r="QGU1320" s="9"/>
      <c r="QGV1320" s="9"/>
      <c r="QGW1320" s="9"/>
      <c r="QGX1320" s="9"/>
      <c r="QGY1320" s="9"/>
      <c r="QGZ1320" s="9"/>
      <c r="QHA1320" s="9"/>
      <c r="QHB1320" s="9"/>
      <c r="QHC1320" s="9"/>
      <c r="QHD1320" s="9"/>
      <c r="QHE1320" s="9"/>
      <c r="QHF1320" s="9"/>
      <c r="QHG1320" s="9"/>
      <c r="QHH1320" s="9"/>
      <c r="QHI1320" s="9"/>
      <c r="QHJ1320" s="9"/>
      <c r="QHK1320" s="9"/>
      <c r="QHL1320" s="9"/>
      <c r="QHM1320" s="9"/>
      <c r="QHN1320" s="9"/>
      <c r="QHO1320" s="9"/>
      <c r="QHP1320" s="9"/>
      <c r="QHQ1320" s="9"/>
      <c r="QHR1320" s="9"/>
      <c r="QHS1320" s="9"/>
      <c r="QHT1320" s="9"/>
      <c r="QHU1320" s="9"/>
      <c r="QHV1320" s="9"/>
      <c r="QHW1320" s="9"/>
      <c r="QHX1320" s="9"/>
      <c r="QHY1320" s="9"/>
      <c r="QHZ1320" s="9"/>
      <c r="QIA1320" s="9"/>
      <c r="QIB1320" s="9"/>
      <c r="QIC1320" s="9"/>
      <c r="QID1320" s="9"/>
      <c r="QIE1320" s="9"/>
      <c r="QIF1320" s="9"/>
      <c r="QIG1320" s="9"/>
      <c r="QIH1320" s="9"/>
      <c r="QII1320" s="9"/>
      <c r="QIJ1320" s="9"/>
      <c r="QIK1320" s="9"/>
      <c r="QIL1320" s="9"/>
      <c r="QIM1320" s="9"/>
      <c r="QIN1320" s="9"/>
      <c r="QIO1320" s="9"/>
      <c r="QIP1320" s="9"/>
      <c r="QIQ1320" s="9"/>
      <c r="QIR1320" s="9"/>
      <c r="QIS1320" s="9"/>
      <c r="QIT1320" s="9"/>
      <c r="QIU1320" s="9"/>
      <c r="QIV1320" s="9"/>
      <c r="QIW1320" s="9"/>
      <c r="QIX1320" s="9"/>
      <c r="QIY1320" s="9"/>
      <c r="QIZ1320" s="9"/>
      <c r="QJA1320" s="9"/>
      <c r="QJB1320" s="9"/>
      <c r="QJC1320" s="9"/>
      <c r="QJD1320" s="9"/>
      <c r="QJE1320" s="9"/>
      <c r="QJF1320" s="9"/>
      <c r="QJG1320" s="9"/>
      <c r="QJH1320" s="9"/>
      <c r="QJI1320" s="9"/>
      <c r="QJJ1320" s="9"/>
      <c r="QJK1320" s="9"/>
      <c r="QJL1320" s="9"/>
      <c r="QJM1320" s="9"/>
      <c r="QJN1320" s="9"/>
      <c r="QJO1320" s="9"/>
      <c r="QJP1320" s="9"/>
      <c r="QJQ1320" s="9"/>
      <c r="QJR1320" s="9"/>
      <c r="QJS1320" s="9"/>
      <c r="QJT1320" s="9"/>
      <c r="QJU1320" s="9"/>
      <c r="QJV1320" s="9"/>
      <c r="QJW1320" s="9"/>
      <c r="QJX1320" s="9"/>
      <c r="QJY1320" s="9"/>
      <c r="QJZ1320" s="9"/>
      <c r="QKA1320" s="9"/>
      <c r="QKB1320" s="9"/>
      <c r="QKC1320" s="9"/>
      <c r="QKD1320" s="9"/>
      <c r="QKE1320" s="9"/>
      <c r="QKF1320" s="9"/>
      <c r="QKG1320" s="9"/>
      <c r="QKH1320" s="9"/>
      <c r="QKI1320" s="9"/>
      <c r="QKJ1320" s="9"/>
      <c r="QKK1320" s="9"/>
      <c r="QKL1320" s="9"/>
      <c r="QKM1320" s="9"/>
      <c r="QKN1320" s="9"/>
      <c r="QKO1320" s="9"/>
      <c r="QKP1320" s="9"/>
      <c r="QKQ1320" s="9"/>
      <c r="QKR1320" s="9"/>
      <c r="QKS1320" s="9"/>
      <c r="QKT1320" s="9"/>
      <c r="QKU1320" s="9"/>
      <c r="QKV1320" s="9"/>
      <c r="QKW1320" s="9"/>
      <c r="QKX1320" s="9"/>
      <c r="QKY1320" s="9"/>
      <c r="QKZ1320" s="9"/>
      <c r="QLA1320" s="9"/>
      <c r="QLB1320" s="9"/>
      <c r="QLC1320" s="9"/>
      <c r="QLD1320" s="9"/>
      <c r="QLE1320" s="9"/>
      <c r="QLF1320" s="9"/>
      <c r="QLG1320" s="9"/>
      <c r="QLH1320" s="9"/>
      <c r="QLI1320" s="9"/>
      <c r="QLJ1320" s="9"/>
      <c r="QLK1320" s="9"/>
      <c r="QLL1320" s="9"/>
      <c r="QLM1320" s="9"/>
      <c r="QLN1320" s="9"/>
      <c r="QLO1320" s="9"/>
      <c r="QLP1320" s="9"/>
      <c r="QLQ1320" s="9"/>
      <c r="QLR1320" s="9"/>
      <c r="QLS1320" s="9"/>
      <c r="QLT1320" s="9"/>
      <c r="QLU1320" s="9"/>
      <c r="QLV1320" s="9"/>
      <c r="QLW1320" s="9"/>
      <c r="QLX1320" s="9"/>
      <c r="QLY1320" s="9"/>
      <c r="QLZ1320" s="9"/>
      <c r="QMA1320" s="9"/>
      <c r="QMB1320" s="9"/>
      <c r="QMC1320" s="9"/>
      <c r="QMD1320" s="9"/>
      <c r="QME1320" s="9"/>
      <c r="QMF1320" s="9"/>
      <c r="QMG1320" s="9"/>
      <c r="QMH1320" s="9"/>
      <c r="QMI1320" s="9"/>
      <c r="QMJ1320" s="9"/>
      <c r="QMK1320" s="9"/>
      <c r="QML1320" s="9"/>
      <c r="QMM1320" s="9"/>
      <c r="QMN1320" s="9"/>
      <c r="QMO1320" s="9"/>
      <c r="QMP1320" s="9"/>
      <c r="QMQ1320" s="9"/>
      <c r="QMR1320" s="9"/>
      <c r="QMS1320" s="9"/>
      <c r="QMT1320" s="9"/>
      <c r="QMU1320" s="9"/>
      <c r="QMV1320" s="9"/>
      <c r="QMW1320" s="9"/>
      <c r="QMX1320" s="9"/>
      <c r="QMY1320" s="9"/>
      <c r="QMZ1320" s="9"/>
      <c r="QNA1320" s="9"/>
      <c r="QNB1320" s="9"/>
      <c r="QNC1320" s="9"/>
      <c r="QND1320" s="9"/>
      <c r="QNE1320" s="9"/>
      <c r="QNF1320" s="9"/>
      <c r="QNG1320" s="9"/>
      <c r="QNH1320" s="9"/>
      <c r="QNI1320" s="9"/>
      <c r="QNJ1320" s="9"/>
      <c r="QNK1320" s="9"/>
      <c r="QNL1320" s="9"/>
      <c r="QNM1320" s="9"/>
      <c r="QNN1320" s="9"/>
      <c r="QNO1320" s="9"/>
      <c r="QNP1320" s="9"/>
      <c r="QNQ1320" s="9"/>
      <c r="QNR1320" s="9"/>
      <c r="QNS1320" s="9"/>
      <c r="QNT1320" s="9"/>
      <c r="QNU1320" s="9"/>
      <c r="QNV1320" s="9"/>
      <c r="QNW1320" s="9"/>
      <c r="QNX1320" s="9"/>
      <c r="QNY1320" s="9"/>
      <c r="QNZ1320" s="9"/>
      <c r="QOA1320" s="9"/>
      <c r="QOB1320" s="9"/>
      <c r="QOC1320" s="9"/>
      <c r="QOD1320" s="9"/>
      <c r="QOE1320" s="9"/>
      <c r="QOF1320" s="9"/>
      <c r="QOG1320" s="9"/>
      <c r="QOH1320" s="9"/>
      <c r="QOI1320" s="9"/>
      <c r="QOJ1320" s="9"/>
      <c r="QOK1320" s="9"/>
      <c r="QOL1320" s="9"/>
      <c r="QOM1320" s="9"/>
      <c r="QON1320" s="9"/>
      <c r="QOO1320" s="9"/>
      <c r="QOP1320" s="9"/>
      <c r="QOQ1320" s="9"/>
      <c r="QOR1320" s="9"/>
      <c r="QOS1320" s="9"/>
      <c r="QOT1320" s="9"/>
      <c r="QOU1320" s="9"/>
      <c r="QOV1320" s="9"/>
      <c r="QOW1320" s="9"/>
      <c r="QOX1320" s="9"/>
      <c r="QOY1320" s="9"/>
      <c r="QOZ1320" s="9"/>
      <c r="QPA1320" s="9"/>
      <c r="QPB1320" s="9"/>
      <c r="QPC1320" s="9"/>
      <c r="QPD1320" s="9"/>
      <c r="QPE1320" s="9"/>
      <c r="QPF1320" s="9"/>
      <c r="QPG1320" s="9"/>
      <c r="QPH1320" s="9"/>
      <c r="QPI1320" s="9"/>
      <c r="QPJ1320" s="9"/>
      <c r="QPK1320" s="9"/>
      <c r="QPL1320" s="9"/>
      <c r="QPM1320" s="9"/>
      <c r="QPN1320" s="9"/>
      <c r="QPO1320" s="9"/>
      <c r="QPP1320" s="9"/>
      <c r="QPQ1320" s="9"/>
      <c r="QPR1320" s="9"/>
      <c r="QPS1320" s="9"/>
      <c r="QPT1320" s="9"/>
      <c r="QPU1320" s="9"/>
      <c r="QPV1320" s="9"/>
      <c r="QPW1320" s="9"/>
      <c r="QPX1320" s="9"/>
      <c r="QPY1320" s="9"/>
      <c r="QPZ1320" s="9"/>
      <c r="QQA1320" s="9"/>
      <c r="QQB1320" s="9"/>
      <c r="QQC1320" s="9"/>
      <c r="QQD1320" s="9"/>
      <c r="QQE1320" s="9"/>
      <c r="QQF1320" s="9"/>
      <c r="QQG1320" s="9"/>
      <c r="QQH1320" s="9"/>
      <c r="QQI1320" s="9"/>
      <c r="QQJ1320" s="9"/>
      <c r="QQK1320" s="9"/>
      <c r="QQL1320" s="9"/>
      <c r="QQM1320" s="9"/>
      <c r="QQN1320" s="9"/>
      <c r="QQO1320" s="9"/>
      <c r="QQP1320" s="9"/>
      <c r="QQQ1320" s="9"/>
      <c r="QQR1320" s="9"/>
      <c r="QQS1320" s="9"/>
      <c r="QQT1320" s="9"/>
      <c r="QQU1320" s="9"/>
      <c r="QQV1320" s="9"/>
      <c r="QQW1320" s="9"/>
      <c r="QQX1320" s="9"/>
      <c r="QQY1320" s="9"/>
      <c r="QQZ1320" s="9"/>
      <c r="QRA1320" s="9"/>
      <c r="QRB1320" s="9"/>
      <c r="QRC1320" s="9"/>
      <c r="QRD1320" s="9"/>
      <c r="QRE1320" s="9"/>
      <c r="QRF1320" s="9"/>
      <c r="QRG1320" s="9"/>
      <c r="QRH1320" s="9"/>
      <c r="QRI1320" s="9"/>
      <c r="QRJ1320" s="9"/>
      <c r="QRK1320" s="9"/>
      <c r="QRL1320" s="9"/>
      <c r="QRM1320" s="9"/>
      <c r="QRN1320" s="9"/>
      <c r="QRO1320" s="9"/>
      <c r="QRP1320" s="9"/>
      <c r="QRQ1320" s="9"/>
      <c r="QRR1320" s="9"/>
      <c r="QRS1320" s="9"/>
      <c r="QRT1320" s="9"/>
      <c r="QRU1320" s="9"/>
      <c r="QRV1320" s="9"/>
      <c r="QRW1320" s="9"/>
      <c r="QRX1320" s="9"/>
      <c r="QRY1320" s="9"/>
      <c r="QRZ1320" s="9"/>
      <c r="QSA1320" s="9"/>
      <c r="QSB1320" s="9"/>
      <c r="QSC1320" s="9"/>
      <c r="QSD1320" s="9"/>
      <c r="QSE1320" s="9"/>
      <c r="QSF1320" s="9"/>
      <c r="QSG1320" s="9"/>
      <c r="QSH1320" s="9"/>
      <c r="QSI1320" s="9"/>
      <c r="QSJ1320" s="9"/>
      <c r="QSK1320" s="9"/>
      <c r="QSL1320" s="9"/>
      <c r="QSM1320" s="9"/>
      <c r="QSN1320" s="9"/>
      <c r="QSO1320" s="9"/>
      <c r="QSP1320" s="9"/>
      <c r="QSQ1320" s="9"/>
      <c r="QSR1320" s="9"/>
      <c r="QSS1320" s="9"/>
      <c r="QST1320" s="9"/>
      <c r="QSU1320" s="9"/>
      <c r="QSV1320" s="9"/>
      <c r="QSW1320" s="9"/>
      <c r="QSX1320" s="9"/>
      <c r="QSY1320" s="9"/>
      <c r="QSZ1320" s="9"/>
      <c r="QTA1320" s="9"/>
      <c r="QTB1320" s="9"/>
      <c r="QTC1320" s="9"/>
      <c r="QTD1320" s="9"/>
      <c r="QTE1320" s="9"/>
      <c r="QTF1320" s="9"/>
      <c r="QTG1320" s="9"/>
      <c r="QTH1320" s="9"/>
      <c r="QTI1320" s="9"/>
      <c r="QTJ1320" s="9"/>
      <c r="QTK1320" s="9"/>
      <c r="QTL1320" s="9"/>
      <c r="QTM1320" s="9"/>
      <c r="QTN1320" s="9"/>
      <c r="QTO1320" s="9"/>
      <c r="QTP1320" s="9"/>
      <c r="QTQ1320" s="9"/>
      <c r="QTR1320" s="9"/>
      <c r="QTS1320" s="9"/>
      <c r="QTT1320" s="9"/>
      <c r="QTU1320" s="9"/>
      <c r="QTV1320" s="9"/>
      <c r="QTW1320" s="9"/>
      <c r="QTX1320" s="9"/>
      <c r="QTY1320" s="9"/>
      <c r="QTZ1320" s="9"/>
      <c r="QUA1320" s="9"/>
      <c r="QUB1320" s="9"/>
      <c r="QUC1320" s="9"/>
      <c r="QUD1320" s="9"/>
      <c r="QUE1320" s="9"/>
      <c r="QUF1320" s="9"/>
      <c r="QUG1320" s="9"/>
      <c r="QUH1320" s="9"/>
      <c r="QUI1320" s="9"/>
      <c r="QUJ1320" s="9"/>
      <c r="QUK1320" s="9"/>
      <c r="QUL1320" s="9"/>
      <c r="QUM1320" s="9"/>
      <c r="QUN1320" s="9"/>
      <c r="QUO1320" s="9"/>
      <c r="QUP1320" s="9"/>
      <c r="QUQ1320" s="9"/>
      <c r="QUR1320" s="9"/>
      <c r="QUS1320" s="9"/>
      <c r="QUT1320" s="9"/>
      <c r="QUU1320" s="9"/>
      <c r="QUV1320" s="9"/>
      <c r="QUW1320" s="9"/>
      <c r="QUX1320" s="9"/>
      <c r="QUY1320" s="9"/>
      <c r="QUZ1320" s="9"/>
      <c r="QVA1320" s="9"/>
      <c r="QVB1320" s="9"/>
      <c r="QVC1320" s="9"/>
      <c r="QVD1320" s="9"/>
      <c r="QVE1320" s="9"/>
      <c r="QVF1320" s="9"/>
      <c r="QVG1320" s="9"/>
      <c r="QVH1320" s="9"/>
      <c r="QVI1320" s="9"/>
      <c r="QVJ1320" s="9"/>
      <c r="QVK1320" s="9"/>
      <c r="QVL1320" s="9"/>
      <c r="QVM1320" s="9"/>
      <c r="QVN1320" s="9"/>
      <c r="QVO1320" s="9"/>
      <c r="QVP1320" s="9"/>
      <c r="QVQ1320" s="9"/>
      <c r="QVR1320" s="9"/>
      <c r="QVS1320" s="9"/>
      <c r="QVT1320" s="9"/>
      <c r="QVU1320" s="9"/>
      <c r="QVV1320" s="9"/>
      <c r="QVW1320" s="9"/>
      <c r="QVX1320" s="9"/>
      <c r="QVY1320" s="9"/>
      <c r="QVZ1320" s="9"/>
      <c r="QWA1320" s="9"/>
      <c r="QWB1320" s="9"/>
      <c r="QWC1320" s="9"/>
      <c r="QWD1320" s="9"/>
      <c r="QWE1320" s="9"/>
      <c r="QWF1320" s="9"/>
      <c r="QWG1320" s="9"/>
      <c r="QWH1320" s="9"/>
      <c r="QWI1320" s="9"/>
      <c r="QWJ1320" s="9"/>
      <c r="QWK1320" s="9"/>
      <c r="QWL1320" s="9"/>
      <c r="QWM1320" s="9"/>
      <c r="QWN1320" s="9"/>
      <c r="QWO1320" s="9"/>
      <c r="QWP1320" s="9"/>
      <c r="QWQ1320" s="9"/>
      <c r="QWR1320" s="9"/>
      <c r="QWS1320" s="9"/>
      <c r="QWT1320" s="9"/>
      <c r="QWU1320" s="9"/>
      <c r="QWV1320" s="9"/>
      <c r="QWW1320" s="9"/>
      <c r="QWX1320" s="9"/>
      <c r="QWY1320" s="9"/>
      <c r="QWZ1320" s="9"/>
      <c r="QXA1320" s="9"/>
      <c r="QXB1320" s="9"/>
      <c r="QXC1320" s="9"/>
      <c r="QXD1320" s="9"/>
      <c r="QXE1320" s="9"/>
      <c r="QXF1320" s="9"/>
      <c r="QXG1320" s="9"/>
      <c r="QXH1320" s="9"/>
      <c r="QXI1320" s="9"/>
      <c r="QXJ1320" s="9"/>
      <c r="QXK1320" s="9"/>
      <c r="QXL1320" s="9"/>
      <c r="QXM1320" s="9"/>
      <c r="QXN1320" s="9"/>
      <c r="QXO1320" s="9"/>
      <c r="QXP1320" s="9"/>
      <c r="QXQ1320" s="9"/>
      <c r="QXR1320" s="9"/>
      <c r="QXS1320" s="9"/>
      <c r="QXT1320" s="9"/>
      <c r="QXU1320" s="9"/>
      <c r="QXV1320" s="9"/>
      <c r="QXW1320" s="9"/>
      <c r="QXX1320" s="9"/>
      <c r="QXY1320" s="9"/>
      <c r="QXZ1320" s="9"/>
      <c r="QYA1320" s="9"/>
      <c r="QYB1320" s="9"/>
      <c r="QYC1320" s="9"/>
      <c r="QYD1320" s="9"/>
      <c r="QYE1320" s="9"/>
      <c r="QYF1320" s="9"/>
      <c r="QYG1320" s="9"/>
      <c r="QYH1320" s="9"/>
      <c r="QYI1320" s="9"/>
      <c r="QYJ1320" s="9"/>
      <c r="QYK1320" s="9"/>
      <c r="QYL1320" s="9"/>
      <c r="QYM1320" s="9"/>
      <c r="QYN1320" s="9"/>
      <c r="QYO1320" s="9"/>
      <c r="QYP1320" s="9"/>
      <c r="QYQ1320" s="9"/>
      <c r="QYR1320" s="9"/>
      <c r="QYS1320" s="9"/>
      <c r="QYT1320" s="9"/>
      <c r="QYU1320" s="9"/>
      <c r="QYV1320" s="9"/>
      <c r="QYW1320" s="9"/>
      <c r="QYX1320" s="9"/>
      <c r="QYY1320" s="9"/>
      <c r="QYZ1320" s="9"/>
      <c r="QZA1320" s="9"/>
      <c r="QZB1320" s="9"/>
      <c r="QZC1320" s="9"/>
      <c r="QZD1320" s="9"/>
      <c r="QZE1320" s="9"/>
      <c r="QZF1320" s="9"/>
      <c r="QZG1320" s="9"/>
      <c r="QZH1320" s="9"/>
      <c r="QZI1320" s="9"/>
      <c r="QZJ1320" s="9"/>
      <c r="QZK1320" s="9"/>
      <c r="QZL1320" s="9"/>
      <c r="QZM1320" s="9"/>
      <c r="QZN1320" s="9"/>
      <c r="QZO1320" s="9"/>
      <c r="QZP1320" s="9"/>
      <c r="QZQ1320" s="9"/>
      <c r="QZR1320" s="9"/>
      <c r="QZS1320" s="9"/>
      <c r="QZT1320" s="9"/>
      <c r="QZU1320" s="9"/>
      <c r="QZV1320" s="9"/>
      <c r="QZW1320" s="9"/>
      <c r="QZX1320" s="9"/>
      <c r="QZY1320" s="9"/>
      <c r="QZZ1320" s="9"/>
      <c r="RAA1320" s="9"/>
      <c r="RAB1320" s="9"/>
      <c r="RAC1320" s="9"/>
      <c r="RAD1320" s="9"/>
      <c r="RAE1320" s="9"/>
      <c r="RAF1320" s="9"/>
      <c r="RAG1320" s="9"/>
      <c r="RAH1320" s="9"/>
      <c r="RAI1320" s="9"/>
      <c r="RAJ1320" s="9"/>
      <c r="RAK1320" s="9"/>
      <c r="RAL1320" s="9"/>
      <c r="RAM1320" s="9"/>
      <c r="RAN1320" s="9"/>
      <c r="RAO1320" s="9"/>
      <c r="RAP1320" s="9"/>
      <c r="RAQ1320" s="9"/>
      <c r="RAR1320" s="9"/>
      <c r="RAS1320" s="9"/>
      <c r="RAT1320" s="9"/>
      <c r="RAU1320" s="9"/>
      <c r="RAV1320" s="9"/>
      <c r="RAW1320" s="9"/>
      <c r="RAX1320" s="9"/>
      <c r="RAY1320" s="9"/>
      <c r="RAZ1320" s="9"/>
      <c r="RBA1320" s="9"/>
      <c r="RBB1320" s="9"/>
      <c r="RBC1320" s="9"/>
      <c r="RBD1320" s="9"/>
      <c r="RBE1320" s="9"/>
      <c r="RBF1320" s="9"/>
      <c r="RBG1320" s="9"/>
      <c r="RBH1320" s="9"/>
      <c r="RBI1320" s="9"/>
      <c r="RBJ1320" s="9"/>
      <c r="RBK1320" s="9"/>
      <c r="RBL1320" s="9"/>
      <c r="RBM1320" s="9"/>
      <c r="RBN1320" s="9"/>
      <c r="RBO1320" s="9"/>
      <c r="RBP1320" s="9"/>
      <c r="RBQ1320" s="9"/>
      <c r="RBR1320" s="9"/>
      <c r="RBS1320" s="9"/>
      <c r="RBT1320" s="9"/>
      <c r="RBU1320" s="9"/>
      <c r="RBV1320" s="9"/>
      <c r="RBW1320" s="9"/>
      <c r="RBX1320" s="9"/>
      <c r="RBY1320" s="9"/>
      <c r="RBZ1320" s="9"/>
      <c r="RCA1320" s="9"/>
      <c r="RCB1320" s="9"/>
      <c r="RCC1320" s="9"/>
      <c r="RCD1320" s="9"/>
      <c r="RCE1320" s="9"/>
      <c r="RCF1320" s="9"/>
      <c r="RCG1320" s="9"/>
      <c r="RCH1320" s="9"/>
      <c r="RCI1320" s="9"/>
      <c r="RCJ1320" s="9"/>
      <c r="RCK1320" s="9"/>
      <c r="RCL1320" s="9"/>
      <c r="RCM1320" s="9"/>
      <c r="RCN1320" s="9"/>
      <c r="RCO1320" s="9"/>
      <c r="RCP1320" s="9"/>
      <c r="RCQ1320" s="9"/>
      <c r="RCR1320" s="9"/>
      <c r="RCS1320" s="9"/>
      <c r="RCT1320" s="9"/>
      <c r="RCU1320" s="9"/>
      <c r="RCV1320" s="9"/>
      <c r="RCW1320" s="9"/>
      <c r="RCX1320" s="9"/>
      <c r="RCY1320" s="9"/>
      <c r="RCZ1320" s="9"/>
      <c r="RDA1320" s="9"/>
      <c r="RDB1320" s="9"/>
      <c r="RDC1320" s="9"/>
      <c r="RDD1320" s="9"/>
      <c r="RDE1320" s="9"/>
      <c r="RDF1320" s="9"/>
      <c r="RDG1320" s="9"/>
      <c r="RDH1320" s="9"/>
      <c r="RDI1320" s="9"/>
      <c r="RDJ1320" s="9"/>
      <c r="RDK1320" s="9"/>
      <c r="RDL1320" s="9"/>
      <c r="RDM1320" s="9"/>
      <c r="RDN1320" s="9"/>
      <c r="RDO1320" s="9"/>
      <c r="RDP1320" s="9"/>
      <c r="RDQ1320" s="9"/>
      <c r="RDR1320" s="9"/>
      <c r="RDS1320" s="9"/>
      <c r="RDT1320" s="9"/>
      <c r="RDU1320" s="9"/>
      <c r="RDV1320" s="9"/>
      <c r="RDW1320" s="9"/>
      <c r="RDX1320" s="9"/>
      <c r="RDY1320" s="9"/>
      <c r="RDZ1320" s="9"/>
      <c r="REA1320" s="9"/>
      <c r="REB1320" s="9"/>
      <c r="REC1320" s="9"/>
      <c r="RED1320" s="9"/>
      <c r="REE1320" s="9"/>
      <c r="REF1320" s="9"/>
      <c r="REG1320" s="9"/>
      <c r="REH1320" s="9"/>
      <c r="REI1320" s="9"/>
      <c r="REJ1320" s="9"/>
      <c r="REK1320" s="9"/>
      <c r="REL1320" s="9"/>
      <c r="REM1320" s="9"/>
      <c r="REN1320" s="9"/>
      <c r="REO1320" s="9"/>
      <c r="REP1320" s="9"/>
      <c r="REQ1320" s="9"/>
      <c r="RER1320" s="9"/>
      <c r="RES1320" s="9"/>
      <c r="RET1320" s="9"/>
      <c r="REU1320" s="9"/>
      <c r="REV1320" s="9"/>
      <c r="REW1320" s="9"/>
      <c r="REX1320" s="9"/>
      <c r="REY1320" s="9"/>
      <c r="REZ1320" s="9"/>
      <c r="RFA1320" s="9"/>
      <c r="RFB1320" s="9"/>
      <c r="RFC1320" s="9"/>
      <c r="RFD1320" s="9"/>
      <c r="RFE1320" s="9"/>
      <c r="RFF1320" s="9"/>
      <c r="RFG1320" s="9"/>
      <c r="RFH1320" s="9"/>
      <c r="RFI1320" s="9"/>
      <c r="RFJ1320" s="9"/>
      <c r="RFK1320" s="9"/>
      <c r="RFL1320" s="9"/>
      <c r="RFM1320" s="9"/>
      <c r="RFN1320" s="9"/>
      <c r="RFO1320" s="9"/>
      <c r="RFP1320" s="9"/>
      <c r="RFQ1320" s="9"/>
      <c r="RFR1320" s="9"/>
      <c r="RFS1320" s="9"/>
      <c r="RFT1320" s="9"/>
      <c r="RFU1320" s="9"/>
      <c r="RFV1320" s="9"/>
      <c r="RFW1320" s="9"/>
      <c r="RFX1320" s="9"/>
      <c r="RFY1320" s="9"/>
      <c r="RFZ1320" s="9"/>
      <c r="RGA1320" s="9"/>
      <c r="RGB1320" s="9"/>
      <c r="RGC1320" s="9"/>
      <c r="RGD1320" s="9"/>
      <c r="RGE1320" s="9"/>
      <c r="RGF1320" s="9"/>
      <c r="RGG1320" s="9"/>
      <c r="RGH1320" s="9"/>
      <c r="RGI1320" s="9"/>
      <c r="RGJ1320" s="9"/>
      <c r="RGK1320" s="9"/>
      <c r="RGL1320" s="9"/>
      <c r="RGM1320" s="9"/>
      <c r="RGN1320" s="9"/>
      <c r="RGO1320" s="9"/>
      <c r="RGP1320" s="9"/>
      <c r="RGQ1320" s="9"/>
      <c r="RGR1320" s="9"/>
      <c r="RGS1320" s="9"/>
      <c r="RGT1320" s="9"/>
      <c r="RGU1320" s="9"/>
      <c r="RGV1320" s="9"/>
      <c r="RGW1320" s="9"/>
      <c r="RGX1320" s="9"/>
      <c r="RGY1320" s="9"/>
      <c r="RGZ1320" s="9"/>
      <c r="RHA1320" s="9"/>
      <c r="RHB1320" s="9"/>
      <c r="RHC1320" s="9"/>
      <c r="RHD1320" s="9"/>
      <c r="RHE1320" s="9"/>
      <c r="RHF1320" s="9"/>
      <c r="RHG1320" s="9"/>
      <c r="RHH1320" s="9"/>
      <c r="RHI1320" s="9"/>
      <c r="RHJ1320" s="9"/>
      <c r="RHK1320" s="9"/>
      <c r="RHL1320" s="9"/>
      <c r="RHM1320" s="9"/>
      <c r="RHN1320" s="9"/>
      <c r="RHO1320" s="9"/>
      <c r="RHP1320" s="9"/>
      <c r="RHQ1320" s="9"/>
      <c r="RHR1320" s="9"/>
      <c r="RHS1320" s="9"/>
      <c r="RHT1320" s="9"/>
      <c r="RHU1320" s="9"/>
      <c r="RHV1320" s="9"/>
      <c r="RHW1320" s="9"/>
      <c r="RHX1320" s="9"/>
      <c r="RHY1320" s="9"/>
      <c r="RHZ1320" s="9"/>
      <c r="RIA1320" s="9"/>
      <c r="RIB1320" s="9"/>
      <c r="RIC1320" s="9"/>
      <c r="RID1320" s="9"/>
      <c r="RIE1320" s="9"/>
      <c r="RIF1320" s="9"/>
      <c r="RIG1320" s="9"/>
      <c r="RIH1320" s="9"/>
      <c r="RII1320" s="9"/>
      <c r="RIJ1320" s="9"/>
      <c r="RIK1320" s="9"/>
      <c r="RIL1320" s="9"/>
      <c r="RIM1320" s="9"/>
      <c r="RIN1320" s="9"/>
      <c r="RIO1320" s="9"/>
      <c r="RIP1320" s="9"/>
      <c r="RIQ1320" s="9"/>
      <c r="RIR1320" s="9"/>
      <c r="RIS1320" s="9"/>
      <c r="RIT1320" s="9"/>
      <c r="RIU1320" s="9"/>
      <c r="RIV1320" s="9"/>
      <c r="RIW1320" s="9"/>
      <c r="RIX1320" s="9"/>
      <c r="RIY1320" s="9"/>
      <c r="RIZ1320" s="9"/>
      <c r="RJA1320" s="9"/>
      <c r="RJB1320" s="9"/>
      <c r="RJC1320" s="9"/>
      <c r="RJD1320" s="9"/>
      <c r="RJE1320" s="9"/>
      <c r="RJF1320" s="9"/>
      <c r="RJG1320" s="9"/>
      <c r="RJH1320" s="9"/>
      <c r="RJI1320" s="9"/>
      <c r="RJJ1320" s="9"/>
      <c r="RJK1320" s="9"/>
      <c r="RJL1320" s="9"/>
      <c r="RJM1320" s="9"/>
      <c r="RJN1320" s="9"/>
      <c r="RJO1320" s="9"/>
      <c r="RJP1320" s="9"/>
      <c r="RJQ1320" s="9"/>
      <c r="RJR1320" s="9"/>
      <c r="RJS1320" s="9"/>
      <c r="RJT1320" s="9"/>
      <c r="RJU1320" s="9"/>
      <c r="RJV1320" s="9"/>
      <c r="RJW1320" s="9"/>
      <c r="RJX1320" s="9"/>
      <c r="RJY1320" s="9"/>
      <c r="RJZ1320" s="9"/>
      <c r="RKA1320" s="9"/>
      <c r="RKB1320" s="9"/>
      <c r="RKC1320" s="9"/>
      <c r="RKD1320" s="9"/>
      <c r="RKE1320" s="9"/>
      <c r="RKF1320" s="9"/>
      <c r="RKG1320" s="9"/>
      <c r="RKH1320" s="9"/>
      <c r="RKI1320" s="9"/>
      <c r="RKJ1320" s="9"/>
      <c r="RKK1320" s="9"/>
      <c r="RKL1320" s="9"/>
      <c r="RKM1320" s="9"/>
      <c r="RKN1320" s="9"/>
      <c r="RKO1320" s="9"/>
      <c r="RKP1320" s="9"/>
      <c r="RKQ1320" s="9"/>
      <c r="RKR1320" s="9"/>
      <c r="RKS1320" s="9"/>
      <c r="RKT1320" s="9"/>
      <c r="RKU1320" s="9"/>
      <c r="RKV1320" s="9"/>
      <c r="RKW1320" s="9"/>
      <c r="RKX1320" s="9"/>
      <c r="RKY1320" s="9"/>
      <c r="RKZ1320" s="9"/>
      <c r="RLA1320" s="9"/>
      <c r="RLB1320" s="9"/>
      <c r="RLC1320" s="9"/>
      <c r="RLD1320" s="9"/>
      <c r="RLE1320" s="9"/>
      <c r="RLF1320" s="9"/>
      <c r="RLG1320" s="9"/>
      <c r="RLH1320" s="9"/>
      <c r="RLI1320" s="9"/>
      <c r="RLJ1320" s="9"/>
      <c r="RLK1320" s="9"/>
      <c r="RLL1320" s="9"/>
      <c r="RLM1320" s="9"/>
      <c r="RLN1320" s="9"/>
      <c r="RLO1320" s="9"/>
      <c r="RLP1320" s="9"/>
      <c r="RLQ1320" s="9"/>
      <c r="RLR1320" s="9"/>
      <c r="RLS1320" s="9"/>
      <c r="RLT1320" s="9"/>
      <c r="RLU1320" s="9"/>
      <c r="RLV1320" s="9"/>
      <c r="RLW1320" s="9"/>
      <c r="RLX1320" s="9"/>
      <c r="RLY1320" s="9"/>
      <c r="RLZ1320" s="9"/>
      <c r="RMA1320" s="9"/>
      <c r="RMB1320" s="9"/>
      <c r="RMC1320" s="9"/>
      <c r="RMD1320" s="9"/>
      <c r="RME1320" s="9"/>
      <c r="RMF1320" s="9"/>
      <c r="RMG1320" s="9"/>
      <c r="RMH1320" s="9"/>
      <c r="RMI1320" s="9"/>
      <c r="RMJ1320" s="9"/>
      <c r="RMK1320" s="9"/>
      <c r="RML1320" s="9"/>
      <c r="RMM1320" s="9"/>
      <c r="RMN1320" s="9"/>
      <c r="RMO1320" s="9"/>
      <c r="RMP1320" s="9"/>
      <c r="RMQ1320" s="9"/>
      <c r="RMR1320" s="9"/>
      <c r="RMS1320" s="9"/>
      <c r="RMT1320" s="9"/>
      <c r="RMU1320" s="9"/>
      <c r="RMV1320" s="9"/>
      <c r="RMW1320" s="9"/>
      <c r="RMX1320" s="9"/>
      <c r="RMY1320" s="9"/>
      <c r="RMZ1320" s="9"/>
      <c r="RNA1320" s="9"/>
      <c r="RNB1320" s="9"/>
      <c r="RNC1320" s="9"/>
      <c r="RND1320" s="9"/>
      <c r="RNE1320" s="9"/>
      <c r="RNF1320" s="9"/>
      <c r="RNG1320" s="9"/>
      <c r="RNH1320" s="9"/>
      <c r="RNI1320" s="9"/>
      <c r="RNJ1320" s="9"/>
      <c r="RNK1320" s="9"/>
      <c r="RNL1320" s="9"/>
      <c r="RNM1320" s="9"/>
      <c r="RNN1320" s="9"/>
      <c r="RNO1320" s="9"/>
      <c r="RNP1320" s="9"/>
      <c r="RNQ1320" s="9"/>
      <c r="RNR1320" s="9"/>
      <c r="RNS1320" s="9"/>
      <c r="RNT1320" s="9"/>
      <c r="RNU1320" s="9"/>
      <c r="RNV1320" s="9"/>
      <c r="RNW1320" s="9"/>
      <c r="RNX1320" s="9"/>
      <c r="RNY1320" s="9"/>
      <c r="RNZ1320" s="9"/>
      <c r="ROA1320" s="9"/>
      <c r="ROB1320" s="9"/>
      <c r="ROC1320" s="9"/>
      <c r="ROD1320" s="9"/>
      <c r="ROE1320" s="9"/>
      <c r="ROF1320" s="9"/>
      <c r="ROG1320" s="9"/>
      <c r="ROH1320" s="9"/>
      <c r="ROI1320" s="9"/>
      <c r="ROJ1320" s="9"/>
      <c r="ROK1320" s="9"/>
      <c r="ROL1320" s="9"/>
      <c r="ROM1320" s="9"/>
      <c r="RON1320" s="9"/>
      <c r="ROO1320" s="9"/>
      <c r="ROP1320" s="9"/>
      <c r="ROQ1320" s="9"/>
      <c r="ROR1320" s="9"/>
      <c r="ROS1320" s="9"/>
      <c r="ROT1320" s="9"/>
      <c r="ROU1320" s="9"/>
      <c r="ROV1320" s="9"/>
      <c r="ROW1320" s="9"/>
      <c r="ROX1320" s="9"/>
      <c r="ROY1320" s="9"/>
      <c r="ROZ1320" s="9"/>
      <c r="RPA1320" s="9"/>
      <c r="RPB1320" s="9"/>
      <c r="RPC1320" s="9"/>
      <c r="RPD1320" s="9"/>
      <c r="RPE1320" s="9"/>
      <c r="RPF1320" s="9"/>
      <c r="RPG1320" s="9"/>
      <c r="RPH1320" s="9"/>
      <c r="RPI1320" s="9"/>
      <c r="RPJ1320" s="9"/>
      <c r="RPK1320" s="9"/>
      <c r="RPL1320" s="9"/>
      <c r="RPM1320" s="9"/>
      <c r="RPN1320" s="9"/>
      <c r="RPO1320" s="9"/>
      <c r="RPP1320" s="9"/>
      <c r="RPQ1320" s="9"/>
      <c r="RPR1320" s="9"/>
      <c r="RPS1320" s="9"/>
      <c r="RPT1320" s="9"/>
      <c r="RPU1320" s="9"/>
      <c r="RPV1320" s="9"/>
      <c r="RPW1320" s="9"/>
      <c r="RPX1320" s="9"/>
      <c r="RPY1320" s="9"/>
      <c r="RPZ1320" s="9"/>
      <c r="RQA1320" s="9"/>
      <c r="RQB1320" s="9"/>
      <c r="RQC1320" s="9"/>
      <c r="RQD1320" s="9"/>
      <c r="RQE1320" s="9"/>
      <c r="RQF1320" s="9"/>
      <c r="RQG1320" s="9"/>
      <c r="RQH1320" s="9"/>
      <c r="RQI1320" s="9"/>
      <c r="RQJ1320" s="9"/>
      <c r="RQK1320" s="9"/>
      <c r="RQL1320" s="9"/>
      <c r="RQM1320" s="9"/>
      <c r="RQN1320" s="9"/>
      <c r="RQO1320" s="9"/>
      <c r="RQP1320" s="9"/>
      <c r="RQQ1320" s="9"/>
      <c r="RQR1320" s="9"/>
      <c r="RQS1320" s="9"/>
      <c r="RQT1320" s="9"/>
      <c r="RQU1320" s="9"/>
      <c r="RQV1320" s="9"/>
      <c r="RQW1320" s="9"/>
      <c r="RQX1320" s="9"/>
      <c r="RQY1320" s="9"/>
      <c r="RQZ1320" s="9"/>
      <c r="RRA1320" s="9"/>
      <c r="RRB1320" s="9"/>
      <c r="RRC1320" s="9"/>
      <c r="RRD1320" s="9"/>
      <c r="RRE1320" s="9"/>
      <c r="RRF1320" s="9"/>
      <c r="RRG1320" s="9"/>
      <c r="RRH1320" s="9"/>
      <c r="RRI1320" s="9"/>
      <c r="RRJ1320" s="9"/>
      <c r="RRK1320" s="9"/>
      <c r="RRL1320" s="9"/>
      <c r="RRM1320" s="9"/>
      <c r="RRN1320" s="9"/>
      <c r="RRO1320" s="9"/>
      <c r="RRP1320" s="9"/>
      <c r="RRQ1320" s="9"/>
      <c r="RRR1320" s="9"/>
      <c r="RRS1320" s="9"/>
      <c r="RRT1320" s="9"/>
      <c r="RRU1320" s="9"/>
      <c r="RRV1320" s="9"/>
      <c r="RRW1320" s="9"/>
      <c r="RRX1320" s="9"/>
      <c r="RRY1320" s="9"/>
      <c r="RRZ1320" s="9"/>
      <c r="RSA1320" s="9"/>
      <c r="RSB1320" s="9"/>
      <c r="RSC1320" s="9"/>
      <c r="RSD1320" s="9"/>
      <c r="RSE1320" s="9"/>
      <c r="RSF1320" s="9"/>
      <c r="RSG1320" s="9"/>
      <c r="RSH1320" s="9"/>
      <c r="RSI1320" s="9"/>
      <c r="RSJ1320" s="9"/>
      <c r="RSK1320" s="9"/>
      <c r="RSL1320" s="9"/>
      <c r="RSM1320" s="9"/>
      <c r="RSN1320" s="9"/>
      <c r="RSO1320" s="9"/>
      <c r="RSP1320" s="9"/>
      <c r="RSQ1320" s="9"/>
      <c r="RSR1320" s="9"/>
      <c r="RSS1320" s="9"/>
      <c r="RST1320" s="9"/>
      <c r="RSU1320" s="9"/>
      <c r="RSV1320" s="9"/>
      <c r="RSW1320" s="9"/>
      <c r="RSX1320" s="9"/>
      <c r="RSY1320" s="9"/>
      <c r="RSZ1320" s="9"/>
      <c r="RTA1320" s="9"/>
      <c r="RTB1320" s="9"/>
      <c r="RTC1320" s="9"/>
      <c r="RTD1320" s="9"/>
      <c r="RTE1320" s="9"/>
      <c r="RTF1320" s="9"/>
      <c r="RTG1320" s="9"/>
      <c r="RTH1320" s="9"/>
      <c r="RTI1320" s="9"/>
      <c r="RTJ1320" s="9"/>
      <c r="RTK1320" s="9"/>
      <c r="RTL1320" s="9"/>
      <c r="RTM1320" s="9"/>
      <c r="RTN1320" s="9"/>
      <c r="RTO1320" s="9"/>
      <c r="RTP1320" s="9"/>
      <c r="RTQ1320" s="9"/>
      <c r="RTR1320" s="9"/>
      <c r="RTS1320" s="9"/>
      <c r="RTT1320" s="9"/>
      <c r="RTU1320" s="9"/>
      <c r="RTV1320" s="9"/>
      <c r="RTW1320" s="9"/>
      <c r="RTX1320" s="9"/>
      <c r="RTY1320" s="9"/>
      <c r="RTZ1320" s="9"/>
      <c r="RUA1320" s="9"/>
      <c r="RUB1320" s="9"/>
      <c r="RUC1320" s="9"/>
      <c r="RUD1320" s="9"/>
      <c r="RUE1320" s="9"/>
      <c r="RUF1320" s="9"/>
      <c r="RUG1320" s="9"/>
      <c r="RUH1320" s="9"/>
      <c r="RUI1320" s="9"/>
      <c r="RUJ1320" s="9"/>
      <c r="RUK1320" s="9"/>
      <c r="RUL1320" s="9"/>
      <c r="RUM1320" s="9"/>
      <c r="RUN1320" s="9"/>
      <c r="RUO1320" s="9"/>
      <c r="RUP1320" s="9"/>
      <c r="RUQ1320" s="9"/>
      <c r="RUR1320" s="9"/>
      <c r="RUS1320" s="9"/>
      <c r="RUT1320" s="9"/>
      <c r="RUU1320" s="9"/>
      <c r="RUV1320" s="9"/>
      <c r="RUW1320" s="9"/>
      <c r="RUX1320" s="9"/>
      <c r="RUY1320" s="9"/>
      <c r="RUZ1320" s="9"/>
      <c r="RVA1320" s="9"/>
      <c r="RVB1320" s="9"/>
      <c r="RVC1320" s="9"/>
      <c r="RVD1320" s="9"/>
      <c r="RVE1320" s="9"/>
      <c r="RVF1320" s="9"/>
      <c r="RVG1320" s="9"/>
      <c r="RVH1320" s="9"/>
      <c r="RVI1320" s="9"/>
      <c r="RVJ1320" s="9"/>
      <c r="RVK1320" s="9"/>
      <c r="RVL1320" s="9"/>
      <c r="RVM1320" s="9"/>
      <c r="RVN1320" s="9"/>
      <c r="RVO1320" s="9"/>
      <c r="RVP1320" s="9"/>
      <c r="RVQ1320" s="9"/>
      <c r="RVR1320" s="9"/>
      <c r="RVS1320" s="9"/>
      <c r="RVT1320" s="9"/>
      <c r="RVU1320" s="9"/>
      <c r="RVV1320" s="9"/>
      <c r="RVW1320" s="9"/>
      <c r="RVX1320" s="9"/>
      <c r="RVY1320" s="9"/>
      <c r="RVZ1320" s="9"/>
      <c r="RWA1320" s="9"/>
      <c r="RWB1320" s="9"/>
      <c r="RWC1320" s="9"/>
      <c r="RWD1320" s="9"/>
      <c r="RWE1320" s="9"/>
      <c r="RWF1320" s="9"/>
      <c r="RWG1320" s="9"/>
      <c r="RWH1320" s="9"/>
      <c r="RWI1320" s="9"/>
      <c r="RWJ1320" s="9"/>
      <c r="RWK1320" s="9"/>
      <c r="RWL1320" s="9"/>
      <c r="RWM1320" s="9"/>
      <c r="RWN1320" s="9"/>
      <c r="RWO1320" s="9"/>
      <c r="RWP1320" s="9"/>
      <c r="RWQ1320" s="9"/>
      <c r="RWR1320" s="9"/>
      <c r="RWS1320" s="9"/>
      <c r="RWT1320" s="9"/>
      <c r="RWU1320" s="9"/>
      <c r="RWV1320" s="9"/>
      <c r="RWW1320" s="9"/>
      <c r="RWX1320" s="9"/>
      <c r="RWY1320" s="9"/>
      <c r="RWZ1320" s="9"/>
      <c r="RXA1320" s="9"/>
      <c r="RXB1320" s="9"/>
      <c r="RXC1320" s="9"/>
      <c r="RXD1320" s="9"/>
      <c r="RXE1320" s="9"/>
      <c r="RXF1320" s="9"/>
      <c r="RXG1320" s="9"/>
      <c r="RXH1320" s="9"/>
      <c r="RXI1320" s="9"/>
      <c r="RXJ1320" s="9"/>
      <c r="RXK1320" s="9"/>
      <c r="RXL1320" s="9"/>
      <c r="RXM1320" s="9"/>
      <c r="RXN1320" s="9"/>
      <c r="RXO1320" s="9"/>
      <c r="RXP1320" s="9"/>
      <c r="RXQ1320" s="9"/>
      <c r="RXR1320" s="9"/>
      <c r="RXS1320" s="9"/>
      <c r="RXT1320" s="9"/>
      <c r="RXU1320" s="9"/>
      <c r="RXV1320" s="9"/>
      <c r="RXW1320" s="9"/>
      <c r="RXX1320" s="9"/>
      <c r="RXY1320" s="9"/>
      <c r="RXZ1320" s="9"/>
      <c r="RYA1320" s="9"/>
      <c r="RYB1320" s="9"/>
      <c r="RYC1320" s="9"/>
      <c r="RYD1320" s="9"/>
      <c r="RYE1320" s="9"/>
      <c r="RYF1320" s="9"/>
      <c r="RYG1320" s="9"/>
      <c r="RYH1320" s="9"/>
      <c r="RYI1320" s="9"/>
      <c r="RYJ1320" s="9"/>
      <c r="RYK1320" s="9"/>
      <c r="RYL1320" s="9"/>
      <c r="RYM1320" s="9"/>
      <c r="RYN1320" s="9"/>
      <c r="RYO1320" s="9"/>
      <c r="RYP1320" s="9"/>
      <c r="RYQ1320" s="9"/>
      <c r="RYR1320" s="9"/>
      <c r="RYS1320" s="9"/>
      <c r="RYT1320" s="9"/>
      <c r="RYU1320" s="9"/>
      <c r="RYV1320" s="9"/>
      <c r="RYW1320" s="9"/>
      <c r="RYX1320" s="9"/>
      <c r="RYY1320" s="9"/>
      <c r="RYZ1320" s="9"/>
      <c r="RZA1320" s="9"/>
      <c r="RZB1320" s="9"/>
      <c r="RZC1320" s="9"/>
      <c r="RZD1320" s="9"/>
      <c r="RZE1320" s="9"/>
      <c r="RZF1320" s="9"/>
      <c r="RZG1320" s="9"/>
      <c r="RZH1320" s="9"/>
      <c r="RZI1320" s="9"/>
      <c r="RZJ1320" s="9"/>
      <c r="RZK1320" s="9"/>
      <c r="RZL1320" s="9"/>
      <c r="RZM1320" s="9"/>
      <c r="RZN1320" s="9"/>
      <c r="RZO1320" s="9"/>
      <c r="RZP1320" s="9"/>
      <c r="RZQ1320" s="9"/>
      <c r="RZR1320" s="9"/>
      <c r="RZS1320" s="9"/>
      <c r="RZT1320" s="9"/>
      <c r="RZU1320" s="9"/>
      <c r="RZV1320" s="9"/>
      <c r="RZW1320" s="9"/>
      <c r="RZX1320" s="9"/>
      <c r="RZY1320" s="9"/>
      <c r="RZZ1320" s="9"/>
      <c r="SAA1320" s="9"/>
      <c r="SAB1320" s="9"/>
      <c r="SAC1320" s="9"/>
      <c r="SAD1320" s="9"/>
      <c r="SAE1320" s="9"/>
      <c r="SAF1320" s="9"/>
      <c r="SAG1320" s="9"/>
      <c r="SAH1320" s="9"/>
      <c r="SAI1320" s="9"/>
      <c r="SAJ1320" s="9"/>
      <c r="SAK1320" s="9"/>
      <c r="SAL1320" s="9"/>
      <c r="SAM1320" s="9"/>
      <c r="SAN1320" s="9"/>
      <c r="SAO1320" s="9"/>
      <c r="SAP1320" s="9"/>
      <c r="SAQ1320" s="9"/>
      <c r="SAR1320" s="9"/>
      <c r="SAS1320" s="9"/>
      <c r="SAT1320" s="9"/>
      <c r="SAU1320" s="9"/>
      <c r="SAV1320" s="9"/>
      <c r="SAW1320" s="9"/>
      <c r="SAX1320" s="9"/>
      <c r="SAY1320" s="9"/>
      <c r="SAZ1320" s="9"/>
      <c r="SBA1320" s="9"/>
      <c r="SBB1320" s="9"/>
      <c r="SBC1320" s="9"/>
      <c r="SBD1320" s="9"/>
      <c r="SBE1320" s="9"/>
      <c r="SBF1320" s="9"/>
      <c r="SBG1320" s="9"/>
      <c r="SBH1320" s="9"/>
      <c r="SBI1320" s="9"/>
      <c r="SBJ1320" s="9"/>
      <c r="SBK1320" s="9"/>
      <c r="SBL1320" s="9"/>
      <c r="SBM1320" s="9"/>
      <c r="SBN1320" s="9"/>
      <c r="SBO1320" s="9"/>
      <c r="SBP1320" s="9"/>
      <c r="SBQ1320" s="9"/>
      <c r="SBR1320" s="9"/>
      <c r="SBS1320" s="9"/>
      <c r="SBT1320" s="9"/>
      <c r="SBU1320" s="9"/>
      <c r="SBV1320" s="9"/>
      <c r="SBW1320" s="9"/>
      <c r="SBX1320" s="9"/>
      <c r="SBY1320" s="9"/>
      <c r="SBZ1320" s="9"/>
      <c r="SCA1320" s="9"/>
      <c r="SCB1320" s="9"/>
      <c r="SCC1320" s="9"/>
      <c r="SCD1320" s="9"/>
      <c r="SCE1320" s="9"/>
      <c r="SCF1320" s="9"/>
      <c r="SCG1320" s="9"/>
      <c r="SCH1320" s="9"/>
      <c r="SCI1320" s="9"/>
      <c r="SCJ1320" s="9"/>
      <c r="SCK1320" s="9"/>
      <c r="SCL1320" s="9"/>
      <c r="SCM1320" s="9"/>
      <c r="SCN1320" s="9"/>
      <c r="SCO1320" s="9"/>
      <c r="SCP1320" s="9"/>
      <c r="SCQ1320" s="9"/>
      <c r="SCR1320" s="9"/>
      <c r="SCS1320" s="9"/>
      <c r="SCT1320" s="9"/>
      <c r="SCU1320" s="9"/>
      <c r="SCV1320" s="9"/>
      <c r="SCW1320" s="9"/>
      <c r="SCX1320" s="9"/>
      <c r="SCY1320" s="9"/>
      <c r="SCZ1320" s="9"/>
      <c r="SDA1320" s="9"/>
      <c r="SDB1320" s="9"/>
      <c r="SDC1320" s="9"/>
      <c r="SDD1320" s="9"/>
      <c r="SDE1320" s="9"/>
      <c r="SDF1320" s="9"/>
      <c r="SDG1320" s="9"/>
      <c r="SDH1320" s="9"/>
      <c r="SDI1320" s="9"/>
      <c r="SDJ1320" s="9"/>
      <c r="SDK1320" s="9"/>
      <c r="SDL1320" s="9"/>
      <c r="SDM1320" s="9"/>
      <c r="SDN1320" s="9"/>
      <c r="SDO1320" s="9"/>
      <c r="SDP1320" s="9"/>
      <c r="SDQ1320" s="9"/>
      <c r="SDR1320" s="9"/>
      <c r="SDS1320" s="9"/>
      <c r="SDT1320" s="9"/>
      <c r="SDU1320" s="9"/>
      <c r="SDV1320" s="9"/>
      <c r="SDW1320" s="9"/>
      <c r="SDX1320" s="9"/>
      <c r="SDY1320" s="9"/>
      <c r="SDZ1320" s="9"/>
      <c r="SEA1320" s="9"/>
      <c r="SEB1320" s="9"/>
      <c r="SEC1320" s="9"/>
      <c r="SED1320" s="9"/>
      <c r="SEE1320" s="9"/>
      <c r="SEF1320" s="9"/>
      <c r="SEG1320" s="9"/>
      <c r="SEH1320" s="9"/>
      <c r="SEI1320" s="9"/>
      <c r="SEJ1320" s="9"/>
      <c r="SEK1320" s="9"/>
      <c r="SEL1320" s="9"/>
      <c r="SEM1320" s="9"/>
      <c r="SEN1320" s="9"/>
      <c r="SEO1320" s="9"/>
      <c r="SEP1320" s="9"/>
      <c r="SEQ1320" s="9"/>
      <c r="SER1320" s="9"/>
      <c r="SES1320" s="9"/>
      <c r="SET1320" s="9"/>
      <c r="SEU1320" s="9"/>
      <c r="SEV1320" s="9"/>
      <c r="SEW1320" s="9"/>
      <c r="SEX1320" s="9"/>
      <c r="SEY1320" s="9"/>
      <c r="SEZ1320" s="9"/>
      <c r="SFA1320" s="9"/>
      <c r="SFB1320" s="9"/>
      <c r="SFC1320" s="9"/>
      <c r="SFD1320" s="9"/>
      <c r="SFE1320" s="9"/>
      <c r="SFF1320" s="9"/>
      <c r="SFG1320" s="9"/>
      <c r="SFH1320" s="9"/>
      <c r="SFI1320" s="9"/>
      <c r="SFJ1320" s="9"/>
      <c r="SFK1320" s="9"/>
      <c r="SFL1320" s="9"/>
      <c r="SFM1320" s="9"/>
      <c r="SFN1320" s="9"/>
      <c r="SFO1320" s="9"/>
      <c r="SFP1320" s="9"/>
      <c r="SFQ1320" s="9"/>
      <c r="SFR1320" s="9"/>
      <c r="SFS1320" s="9"/>
      <c r="SFT1320" s="9"/>
      <c r="SFU1320" s="9"/>
      <c r="SFV1320" s="9"/>
      <c r="SFW1320" s="9"/>
      <c r="SFX1320" s="9"/>
      <c r="SFY1320" s="9"/>
      <c r="SFZ1320" s="9"/>
      <c r="SGA1320" s="9"/>
      <c r="SGB1320" s="9"/>
      <c r="SGC1320" s="9"/>
      <c r="SGD1320" s="9"/>
      <c r="SGE1320" s="9"/>
      <c r="SGF1320" s="9"/>
      <c r="SGG1320" s="9"/>
      <c r="SGH1320" s="9"/>
      <c r="SGI1320" s="9"/>
      <c r="SGJ1320" s="9"/>
      <c r="SGK1320" s="9"/>
      <c r="SGL1320" s="9"/>
      <c r="SGM1320" s="9"/>
      <c r="SGN1320" s="9"/>
      <c r="SGO1320" s="9"/>
      <c r="SGP1320" s="9"/>
      <c r="SGQ1320" s="9"/>
      <c r="SGR1320" s="9"/>
      <c r="SGS1320" s="9"/>
      <c r="SGT1320" s="9"/>
      <c r="SGU1320" s="9"/>
      <c r="SGV1320" s="9"/>
      <c r="SGW1320" s="9"/>
      <c r="SGX1320" s="9"/>
      <c r="SGY1320" s="9"/>
      <c r="SGZ1320" s="9"/>
      <c r="SHA1320" s="9"/>
      <c r="SHB1320" s="9"/>
      <c r="SHC1320" s="9"/>
      <c r="SHD1320" s="9"/>
      <c r="SHE1320" s="9"/>
      <c r="SHF1320" s="9"/>
      <c r="SHG1320" s="9"/>
      <c r="SHH1320" s="9"/>
      <c r="SHI1320" s="9"/>
      <c r="SHJ1320" s="9"/>
      <c r="SHK1320" s="9"/>
      <c r="SHL1320" s="9"/>
      <c r="SHM1320" s="9"/>
      <c r="SHN1320" s="9"/>
      <c r="SHO1320" s="9"/>
      <c r="SHP1320" s="9"/>
      <c r="SHQ1320" s="9"/>
      <c r="SHR1320" s="9"/>
      <c r="SHS1320" s="9"/>
      <c r="SHT1320" s="9"/>
      <c r="SHU1320" s="9"/>
      <c r="SHV1320" s="9"/>
      <c r="SHW1320" s="9"/>
      <c r="SHX1320" s="9"/>
      <c r="SHY1320" s="9"/>
      <c r="SHZ1320" s="9"/>
      <c r="SIA1320" s="9"/>
      <c r="SIB1320" s="9"/>
      <c r="SIC1320" s="9"/>
      <c r="SID1320" s="9"/>
      <c r="SIE1320" s="9"/>
      <c r="SIF1320" s="9"/>
      <c r="SIG1320" s="9"/>
      <c r="SIH1320" s="9"/>
      <c r="SII1320" s="9"/>
      <c r="SIJ1320" s="9"/>
      <c r="SIK1320" s="9"/>
      <c r="SIL1320" s="9"/>
      <c r="SIM1320" s="9"/>
      <c r="SIN1320" s="9"/>
      <c r="SIO1320" s="9"/>
      <c r="SIP1320" s="9"/>
      <c r="SIQ1320" s="9"/>
      <c r="SIR1320" s="9"/>
      <c r="SIS1320" s="9"/>
      <c r="SIT1320" s="9"/>
      <c r="SIU1320" s="9"/>
      <c r="SIV1320" s="9"/>
      <c r="SIW1320" s="9"/>
      <c r="SIX1320" s="9"/>
      <c r="SIY1320" s="9"/>
      <c r="SIZ1320" s="9"/>
      <c r="SJA1320" s="9"/>
      <c r="SJB1320" s="9"/>
      <c r="SJC1320" s="9"/>
      <c r="SJD1320" s="9"/>
      <c r="SJE1320" s="9"/>
      <c r="SJF1320" s="9"/>
      <c r="SJG1320" s="9"/>
      <c r="SJH1320" s="9"/>
      <c r="SJI1320" s="9"/>
      <c r="SJJ1320" s="9"/>
      <c r="SJK1320" s="9"/>
      <c r="SJL1320" s="9"/>
      <c r="SJM1320" s="9"/>
      <c r="SJN1320" s="9"/>
      <c r="SJO1320" s="9"/>
      <c r="SJP1320" s="9"/>
      <c r="SJQ1320" s="9"/>
      <c r="SJR1320" s="9"/>
      <c r="SJS1320" s="9"/>
      <c r="SJT1320" s="9"/>
      <c r="SJU1320" s="9"/>
      <c r="SJV1320" s="9"/>
      <c r="SJW1320" s="9"/>
      <c r="SJX1320" s="9"/>
      <c r="SJY1320" s="9"/>
      <c r="SJZ1320" s="9"/>
      <c r="SKA1320" s="9"/>
      <c r="SKB1320" s="9"/>
      <c r="SKC1320" s="9"/>
      <c r="SKD1320" s="9"/>
      <c r="SKE1320" s="9"/>
      <c r="SKF1320" s="9"/>
      <c r="SKG1320" s="9"/>
      <c r="SKH1320" s="9"/>
      <c r="SKI1320" s="9"/>
      <c r="SKJ1320" s="9"/>
      <c r="SKK1320" s="9"/>
      <c r="SKL1320" s="9"/>
      <c r="SKM1320" s="9"/>
      <c r="SKN1320" s="9"/>
      <c r="SKO1320" s="9"/>
      <c r="SKP1320" s="9"/>
      <c r="SKQ1320" s="9"/>
      <c r="SKR1320" s="9"/>
      <c r="SKS1320" s="9"/>
      <c r="SKT1320" s="9"/>
      <c r="SKU1320" s="9"/>
      <c r="SKV1320" s="9"/>
      <c r="SKW1320" s="9"/>
      <c r="SKX1320" s="9"/>
      <c r="SKY1320" s="9"/>
      <c r="SKZ1320" s="9"/>
      <c r="SLA1320" s="9"/>
      <c r="SLB1320" s="9"/>
      <c r="SLC1320" s="9"/>
      <c r="SLD1320" s="9"/>
      <c r="SLE1320" s="9"/>
      <c r="SLF1320" s="9"/>
      <c r="SLG1320" s="9"/>
      <c r="SLH1320" s="9"/>
      <c r="SLI1320" s="9"/>
      <c r="SLJ1320" s="9"/>
      <c r="SLK1320" s="9"/>
      <c r="SLL1320" s="9"/>
      <c r="SLM1320" s="9"/>
      <c r="SLN1320" s="9"/>
      <c r="SLO1320" s="9"/>
      <c r="SLP1320" s="9"/>
      <c r="SLQ1320" s="9"/>
      <c r="SLR1320" s="9"/>
      <c r="SLS1320" s="9"/>
      <c r="SLT1320" s="9"/>
      <c r="SLU1320" s="9"/>
      <c r="SLV1320" s="9"/>
      <c r="SLW1320" s="9"/>
      <c r="SLX1320" s="9"/>
      <c r="SLY1320" s="9"/>
      <c r="SLZ1320" s="9"/>
      <c r="SMA1320" s="9"/>
      <c r="SMB1320" s="9"/>
      <c r="SMC1320" s="9"/>
      <c r="SMD1320" s="9"/>
      <c r="SME1320" s="9"/>
      <c r="SMF1320" s="9"/>
      <c r="SMG1320" s="9"/>
      <c r="SMH1320" s="9"/>
      <c r="SMI1320" s="9"/>
      <c r="SMJ1320" s="9"/>
      <c r="SMK1320" s="9"/>
      <c r="SML1320" s="9"/>
      <c r="SMM1320" s="9"/>
      <c r="SMN1320" s="9"/>
      <c r="SMO1320" s="9"/>
      <c r="SMP1320" s="9"/>
      <c r="SMQ1320" s="9"/>
      <c r="SMR1320" s="9"/>
      <c r="SMS1320" s="9"/>
      <c r="SMT1320" s="9"/>
      <c r="SMU1320" s="9"/>
      <c r="SMV1320" s="9"/>
      <c r="SMW1320" s="9"/>
      <c r="SMX1320" s="9"/>
      <c r="SMY1320" s="9"/>
      <c r="SMZ1320" s="9"/>
      <c r="SNA1320" s="9"/>
      <c r="SNB1320" s="9"/>
      <c r="SNC1320" s="9"/>
      <c r="SND1320" s="9"/>
      <c r="SNE1320" s="9"/>
      <c r="SNF1320" s="9"/>
      <c r="SNG1320" s="9"/>
      <c r="SNH1320" s="9"/>
      <c r="SNI1320" s="9"/>
      <c r="SNJ1320" s="9"/>
      <c r="SNK1320" s="9"/>
      <c r="SNL1320" s="9"/>
      <c r="SNM1320" s="9"/>
      <c r="SNN1320" s="9"/>
      <c r="SNO1320" s="9"/>
      <c r="SNP1320" s="9"/>
      <c r="SNQ1320" s="9"/>
      <c r="SNR1320" s="9"/>
      <c r="SNS1320" s="9"/>
      <c r="SNT1320" s="9"/>
      <c r="SNU1320" s="9"/>
      <c r="SNV1320" s="9"/>
      <c r="SNW1320" s="9"/>
      <c r="SNX1320" s="9"/>
      <c r="SNY1320" s="9"/>
      <c r="SNZ1320" s="9"/>
      <c r="SOA1320" s="9"/>
      <c r="SOB1320" s="9"/>
      <c r="SOC1320" s="9"/>
      <c r="SOD1320" s="9"/>
      <c r="SOE1320" s="9"/>
      <c r="SOF1320" s="9"/>
      <c r="SOG1320" s="9"/>
      <c r="SOH1320" s="9"/>
      <c r="SOI1320" s="9"/>
      <c r="SOJ1320" s="9"/>
      <c r="SOK1320" s="9"/>
      <c r="SOL1320" s="9"/>
      <c r="SOM1320" s="9"/>
      <c r="SON1320" s="9"/>
      <c r="SOO1320" s="9"/>
      <c r="SOP1320" s="9"/>
      <c r="SOQ1320" s="9"/>
      <c r="SOR1320" s="9"/>
      <c r="SOS1320" s="9"/>
      <c r="SOT1320" s="9"/>
      <c r="SOU1320" s="9"/>
      <c r="SOV1320" s="9"/>
      <c r="SOW1320" s="9"/>
      <c r="SOX1320" s="9"/>
      <c r="SOY1320" s="9"/>
      <c r="SOZ1320" s="9"/>
      <c r="SPA1320" s="9"/>
      <c r="SPB1320" s="9"/>
      <c r="SPC1320" s="9"/>
      <c r="SPD1320" s="9"/>
      <c r="SPE1320" s="9"/>
      <c r="SPF1320" s="9"/>
      <c r="SPG1320" s="9"/>
      <c r="SPH1320" s="9"/>
      <c r="SPI1320" s="9"/>
      <c r="SPJ1320" s="9"/>
      <c r="SPK1320" s="9"/>
      <c r="SPL1320" s="9"/>
      <c r="SPM1320" s="9"/>
      <c r="SPN1320" s="9"/>
      <c r="SPO1320" s="9"/>
      <c r="SPP1320" s="9"/>
      <c r="SPQ1320" s="9"/>
      <c r="SPR1320" s="9"/>
      <c r="SPS1320" s="9"/>
      <c r="SPT1320" s="9"/>
      <c r="SPU1320" s="9"/>
      <c r="SPV1320" s="9"/>
      <c r="SPW1320" s="9"/>
      <c r="SPX1320" s="9"/>
      <c r="SPY1320" s="9"/>
      <c r="SPZ1320" s="9"/>
      <c r="SQA1320" s="9"/>
      <c r="SQB1320" s="9"/>
      <c r="SQC1320" s="9"/>
      <c r="SQD1320" s="9"/>
      <c r="SQE1320" s="9"/>
      <c r="SQF1320" s="9"/>
      <c r="SQG1320" s="9"/>
      <c r="SQH1320" s="9"/>
      <c r="SQI1320" s="9"/>
      <c r="SQJ1320" s="9"/>
      <c r="SQK1320" s="9"/>
      <c r="SQL1320" s="9"/>
      <c r="SQM1320" s="9"/>
      <c r="SQN1320" s="9"/>
      <c r="SQO1320" s="9"/>
      <c r="SQP1320" s="9"/>
      <c r="SQQ1320" s="9"/>
      <c r="SQR1320" s="9"/>
      <c r="SQS1320" s="9"/>
      <c r="SQT1320" s="9"/>
      <c r="SQU1320" s="9"/>
      <c r="SQV1320" s="9"/>
      <c r="SQW1320" s="9"/>
      <c r="SQX1320" s="9"/>
      <c r="SQY1320" s="9"/>
      <c r="SQZ1320" s="9"/>
      <c r="SRA1320" s="9"/>
      <c r="SRB1320" s="9"/>
      <c r="SRC1320" s="9"/>
      <c r="SRD1320" s="9"/>
      <c r="SRE1320" s="9"/>
      <c r="SRF1320" s="9"/>
      <c r="SRG1320" s="9"/>
      <c r="SRH1320" s="9"/>
      <c r="SRI1320" s="9"/>
      <c r="SRJ1320" s="9"/>
      <c r="SRK1320" s="9"/>
      <c r="SRL1320" s="9"/>
      <c r="SRM1320" s="9"/>
      <c r="SRN1320" s="9"/>
      <c r="SRO1320" s="9"/>
      <c r="SRP1320" s="9"/>
      <c r="SRQ1320" s="9"/>
      <c r="SRR1320" s="9"/>
      <c r="SRS1320" s="9"/>
      <c r="SRT1320" s="9"/>
      <c r="SRU1320" s="9"/>
      <c r="SRV1320" s="9"/>
      <c r="SRW1320" s="9"/>
      <c r="SRX1320" s="9"/>
      <c r="SRY1320" s="9"/>
      <c r="SRZ1320" s="9"/>
      <c r="SSA1320" s="9"/>
      <c r="SSB1320" s="9"/>
      <c r="SSC1320" s="9"/>
      <c r="SSD1320" s="9"/>
      <c r="SSE1320" s="9"/>
      <c r="SSF1320" s="9"/>
      <c r="SSG1320" s="9"/>
      <c r="SSH1320" s="9"/>
      <c r="SSI1320" s="9"/>
      <c r="SSJ1320" s="9"/>
      <c r="SSK1320" s="9"/>
      <c r="SSL1320" s="9"/>
      <c r="SSM1320" s="9"/>
      <c r="SSN1320" s="9"/>
      <c r="SSO1320" s="9"/>
      <c r="SSP1320" s="9"/>
      <c r="SSQ1320" s="9"/>
      <c r="SSR1320" s="9"/>
      <c r="SSS1320" s="9"/>
      <c r="SST1320" s="9"/>
      <c r="SSU1320" s="9"/>
      <c r="SSV1320" s="9"/>
      <c r="SSW1320" s="9"/>
      <c r="SSX1320" s="9"/>
      <c r="SSY1320" s="9"/>
      <c r="SSZ1320" s="9"/>
      <c r="STA1320" s="9"/>
      <c r="STB1320" s="9"/>
      <c r="STC1320" s="9"/>
      <c r="STD1320" s="9"/>
      <c r="STE1320" s="9"/>
      <c r="STF1320" s="9"/>
      <c r="STG1320" s="9"/>
      <c r="STH1320" s="9"/>
      <c r="STI1320" s="9"/>
      <c r="STJ1320" s="9"/>
      <c r="STK1320" s="9"/>
      <c r="STL1320" s="9"/>
      <c r="STM1320" s="9"/>
      <c r="STN1320" s="9"/>
      <c r="STO1320" s="9"/>
      <c r="STP1320" s="9"/>
      <c r="STQ1320" s="9"/>
      <c r="STR1320" s="9"/>
      <c r="STS1320" s="9"/>
      <c r="STT1320" s="9"/>
      <c r="STU1320" s="9"/>
      <c r="STV1320" s="9"/>
      <c r="STW1320" s="9"/>
      <c r="STX1320" s="9"/>
      <c r="STY1320" s="9"/>
      <c r="STZ1320" s="9"/>
      <c r="SUA1320" s="9"/>
      <c r="SUB1320" s="9"/>
      <c r="SUC1320" s="9"/>
      <c r="SUD1320" s="9"/>
      <c r="SUE1320" s="9"/>
      <c r="SUF1320" s="9"/>
      <c r="SUG1320" s="9"/>
      <c r="SUH1320" s="9"/>
      <c r="SUI1320" s="9"/>
      <c r="SUJ1320" s="9"/>
      <c r="SUK1320" s="9"/>
      <c r="SUL1320" s="9"/>
      <c r="SUM1320" s="9"/>
      <c r="SUN1320" s="9"/>
      <c r="SUO1320" s="9"/>
      <c r="SUP1320" s="9"/>
      <c r="SUQ1320" s="9"/>
      <c r="SUR1320" s="9"/>
      <c r="SUS1320" s="9"/>
      <c r="SUT1320" s="9"/>
      <c r="SUU1320" s="9"/>
      <c r="SUV1320" s="9"/>
      <c r="SUW1320" s="9"/>
      <c r="SUX1320" s="9"/>
      <c r="SUY1320" s="9"/>
      <c r="SUZ1320" s="9"/>
      <c r="SVA1320" s="9"/>
      <c r="SVB1320" s="9"/>
      <c r="SVC1320" s="9"/>
      <c r="SVD1320" s="9"/>
      <c r="SVE1320" s="9"/>
      <c r="SVF1320" s="9"/>
      <c r="SVG1320" s="9"/>
      <c r="SVH1320" s="9"/>
      <c r="SVI1320" s="9"/>
      <c r="SVJ1320" s="9"/>
      <c r="SVK1320" s="9"/>
      <c r="SVL1320" s="9"/>
      <c r="SVM1320" s="9"/>
      <c r="SVN1320" s="9"/>
      <c r="SVO1320" s="9"/>
      <c r="SVP1320" s="9"/>
      <c r="SVQ1320" s="9"/>
      <c r="SVR1320" s="9"/>
      <c r="SVS1320" s="9"/>
      <c r="SVT1320" s="9"/>
      <c r="SVU1320" s="9"/>
      <c r="SVV1320" s="9"/>
      <c r="SVW1320" s="9"/>
      <c r="SVX1320" s="9"/>
      <c r="SVY1320" s="9"/>
      <c r="SVZ1320" s="9"/>
      <c r="SWA1320" s="9"/>
      <c r="SWB1320" s="9"/>
      <c r="SWC1320" s="9"/>
      <c r="SWD1320" s="9"/>
      <c r="SWE1320" s="9"/>
      <c r="SWF1320" s="9"/>
      <c r="SWG1320" s="9"/>
      <c r="SWH1320" s="9"/>
      <c r="SWI1320" s="9"/>
      <c r="SWJ1320" s="9"/>
      <c r="SWK1320" s="9"/>
      <c r="SWL1320" s="9"/>
      <c r="SWM1320" s="9"/>
      <c r="SWN1320" s="9"/>
      <c r="SWO1320" s="9"/>
      <c r="SWP1320" s="9"/>
      <c r="SWQ1320" s="9"/>
      <c r="SWR1320" s="9"/>
      <c r="SWS1320" s="9"/>
      <c r="SWT1320" s="9"/>
      <c r="SWU1320" s="9"/>
      <c r="SWV1320" s="9"/>
      <c r="SWW1320" s="9"/>
      <c r="SWX1320" s="9"/>
      <c r="SWY1320" s="9"/>
      <c r="SWZ1320" s="9"/>
      <c r="SXA1320" s="9"/>
      <c r="SXB1320" s="9"/>
      <c r="SXC1320" s="9"/>
      <c r="SXD1320" s="9"/>
      <c r="SXE1320" s="9"/>
      <c r="SXF1320" s="9"/>
      <c r="SXG1320" s="9"/>
      <c r="SXH1320" s="9"/>
      <c r="SXI1320" s="9"/>
      <c r="SXJ1320" s="9"/>
      <c r="SXK1320" s="9"/>
      <c r="SXL1320" s="9"/>
      <c r="SXM1320" s="9"/>
      <c r="SXN1320" s="9"/>
      <c r="SXO1320" s="9"/>
      <c r="SXP1320" s="9"/>
      <c r="SXQ1320" s="9"/>
      <c r="SXR1320" s="9"/>
      <c r="SXS1320" s="9"/>
      <c r="SXT1320" s="9"/>
      <c r="SXU1320" s="9"/>
      <c r="SXV1320" s="9"/>
      <c r="SXW1320" s="9"/>
      <c r="SXX1320" s="9"/>
      <c r="SXY1320" s="9"/>
      <c r="SXZ1320" s="9"/>
      <c r="SYA1320" s="9"/>
      <c r="SYB1320" s="9"/>
      <c r="SYC1320" s="9"/>
      <c r="SYD1320" s="9"/>
      <c r="SYE1320" s="9"/>
      <c r="SYF1320" s="9"/>
      <c r="SYG1320" s="9"/>
      <c r="SYH1320" s="9"/>
      <c r="SYI1320" s="9"/>
      <c r="SYJ1320" s="9"/>
      <c r="SYK1320" s="9"/>
      <c r="SYL1320" s="9"/>
      <c r="SYM1320" s="9"/>
      <c r="SYN1320" s="9"/>
      <c r="SYO1320" s="9"/>
      <c r="SYP1320" s="9"/>
      <c r="SYQ1320" s="9"/>
      <c r="SYR1320" s="9"/>
      <c r="SYS1320" s="9"/>
      <c r="SYT1320" s="9"/>
      <c r="SYU1320" s="9"/>
      <c r="SYV1320" s="9"/>
      <c r="SYW1320" s="9"/>
      <c r="SYX1320" s="9"/>
      <c r="SYY1320" s="9"/>
      <c r="SYZ1320" s="9"/>
      <c r="SZA1320" s="9"/>
      <c r="SZB1320" s="9"/>
      <c r="SZC1320" s="9"/>
      <c r="SZD1320" s="9"/>
      <c r="SZE1320" s="9"/>
      <c r="SZF1320" s="9"/>
      <c r="SZG1320" s="9"/>
      <c r="SZH1320" s="9"/>
      <c r="SZI1320" s="9"/>
      <c r="SZJ1320" s="9"/>
      <c r="SZK1320" s="9"/>
      <c r="SZL1320" s="9"/>
      <c r="SZM1320" s="9"/>
      <c r="SZN1320" s="9"/>
      <c r="SZO1320" s="9"/>
      <c r="SZP1320" s="9"/>
      <c r="SZQ1320" s="9"/>
      <c r="SZR1320" s="9"/>
      <c r="SZS1320" s="9"/>
      <c r="SZT1320" s="9"/>
      <c r="SZU1320" s="9"/>
      <c r="SZV1320" s="9"/>
      <c r="SZW1320" s="9"/>
      <c r="SZX1320" s="9"/>
      <c r="SZY1320" s="9"/>
      <c r="SZZ1320" s="9"/>
      <c r="TAA1320" s="9"/>
      <c r="TAB1320" s="9"/>
      <c r="TAC1320" s="9"/>
      <c r="TAD1320" s="9"/>
      <c r="TAE1320" s="9"/>
      <c r="TAF1320" s="9"/>
      <c r="TAG1320" s="9"/>
      <c r="TAH1320" s="9"/>
      <c r="TAI1320" s="9"/>
      <c r="TAJ1320" s="9"/>
      <c r="TAK1320" s="9"/>
      <c r="TAL1320" s="9"/>
      <c r="TAM1320" s="9"/>
      <c r="TAN1320" s="9"/>
      <c r="TAO1320" s="9"/>
      <c r="TAP1320" s="9"/>
      <c r="TAQ1320" s="9"/>
      <c r="TAR1320" s="9"/>
      <c r="TAS1320" s="9"/>
      <c r="TAT1320" s="9"/>
      <c r="TAU1320" s="9"/>
      <c r="TAV1320" s="9"/>
      <c r="TAW1320" s="9"/>
      <c r="TAX1320" s="9"/>
      <c r="TAY1320" s="9"/>
      <c r="TAZ1320" s="9"/>
      <c r="TBA1320" s="9"/>
      <c r="TBB1320" s="9"/>
      <c r="TBC1320" s="9"/>
      <c r="TBD1320" s="9"/>
      <c r="TBE1320" s="9"/>
      <c r="TBF1320" s="9"/>
      <c r="TBG1320" s="9"/>
      <c r="TBH1320" s="9"/>
      <c r="TBI1320" s="9"/>
      <c r="TBJ1320" s="9"/>
      <c r="TBK1320" s="9"/>
      <c r="TBL1320" s="9"/>
      <c r="TBM1320" s="9"/>
      <c r="TBN1320" s="9"/>
      <c r="TBO1320" s="9"/>
      <c r="TBP1320" s="9"/>
      <c r="TBQ1320" s="9"/>
      <c r="TBR1320" s="9"/>
      <c r="TBS1320" s="9"/>
      <c r="TBT1320" s="9"/>
      <c r="TBU1320" s="9"/>
      <c r="TBV1320" s="9"/>
      <c r="TBW1320" s="9"/>
      <c r="TBX1320" s="9"/>
      <c r="TBY1320" s="9"/>
      <c r="TBZ1320" s="9"/>
      <c r="TCA1320" s="9"/>
      <c r="TCB1320" s="9"/>
      <c r="TCC1320" s="9"/>
      <c r="TCD1320" s="9"/>
      <c r="TCE1320" s="9"/>
      <c r="TCF1320" s="9"/>
      <c r="TCG1320" s="9"/>
      <c r="TCH1320" s="9"/>
      <c r="TCI1320" s="9"/>
      <c r="TCJ1320" s="9"/>
      <c r="TCK1320" s="9"/>
      <c r="TCL1320" s="9"/>
      <c r="TCM1320" s="9"/>
      <c r="TCN1320" s="9"/>
      <c r="TCO1320" s="9"/>
      <c r="TCP1320" s="9"/>
      <c r="TCQ1320" s="9"/>
      <c r="TCR1320" s="9"/>
      <c r="TCS1320" s="9"/>
      <c r="TCT1320" s="9"/>
      <c r="TCU1320" s="9"/>
      <c r="TCV1320" s="9"/>
      <c r="TCW1320" s="9"/>
      <c r="TCX1320" s="9"/>
      <c r="TCY1320" s="9"/>
      <c r="TCZ1320" s="9"/>
      <c r="TDA1320" s="9"/>
      <c r="TDB1320" s="9"/>
      <c r="TDC1320" s="9"/>
      <c r="TDD1320" s="9"/>
      <c r="TDE1320" s="9"/>
      <c r="TDF1320" s="9"/>
      <c r="TDG1320" s="9"/>
      <c r="TDH1320" s="9"/>
      <c r="TDI1320" s="9"/>
      <c r="TDJ1320" s="9"/>
      <c r="TDK1320" s="9"/>
      <c r="TDL1320" s="9"/>
      <c r="TDM1320" s="9"/>
      <c r="TDN1320" s="9"/>
      <c r="TDO1320" s="9"/>
      <c r="TDP1320" s="9"/>
      <c r="TDQ1320" s="9"/>
      <c r="TDR1320" s="9"/>
      <c r="TDS1320" s="9"/>
      <c r="TDT1320" s="9"/>
      <c r="TDU1320" s="9"/>
      <c r="TDV1320" s="9"/>
      <c r="TDW1320" s="9"/>
      <c r="TDX1320" s="9"/>
      <c r="TDY1320" s="9"/>
      <c r="TDZ1320" s="9"/>
      <c r="TEA1320" s="9"/>
      <c r="TEB1320" s="9"/>
      <c r="TEC1320" s="9"/>
      <c r="TED1320" s="9"/>
      <c r="TEE1320" s="9"/>
      <c r="TEF1320" s="9"/>
      <c r="TEG1320" s="9"/>
      <c r="TEH1320" s="9"/>
      <c r="TEI1320" s="9"/>
      <c r="TEJ1320" s="9"/>
      <c r="TEK1320" s="9"/>
      <c r="TEL1320" s="9"/>
      <c r="TEM1320" s="9"/>
      <c r="TEN1320" s="9"/>
      <c r="TEO1320" s="9"/>
      <c r="TEP1320" s="9"/>
      <c r="TEQ1320" s="9"/>
      <c r="TER1320" s="9"/>
      <c r="TES1320" s="9"/>
      <c r="TET1320" s="9"/>
      <c r="TEU1320" s="9"/>
      <c r="TEV1320" s="9"/>
      <c r="TEW1320" s="9"/>
      <c r="TEX1320" s="9"/>
      <c r="TEY1320" s="9"/>
      <c r="TEZ1320" s="9"/>
      <c r="TFA1320" s="9"/>
      <c r="TFB1320" s="9"/>
      <c r="TFC1320" s="9"/>
      <c r="TFD1320" s="9"/>
      <c r="TFE1320" s="9"/>
      <c r="TFF1320" s="9"/>
      <c r="TFG1320" s="9"/>
      <c r="TFH1320" s="9"/>
      <c r="TFI1320" s="9"/>
      <c r="TFJ1320" s="9"/>
      <c r="TFK1320" s="9"/>
      <c r="TFL1320" s="9"/>
      <c r="TFM1320" s="9"/>
      <c r="TFN1320" s="9"/>
      <c r="TFO1320" s="9"/>
      <c r="TFP1320" s="9"/>
      <c r="TFQ1320" s="9"/>
      <c r="TFR1320" s="9"/>
      <c r="TFS1320" s="9"/>
      <c r="TFT1320" s="9"/>
      <c r="TFU1320" s="9"/>
      <c r="TFV1320" s="9"/>
      <c r="TFW1320" s="9"/>
      <c r="TFX1320" s="9"/>
      <c r="TFY1320" s="9"/>
      <c r="TFZ1320" s="9"/>
      <c r="TGA1320" s="9"/>
      <c r="TGB1320" s="9"/>
      <c r="TGC1320" s="9"/>
      <c r="TGD1320" s="9"/>
      <c r="TGE1320" s="9"/>
      <c r="TGF1320" s="9"/>
      <c r="TGG1320" s="9"/>
      <c r="TGH1320" s="9"/>
      <c r="TGI1320" s="9"/>
      <c r="TGJ1320" s="9"/>
      <c r="TGK1320" s="9"/>
      <c r="TGL1320" s="9"/>
      <c r="TGM1320" s="9"/>
      <c r="TGN1320" s="9"/>
      <c r="TGO1320" s="9"/>
      <c r="TGP1320" s="9"/>
      <c r="TGQ1320" s="9"/>
      <c r="TGR1320" s="9"/>
      <c r="TGS1320" s="9"/>
      <c r="TGT1320" s="9"/>
      <c r="TGU1320" s="9"/>
      <c r="TGV1320" s="9"/>
      <c r="TGW1320" s="9"/>
      <c r="TGX1320" s="9"/>
      <c r="TGY1320" s="9"/>
      <c r="TGZ1320" s="9"/>
      <c r="THA1320" s="9"/>
      <c r="THB1320" s="9"/>
      <c r="THC1320" s="9"/>
      <c r="THD1320" s="9"/>
      <c r="THE1320" s="9"/>
      <c r="THF1320" s="9"/>
      <c r="THG1320" s="9"/>
      <c r="THH1320" s="9"/>
      <c r="THI1320" s="9"/>
      <c r="THJ1320" s="9"/>
      <c r="THK1320" s="9"/>
      <c r="THL1320" s="9"/>
      <c r="THM1320" s="9"/>
      <c r="THN1320" s="9"/>
      <c r="THO1320" s="9"/>
      <c r="THP1320" s="9"/>
      <c r="THQ1320" s="9"/>
      <c r="THR1320" s="9"/>
      <c r="THS1320" s="9"/>
      <c r="THT1320" s="9"/>
      <c r="THU1320" s="9"/>
      <c r="THV1320" s="9"/>
      <c r="THW1320" s="9"/>
      <c r="THX1320" s="9"/>
      <c r="THY1320" s="9"/>
      <c r="THZ1320" s="9"/>
      <c r="TIA1320" s="9"/>
      <c r="TIB1320" s="9"/>
      <c r="TIC1320" s="9"/>
      <c r="TID1320" s="9"/>
      <c r="TIE1320" s="9"/>
      <c r="TIF1320" s="9"/>
      <c r="TIG1320" s="9"/>
      <c r="TIH1320" s="9"/>
      <c r="TII1320" s="9"/>
      <c r="TIJ1320" s="9"/>
      <c r="TIK1320" s="9"/>
      <c r="TIL1320" s="9"/>
      <c r="TIM1320" s="9"/>
      <c r="TIN1320" s="9"/>
      <c r="TIO1320" s="9"/>
      <c r="TIP1320" s="9"/>
      <c r="TIQ1320" s="9"/>
      <c r="TIR1320" s="9"/>
      <c r="TIS1320" s="9"/>
      <c r="TIT1320" s="9"/>
      <c r="TIU1320" s="9"/>
      <c r="TIV1320" s="9"/>
      <c r="TIW1320" s="9"/>
      <c r="TIX1320" s="9"/>
      <c r="TIY1320" s="9"/>
      <c r="TIZ1320" s="9"/>
      <c r="TJA1320" s="9"/>
      <c r="TJB1320" s="9"/>
      <c r="TJC1320" s="9"/>
      <c r="TJD1320" s="9"/>
      <c r="TJE1320" s="9"/>
      <c r="TJF1320" s="9"/>
      <c r="TJG1320" s="9"/>
      <c r="TJH1320" s="9"/>
      <c r="TJI1320" s="9"/>
      <c r="TJJ1320" s="9"/>
      <c r="TJK1320" s="9"/>
      <c r="TJL1320" s="9"/>
      <c r="TJM1320" s="9"/>
      <c r="TJN1320" s="9"/>
      <c r="TJO1320" s="9"/>
      <c r="TJP1320" s="9"/>
      <c r="TJQ1320" s="9"/>
      <c r="TJR1320" s="9"/>
      <c r="TJS1320" s="9"/>
      <c r="TJT1320" s="9"/>
      <c r="TJU1320" s="9"/>
      <c r="TJV1320" s="9"/>
      <c r="TJW1320" s="9"/>
      <c r="TJX1320" s="9"/>
      <c r="TJY1320" s="9"/>
      <c r="TJZ1320" s="9"/>
      <c r="TKA1320" s="9"/>
      <c r="TKB1320" s="9"/>
      <c r="TKC1320" s="9"/>
      <c r="TKD1320" s="9"/>
      <c r="TKE1320" s="9"/>
      <c r="TKF1320" s="9"/>
      <c r="TKG1320" s="9"/>
      <c r="TKH1320" s="9"/>
      <c r="TKI1320" s="9"/>
      <c r="TKJ1320" s="9"/>
      <c r="TKK1320" s="9"/>
      <c r="TKL1320" s="9"/>
      <c r="TKM1320" s="9"/>
      <c r="TKN1320" s="9"/>
      <c r="TKO1320" s="9"/>
      <c r="TKP1320" s="9"/>
      <c r="TKQ1320" s="9"/>
      <c r="TKR1320" s="9"/>
      <c r="TKS1320" s="9"/>
      <c r="TKT1320" s="9"/>
      <c r="TKU1320" s="9"/>
      <c r="TKV1320" s="9"/>
      <c r="TKW1320" s="9"/>
      <c r="TKX1320" s="9"/>
      <c r="TKY1320" s="9"/>
      <c r="TKZ1320" s="9"/>
      <c r="TLA1320" s="9"/>
      <c r="TLB1320" s="9"/>
      <c r="TLC1320" s="9"/>
      <c r="TLD1320" s="9"/>
      <c r="TLE1320" s="9"/>
      <c r="TLF1320" s="9"/>
      <c r="TLG1320" s="9"/>
      <c r="TLH1320" s="9"/>
      <c r="TLI1320" s="9"/>
      <c r="TLJ1320" s="9"/>
      <c r="TLK1320" s="9"/>
      <c r="TLL1320" s="9"/>
      <c r="TLM1320" s="9"/>
      <c r="TLN1320" s="9"/>
      <c r="TLO1320" s="9"/>
      <c r="TLP1320" s="9"/>
      <c r="TLQ1320" s="9"/>
      <c r="TLR1320" s="9"/>
      <c r="TLS1320" s="9"/>
      <c r="TLT1320" s="9"/>
      <c r="TLU1320" s="9"/>
      <c r="TLV1320" s="9"/>
      <c r="TLW1320" s="9"/>
      <c r="TLX1320" s="9"/>
      <c r="TLY1320" s="9"/>
      <c r="TLZ1320" s="9"/>
      <c r="TMA1320" s="9"/>
      <c r="TMB1320" s="9"/>
      <c r="TMC1320" s="9"/>
      <c r="TMD1320" s="9"/>
      <c r="TME1320" s="9"/>
      <c r="TMF1320" s="9"/>
      <c r="TMG1320" s="9"/>
      <c r="TMH1320" s="9"/>
      <c r="TMI1320" s="9"/>
      <c r="TMJ1320" s="9"/>
      <c r="TMK1320" s="9"/>
      <c r="TML1320" s="9"/>
      <c r="TMM1320" s="9"/>
      <c r="TMN1320" s="9"/>
      <c r="TMO1320" s="9"/>
      <c r="TMP1320" s="9"/>
      <c r="TMQ1320" s="9"/>
      <c r="TMR1320" s="9"/>
      <c r="TMS1320" s="9"/>
      <c r="TMT1320" s="9"/>
      <c r="TMU1320" s="9"/>
      <c r="TMV1320" s="9"/>
      <c r="TMW1320" s="9"/>
      <c r="TMX1320" s="9"/>
      <c r="TMY1320" s="9"/>
      <c r="TMZ1320" s="9"/>
      <c r="TNA1320" s="9"/>
      <c r="TNB1320" s="9"/>
      <c r="TNC1320" s="9"/>
      <c r="TND1320" s="9"/>
      <c r="TNE1320" s="9"/>
      <c r="TNF1320" s="9"/>
      <c r="TNG1320" s="9"/>
      <c r="TNH1320" s="9"/>
      <c r="TNI1320" s="9"/>
      <c r="TNJ1320" s="9"/>
      <c r="TNK1320" s="9"/>
      <c r="TNL1320" s="9"/>
      <c r="TNM1320" s="9"/>
      <c r="TNN1320" s="9"/>
      <c r="TNO1320" s="9"/>
      <c r="TNP1320" s="9"/>
      <c r="TNQ1320" s="9"/>
      <c r="TNR1320" s="9"/>
      <c r="TNS1320" s="9"/>
      <c r="TNT1320" s="9"/>
      <c r="TNU1320" s="9"/>
      <c r="TNV1320" s="9"/>
      <c r="TNW1320" s="9"/>
      <c r="TNX1320" s="9"/>
      <c r="TNY1320" s="9"/>
      <c r="TNZ1320" s="9"/>
      <c r="TOA1320" s="9"/>
      <c r="TOB1320" s="9"/>
      <c r="TOC1320" s="9"/>
      <c r="TOD1320" s="9"/>
      <c r="TOE1320" s="9"/>
      <c r="TOF1320" s="9"/>
      <c r="TOG1320" s="9"/>
      <c r="TOH1320" s="9"/>
      <c r="TOI1320" s="9"/>
      <c r="TOJ1320" s="9"/>
      <c r="TOK1320" s="9"/>
      <c r="TOL1320" s="9"/>
      <c r="TOM1320" s="9"/>
      <c r="TON1320" s="9"/>
      <c r="TOO1320" s="9"/>
      <c r="TOP1320" s="9"/>
      <c r="TOQ1320" s="9"/>
      <c r="TOR1320" s="9"/>
      <c r="TOS1320" s="9"/>
      <c r="TOT1320" s="9"/>
      <c r="TOU1320" s="9"/>
      <c r="TOV1320" s="9"/>
      <c r="TOW1320" s="9"/>
      <c r="TOX1320" s="9"/>
      <c r="TOY1320" s="9"/>
      <c r="TOZ1320" s="9"/>
      <c r="TPA1320" s="9"/>
      <c r="TPB1320" s="9"/>
      <c r="TPC1320" s="9"/>
      <c r="TPD1320" s="9"/>
      <c r="TPE1320" s="9"/>
      <c r="TPF1320" s="9"/>
      <c r="TPG1320" s="9"/>
      <c r="TPH1320" s="9"/>
      <c r="TPI1320" s="9"/>
      <c r="TPJ1320" s="9"/>
      <c r="TPK1320" s="9"/>
      <c r="TPL1320" s="9"/>
      <c r="TPM1320" s="9"/>
      <c r="TPN1320" s="9"/>
      <c r="TPO1320" s="9"/>
      <c r="TPP1320" s="9"/>
      <c r="TPQ1320" s="9"/>
      <c r="TPR1320" s="9"/>
      <c r="TPS1320" s="9"/>
      <c r="TPT1320" s="9"/>
      <c r="TPU1320" s="9"/>
      <c r="TPV1320" s="9"/>
      <c r="TPW1320" s="9"/>
      <c r="TPX1320" s="9"/>
      <c r="TPY1320" s="9"/>
      <c r="TPZ1320" s="9"/>
      <c r="TQA1320" s="9"/>
      <c r="TQB1320" s="9"/>
      <c r="TQC1320" s="9"/>
      <c r="TQD1320" s="9"/>
      <c r="TQE1320" s="9"/>
      <c r="TQF1320" s="9"/>
      <c r="TQG1320" s="9"/>
      <c r="TQH1320" s="9"/>
      <c r="TQI1320" s="9"/>
      <c r="TQJ1320" s="9"/>
      <c r="TQK1320" s="9"/>
      <c r="TQL1320" s="9"/>
      <c r="TQM1320" s="9"/>
      <c r="TQN1320" s="9"/>
      <c r="TQO1320" s="9"/>
      <c r="TQP1320" s="9"/>
      <c r="TQQ1320" s="9"/>
      <c r="TQR1320" s="9"/>
      <c r="TQS1320" s="9"/>
      <c r="TQT1320" s="9"/>
      <c r="TQU1320" s="9"/>
      <c r="TQV1320" s="9"/>
      <c r="TQW1320" s="9"/>
      <c r="TQX1320" s="9"/>
      <c r="TQY1320" s="9"/>
      <c r="TQZ1320" s="9"/>
      <c r="TRA1320" s="9"/>
      <c r="TRB1320" s="9"/>
      <c r="TRC1320" s="9"/>
      <c r="TRD1320" s="9"/>
      <c r="TRE1320" s="9"/>
      <c r="TRF1320" s="9"/>
      <c r="TRG1320" s="9"/>
      <c r="TRH1320" s="9"/>
      <c r="TRI1320" s="9"/>
      <c r="TRJ1320" s="9"/>
      <c r="TRK1320" s="9"/>
      <c r="TRL1320" s="9"/>
      <c r="TRM1320" s="9"/>
      <c r="TRN1320" s="9"/>
      <c r="TRO1320" s="9"/>
      <c r="TRP1320" s="9"/>
      <c r="TRQ1320" s="9"/>
      <c r="TRR1320" s="9"/>
      <c r="TRS1320" s="9"/>
      <c r="TRT1320" s="9"/>
      <c r="TRU1320" s="9"/>
      <c r="TRV1320" s="9"/>
      <c r="TRW1320" s="9"/>
      <c r="TRX1320" s="9"/>
      <c r="TRY1320" s="9"/>
      <c r="TRZ1320" s="9"/>
      <c r="TSA1320" s="9"/>
      <c r="TSB1320" s="9"/>
      <c r="TSC1320" s="9"/>
      <c r="TSD1320" s="9"/>
      <c r="TSE1320" s="9"/>
      <c r="TSF1320" s="9"/>
      <c r="TSG1320" s="9"/>
      <c r="TSH1320" s="9"/>
      <c r="TSI1320" s="9"/>
      <c r="TSJ1320" s="9"/>
      <c r="TSK1320" s="9"/>
      <c r="TSL1320" s="9"/>
      <c r="TSM1320" s="9"/>
      <c r="TSN1320" s="9"/>
      <c r="TSO1320" s="9"/>
      <c r="TSP1320" s="9"/>
      <c r="TSQ1320" s="9"/>
      <c r="TSR1320" s="9"/>
      <c r="TSS1320" s="9"/>
      <c r="TST1320" s="9"/>
      <c r="TSU1320" s="9"/>
      <c r="TSV1320" s="9"/>
      <c r="TSW1320" s="9"/>
      <c r="TSX1320" s="9"/>
      <c r="TSY1320" s="9"/>
      <c r="TSZ1320" s="9"/>
      <c r="TTA1320" s="9"/>
      <c r="TTB1320" s="9"/>
      <c r="TTC1320" s="9"/>
      <c r="TTD1320" s="9"/>
      <c r="TTE1320" s="9"/>
      <c r="TTF1320" s="9"/>
      <c r="TTG1320" s="9"/>
      <c r="TTH1320" s="9"/>
      <c r="TTI1320" s="9"/>
      <c r="TTJ1320" s="9"/>
      <c r="TTK1320" s="9"/>
      <c r="TTL1320" s="9"/>
      <c r="TTM1320" s="9"/>
      <c r="TTN1320" s="9"/>
      <c r="TTO1320" s="9"/>
      <c r="TTP1320" s="9"/>
      <c r="TTQ1320" s="9"/>
      <c r="TTR1320" s="9"/>
      <c r="TTS1320" s="9"/>
      <c r="TTT1320" s="9"/>
      <c r="TTU1320" s="9"/>
      <c r="TTV1320" s="9"/>
      <c r="TTW1320" s="9"/>
      <c r="TTX1320" s="9"/>
      <c r="TTY1320" s="9"/>
      <c r="TTZ1320" s="9"/>
      <c r="TUA1320" s="9"/>
      <c r="TUB1320" s="9"/>
      <c r="TUC1320" s="9"/>
      <c r="TUD1320" s="9"/>
      <c r="TUE1320" s="9"/>
      <c r="TUF1320" s="9"/>
      <c r="TUG1320" s="9"/>
      <c r="TUH1320" s="9"/>
      <c r="TUI1320" s="9"/>
      <c r="TUJ1320" s="9"/>
      <c r="TUK1320" s="9"/>
      <c r="TUL1320" s="9"/>
      <c r="TUM1320" s="9"/>
      <c r="TUN1320" s="9"/>
      <c r="TUO1320" s="9"/>
      <c r="TUP1320" s="9"/>
      <c r="TUQ1320" s="9"/>
      <c r="TUR1320" s="9"/>
      <c r="TUS1320" s="9"/>
      <c r="TUT1320" s="9"/>
      <c r="TUU1320" s="9"/>
      <c r="TUV1320" s="9"/>
      <c r="TUW1320" s="9"/>
      <c r="TUX1320" s="9"/>
      <c r="TUY1320" s="9"/>
      <c r="TUZ1320" s="9"/>
      <c r="TVA1320" s="9"/>
      <c r="TVB1320" s="9"/>
      <c r="TVC1320" s="9"/>
      <c r="TVD1320" s="9"/>
      <c r="TVE1320" s="9"/>
      <c r="TVF1320" s="9"/>
      <c r="TVG1320" s="9"/>
      <c r="TVH1320" s="9"/>
      <c r="TVI1320" s="9"/>
      <c r="TVJ1320" s="9"/>
      <c r="TVK1320" s="9"/>
      <c r="TVL1320" s="9"/>
      <c r="TVM1320" s="9"/>
      <c r="TVN1320" s="9"/>
      <c r="TVO1320" s="9"/>
      <c r="TVP1320" s="9"/>
      <c r="TVQ1320" s="9"/>
      <c r="TVR1320" s="9"/>
      <c r="TVS1320" s="9"/>
      <c r="TVT1320" s="9"/>
      <c r="TVU1320" s="9"/>
      <c r="TVV1320" s="9"/>
      <c r="TVW1320" s="9"/>
      <c r="TVX1320" s="9"/>
      <c r="TVY1320" s="9"/>
      <c r="TVZ1320" s="9"/>
      <c r="TWA1320" s="9"/>
      <c r="TWB1320" s="9"/>
      <c r="TWC1320" s="9"/>
      <c r="TWD1320" s="9"/>
      <c r="TWE1320" s="9"/>
      <c r="TWF1320" s="9"/>
      <c r="TWG1320" s="9"/>
      <c r="TWH1320" s="9"/>
      <c r="TWI1320" s="9"/>
      <c r="TWJ1320" s="9"/>
      <c r="TWK1320" s="9"/>
      <c r="TWL1320" s="9"/>
      <c r="TWM1320" s="9"/>
      <c r="TWN1320" s="9"/>
      <c r="TWO1320" s="9"/>
      <c r="TWP1320" s="9"/>
      <c r="TWQ1320" s="9"/>
      <c r="TWR1320" s="9"/>
      <c r="TWS1320" s="9"/>
      <c r="TWT1320" s="9"/>
      <c r="TWU1320" s="9"/>
      <c r="TWV1320" s="9"/>
      <c r="TWW1320" s="9"/>
      <c r="TWX1320" s="9"/>
      <c r="TWY1320" s="9"/>
      <c r="TWZ1320" s="9"/>
      <c r="TXA1320" s="9"/>
      <c r="TXB1320" s="9"/>
      <c r="TXC1320" s="9"/>
      <c r="TXD1320" s="9"/>
      <c r="TXE1320" s="9"/>
      <c r="TXF1320" s="9"/>
      <c r="TXG1320" s="9"/>
      <c r="TXH1320" s="9"/>
      <c r="TXI1320" s="9"/>
      <c r="TXJ1320" s="9"/>
      <c r="TXK1320" s="9"/>
      <c r="TXL1320" s="9"/>
      <c r="TXM1320" s="9"/>
      <c r="TXN1320" s="9"/>
      <c r="TXO1320" s="9"/>
      <c r="TXP1320" s="9"/>
      <c r="TXQ1320" s="9"/>
      <c r="TXR1320" s="9"/>
      <c r="TXS1320" s="9"/>
      <c r="TXT1320" s="9"/>
      <c r="TXU1320" s="9"/>
      <c r="TXV1320" s="9"/>
      <c r="TXW1320" s="9"/>
      <c r="TXX1320" s="9"/>
      <c r="TXY1320" s="9"/>
      <c r="TXZ1320" s="9"/>
      <c r="TYA1320" s="9"/>
      <c r="TYB1320" s="9"/>
      <c r="TYC1320" s="9"/>
      <c r="TYD1320" s="9"/>
      <c r="TYE1320" s="9"/>
      <c r="TYF1320" s="9"/>
      <c r="TYG1320" s="9"/>
      <c r="TYH1320" s="9"/>
      <c r="TYI1320" s="9"/>
      <c r="TYJ1320" s="9"/>
      <c r="TYK1320" s="9"/>
      <c r="TYL1320" s="9"/>
      <c r="TYM1320" s="9"/>
      <c r="TYN1320" s="9"/>
      <c r="TYO1320" s="9"/>
      <c r="TYP1320" s="9"/>
      <c r="TYQ1320" s="9"/>
      <c r="TYR1320" s="9"/>
      <c r="TYS1320" s="9"/>
      <c r="TYT1320" s="9"/>
      <c r="TYU1320" s="9"/>
      <c r="TYV1320" s="9"/>
      <c r="TYW1320" s="9"/>
      <c r="TYX1320" s="9"/>
      <c r="TYY1320" s="9"/>
      <c r="TYZ1320" s="9"/>
      <c r="TZA1320" s="9"/>
      <c r="TZB1320" s="9"/>
      <c r="TZC1320" s="9"/>
      <c r="TZD1320" s="9"/>
      <c r="TZE1320" s="9"/>
      <c r="TZF1320" s="9"/>
      <c r="TZG1320" s="9"/>
      <c r="TZH1320" s="9"/>
      <c r="TZI1320" s="9"/>
      <c r="TZJ1320" s="9"/>
      <c r="TZK1320" s="9"/>
      <c r="TZL1320" s="9"/>
      <c r="TZM1320" s="9"/>
      <c r="TZN1320" s="9"/>
      <c r="TZO1320" s="9"/>
      <c r="TZP1320" s="9"/>
      <c r="TZQ1320" s="9"/>
      <c r="TZR1320" s="9"/>
      <c r="TZS1320" s="9"/>
      <c r="TZT1320" s="9"/>
      <c r="TZU1320" s="9"/>
      <c r="TZV1320" s="9"/>
      <c r="TZW1320" s="9"/>
      <c r="TZX1320" s="9"/>
      <c r="TZY1320" s="9"/>
      <c r="TZZ1320" s="9"/>
      <c r="UAA1320" s="9"/>
      <c r="UAB1320" s="9"/>
      <c r="UAC1320" s="9"/>
      <c r="UAD1320" s="9"/>
      <c r="UAE1320" s="9"/>
      <c r="UAF1320" s="9"/>
      <c r="UAG1320" s="9"/>
      <c r="UAH1320" s="9"/>
      <c r="UAI1320" s="9"/>
      <c r="UAJ1320" s="9"/>
      <c r="UAK1320" s="9"/>
      <c r="UAL1320" s="9"/>
      <c r="UAM1320" s="9"/>
      <c r="UAN1320" s="9"/>
      <c r="UAO1320" s="9"/>
      <c r="UAP1320" s="9"/>
      <c r="UAQ1320" s="9"/>
      <c r="UAR1320" s="9"/>
      <c r="UAS1320" s="9"/>
      <c r="UAT1320" s="9"/>
      <c r="UAU1320" s="9"/>
      <c r="UAV1320" s="9"/>
      <c r="UAW1320" s="9"/>
      <c r="UAX1320" s="9"/>
      <c r="UAY1320" s="9"/>
      <c r="UAZ1320" s="9"/>
      <c r="UBA1320" s="9"/>
      <c r="UBB1320" s="9"/>
      <c r="UBC1320" s="9"/>
      <c r="UBD1320" s="9"/>
      <c r="UBE1320" s="9"/>
      <c r="UBF1320" s="9"/>
      <c r="UBG1320" s="9"/>
      <c r="UBH1320" s="9"/>
      <c r="UBI1320" s="9"/>
      <c r="UBJ1320" s="9"/>
      <c r="UBK1320" s="9"/>
      <c r="UBL1320" s="9"/>
      <c r="UBM1320" s="9"/>
      <c r="UBN1320" s="9"/>
      <c r="UBO1320" s="9"/>
      <c r="UBP1320" s="9"/>
      <c r="UBQ1320" s="9"/>
      <c r="UBR1320" s="9"/>
      <c r="UBS1320" s="9"/>
      <c r="UBT1320" s="9"/>
      <c r="UBU1320" s="9"/>
      <c r="UBV1320" s="9"/>
      <c r="UBW1320" s="9"/>
      <c r="UBX1320" s="9"/>
      <c r="UBY1320" s="9"/>
      <c r="UBZ1320" s="9"/>
      <c r="UCA1320" s="9"/>
      <c r="UCB1320" s="9"/>
      <c r="UCC1320" s="9"/>
      <c r="UCD1320" s="9"/>
      <c r="UCE1320" s="9"/>
      <c r="UCF1320" s="9"/>
      <c r="UCG1320" s="9"/>
      <c r="UCH1320" s="9"/>
      <c r="UCI1320" s="9"/>
      <c r="UCJ1320" s="9"/>
      <c r="UCK1320" s="9"/>
      <c r="UCL1320" s="9"/>
      <c r="UCM1320" s="9"/>
      <c r="UCN1320" s="9"/>
      <c r="UCO1320" s="9"/>
      <c r="UCP1320" s="9"/>
      <c r="UCQ1320" s="9"/>
      <c r="UCR1320" s="9"/>
      <c r="UCS1320" s="9"/>
      <c r="UCT1320" s="9"/>
      <c r="UCU1320" s="9"/>
      <c r="UCV1320" s="9"/>
      <c r="UCW1320" s="9"/>
      <c r="UCX1320" s="9"/>
      <c r="UCY1320" s="9"/>
      <c r="UCZ1320" s="9"/>
      <c r="UDA1320" s="9"/>
      <c r="UDB1320" s="9"/>
      <c r="UDC1320" s="9"/>
      <c r="UDD1320" s="9"/>
      <c r="UDE1320" s="9"/>
      <c r="UDF1320" s="9"/>
      <c r="UDG1320" s="9"/>
      <c r="UDH1320" s="9"/>
      <c r="UDI1320" s="9"/>
      <c r="UDJ1320" s="9"/>
      <c r="UDK1320" s="9"/>
      <c r="UDL1320" s="9"/>
      <c r="UDM1320" s="9"/>
      <c r="UDN1320" s="9"/>
      <c r="UDO1320" s="9"/>
      <c r="UDP1320" s="9"/>
      <c r="UDQ1320" s="9"/>
      <c r="UDR1320" s="9"/>
      <c r="UDS1320" s="9"/>
      <c r="UDT1320" s="9"/>
      <c r="UDU1320" s="9"/>
      <c r="UDV1320" s="9"/>
      <c r="UDW1320" s="9"/>
      <c r="UDX1320" s="9"/>
      <c r="UDY1320" s="9"/>
      <c r="UDZ1320" s="9"/>
      <c r="UEA1320" s="9"/>
      <c r="UEB1320" s="9"/>
      <c r="UEC1320" s="9"/>
      <c r="UED1320" s="9"/>
      <c r="UEE1320" s="9"/>
      <c r="UEF1320" s="9"/>
      <c r="UEG1320" s="9"/>
      <c r="UEH1320" s="9"/>
      <c r="UEI1320" s="9"/>
      <c r="UEJ1320" s="9"/>
      <c r="UEK1320" s="9"/>
      <c r="UEL1320" s="9"/>
      <c r="UEM1320" s="9"/>
      <c r="UEN1320" s="9"/>
      <c r="UEO1320" s="9"/>
      <c r="UEP1320" s="9"/>
      <c r="UEQ1320" s="9"/>
      <c r="UER1320" s="9"/>
      <c r="UES1320" s="9"/>
      <c r="UET1320" s="9"/>
      <c r="UEU1320" s="9"/>
      <c r="UEV1320" s="9"/>
      <c r="UEW1320" s="9"/>
      <c r="UEX1320" s="9"/>
      <c r="UEY1320" s="9"/>
      <c r="UEZ1320" s="9"/>
      <c r="UFA1320" s="9"/>
      <c r="UFB1320" s="9"/>
      <c r="UFC1320" s="9"/>
      <c r="UFD1320" s="9"/>
      <c r="UFE1320" s="9"/>
      <c r="UFF1320" s="9"/>
      <c r="UFG1320" s="9"/>
      <c r="UFH1320" s="9"/>
      <c r="UFI1320" s="9"/>
      <c r="UFJ1320" s="9"/>
      <c r="UFK1320" s="9"/>
      <c r="UFL1320" s="9"/>
      <c r="UFM1320" s="9"/>
      <c r="UFN1320" s="9"/>
      <c r="UFO1320" s="9"/>
      <c r="UFP1320" s="9"/>
      <c r="UFQ1320" s="9"/>
      <c r="UFR1320" s="9"/>
      <c r="UFS1320" s="9"/>
      <c r="UFT1320" s="9"/>
      <c r="UFU1320" s="9"/>
      <c r="UFV1320" s="9"/>
      <c r="UFW1320" s="9"/>
      <c r="UFX1320" s="9"/>
      <c r="UFY1320" s="9"/>
      <c r="UFZ1320" s="9"/>
      <c r="UGA1320" s="9"/>
      <c r="UGB1320" s="9"/>
      <c r="UGC1320" s="9"/>
      <c r="UGD1320" s="9"/>
      <c r="UGE1320" s="9"/>
      <c r="UGF1320" s="9"/>
      <c r="UGG1320" s="9"/>
      <c r="UGH1320" s="9"/>
      <c r="UGI1320" s="9"/>
      <c r="UGJ1320" s="9"/>
      <c r="UGK1320" s="9"/>
      <c r="UGL1320" s="9"/>
      <c r="UGM1320" s="9"/>
      <c r="UGN1320" s="9"/>
      <c r="UGO1320" s="9"/>
      <c r="UGP1320" s="9"/>
      <c r="UGQ1320" s="9"/>
      <c r="UGR1320" s="9"/>
      <c r="UGS1320" s="9"/>
      <c r="UGT1320" s="9"/>
      <c r="UGU1320" s="9"/>
      <c r="UGV1320" s="9"/>
      <c r="UGW1320" s="9"/>
      <c r="UGX1320" s="9"/>
      <c r="UGY1320" s="9"/>
      <c r="UGZ1320" s="9"/>
      <c r="UHA1320" s="9"/>
      <c r="UHB1320" s="9"/>
      <c r="UHC1320" s="9"/>
      <c r="UHD1320" s="9"/>
      <c r="UHE1320" s="9"/>
      <c r="UHF1320" s="9"/>
      <c r="UHG1320" s="9"/>
      <c r="UHH1320" s="9"/>
      <c r="UHI1320" s="9"/>
      <c r="UHJ1320" s="9"/>
      <c r="UHK1320" s="9"/>
      <c r="UHL1320" s="9"/>
      <c r="UHM1320" s="9"/>
      <c r="UHN1320" s="9"/>
      <c r="UHO1320" s="9"/>
      <c r="UHP1320" s="9"/>
      <c r="UHQ1320" s="9"/>
      <c r="UHR1320" s="9"/>
      <c r="UHS1320" s="9"/>
      <c r="UHT1320" s="9"/>
      <c r="UHU1320" s="9"/>
      <c r="UHV1320" s="9"/>
      <c r="UHW1320" s="9"/>
      <c r="UHX1320" s="9"/>
      <c r="UHY1320" s="9"/>
      <c r="UHZ1320" s="9"/>
      <c r="UIA1320" s="9"/>
      <c r="UIB1320" s="9"/>
      <c r="UIC1320" s="9"/>
      <c r="UID1320" s="9"/>
      <c r="UIE1320" s="9"/>
      <c r="UIF1320" s="9"/>
      <c r="UIG1320" s="9"/>
      <c r="UIH1320" s="9"/>
      <c r="UII1320" s="9"/>
      <c r="UIJ1320" s="9"/>
      <c r="UIK1320" s="9"/>
      <c r="UIL1320" s="9"/>
      <c r="UIM1320" s="9"/>
      <c r="UIN1320" s="9"/>
      <c r="UIO1320" s="9"/>
      <c r="UIP1320" s="9"/>
      <c r="UIQ1320" s="9"/>
      <c r="UIR1320" s="9"/>
      <c r="UIS1320" s="9"/>
      <c r="UIT1320" s="9"/>
      <c r="UIU1320" s="9"/>
      <c r="UIV1320" s="9"/>
      <c r="UIW1320" s="9"/>
      <c r="UIX1320" s="9"/>
      <c r="UIY1320" s="9"/>
      <c r="UIZ1320" s="9"/>
      <c r="UJA1320" s="9"/>
      <c r="UJB1320" s="9"/>
      <c r="UJC1320" s="9"/>
      <c r="UJD1320" s="9"/>
      <c r="UJE1320" s="9"/>
      <c r="UJF1320" s="9"/>
      <c r="UJG1320" s="9"/>
      <c r="UJH1320" s="9"/>
      <c r="UJI1320" s="9"/>
      <c r="UJJ1320" s="9"/>
      <c r="UJK1320" s="9"/>
      <c r="UJL1320" s="9"/>
      <c r="UJM1320" s="9"/>
      <c r="UJN1320" s="9"/>
      <c r="UJO1320" s="9"/>
      <c r="UJP1320" s="9"/>
      <c r="UJQ1320" s="9"/>
      <c r="UJR1320" s="9"/>
      <c r="UJS1320" s="9"/>
      <c r="UJT1320" s="9"/>
      <c r="UJU1320" s="9"/>
      <c r="UJV1320" s="9"/>
      <c r="UJW1320" s="9"/>
      <c r="UJX1320" s="9"/>
      <c r="UJY1320" s="9"/>
      <c r="UJZ1320" s="9"/>
      <c r="UKA1320" s="9"/>
      <c r="UKB1320" s="9"/>
      <c r="UKC1320" s="9"/>
      <c r="UKD1320" s="9"/>
      <c r="UKE1320" s="9"/>
      <c r="UKF1320" s="9"/>
      <c r="UKG1320" s="9"/>
      <c r="UKH1320" s="9"/>
      <c r="UKI1320" s="9"/>
      <c r="UKJ1320" s="9"/>
      <c r="UKK1320" s="9"/>
      <c r="UKL1320" s="9"/>
      <c r="UKM1320" s="9"/>
      <c r="UKN1320" s="9"/>
      <c r="UKO1320" s="9"/>
      <c r="UKP1320" s="9"/>
      <c r="UKQ1320" s="9"/>
      <c r="UKR1320" s="9"/>
      <c r="UKS1320" s="9"/>
      <c r="UKT1320" s="9"/>
      <c r="UKU1320" s="9"/>
      <c r="UKV1320" s="9"/>
      <c r="UKW1320" s="9"/>
      <c r="UKX1320" s="9"/>
      <c r="UKY1320" s="9"/>
      <c r="UKZ1320" s="9"/>
      <c r="ULA1320" s="9"/>
      <c r="ULB1320" s="9"/>
      <c r="ULC1320" s="9"/>
      <c r="ULD1320" s="9"/>
      <c r="ULE1320" s="9"/>
      <c r="ULF1320" s="9"/>
      <c r="ULG1320" s="9"/>
      <c r="ULH1320" s="9"/>
      <c r="ULI1320" s="9"/>
      <c r="ULJ1320" s="9"/>
      <c r="ULK1320" s="9"/>
      <c r="ULL1320" s="9"/>
      <c r="ULM1320" s="9"/>
      <c r="ULN1320" s="9"/>
      <c r="ULO1320" s="9"/>
      <c r="ULP1320" s="9"/>
      <c r="ULQ1320" s="9"/>
      <c r="ULR1320" s="9"/>
      <c r="ULS1320" s="9"/>
      <c r="ULT1320" s="9"/>
      <c r="ULU1320" s="9"/>
      <c r="ULV1320" s="9"/>
      <c r="ULW1320" s="9"/>
      <c r="ULX1320" s="9"/>
      <c r="ULY1320" s="9"/>
      <c r="ULZ1320" s="9"/>
      <c r="UMA1320" s="9"/>
      <c r="UMB1320" s="9"/>
      <c r="UMC1320" s="9"/>
      <c r="UMD1320" s="9"/>
      <c r="UME1320" s="9"/>
      <c r="UMF1320" s="9"/>
      <c r="UMG1320" s="9"/>
      <c r="UMH1320" s="9"/>
      <c r="UMI1320" s="9"/>
      <c r="UMJ1320" s="9"/>
      <c r="UMK1320" s="9"/>
      <c r="UML1320" s="9"/>
      <c r="UMM1320" s="9"/>
      <c r="UMN1320" s="9"/>
      <c r="UMO1320" s="9"/>
      <c r="UMP1320" s="9"/>
      <c r="UMQ1320" s="9"/>
      <c r="UMR1320" s="9"/>
      <c r="UMS1320" s="9"/>
      <c r="UMT1320" s="9"/>
      <c r="UMU1320" s="9"/>
      <c r="UMV1320" s="9"/>
      <c r="UMW1320" s="9"/>
      <c r="UMX1320" s="9"/>
      <c r="UMY1320" s="9"/>
      <c r="UMZ1320" s="9"/>
      <c r="UNA1320" s="9"/>
      <c r="UNB1320" s="9"/>
      <c r="UNC1320" s="9"/>
      <c r="UND1320" s="9"/>
      <c r="UNE1320" s="9"/>
      <c r="UNF1320" s="9"/>
      <c r="UNG1320" s="9"/>
      <c r="UNH1320" s="9"/>
      <c r="UNI1320" s="9"/>
      <c r="UNJ1320" s="9"/>
      <c r="UNK1320" s="9"/>
      <c r="UNL1320" s="9"/>
      <c r="UNM1320" s="9"/>
      <c r="UNN1320" s="9"/>
      <c r="UNO1320" s="9"/>
      <c r="UNP1320" s="9"/>
      <c r="UNQ1320" s="9"/>
      <c r="UNR1320" s="9"/>
      <c r="UNS1320" s="9"/>
      <c r="UNT1320" s="9"/>
      <c r="UNU1320" s="9"/>
      <c r="UNV1320" s="9"/>
      <c r="UNW1320" s="9"/>
      <c r="UNX1320" s="9"/>
      <c r="UNY1320" s="9"/>
      <c r="UNZ1320" s="9"/>
      <c r="UOA1320" s="9"/>
      <c r="UOB1320" s="9"/>
      <c r="UOC1320" s="9"/>
      <c r="UOD1320" s="9"/>
      <c r="UOE1320" s="9"/>
      <c r="UOF1320" s="9"/>
      <c r="UOG1320" s="9"/>
      <c r="UOH1320" s="9"/>
      <c r="UOI1320" s="9"/>
      <c r="UOJ1320" s="9"/>
      <c r="UOK1320" s="9"/>
      <c r="UOL1320" s="9"/>
      <c r="UOM1320" s="9"/>
      <c r="UON1320" s="9"/>
      <c r="UOO1320" s="9"/>
      <c r="UOP1320" s="9"/>
      <c r="UOQ1320" s="9"/>
      <c r="UOR1320" s="9"/>
      <c r="UOS1320" s="9"/>
      <c r="UOT1320" s="9"/>
      <c r="UOU1320" s="9"/>
      <c r="UOV1320" s="9"/>
      <c r="UOW1320" s="9"/>
      <c r="UOX1320" s="9"/>
      <c r="UOY1320" s="9"/>
      <c r="UOZ1320" s="9"/>
      <c r="UPA1320" s="9"/>
      <c r="UPB1320" s="9"/>
      <c r="UPC1320" s="9"/>
      <c r="UPD1320" s="9"/>
      <c r="UPE1320" s="9"/>
      <c r="UPF1320" s="9"/>
      <c r="UPG1320" s="9"/>
      <c r="UPH1320" s="9"/>
      <c r="UPI1320" s="9"/>
      <c r="UPJ1320" s="9"/>
      <c r="UPK1320" s="9"/>
      <c r="UPL1320" s="9"/>
      <c r="UPM1320" s="9"/>
      <c r="UPN1320" s="9"/>
      <c r="UPO1320" s="9"/>
      <c r="UPP1320" s="9"/>
      <c r="UPQ1320" s="9"/>
      <c r="UPR1320" s="9"/>
      <c r="UPS1320" s="9"/>
      <c r="UPT1320" s="9"/>
      <c r="UPU1320" s="9"/>
      <c r="UPV1320" s="9"/>
      <c r="UPW1320" s="9"/>
      <c r="UPX1320" s="9"/>
      <c r="UPY1320" s="9"/>
      <c r="UPZ1320" s="9"/>
      <c r="UQA1320" s="9"/>
      <c r="UQB1320" s="9"/>
      <c r="UQC1320" s="9"/>
      <c r="UQD1320" s="9"/>
      <c r="UQE1320" s="9"/>
      <c r="UQF1320" s="9"/>
      <c r="UQG1320" s="9"/>
      <c r="UQH1320" s="9"/>
      <c r="UQI1320" s="9"/>
      <c r="UQJ1320" s="9"/>
      <c r="UQK1320" s="9"/>
      <c r="UQL1320" s="9"/>
      <c r="UQM1320" s="9"/>
      <c r="UQN1320" s="9"/>
      <c r="UQO1320" s="9"/>
      <c r="UQP1320" s="9"/>
      <c r="UQQ1320" s="9"/>
      <c r="UQR1320" s="9"/>
      <c r="UQS1320" s="9"/>
      <c r="UQT1320" s="9"/>
      <c r="UQU1320" s="9"/>
      <c r="UQV1320" s="9"/>
      <c r="UQW1320" s="9"/>
      <c r="UQX1320" s="9"/>
      <c r="UQY1320" s="9"/>
      <c r="UQZ1320" s="9"/>
      <c r="URA1320" s="9"/>
      <c r="URB1320" s="9"/>
      <c r="URC1320" s="9"/>
      <c r="URD1320" s="9"/>
      <c r="URE1320" s="9"/>
      <c r="URF1320" s="9"/>
      <c r="URG1320" s="9"/>
      <c r="URH1320" s="9"/>
      <c r="URI1320" s="9"/>
      <c r="URJ1320" s="9"/>
      <c r="URK1320" s="9"/>
      <c r="URL1320" s="9"/>
      <c r="URM1320" s="9"/>
      <c r="URN1320" s="9"/>
      <c r="URO1320" s="9"/>
      <c r="URP1320" s="9"/>
      <c r="URQ1320" s="9"/>
      <c r="URR1320" s="9"/>
      <c r="URS1320" s="9"/>
      <c r="URT1320" s="9"/>
      <c r="URU1320" s="9"/>
      <c r="URV1320" s="9"/>
      <c r="URW1320" s="9"/>
      <c r="URX1320" s="9"/>
      <c r="URY1320" s="9"/>
      <c r="URZ1320" s="9"/>
      <c r="USA1320" s="9"/>
      <c r="USB1320" s="9"/>
      <c r="USC1320" s="9"/>
      <c r="USD1320" s="9"/>
      <c r="USE1320" s="9"/>
      <c r="USF1320" s="9"/>
      <c r="USG1320" s="9"/>
      <c r="USH1320" s="9"/>
      <c r="USI1320" s="9"/>
      <c r="USJ1320" s="9"/>
      <c r="USK1320" s="9"/>
      <c r="USL1320" s="9"/>
      <c r="USM1320" s="9"/>
      <c r="USN1320" s="9"/>
      <c r="USO1320" s="9"/>
      <c r="USP1320" s="9"/>
      <c r="USQ1320" s="9"/>
      <c r="USR1320" s="9"/>
      <c r="USS1320" s="9"/>
      <c r="UST1320" s="9"/>
      <c r="USU1320" s="9"/>
      <c r="USV1320" s="9"/>
      <c r="USW1320" s="9"/>
      <c r="USX1320" s="9"/>
      <c r="USY1320" s="9"/>
      <c r="USZ1320" s="9"/>
      <c r="UTA1320" s="9"/>
      <c r="UTB1320" s="9"/>
      <c r="UTC1320" s="9"/>
      <c r="UTD1320" s="9"/>
      <c r="UTE1320" s="9"/>
      <c r="UTF1320" s="9"/>
      <c r="UTG1320" s="9"/>
      <c r="UTH1320" s="9"/>
      <c r="UTI1320" s="9"/>
      <c r="UTJ1320" s="9"/>
      <c r="UTK1320" s="9"/>
      <c r="UTL1320" s="9"/>
      <c r="UTM1320" s="9"/>
      <c r="UTN1320" s="9"/>
      <c r="UTO1320" s="9"/>
      <c r="UTP1320" s="9"/>
      <c r="UTQ1320" s="9"/>
      <c r="UTR1320" s="9"/>
      <c r="UTS1320" s="9"/>
      <c r="UTT1320" s="9"/>
      <c r="UTU1320" s="9"/>
      <c r="UTV1320" s="9"/>
      <c r="UTW1320" s="9"/>
      <c r="UTX1320" s="9"/>
      <c r="UTY1320" s="9"/>
      <c r="UTZ1320" s="9"/>
      <c r="UUA1320" s="9"/>
      <c r="UUB1320" s="9"/>
      <c r="UUC1320" s="9"/>
      <c r="UUD1320" s="9"/>
      <c r="UUE1320" s="9"/>
      <c r="UUF1320" s="9"/>
      <c r="UUG1320" s="9"/>
      <c r="UUH1320" s="9"/>
      <c r="UUI1320" s="9"/>
      <c r="UUJ1320" s="9"/>
      <c r="UUK1320" s="9"/>
      <c r="UUL1320" s="9"/>
      <c r="UUM1320" s="9"/>
      <c r="UUN1320" s="9"/>
      <c r="UUO1320" s="9"/>
      <c r="UUP1320" s="9"/>
      <c r="UUQ1320" s="9"/>
      <c r="UUR1320" s="9"/>
      <c r="UUS1320" s="9"/>
      <c r="UUT1320" s="9"/>
      <c r="UUU1320" s="9"/>
      <c r="UUV1320" s="9"/>
      <c r="UUW1320" s="9"/>
      <c r="UUX1320" s="9"/>
      <c r="UUY1320" s="9"/>
      <c r="UUZ1320" s="9"/>
      <c r="UVA1320" s="9"/>
      <c r="UVB1320" s="9"/>
      <c r="UVC1320" s="9"/>
      <c r="UVD1320" s="9"/>
      <c r="UVE1320" s="9"/>
      <c r="UVF1320" s="9"/>
      <c r="UVG1320" s="9"/>
      <c r="UVH1320" s="9"/>
      <c r="UVI1320" s="9"/>
      <c r="UVJ1320" s="9"/>
      <c r="UVK1320" s="9"/>
      <c r="UVL1320" s="9"/>
      <c r="UVM1320" s="9"/>
      <c r="UVN1320" s="9"/>
      <c r="UVO1320" s="9"/>
      <c r="UVP1320" s="9"/>
      <c r="UVQ1320" s="9"/>
      <c r="UVR1320" s="9"/>
      <c r="UVS1320" s="9"/>
      <c r="UVT1320" s="9"/>
      <c r="UVU1320" s="9"/>
      <c r="UVV1320" s="9"/>
      <c r="UVW1320" s="9"/>
      <c r="UVX1320" s="9"/>
      <c r="UVY1320" s="9"/>
      <c r="UVZ1320" s="9"/>
      <c r="UWA1320" s="9"/>
      <c r="UWB1320" s="9"/>
      <c r="UWC1320" s="9"/>
      <c r="UWD1320" s="9"/>
      <c r="UWE1320" s="9"/>
      <c r="UWF1320" s="9"/>
      <c r="UWG1320" s="9"/>
      <c r="UWH1320" s="9"/>
      <c r="UWI1320" s="9"/>
      <c r="UWJ1320" s="9"/>
      <c r="UWK1320" s="9"/>
      <c r="UWL1320" s="9"/>
      <c r="UWM1320" s="9"/>
      <c r="UWN1320" s="9"/>
      <c r="UWO1320" s="9"/>
      <c r="UWP1320" s="9"/>
      <c r="UWQ1320" s="9"/>
      <c r="UWR1320" s="9"/>
      <c r="UWS1320" s="9"/>
      <c r="UWT1320" s="9"/>
      <c r="UWU1320" s="9"/>
      <c r="UWV1320" s="9"/>
      <c r="UWW1320" s="9"/>
      <c r="UWX1320" s="9"/>
      <c r="UWY1320" s="9"/>
      <c r="UWZ1320" s="9"/>
      <c r="UXA1320" s="9"/>
      <c r="UXB1320" s="9"/>
      <c r="UXC1320" s="9"/>
      <c r="UXD1320" s="9"/>
      <c r="UXE1320" s="9"/>
      <c r="UXF1320" s="9"/>
      <c r="UXG1320" s="9"/>
      <c r="UXH1320" s="9"/>
      <c r="UXI1320" s="9"/>
      <c r="UXJ1320" s="9"/>
      <c r="UXK1320" s="9"/>
      <c r="UXL1320" s="9"/>
      <c r="UXM1320" s="9"/>
      <c r="UXN1320" s="9"/>
      <c r="UXO1320" s="9"/>
      <c r="UXP1320" s="9"/>
      <c r="UXQ1320" s="9"/>
      <c r="UXR1320" s="9"/>
      <c r="UXS1320" s="9"/>
      <c r="UXT1320" s="9"/>
      <c r="UXU1320" s="9"/>
      <c r="UXV1320" s="9"/>
      <c r="UXW1320" s="9"/>
      <c r="UXX1320" s="9"/>
      <c r="UXY1320" s="9"/>
      <c r="UXZ1320" s="9"/>
      <c r="UYA1320" s="9"/>
      <c r="UYB1320" s="9"/>
      <c r="UYC1320" s="9"/>
      <c r="UYD1320" s="9"/>
      <c r="UYE1320" s="9"/>
      <c r="UYF1320" s="9"/>
      <c r="UYG1320" s="9"/>
      <c r="UYH1320" s="9"/>
      <c r="UYI1320" s="9"/>
      <c r="UYJ1320" s="9"/>
      <c r="UYK1320" s="9"/>
      <c r="UYL1320" s="9"/>
      <c r="UYM1320" s="9"/>
      <c r="UYN1320" s="9"/>
      <c r="UYO1320" s="9"/>
      <c r="UYP1320" s="9"/>
      <c r="UYQ1320" s="9"/>
      <c r="UYR1320" s="9"/>
      <c r="UYS1320" s="9"/>
      <c r="UYT1320" s="9"/>
      <c r="UYU1320" s="9"/>
      <c r="UYV1320" s="9"/>
      <c r="UYW1320" s="9"/>
      <c r="UYX1320" s="9"/>
      <c r="UYY1320" s="9"/>
      <c r="UYZ1320" s="9"/>
      <c r="UZA1320" s="9"/>
      <c r="UZB1320" s="9"/>
      <c r="UZC1320" s="9"/>
      <c r="UZD1320" s="9"/>
      <c r="UZE1320" s="9"/>
      <c r="UZF1320" s="9"/>
      <c r="UZG1320" s="9"/>
      <c r="UZH1320" s="9"/>
      <c r="UZI1320" s="9"/>
      <c r="UZJ1320" s="9"/>
      <c r="UZK1320" s="9"/>
      <c r="UZL1320" s="9"/>
      <c r="UZM1320" s="9"/>
      <c r="UZN1320" s="9"/>
      <c r="UZO1320" s="9"/>
      <c r="UZP1320" s="9"/>
      <c r="UZQ1320" s="9"/>
      <c r="UZR1320" s="9"/>
      <c r="UZS1320" s="9"/>
      <c r="UZT1320" s="9"/>
      <c r="UZU1320" s="9"/>
      <c r="UZV1320" s="9"/>
      <c r="UZW1320" s="9"/>
      <c r="UZX1320" s="9"/>
      <c r="UZY1320" s="9"/>
      <c r="UZZ1320" s="9"/>
      <c r="VAA1320" s="9"/>
      <c r="VAB1320" s="9"/>
      <c r="VAC1320" s="9"/>
      <c r="VAD1320" s="9"/>
      <c r="VAE1320" s="9"/>
      <c r="VAF1320" s="9"/>
      <c r="VAG1320" s="9"/>
      <c r="VAH1320" s="9"/>
      <c r="VAI1320" s="9"/>
      <c r="VAJ1320" s="9"/>
      <c r="VAK1320" s="9"/>
      <c r="VAL1320" s="9"/>
      <c r="VAM1320" s="9"/>
      <c r="VAN1320" s="9"/>
      <c r="VAO1320" s="9"/>
      <c r="VAP1320" s="9"/>
      <c r="VAQ1320" s="9"/>
      <c r="VAR1320" s="9"/>
      <c r="VAS1320" s="9"/>
      <c r="VAT1320" s="9"/>
      <c r="VAU1320" s="9"/>
      <c r="VAV1320" s="9"/>
      <c r="VAW1320" s="9"/>
      <c r="VAX1320" s="9"/>
      <c r="VAY1320" s="9"/>
      <c r="VAZ1320" s="9"/>
      <c r="VBA1320" s="9"/>
      <c r="VBB1320" s="9"/>
      <c r="VBC1320" s="9"/>
      <c r="VBD1320" s="9"/>
      <c r="VBE1320" s="9"/>
      <c r="VBF1320" s="9"/>
      <c r="VBG1320" s="9"/>
      <c r="VBH1320" s="9"/>
      <c r="VBI1320" s="9"/>
      <c r="VBJ1320" s="9"/>
      <c r="VBK1320" s="9"/>
      <c r="VBL1320" s="9"/>
      <c r="VBM1320" s="9"/>
      <c r="VBN1320" s="9"/>
      <c r="VBO1320" s="9"/>
      <c r="VBP1320" s="9"/>
      <c r="VBQ1320" s="9"/>
      <c r="VBR1320" s="9"/>
      <c r="VBS1320" s="9"/>
      <c r="VBT1320" s="9"/>
      <c r="VBU1320" s="9"/>
      <c r="VBV1320" s="9"/>
      <c r="VBW1320" s="9"/>
      <c r="VBX1320" s="9"/>
      <c r="VBY1320" s="9"/>
      <c r="VBZ1320" s="9"/>
      <c r="VCA1320" s="9"/>
      <c r="VCB1320" s="9"/>
      <c r="VCC1320" s="9"/>
      <c r="VCD1320" s="9"/>
      <c r="VCE1320" s="9"/>
      <c r="VCF1320" s="9"/>
      <c r="VCG1320" s="9"/>
      <c r="VCH1320" s="9"/>
      <c r="VCI1320" s="9"/>
      <c r="VCJ1320" s="9"/>
      <c r="VCK1320" s="9"/>
      <c r="VCL1320" s="9"/>
      <c r="VCM1320" s="9"/>
      <c r="VCN1320" s="9"/>
      <c r="VCO1320" s="9"/>
      <c r="VCP1320" s="9"/>
      <c r="VCQ1320" s="9"/>
      <c r="VCR1320" s="9"/>
      <c r="VCS1320" s="9"/>
      <c r="VCT1320" s="9"/>
      <c r="VCU1320" s="9"/>
      <c r="VCV1320" s="9"/>
      <c r="VCW1320" s="9"/>
      <c r="VCX1320" s="9"/>
      <c r="VCY1320" s="9"/>
      <c r="VCZ1320" s="9"/>
      <c r="VDA1320" s="9"/>
      <c r="VDB1320" s="9"/>
      <c r="VDC1320" s="9"/>
      <c r="VDD1320" s="9"/>
      <c r="VDE1320" s="9"/>
      <c r="VDF1320" s="9"/>
      <c r="VDG1320" s="9"/>
      <c r="VDH1320" s="9"/>
      <c r="VDI1320" s="9"/>
      <c r="VDJ1320" s="9"/>
      <c r="VDK1320" s="9"/>
      <c r="VDL1320" s="9"/>
      <c r="VDM1320" s="9"/>
      <c r="VDN1320" s="9"/>
      <c r="VDO1320" s="9"/>
      <c r="VDP1320" s="9"/>
      <c r="VDQ1320" s="9"/>
      <c r="VDR1320" s="9"/>
      <c r="VDS1320" s="9"/>
      <c r="VDT1320" s="9"/>
      <c r="VDU1320" s="9"/>
      <c r="VDV1320" s="9"/>
      <c r="VDW1320" s="9"/>
      <c r="VDX1320" s="9"/>
      <c r="VDY1320" s="9"/>
      <c r="VDZ1320" s="9"/>
      <c r="VEA1320" s="9"/>
      <c r="VEB1320" s="9"/>
      <c r="VEC1320" s="9"/>
      <c r="VED1320" s="9"/>
      <c r="VEE1320" s="9"/>
      <c r="VEF1320" s="9"/>
      <c r="VEG1320" s="9"/>
      <c r="VEH1320" s="9"/>
      <c r="VEI1320" s="9"/>
      <c r="VEJ1320" s="9"/>
      <c r="VEK1320" s="9"/>
      <c r="VEL1320" s="9"/>
      <c r="VEM1320" s="9"/>
      <c r="VEN1320" s="9"/>
      <c r="VEO1320" s="9"/>
      <c r="VEP1320" s="9"/>
      <c r="VEQ1320" s="9"/>
      <c r="VER1320" s="9"/>
      <c r="VES1320" s="9"/>
      <c r="VET1320" s="9"/>
      <c r="VEU1320" s="9"/>
      <c r="VEV1320" s="9"/>
      <c r="VEW1320" s="9"/>
      <c r="VEX1320" s="9"/>
      <c r="VEY1320" s="9"/>
      <c r="VEZ1320" s="9"/>
      <c r="VFA1320" s="9"/>
      <c r="VFB1320" s="9"/>
      <c r="VFC1320" s="9"/>
      <c r="VFD1320" s="9"/>
      <c r="VFE1320" s="9"/>
      <c r="VFF1320" s="9"/>
      <c r="VFG1320" s="9"/>
      <c r="VFH1320" s="9"/>
      <c r="VFI1320" s="9"/>
      <c r="VFJ1320" s="9"/>
      <c r="VFK1320" s="9"/>
      <c r="VFL1320" s="9"/>
      <c r="VFM1320" s="9"/>
      <c r="VFN1320" s="9"/>
      <c r="VFO1320" s="9"/>
      <c r="VFP1320" s="9"/>
      <c r="VFQ1320" s="9"/>
      <c r="VFR1320" s="9"/>
      <c r="VFS1320" s="9"/>
      <c r="VFT1320" s="9"/>
      <c r="VFU1320" s="9"/>
      <c r="VFV1320" s="9"/>
      <c r="VFW1320" s="9"/>
      <c r="VFX1320" s="9"/>
      <c r="VFY1320" s="9"/>
      <c r="VFZ1320" s="9"/>
      <c r="VGA1320" s="9"/>
      <c r="VGB1320" s="9"/>
      <c r="VGC1320" s="9"/>
      <c r="VGD1320" s="9"/>
      <c r="VGE1320" s="9"/>
      <c r="VGF1320" s="9"/>
      <c r="VGG1320" s="9"/>
      <c r="VGH1320" s="9"/>
      <c r="VGI1320" s="9"/>
      <c r="VGJ1320" s="9"/>
      <c r="VGK1320" s="9"/>
      <c r="VGL1320" s="9"/>
      <c r="VGM1320" s="9"/>
      <c r="VGN1320" s="9"/>
      <c r="VGO1320" s="9"/>
      <c r="VGP1320" s="9"/>
      <c r="VGQ1320" s="9"/>
      <c r="VGR1320" s="9"/>
      <c r="VGS1320" s="9"/>
      <c r="VGT1320" s="9"/>
      <c r="VGU1320" s="9"/>
      <c r="VGV1320" s="9"/>
      <c r="VGW1320" s="9"/>
      <c r="VGX1320" s="9"/>
      <c r="VGY1320" s="9"/>
      <c r="VGZ1320" s="9"/>
      <c r="VHA1320" s="9"/>
      <c r="VHB1320" s="9"/>
      <c r="VHC1320" s="9"/>
      <c r="VHD1320" s="9"/>
      <c r="VHE1320" s="9"/>
      <c r="VHF1320" s="9"/>
      <c r="VHG1320" s="9"/>
      <c r="VHH1320" s="9"/>
      <c r="VHI1320" s="9"/>
      <c r="VHJ1320" s="9"/>
      <c r="VHK1320" s="9"/>
      <c r="VHL1320" s="9"/>
      <c r="VHM1320" s="9"/>
      <c r="VHN1320" s="9"/>
      <c r="VHO1320" s="9"/>
      <c r="VHP1320" s="9"/>
      <c r="VHQ1320" s="9"/>
      <c r="VHR1320" s="9"/>
      <c r="VHS1320" s="9"/>
      <c r="VHT1320" s="9"/>
      <c r="VHU1320" s="9"/>
      <c r="VHV1320" s="9"/>
      <c r="VHW1320" s="9"/>
      <c r="VHX1320" s="9"/>
      <c r="VHY1320" s="9"/>
      <c r="VHZ1320" s="9"/>
      <c r="VIA1320" s="9"/>
      <c r="VIB1320" s="9"/>
      <c r="VIC1320" s="9"/>
      <c r="VID1320" s="9"/>
      <c r="VIE1320" s="9"/>
      <c r="VIF1320" s="9"/>
      <c r="VIG1320" s="9"/>
      <c r="VIH1320" s="9"/>
      <c r="VII1320" s="9"/>
      <c r="VIJ1320" s="9"/>
      <c r="VIK1320" s="9"/>
      <c r="VIL1320" s="9"/>
      <c r="VIM1320" s="9"/>
      <c r="VIN1320" s="9"/>
      <c r="VIO1320" s="9"/>
      <c r="VIP1320" s="9"/>
      <c r="VIQ1320" s="9"/>
      <c r="VIR1320" s="9"/>
      <c r="VIS1320" s="9"/>
      <c r="VIT1320" s="9"/>
      <c r="VIU1320" s="9"/>
      <c r="VIV1320" s="9"/>
      <c r="VIW1320" s="9"/>
      <c r="VIX1320" s="9"/>
      <c r="VIY1320" s="9"/>
      <c r="VIZ1320" s="9"/>
      <c r="VJA1320" s="9"/>
      <c r="VJB1320" s="9"/>
      <c r="VJC1320" s="9"/>
      <c r="VJD1320" s="9"/>
      <c r="VJE1320" s="9"/>
      <c r="VJF1320" s="9"/>
      <c r="VJG1320" s="9"/>
      <c r="VJH1320" s="9"/>
      <c r="VJI1320" s="9"/>
      <c r="VJJ1320" s="9"/>
      <c r="VJK1320" s="9"/>
      <c r="VJL1320" s="9"/>
      <c r="VJM1320" s="9"/>
      <c r="VJN1320" s="9"/>
      <c r="VJO1320" s="9"/>
      <c r="VJP1320" s="9"/>
      <c r="VJQ1320" s="9"/>
      <c r="VJR1320" s="9"/>
      <c r="VJS1320" s="9"/>
      <c r="VJT1320" s="9"/>
      <c r="VJU1320" s="9"/>
      <c r="VJV1320" s="9"/>
      <c r="VJW1320" s="9"/>
      <c r="VJX1320" s="9"/>
      <c r="VJY1320" s="9"/>
      <c r="VJZ1320" s="9"/>
      <c r="VKA1320" s="9"/>
      <c r="VKB1320" s="9"/>
      <c r="VKC1320" s="9"/>
      <c r="VKD1320" s="9"/>
      <c r="VKE1320" s="9"/>
      <c r="VKF1320" s="9"/>
      <c r="VKG1320" s="9"/>
      <c r="VKH1320" s="9"/>
      <c r="VKI1320" s="9"/>
      <c r="VKJ1320" s="9"/>
      <c r="VKK1320" s="9"/>
      <c r="VKL1320" s="9"/>
      <c r="VKM1320" s="9"/>
      <c r="VKN1320" s="9"/>
      <c r="VKO1320" s="9"/>
      <c r="VKP1320" s="9"/>
      <c r="VKQ1320" s="9"/>
      <c r="VKR1320" s="9"/>
      <c r="VKS1320" s="9"/>
      <c r="VKT1320" s="9"/>
      <c r="VKU1320" s="9"/>
      <c r="VKV1320" s="9"/>
      <c r="VKW1320" s="9"/>
      <c r="VKX1320" s="9"/>
      <c r="VKY1320" s="9"/>
      <c r="VKZ1320" s="9"/>
      <c r="VLA1320" s="9"/>
      <c r="VLB1320" s="9"/>
      <c r="VLC1320" s="9"/>
      <c r="VLD1320" s="9"/>
      <c r="VLE1320" s="9"/>
      <c r="VLF1320" s="9"/>
      <c r="VLG1320" s="9"/>
      <c r="VLH1320" s="9"/>
      <c r="VLI1320" s="9"/>
      <c r="VLJ1320" s="9"/>
      <c r="VLK1320" s="9"/>
      <c r="VLL1320" s="9"/>
      <c r="VLM1320" s="9"/>
      <c r="VLN1320" s="9"/>
      <c r="VLO1320" s="9"/>
      <c r="VLP1320" s="9"/>
      <c r="VLQ1320" s="9"/>
      <c r="VLR1320" s="9"/>
      <c r="VLS1320" s="9"/>
      <c r="VLT1320" s="9"/>
      <c r="VLU1320" s="9"/>
      <c r="VLV1320" s="9"/>
      <c r="VLW1320" s="9"/>
      <c r="VLX1320" s="9"/>
      <c r="VLY1320" s="9"/>
      <c r="VLZ1320" s="9"/>
      <c r="VMA1320" s="9"/>
      <c r="VMB1320" s="9"/>
      <c r="VMC1320" s="9"/>
      <c r="VMD1320" s="9"/>
      <c r="VME1320" s="9"/>
      <c r="VMF1320" s="9"/>
      <c r="VMG1320" s="9"/>
      <c r="VMH1320" s="9"/>
      <c r="VMI1320" s="9"/>
      <c r="VMJ1320" s="9"/>
      <c r="VMK1320" s="9"/>
      <c r="VML1320" s="9"/>
      <c r="VMM1320" s="9"/>
      <c r="VMN1320" s="9"/>
      <c r="VMO1320" s="9"/>
      <c r="VMP1320" s="9"/>
      <c r="VMQ1320" s="9"/>
      <c r="VMR1320" s="9"/>
      <c r="VMS1320" s="9"/>
      <c r="VMT1320" s="9"/>
      <c r="VMU1320" s="9"/>
      <c r="VMV1320" s="9"/>
      <c r="VMW1320" s="9"/>
      <c r="VMX1320" s="9"/>
      <c r="VMY1320" s="9"/>
      <c r="VMZ1320" s="9"/>
      <c r="VNA1320" s="9"/>
      <c r="VNB1320" s="9"/>
      <c r="VNC1320" s="9"/>
      <c r="VND1320" s="9"/>
      <c r="VNE1320" s="9"/>
      <c r="VNF1320" s="9"/>
      <c r="VNG1320" s="9"/>
      <c r="VNH1320" s="9"/>
      <c r="VNI1320" s="9"/>
      <c r="VNJ1320" s="9"/>
      <c r="VNK1320" s="9"/>
      <c r="VNL1320" s="9"/>
      <c r="VNM1320" s="9"/>
      <c r="VNN1320" s="9"/>
      <c r="VNO1320" s="9"/>
      <c r="VNP1320" s="9"/>
      <c r="VNQ1320" s="9"/>
      <c r="VNR1320" s="9"/>
      <c r="VNS1320" s="9"/>
      <c r="VNT1320" s="9"/>
      <c r="VNU1320" s="9"/>
      <c r="VNV1320" s="9"/>
      <c r="VNW1320" s="9"/>
      <c r="VNX1320" s="9"/>
      <c r="VNY1320" s="9"/>
      <c r="VNZ1320" s="9"/>
      <c r="VOA1320" s="9"/>
      <c r="VOB1320" s="9"/>
      <c r="VOC1320" s="9"/>
      <c r="VOD1320" s="9"/>
      <c r="VOE1320" s="9"/>
      <c r="VOF1320" s="9"/>
      <c r="VOG1320" s="9"/>
      <c r="VOH1320" s="9"/>
      <c r="VOI1320" s="9"/>
      <c r="VOJ1320" s="9"/>
      <c r="VOK1320" s="9"/>
      <c r="VOL1320" s="9"/>
      <c r="VOM1320" s="9"/>
      <c r="VON1320" s="9"/>
      <c r="VOO1320" s="9"/>
      <c r="VOP1320" s="9"/>
      <c r="VOQ1320" s="9"/>
      <c r="VOR1320" s="9"/>
      <c r="VOS1320" s="9"/>
      <c r="VOT1320" s="9"/>
      <c r="VOU1320" s="9"/>
      <c r="VOV1320" s="9"/>
      <c r="VOW1320" s="9"/>
      <c r="VOX1320" s="9"/>
      <c r="VOY1320" s="9"/>
      <c r="VOZ1320" s="9"/>
      <c r="VPA1320" s="9"/>
      <c r="VPB1320" s="9"/>
      <c r="VPC1320" s="9"/>
      <c r="VPD1320" s="9"/>
      <c r="VPE1320" s="9"/>
      <c r="VPF1320" s="9"/>
      <c r="VPG1320" s="9"/>
      <c r="VPH1320" s="9"/>
      <c r="VPI1320" s="9"/>
      <c r="VPJ1320" s="9"/>
      <c r="VPK1320" s="9"/>
      <c r="VPL1320" s="9"/>
      <c r="VPM1320" s="9"/>
      <c r="VPN1320" s="9"/>
      <c r="VPO1320" s="9"/>
      <c r="VPP1320" s="9"/>
      <c r="VPQ1320" s="9"/>
      <c r="VPR1320" s="9"/>
      <c r="VPS1320" s="9"/>
      <c r="VPT1320" s="9"/>
      <c r="VPU1320" s="9"/>
      <c r="VPV1320" s="9"/>
      <c r="VPW1320" s="9"/>
      <c r="VPX1320" s="9"/>
      <c r="VPY1320" s="9"/>
      <c r="VPZ1320" s="9"/>
      <c r="VQA1320" s="9"/>
      <c r="VQB1320" s="9"/>
      <c r="VQC1320" s="9"/>
      <c r="VQD1320" s="9"/>
      <c r="VQE1320" s="9"/>
      <c r="VQF1320" s="9"/>
      <c r="VQG1320" s="9"/>
      <c r="VQH1320" s="9"/>
      <c r="VQI1320" s="9"/>
      <c r="VQJ1320" s="9"/>
      <c r="VQK1320" s="9"/>
      <c r="VQL1320" s="9"/>
      <c r="VQM1320" s="9"/>
      <c r="VQN1320" s="9"/>
      <c r="VQO1320" s="9"/>
      <c r="VQP1320" s="9"/>
      <c r="VQQ1320" s="9"/>
      <c r="VQR1320" s="9"/>
      <c r="VQS1320" s="9"/>
      <c r="VQT1320" s="9"/>
      <c r="VQU1320" s="9"/>
      <c r="VQV1320" s="9"/>
      <c r="VQW1320" s="9"/>
      <c r="VQX1320" s="9"/>
      <c r="VQY1320" s="9"/>
      <c r="VQZ1320" s="9"/>
      <c r="VRA1320" s="9"/>
      <c r="VRB1320" s="9"/>
      <c r="VRC1320" s="9"/>
      <c r="VRD1320" s="9"/>
      <c r="VRE1320" s="9"/>
      <c r="VRF1320" s="9"/>
      <c r="VRG1320" s="9"/>
      <c r="VRH1320" s="9"/>
      <c r="VRI1320" s="9"/>
      <c r="VRJ1320" s="9"/>
      <c r="VRK1320" s="9"/>
      <c r="VRL1320" s="9"/>
      <c r="VRM1320" s="9"/>
      <c r="VRN1320" s="9"/>
      <c r="VRO1320" s="9"/>
      <c r="VRP1320" s="9"/>
      <c r="VRQ1320" s="9"/>
      <c r="VRR1320" s="9"/>
      <c r="VRS1320" s="9"/>
      <c r="VRT1320" s="9"/>
      <c r="VRU1320" s="9"/>
      <c r="VRV1320" s="9"/>
      <c r="VRW1320" s="9"/>
      <c r="VRX1320" s="9"/>
      <c r="VRY1320" s="9"/>
      <c r="VRZ1320" s="9"/>
      <c r="VSA1320" s="9"/>
      <c r="VSB1320" s="9"/>
      <c r="VSC1320" s="9"/>
      <c r="VSD1320" s="9"/>
      <c r="VSE1320" s="9"/>
      <c r="VSF1320" s="9"/>
      <c r="VSG1320" s="9"/>
      <c r="VSH1320" s="9"/>
      <c r="VSI1320" s="9"/>
      <c r="VSJ1320" s="9"/>
      <c r="VSK1320" s="9"/>
      <c r="VSL1320" s="9"/>
      <c r="VSM1320" s="9"/>
      <c r="VSN1320" s="9"/>
      <c r="VSO1320" s="9"/>
      <c r="VSP1320" s="9"/>
      <c r="VSQ1320" s="9"/>
      <c r="VSR1320" s="9"/>
      <c r="VSS1320" s="9"/>
      <c r="VST1320" s="9"/>
      <c r="VSU1320" s="9"/>
      <c r="VSV1320" s="9"/>
      <c r="VSW1320" s="9"/>
      <c r="VSX1320" s="9"/>
      <c r="VSY1320" s="9"/>
      <c r="VSZ1320" s="9"/>
      <c r="VTA1320" s="9"/>
      <c r="VTB1320" s="9"/>
      <c r="VTC1320" s="9"/>
      <c r="VTD1320" s="9"/>
      <c r="VTE1320" s="9"/>
      <c r="VTF1320" s="9"/>
      <c r="VTG1320" s="9"/>
      <c r="VTH1320" s="9"/>
      <c r="VTI1320" s="9"/>
      <c r="VTJ1320" s="9"/>
      <c r="VTK1320" s="9"/>
      <c r="VTL1320" s="9"/>
      <c r="VTM1320" s="9"/>
      <c r="VTN1320" s="9"/>
      <c r="VTO1320" s="9"/>
      <c r="VTP1320" s="9"/>
      <c r="VTQ1320" s="9"/>
      <c r="VTR1320" s="9"/>
      <c r="VTS1320" s="9"/>
      <c r="VTT1320" s="9"/>
      <c r="VTU1320" s="9"/>
      <c r="VTV1320" s="9"/>
      <c r="VTW1320" s="9"/>
      <c r="VTX1320" s="9"/>
      <c r="VTY1320" s="9"/>
      <c r="VTZ1320" s="9"/>
      <c r="VUA1320" s="9"/>
      <c r="VUB1320" s="9"/>
      <c r="VUC1320" s="9"/>
      <c r="VUD1320" s="9"/>
      <c r="VUE1320" s="9"/>
      <c r="VUF1320" s="9"/>
      <c r="VUG1320" s="9"/>
      <c r="VUH1320" s="9"/>
      <c r="VUI1320" s="9"/>
      <c r="VUJ1320" s="9"/>
      <c r="VUK1320" s="9"/>
      <c r="VUL1320" s="9"/>
      <c r="VUM1320" s="9"/>
      <c r="VUN1320" s="9"/>
      <c r="VUO1320" s="9"/>
      <c r="VUP1320" s="9"/>
      <c r="VUQ1320" s="9"/>
      <c r="VUR1320" s="9"/>
      <c r="VUS1320" s="9"/>
      <c r="VUT1320" s="9"/>
      <c r="VUU1320" s="9"/>
      <c r="VUV1320" s="9"/>
      <c r="VUW1320" s="9"/>
      <c r="VUX1320" s="9"/>
      <c r="VUY1320" s="9"/>
      <c r="VUZ1320" s="9"/>
      <c r="VVA1320" s="9"/>
      <c r="VVB1320" s="9"/>
      <c r="VVC1320" s="9"/>
      <c r="VVD1320" s="9"/>
      <c r="VVE1320" s="9"/>
      <c r="VVF1320" s="9"/>
      <c r="VVG1320" s="9"/>
      <c r="VVH1320" s="9"/>
      <c r="VVI1320" s="9"/>
      <c r="VVJ1320" s="9"/>
      <c r="VVK1320" s="9"/>
      <c r="VVL1320" s="9"/>
      <c r="VVM1320" s="9"/>
      <c r="VVN1320" s="9"/>
      <c r="VVO1320" s="9"/>
      <c r="VVP1320" s="9"/>
      <c r="VVQ1320" s="9"/>
      <c r="VVR1320" s="9"/>
      <c r="VVS1320" s="9"/>
      <c r="VVT1320" s="9"/>
      <c r="VVU1320" s="9"/>
      <c r="VVV1320" s="9"/>
      <c r="VVW1320" s="9"/>
      <c r="VVX1320" s="9"/>
      <c r="VVY1320" s="9"/>
      <c r="VVZ1320" s="9"/>
      <c r="VWA1320" s="9"/>
      <c r="VWB1320" s="9"/>
      <c r="VWC1320" s="9"/>
      <c r="VWD1320" s="9"/>
      <c r="VWE1320" s="9"/>
      <c r="VWF1320" s="9"/>
      <c r="VWG1320" s="9"/>
      <c r="VWH1320" s="9"/>
      <c r="VWI1320" s="9"/>
      <c r="VWJ1320" s="9"/>
      <c r="VWK1320" s="9"/>
      <c r="VWL1320" s="9"/>
      <c r="VWM1320" s="9"/>
      <c r="VWN1320" s="9"/>
      <c r="VWO1320" s="9"/>
      <c r="VWP1320" s="9"/>
      <c r="VWQ1320" s="9"/>
      <c r="VWR1320" s="9"/>
      <c r="VWS1320" s="9"/>
      <c r="VWT1320" s="9"/>
      <c r="VWU1320" s="9"/>
      <c r="VWV1320" s="9"/>
      <c r="VWW1320" s="9"/>
      <c r="VWX1320" s="9"/>
      <c r="VWY1320" s="9"/>
      <c r="VWZ1320" s="9"/>
      <c r="VXA1320" s="9"/>
      <c r="VXB1320" s="9"/>
      <c r="VXC1320" s="9"/>
      <c r="VXD1320" s="9"/>
      <c r="VXE1320" s="9"/>
      <c r="VXF1320" s="9"/>
      <c r="VXG1320" s="9"/>
      <c r="VXH1320" s="9"/>
      <c r="VXI1320" s="9"/>
      <c r="VXJ1320" s="9"/>
      <c r="VXK1320" s="9"/>
      <c r="VXL1320" s="9"/>
      <c r="VXM1320" s="9"/>
      <c r="VXN1320" s="9"/>
      <c r="VXO1320" s="9"/>
      <c r="VXP1320" s="9"/>
      <c r="VXQ1320" s="9"/>
      <c r="VXR1320" s="9"/>
      <c r="VXS1320" s="9"/>
      <c r="VXT1320" s="9"/>
      <c r="VXU1320" s="9"/>
      <c r="VXV1320" s="9"/>
      <c r="VXW1320" s="9"/>
      <c r="VXX1320" s="9"/>
      <c r="VXY1320" s="9"/>
      <c r="VXZ1320" s="9"/>
      <c r="VYA1320" s="9"/>
      <c r="VYB1320" s="9"/>
      <c r="VYC1320" s="9"/>
      <c r="VYD1320" s="9"/>
      <c r="VYE1320" s="9"/>
      <c r="VYF1320" s="9"/>
      <c r="VYG1320" s="9"/>
      <c r="VYH1320" s="9"/>
      <c r="VYI1320" s="9"/>
      <c r="VYJ1320" s="9"/>
      <c r="VYK1320" s="9"/>
      <c r="VYL1320" s="9"/>
      <c r="VYM1320" s="9"/>
      <c r="VYN1320" s="9"/>
      <c r="VYO1320" s="9"/>
      <c r="VYP1320" s="9"/>
      <c r="VYQ1320" s="9"/>
      <c r="VYR1320" s="9"/>
      <c r="VYS1320" s="9"/>
      <c r="VYT1320" s="9"/>
      <c r="VYU1320" s="9"/>
      <c r="VYV1320" s="9"/>
      <c r="VYW1320" s="9"/>
      <c r="VYX1320" s="9"/>
      <c r="VYY1320" s="9"/>
      <c r="VYZ1320" s="9"/>
      <c r="VZA1320" s="9"/>
      <c r="VZB1320" s="9"/>
      <c r="VZC1320" s="9"/>
      <c r="VZD1320" s="9"/>
      <c r="VZE1320" s="9"/>
      <c r="VZF1320" s="9"/>
      <c r="VZG1320" s="9"/>
      <c r="VZH1320" s="9"/>
      <c r="VZI1320" s="9"/>
      <c r="VZJ1320" s="9"/>
      <c r="VZK1320" s="9"/>
      <c r="VZL1320" s="9"/>
      <c r="VZM1320" s="9"/>
      <c r="VZN1320" s="9"/>
      <c r="VZO1320" s="9"/>
      <c r="VZP1320" s="9"/>
      <c r="VZQ1320" s="9"/>
      <c r="VZR1320" s="9"/>
      <c r="VZS1320" s="9"/>
      <c r="VZT1320" s="9"/>
      <c r="VZU1320" s="9"/>
      <c r="VZV1320" s="9"/>
      <c r="VZW1320" s="9"/>
      <c r="VZX1320" s="9"/>
      <c r="VZY1320" s="9"/>
      <c r="VZZ1320" s="9"/>
      <c r="WAA1320" s="9"/>
      <c r="WAB1320" s="9"/>
      <c r="WAC1320" s="9"/>
      <c r="WAD1320" s="9"/>
      <c r="WAE1320" s="9"/>
      <c r="WAF1320" s="9"/>
      <c r="WAG1320" s="9"/>
      <c r="WAH1320" s="9"/>
      <c r="WAI1320" s="9"/>
      <c r="WAJ1320" s="9"/>
      <c r="WAK1320" s="9"/>
      <c r="WAL1320" s="9"/>
      <c r="WAM1320" s="9"/>
      <c r="WAN1320" s="9"/>
      <c r="WAO1320" s="9"/>
      <c r="WAP1320" s="9"/>
      <c r="WAQ1320" s="9"/>
      <c r="WAR1320" s="9"/>
      <c r="WAS1320" s="9"/>
      <c r="WAT1320" s="9"/>
      <c r="WAU1320" s="9"/>
      <c r="WAV1320" s="9"/>
      <c r="WAW1320" s="9"/>
      <c r="WAX1320" s="9"/>
      <c r="WAY1320" s="9"/>
      <c r="WAZ1320" s="9"/>
      <c r="WBA1320" s="9"/>
      <c r="WBB1320" s="9"/>
      <c r="WBC1320" s="9"/>
      <c r="WBD1320" s="9"/>
      <c r="WBE1320" s="9"/>
      <c r="WBF1320" s="9"/>
      <c r="WBG1320" s="9"/>
      <c r="WBH1320" s="9"/>
      <c r="WBI1320" s="9"/>
      <c r="WBJ1320" s="9"/>
      <c r="WBK1320" s="9"/>
      <c r="WBL1320" s="9"/>
      <c r="WBM1320" s="9"/>
      <c r="WBN1320" s="9"/>
      <c r="WBO1320" s="9"/>
      <c r="WBP1320" s="9"/>
      <c r="WBQ1320" s="9"/>
      <c r="WBR1320" s="9"/>
      <c r="WBS1320" s="9"/>
      <c r="WBT1320" s="9"/>
      <c r="WBU1320" s="9"/>
      <c r="WBV1320" s="9"/>
      <c r="WBW1320" s="9"/>
      <c r="WBX1320" s="9"/>
      <c r="WBY1320" s="9"/>
      <c r="WBZ1320" s="9"/>
      <c r="WCA1320" s="9"/>
      <c r="WCB1320" s="9"/>
      <c r="WCC1320" s="9"/>
      <c r="WCD1320" s="9"/>
      <c r="WCE1320" s="9"/>
      <c r="WCF1320" s="9"/>
      <c r="WCG1320" s="9"/>
      <c r="WCH1320" s="9"/>
      <c r="WCI1320" s="9"/>
      <c r="WCJ1320" s="9"/>
      <c r="WCK1320" s="9"/>
      <c r="WCL1320" s="9"/>
      <c r="WCM1320" s="9"/>
      <c r="WCN1320" s="9"/>
      <c r="WCO1320" s="9"/>
      <c r="WCP1320" s="9"/>
      <c r="WCQ1320" s="9"/>
      <c r="WCR1320" s="9"/>
      <c r="WCS1320" s="9"/>
      <c r="WCT1320" s="9"/>
      <c r="WCU1320" s="9"/>
      <c r="WCV1320" s="9"/>
      <c r="WCW1320" s="9"/>
      <c r="WCX1320" s="9"/>
      <c r="WCY1320" s="9"/>
      <c r="WCZ1320" s="9"/>
      <c r="WDA1320" s="9"/>
      <c r="WDB1320" s="9"/>
      <c r="WDC1320" s="9"/>
      <c r="WDD1320" s="9"/>
      <c r="WDE1320" s="9"/>
      <c r="WDF1320" s="9"/>
      <c r="WDG1320" s="9"/>
      <c r="WDH1320" s="9"/>
      <c r="WDI1320" s="9"/>
      <c r="WDJ1320" s="9"/>
      <c r="WDK1320" s="9"/>
      <c r="WDL1320" s="9"/>
      <c r="WDM1320" s="9"/>
      <c r="WDN1320" s="9"/>
      <c r="WDO1320" s="9"/>
      <c r="WDP1320" s="9"/>
      <c r="WDQ1320" s="9"/>
      <c r="WDR1320" s="9"/>
      <c r="WDS1320" s="9"/>
      <c r="WDT1320" s="9"/>
      <c r="WDU1320" s="9"/>
      <c r="WDV1320" s="9"/>
      <c r="WDW1320" s="9"/>
      <c r="WDX1320" s="9"/>
      <c r="WDY1320" s="9"/>
      <c r="WDZ1320" s="9"/>
      <c r="WEA1320" s="9"/>
      <c r="WEB1320" s="9"/>
      <c r="WEC1320" s="9"/>
      <c r="WED1320" s="9"/>
      <c r="WEE1320" s="9"/>
      <c r="WEF1320" s="9"/>
      <c r="WEG1320" s="9"/>
      <c r="WEH1320" s="9"/>
      <c r="WEI1320" s="9"/>
      <c r="WEJ1320" s="9"/>
      <c r="WEK1320" s="9"/>
      <c r="WEL1320" s="9"/>
      <c r="WEM1320" s="9"/>
      <c r="WEN1320" s="9"/>
      <c r="WEO1320" s="9"/>
      <c r="WEP1320" s="9"/>
      <c r="WEQ1320" s="9"/>
      <c r="WER1320" s="9"/>
      <c r="WES1320" s="9"/>
      <c r="WET1320" s="9"/>
      <c r="WEU1320" s="9"/>
      <c r="WEV1320" s="9"/>
      <c r="WEW1320" s="9"/>
      <c r="WEX1320" s="9"/>
      <c r="WEY1320" s="9"/>
      <c r="WEZ1320" s="9"/>
      <c r="WFA1320" s="9"/>
      <c r="WFB1320" s="9"/>
      <c r="WFC1320" s="9"/>
      <c r="WFD1320" s="9"/>
      <c r="WFE1320" s="9"/>
      <c r="WFF1320" s="9"/>
      <c r="WFG1320" s="9"/>
      <c r="WFH1320" s="9"/>
      <c r="WFI1320" s="9"/>
      <c r="WFJ1320" s="9"/>
      <c r="WFK1320" s="9"/>
      <c r="WFL1320" s="9"/>
      <c r="WFM1320" s="9"/>
      <c r="WFN1320" s="9"/>
      <c r="WFO1320" s="9"/>
      <c r="WFP1320" s="9"/>
      <c r="WFQ1320" s="9"/>
      <c r="WFR1320" s="9"/>
      <c r="WFS1320" s="9"/>
      <c r="WFT1320" s="9"/>
      <c r="WFU1320" s="9"/>
      <c r="WFV1320" s="9"/>
      <c r="WFW1320" s="9"/>
      <c r="WFX1320" s="9"/>
      <c r="WFY1320" s="9"/>
      <c r="WFZ1320" s="9"/>
      <c r="WGA1320" s="9"/>
      <c r="WGB1320" s="9"/>
      <c r="WGC1320" s="9"/>
      <c r="WGD1320" s="9"/>
      <c r="WGE1320" s="9"/>
      <c r="WGF1320" s="9"/>
      <c r="WGG1320" s="9"/>
      <c r="WGH1320" s="9"/>
      <c r="WGI1320" s="9"/>
      <c r="WGJ1320" s="9"/>
      <c r="WGK1320" s="9"/>
      <c r="WGL1320" s="9"/>
      <c r="WGM1320" s="9"/>
      <c r="WGN1320" s="9"/>
      <c r="WGO1320" s="9"/>
      <c r="WGP1320" s="9"/>
      <c r="WGQ1320" s="9"/>
      <c r="WGR1320" s="9"/>
      <c r="WGS1320" s="9"/>
      <c r="WGT1320" s="9"/>
      <c r="WGU1320" s="9"/>
      <c r="WGV1320" s="9"/>
      <c r="WGW1320" s="9"/>
      <c r="WGX1320" s="9"/>
      <c r="WGY1320" s="9"/>
      <c r="WGZ1320" s="9"/>
      <c r="WHA1320" s="9"/>
      <c r="WHB1320" s="9"/>
      <c r="WHC1320" s="9"/>
      <c r="WHD1320" s="9"/>
      <c r="WHE1320" s="9"/>
      <c r="WHF1320" s="9"/>
      <c r="WHG1320" s="9"/>
      <c r="WHH1320" s="9"/>
      <c r="WHI1320" s="9"/>
      <c r="WHJ1320" s="9"/>
      <c r="WHK1320" s="9"/>
      <c r="WHL1320" s="9"/>
      <c r="WHM1320" s="9"/>
      <c r="WHN1320" s="9"/>
      <c r="WHO1320" s="9"/>
      <c r="WHP1320" s="9"/>
      <c r="WHQ1320" s="9"/>
      <c r="WHR1320" s="9"/>
      <c r="WHS1320" s="9"/>
      <c r="WHT1320" s="9"/>
      <c r="WHU1320" s="9"/>
      <c r="WHV1320" s="9"/>
      <c r="WHW1320" s="9"/>
      <c r="WHX1320" s="9"/>
      <c r="WHY1320" s="9"/>
      <c r="WHZ1320" s="9"/>
      <c r="WIA1320" s="9"/>
      <c r="WIB1320" s="9"/>
      <c r="WIC1320" s="9"/>
      <c r="WID1320" s="9"/>
      <c r="WIE1320" s="9"/>
      <c r="WIF1320" s="9"/>
      <c r="WIG1320" s="9"/>
      <c r="WIH1320" s="9"/>
      <c r="WII1320" s="9"/>
      <c r="WIJ1320" s="9"/>
      <c r="WIK1320" s="9"/>
      <c r="WIL1320" s="9"/>
      <c r="WIM1320" s="9"/>
      <c r="WIN1320" s="9"/>
      <c r="WIO1320" s="9"/>
      <c r="WIP1320" s="9"/>
      <c r="WIQ1320" s="9"/>
      <c r="WIR1320" s="9"/>
      <c r="WIS1320" s="9"/>
      <c r="WIT1320" s="9"/>
      <c r="WIU1320" s="9"/>
      <c r="WIV1320" s="9"/>
      <c r="WIW1320" s="9"/>
      <c r="WIX1320" s="9"/>
      <c r="WIY1320" s="9"/>
      <c r="WIZ1320" s="9"/>
      <c r="WJA1320" s="9"/>
      <c r="WJB1320" s="9"/>
      <c r="WJC1320" s="9"/>
      <c r="WJD1320" s="9"/>
      <c r="WJE1320" s="9"/>
      <c r="WJF1320" s="9"/>
      <c r="WJG1320" s="9"/>
      <c r="WJH1320" s="9"/>
      <c r="WJI1320" s="9"/>
      <c r="WJJ1320" s="9"/>
      <c r="WJK1320" s="9"/>
      <c r="WJL1320" s="9"/>
      <c r="WJM1320" s="9"/>
      <c r="WJN1320" s="9"/>
      <c r="WJO1320" s="9"/>
      <c r="WJP1320" s="9"/>
      <c r="WJQ1320" s="9"/>
      <c r="WJR1320" s="9"/>
      <c r="WJS1320" s="9"/>
      <c r="WJT1320" s="9"/>
      <c r="WJU1320" s="9"/>
      <c r="WJV1320" s="9"/>
      <c r="WJW1320" s="9"/>
      <c r="WJX1320" s="9"/>
      <c r="WJY1320" s="9"/>
      <c r="WJZ1320" s="9"/>
      <c r="WKA1320" s="9"/>
      <c r="WKB1320" s="9"/>
      <c r="WKC1320" s="9"/>
      <c r="WKD1320" s="9"/>
      <c r="WKE1320" s="9"/>
      <c r="WKF1320" s="9"/>
      <c r="WKG1320" s="9"/>
      <c r="WKH1320" s="9"/>
      <c r="WKI1320" s="9"/>
      <c r="WKJ1320" s="9"/>
      <c r="WKK1320" s="9"/>
      <c r="WKL1320" s="9"/>
      <c r="WKM1320" s="9"/>
      <c r="WKN1320" s="9"/>
      <c r="WKO1320" s="9"/>
      <c r="WKP1320" s="9"/>
      <c r="WKQ1320" s="9"/>
      <c r="WKR1320" s="9"/>
      <c r="WKS1320" s="9"/>
      <c r="WKT1320" s="9"/>
      <c r="WKU1320" s="9"/>
      <c r="WKV1320" s="9"/>
      <c r="WKW1320" s="9"/>
      <c r="WKX1320" s="9"/>
      <c r="WKY1320" s="9"/>
      <c r="WKZ1320" s="9"/>
      <c r="WLA1320" s="9"/>
      <c r="WLB1320" s="9"/>
      <c r="WLC1320" s="9"/>
      <c r="WLD1320" s="9"/>
      <c r="WLE1320" s="9"/>
      <c r="WLF1320" s="9"/>
      <c r="WLG1320" s="9"/>
      <c r="WLH1320" s="9"/>
      <c r="WLI1320" s="9"/>
      <c r="WLJ1320" s="9"/>
      <c r="WLK1320" s="9"/>
      <c r="WLL1320" s="9"/>
      <c r="WLM1320" s="9"/>
      <c r="WLN1320" s="9"/>
      <c r="WLO1320" s="9"/>
      <c r="WLP1320" s="9"/>
      <c r="WLQ1320" s="9"/>
      <c r="WLR1320" s="9"/>
      <c r="WLS1320" s="9"/>
      <c r="WLT1320" s="9"/>
      <c r="WLU1320" s="9"/>
      <c r="WLV1320" s="9"/>
      <c r="WLW1320" s="9"/>
      <c r="WLX1320" s="9"/>
      <c r="WLY1320" s="9"/>
      <c r="WLZ1320" s="9"/>
      <c r="WMA1320" s="9"/>
      <c r="WMB1320" s="9"/>
      <c r="WMC1320" s="9"/>
      <c r="WMD1320" s="9"/>
      <c r="WME1320" s="9"/>
      <c r="WMF1320" s="9"/>
      <c r="WMG1320" s="9"/>
      <c r="WMH1320" s="9"/>
      <c r="WMI1320" s="9"/>
      <c r="WMJ1320" s="9"/>
      <c r="WMK1320" s="9"/>
      <c r="WML1320" s="9"/>
      <c r="WMM1320" s="9"/>
      <c r="WMN1320" s="9"/>
      <c r="WMO1320" s="9"/>
      <c r="WMP1320" s="9"/>
      <c r="WMQ1320" s="9"/>
      <c r="WMR1320" s="9"/>
      <c r="WMS1320" s="9"/>
      <c r="WMT1320" s="9"/>
      <c r="WMU1320" s="9"/>
      <c r="WMV1320" s="9"/>
      <c r="WMW1320" s="9"/>
      <c r="WMX1320" s="9"/>
      <c r="WMY1320" s="9"/>
      <c r="WMZ1320" s="9"/>
      <c r="WNA1320" s="9"/>
      <c r="WNB1320" s="9"/>
      <c r="WNC1320" s="9"/>
      <c r="WND1320" s="9"/>
      <c r="WNE1320" s="9"/>
      <c r="WNF1320" s="9"/>
      <c r="WNG1320" s="9"/>
      <c r="WNH1320" s="9"/>
      <c r="WNI1320" s="9"/>
      <c r="WNJ1320" s="9"/>
      <c r="WNK1320" s="9"/>
      <c r="WNL1320" s="9"/>
      <c r="WNM1320" s="9"/>
      <c r="WNN1320" s="9"/>
      <c r="WNO1320" s="9"/>
      <c r="WNP1320" s="9"/>
      <c r="WNQ1320" s="9"/>
      <c r="WNR1320" s="9"/>
      <c r="WNS1320" s="9"/>
      <c r="WNT1320" s="9"/>
      <c r="WNU1320" s="9"/>
      <c r="WNV1320" s="9"/>
      <c r="WNW1320" s="9"/>
      <c r="WNX1320" s="9"/>
      <c r="WNY1320" s="9"/>
      <c r="WNZ1320" s="9"/>
      <c r="WOA1320" s="9"/>
      <c r="WOB1320" s="9"/>
      <c r="WOC1320" s="9"/>
      <c r="WOD1320" s="9"/>
      <c r="WOE1320" s="9"/>
      <c r="WOF1320" s="9"/>
      <c r="WOG1320" s="9"/>
      <c r="WOH1320" s="9"/>
      <c r="WOI1320" s="9"/>
      <c r="WOJ1320" s="9"/>
      <c r="WOK1320" s="9"/>
      <c r="WOL1320" s="9"/>
      <c r="WOM1320" s="9"/>
      <c r="WON1320" s="9"/>
      <c r="WOO1320" s="9"/>
      <c r="WOP1320" s="9"/>
      <c r="WOQ1320" s="9"/>
      <c r="WOR1320" s="9"/>
      <c r="WOS1320" s="9"/>
      <c r="WOT1320" s="9"/>
      <c r="WOU1320" s="9"/>
      <c r="WOV1320" s="9"/>
      <c r="WOW1320" s="9"/>
      <c r="WOX1320" s="9"/>
      <c r="WOY1320" s="9"/>
      <c r="WOZ1320" s="9"/>
      <c r="WPA1320" s="9"/>
      <c r="WPB1320" s="9"/>
      <c r="WPC1320" s="9"/>
      <c r="WPD1320" s="9"/>
      <c r="WPE1320" s="9"/>
      <c r="WPF1320" s="9"/>
      <c r="WPG1320" s="9"/>
      <c r="WPH1320" s="9"/>
      <c r="WPI1320" s="9"/>
      <c r="WPJ1320" s="9"/>
      <c r="WPK1320" s="9"/>
      <c r="WPL1320" s="9"/>
      <c r="WPM1320" s="9"/>
      <c r="WPN1320" s="9"/>
      <c r="WPO1320" s="9"/>
      <c r="WPP1320" s="9"/>
      <c r="WPQ1320" s="9"/>
      <c r="WPR1320" s="9"/>
      <c r="WPS1320" s="9"/>
      <c r="WPT1320" s="9"/>
      <c r="WPU1320" s="9"/>
      <c r="WPV1320" s="9"/>
      <c r="WPW1320" s="9"/>
      <c r="WPX1320" s="9"/>
      <c r="WPY1320" s="9"/>
      <c r="WPZ1320" s="9"/>
      <c r="WQA1320" s="9"/>
      <c r="WQB1320" s="9"/>
      <c r="WQC1320" s="9"/>
      <c r="WQD1320" s="9"/>
      <c r="WQE1320" s="9"/>
      <c r="WQF1320" s="9"/>
      <c r="WQG1320" s="9"/>
      <c r="WQH1320" s="9"/>
      <c r="WQI1320" s="9"/>
      <c r="WQJ1320" s="9"/>
      <c r="WQK1320" s="9"/>
      <c r="WQL1320" s="9"/>
      <c r="WQM1320" s="9"/>
      <c r="WQN1320" s="9"/>
      <c r="WQO1320" s="9"/>
      <c r="WQP1320" s="9"/>
      <c r="WQQ1320" s="9"/>
      <c r="WQR1320" s="9"/>
      <c r="WQS1320" s="9"/>
      <c r="WQT1320" s="9"/>
      <c r="WQU1320" s="9"/>
      <c r="WQV1320" s="9"/>
      <c r="WQW1320" s="9"/>
      <c r="WQX1320" s="9"/>
      <c r="WQY1320" s="9"/>
      <c r="WQZ1320" s="9"/>
      <c r="WRA1320" s="9"/>
      <c r="WRB1320" s="9"/>
      <c r="WRC1320" s="9"/>
      <c r="WRD1320" s="9"/>
      <c r="WRE1320" s="9"/>
      <c r="WRF1320" s="9"/>
      <c r="WRG1320" s="9"/>
      <c r="WRH1320" s="9"/>
      <c r="WRI1320" s="9"/>
      <c r="WRJ1320" s="9"/>
      <c r="WRK1320" s="9"/>
      <c r="WRL1320" s="9"/>
      <c r="WRM1320" s="9"/>
      <c r="WRN1320" s="9"/>
      <c r="WRO1320" s="9"/>
      <c r="WRP1320" s="9"/>
      <c r="WRQ1320" s="9"/>
      <c r="WRR1320" s="9"/>
      <c r="WRS1320" s="9"/>
      <c r="WRT1320" s="9"/>
      <c r="WRU1320" s="9"/>
      <c r="WRV1320" s="9"/>
      <c r="WRW1320" s="9"/>
      <c r="WRX1320" s="9"/>
      <c r="WRY1320" s="9"/>
      <c r="WRZ1320" s="9"/>
      <c r="WSA1320" s="9"/>
      <c r="WSB1320" s="9"/>
      <c r="WSC1320" s="9"/>
      <c r="WSD1320" s="9"/>
      <c r="WSE1320" s="9"/>
      <c r="WSF1320" s="9"/>
      <c r="WSG1320" s="9"/>
      <c r="WSH1320" s="9"/>
      <c r="WSI1320" s="9"/>
      <c r="WSJ1320" s="9"/>
      <c r="WSK1320" s="9"/>
      <c r="WSL1320" s="9"/>
      <c r="WSM1320" s="9"/>
      <c r="WSN1320" s="9"/>
      <c r="WSO1320" s="9"/>
      <c r="WSP1320" s="9"/>
      <c r="WSQ1320" s="9"/>
      <c r="WSR1320" s="9"/>
      <c r="WSS1320" s="9"/>
      <c r="WST1320" s="9"/>
      <c r="WSU1320" s="9"/>
      <c r="WSV1320" s="9"/>
      <c r="WSW1320" s="9"/>
      <c r="WSX1320" s="9"/>
      <c r="WSY1320" s="9"/>
      <c r="WSZ1320" s="9"/>
      <c r="WTA1320" s="9"/>
      <c r="WTB1320" s="9"/>
      <c r="WTC1320" s="9"/>
      <c r="WTD1320" s="9"/>
      <c r="WTE1320" s="9"/>
      <c r="WTF1320" s="9"/>
      <c r="WTG1320" s="9"/>
      <c r="WTH1320" s="9"/>
      <c r="WTI1320" s="9"/>
      <c r="WTJ1320" s="9"/>
      <c r="WTK1320" s="9"/>
      <c r="WTL1320" s="9"/>
      <c r="WTM1320" s="9"/>
      <c r="WTN1320" s="9"/>
      <c r="WTO1320" s="9"/>
      <c r="WTP1320" s="9"/>
      <c r="WTQ1320" s="9"/>
      <c r="WTR1320" s="9"/>
      <c r="WTS1320" s="9"/>
      <c r="WTT1320" s="9"/>
      <c r="WTU1320" s="9"/>
      <c r="WTV1320" s="9"/>
      <c r="WTW1320" s="9"/>
      <c r="WTX1320" s="9"/>
      <c r="WTY1320" s="9"/>
      <c r="WTZ1320" s="9"/>
      <c r="WUA1320" s="9"/>
      <c r="WUB1320" s="9"/>
      <c r="WUC1320" s="9"/>
      <c r="WUD1320" s="9"/>
      <c r="WUE1320" s="9"/>
      <c r="WUF1320" s="9"/>
      <c r="WUG1320" s="9"/>
      <c r="WUH1320" s="9"/>
      <c r="WUI1320" s="9"/>
      <c r="WUJ1320" s="9"/>
      <c r="WUK1320" s="9"/>
      <c r="WUL1320" s="9"/>
      <c r="WUM1320" s="9"/>
      <c r="WUN1320" s="9"/>
      <c r="WUO1320" s="9"/>
      <c r="WUP1320" s="9"/>
      <c r="WUQ1320" s="9"/>
      <c r="WUR1320" s="9"/>
      <c r="WUS1320" s="9"/>
      <c r="WUT1320" s="9"/>
      <c r="WUU1320" s="9"/>
      <c r="WUV1320" s="9"/>
      <c r="WUW1320" s="9"/>
      <c r="WUX1320" s="9"/>
      <c r="WUY1320" s="9"/>
      <c r="WUZ1320" s="9"/>
      <c r="WVA1320" s="9"/>
      <c r="WVB1320" s="9"/>
      <c r="WVC1320" s="9"/>
      <c r="WVD1320" s="9"/>
      <c r="WVE1320" s="9"/>
      <c r="WVF1320" s="9"/>
      <c r="WVG1320" s="9"/>
      <c r="WVH1320" s="9"/>
      <c r="WVI1320" s="9"/>
      <c r="WVJ1320" s="9"/>
      <c r="WVK1320" s="9"/>
      <c r="WVL1320" s="9"/>
      <c r="WVM1320" s="9"/>
      <c r="WVN1320" s="9"/>
      <c r="WVO1320" s="9"/>
      <c r="WVP1320" s="9"/>
      <c r="WVQ1320" s="9"/>
      <c r="WVR1320" s="9"/>
      <c r="WVS1320" s="9"/>
      <c r="WVT1320" s="9"/>
      <c r="WVU1320" s="9"/>
      <c r="WVV1320" s="9"/>
      <c r="WVW1320" s="9"/>
      <c r="WVX1320" s="9"/>
      <c r="WVY1320" s="9"/>
      <c r="WVZ1320" s="9"/>
      <c r="WWA1320" s="9"/>
      <c r="WWB1320" s="9"/>
      <c r="WWC1320" s="9"/>
      <c r="WWD1320" s="9"/>
      <c r="WWE1320" s="9"/>
      <c r="WWF1320" s="9"/>
      <c r="WWG1320" s="9"/>
      <c r="WWH1320" s="9"/>
      <c r="WWI1320" s="9"/>
      <c r="WWJ1320" s="9"/>
      <c r="WWK1320" s="9"/>
      <c r="WWL1320" s="9"/>
    </row>
    <row r="1321" spans="1:16158" s="35" customFormat="1">
      <c r="A1321" s="277"/>
      <c r="B1321" s="245"/>
      <c r="C1321" s="245"/>
      <c r="D1321" s="245"/>
      <c r="E1321" s="248"/>
      <c r="F1321" s="248"/>
      <c r="G1321" s="248"/>
      <c r="H1321" s="247"/>
      <c r="I1321" s="65"/>
      <c r="J1321" s="65"/>
      <c r="K1321" s="80"/>
      <c r="L1321" s="245">
        <v>3</v>
      </c>
      <c r="M1321" s="266" t="s">
        <v>1630</v>
      </c>
      <c r="N1321" s="245" t="s">
        <v>1595</v>
      </c>
      <c r="O1321" s="48"/>
      <c r="P1321" s="58">
        <v>43</v>
      </c>
      <c r="Q1321" s="245"/>
      <c r="R1321" s="251"/>
      <c r="S1321" s="245"/>
      <c r="T1321" s="245">
        <v>40</v>
      </c>
      <c r="U1321" s="248"/>
      <c r="V1321" s="245"/>
      <c r="W1321" s="278"/>
      <c r="X1321" s="257"/>
      <c r="Y1321" s="257"/>
      <c r="Z1321" s="125"/>
      <c r="AA1321" s="254"/>
      <c r="AB1321" s="82"/>
      <c r="AC1321" s="83">
        <f t="shared" si="477"/>
        <v>0</v>
      </c>
      <c r="AD1321" s="4"/>
      <c r="AE1321" s="4"/>
      <c r="AF1321" s="4"/>
      <c r="AG1321" s="121"/>
      <c r="AH1321" s="8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  <c r="GM1321" s="9"/>
      <c r="GN1321" s="9"/>
      <c r="GO1321" s="9"/>
      <c r="GP1321" s="9"/>
      <c r="GQ1321" s="9"/>
      <c r="GR1321" s="9"/>
      <c r="GS1321" s="9"/>
      <c r="GT1321" s="9"/>
      <c r="GU1321" s="9"/>
      <c r="GV1321" s="9"/>
      <c r="GW1321" s="9"/>
      <c r="GX1321" s="9"/>
      <c r="GY1321" s="9"/>
      <c r="GZ1321" s="9"/>
      <c r="HA1321" s="9"/>
      <c r="HB1321" s="9"/>
      <c r="HC1321" s="9"/>
      <c r="HD1321" s="9"/>
      <c r="HE1321" s="9"/>
      <c r="HF1321" s="9"/>
      <c r="HG1321" s="9"/>
      <c r="HH1321" s="9"/>
      <c r="HI1321" s="9"/>
      <c r="HJ1321" s="9"/>
      <c r="HK1321" s="9"/>
      <c r="HL1321" s="9"/>
      <c r="HM1321" s="9"/>
      <c r="HN1321" s="9"/>
      <c r="HO1321" s="9"/>
      <c r="HP1321" s="9"/>
      <c r="HQ1321" s="9"/>
      <c r="HR1321" s="9"/>
      <c r="HS1321" s="9"/>
      <c r="HT1321" s="9"/>
      <c r="HU1321" s="9"/>
      <c r="HV1321" s="9"/>
      <c r="HW1321" s="9"/>
      <c r="HX1321" s="9"/>
      <c r="HY1321" s="9"/>
      <c r="HZ1321" s="9"/>
      <c r="IA1321" s="9"/>
      <c r="IB1321" s="9"/>
      <c r="IC1321" s="9"/>
      <c r="ID1321" s="9"/>
      <c r="IE1321" s="9"/>
      <c r="IF1321" s="9"/>
      <c r="IG1321" s="9"/>
      <c r="IH1321" s="9"/>
      <c r="II1321" s="9"/>
      <c r="IJ1321" s="9"/>
      <c r="IK1321" s="9"/>
      <c r="IL1321" s="9"/>
      <c r="IM1321" s="9"/>
      <c r="IN1321" s="9"/>
      <c r="IO1321" s="9"/>
      <c r="IP1321" s="9"/>
      <c r="IQ1321" s="9"/>
      <c r="IR1321" s="9"/>
      <c r="IS1321" s="9"/>
      <c r="IT1321" s="9"/>
      <c r="IU1321" s="9"/>
      <c r="IV1321" s="9"/>
      <c r="IW1321" s="9"/>
      <c r="IX1321" s="9"/>
      <c r="IY1321" s="9"/>
      <c r="IZ1321" s="9"/>
      <c r="JA1321" s="9"/>
      <c r="JB1321" s="9"/>
      <c r="JC1321" s="9"/>
      <c r="JD1321" s="9"/>
      <c r="JE1321" s="9"/>
      <c r="JF1321" s="9"/>
      <c r="JG1321" s="9"/>
      <c r="JH1321" s="9"/>
      <c r="JI1321" s="9"/>
      <c r="JJ1321" s="9"/>
      <c r="JK1321" s="9"/>
      <c r="JL1321" s="9"/>
      <c r="JM1321" s="9"/>
      <c r="JN1321" s="9"/>
      <c r="JO1321" s="9"/>
      <c r="JP1321" s="9"/>
      <c r="JQ1321" s="9"/>
      <c r="JR1321" s="9"/>
      <c r="JS1321" s="9"/>
      <c r="JT1321" s="9"/>
      <c r="JU1321" s="9"/>
      <c r="JV1321" s="9"/>
      <c r="JW1321" s="9"/>
      <c r="JX1321" s="9"/>
      <c r="JY1321" s="9"/>
      <c r="JZ1321" s="9"/>
      <c r="KA1321" s="9"/>
      <c r="KB1321" s="9"/>
      <c r="KC1321" s="9"/>
      <c r="KD1321" s="9"/>
      <c r="KE1321" s="9"/>
      <c r="KF1321" s="9"/>
      <c r="KG1321" s="9"/>
      <c r="KH1321" s="9"/>
      <c r="KI1321" s="9"/>
      <c r="KJ1321" s="9"/>
      <c r="KK1321" s="9"/>
      <c r="KL1321" s="9"/>
      <c r="KM1321" s="9"/>
      <c r="KN1321" s="9"/>
      <c r="KO1321" s="9"/>
      <c r="KP1321" s="9"/>
      <c r="KQ1321" s="9"/>
      <c r="KR1321" s="9"/>
      <c r="KS1321" s="9"/>
      <c r="KT1321" s="9"/>
      <c r="KU1321" s="9"/>
      <c r="KV1321" s="9"/>
      <c r="KW1321" s="9"/>
      <c r="KX1321" s="9"/>
      <c r="KY1321" s="9"/>
      <c r="KZ1321" s="9"/>
      <c r="LA1321" s="9"/>
      <c r="LB1321" s="9"/>
      <c r="LC1321" s="9"/>
      <c r="LD1321" s="9"/>
      <c r="LE1321" s="9"/>
      <c r="LF1321" s="9"/>
      <c r="LG1321" s="9"/>
      <c r="LH1321" s="9"/>
      <c r="LI1321" s="9"/>
      <c r="LJ1321" s="9"/>
      <c r="LK1321" s="9"/>
      <c r="LL1321" s="9"/>
      <c r="LM1321" s="9"/>
      <c r="LN1321" s="9"/>
      <c r="LO1321" s="9"/>
      <c r="LP1321" s="9"/>
      <c r="LQ1321" s="9"/>
      <c r="LR1321" s="9"/>
      <c r="LS1321" s="9"/>
      <c r="LT1321" s="9"/>
      <c r="LU1321" s="9"/>
      <c r="LV1321" s="9"/>
      <c r="LW1321" s="9"/>
      <c r="LX1321" s="9"/>
      <c r="LY1321" s="9"/>
      <c r="LZ1321" s="9"/>
      <c r="MA1321" s="9"/>
      <c r="MB1321" s="9"/>
      <c r="MC1321" s="9"/>
      <c r="MD1321" s="9"/>
      <c r="ME1321" s="9"/>
      <c r="MF1321" s="9"/>
      <c r="MG1321" s="9"/>
      <c r="MH1321" s="9"/>
      <c r="MI1321" s="9"/>
      <c r="MJ1321" s="9"/>
      <c r="MK1321" s="9"/>
      <c r="ML1321" s="9"/>
      <c r="MM1321" s="9"/>
      <c r="MN1321" s="9"/>
      <c r="MO1321" s="9"/>
      <c r="MP1321" s="9"/>
      <c r="MQ1321" s="9"/>
      <c r="MR1321" s="9"/>
      <c r="MS1321" s="9"/>
      <c r="MT1321" s="9"/>
      <c r="MU1321" s="9"/>
      <c r="MV1321" s="9"/>
      <c r="MW1321" s="9"/>
      <c r="MX1321" s="9"/>
      <c r="MY1321" s="9"/>
      <c r="MZ1321" s="9"/>
      <c r="NA1321" s="9"/>
      <c r="NB1321" s="9"/>
      <c r="NC1321" s="9"/>
      <c r="ND1321" s="9"/>
      <c r="NE1321" s="9"/>
      <c r="NF1321" s="9"/>
      <c r="NG1321" s="9"/>
      <c r="NH1321" s="9"/>
      <c r="NI1321" s="9"/>
      <c r="NJ1321" s="9"/>
      <c r="NK1321" s="9"/>
      <c r="NL1321" s="9"/>
      <c r="NM1321" s="9"/>
      <c r="NN1321" s="9"/>
      <c r="NO1321" s="9"/>
      <c r="NP1321" s="9"/>
      <c r="NQ1321" s="9"/>
      <c r="NR1321" s="9"/>
      <c r="NS1321" s="9"/>
      <c r="NT1321" s="9"/>
      <c r="NU1321" s="9"/>
      <c r="NV1321" s="9"/>
      <c r="NW1321" s="9"/>
      <c r="NX1321" s="9"/>
      <c r="NY1321" s="9"/>
      <c r="NZ1321" s="9"/>
      <c r="OA1321" s="9"/>
      <c r="OB1321" s="9"/>
      <c r="OC1321" s="9"/>
      <c r="OD1321" s="9"/>
      <c r="OE1321" s="9"/>
      <c r="OF1321" s="9"/>
      <c r="OG1321" s="9"/>
      <c r="OH1321" s="9"/>
      <c r="OI1321" s="9"/>
      <c r="OJ1321" s="9"/>
      <c r="OK1321" s="9"/>
      <c r="OL1321" s="9"/>
      <c r="OM1321" s="9"/>
      <c r="ON1321" s="9"/>
      <c r="OO1321" s="9"/>
      <c r="OP1321" s="9"/>
      <c r="OQ1321" s="9"/>
      <c r="OR1321" s="9"/>
      <c r="OS1321" s="9"/>
      <c r="OT1321" s="9"/>
      <c r="OU1321" s="9"/>
      <c r="OV1321" s="9"/>
      <c r="OW1321" s="9"/>
      <c r="OX1321" s="9"/>
      <c r="OY1321" s="9"/>
      <c r="OZ1321" s="9"/>
      <c r="PA1321" s="9"/>
      <c r="PB1321" s="9"/>
      <c r="PC1321" s="9"/>
      <c r="PD1321" s="9"/>
      <c r="PE1321" s="9"/>
      <c r="PF1321" s="9"/>
      <c r="PG1321" s="9"/>
      <c r="PH1321" s="9"/>
      <c r="PI1321" s="9"/>
      <c r="PJ1321" s="9"/>
      <c r="PK1321" s="9"/>
      <c r="PL1321" s="9"/>
      <c r="PM1321" s="9"/>
      <c r="PN1321" s="9"/>
      <c r="PO1321" s="9"/>
      <c r="PP1321" s="9"/>
      <c r="PQ1321" s="9"/>
      <c r="PR1321" s="9"/>
      <c r="PS1321" s="9"/>
      <c r="PT1321" s="9"/>
      <c r="PU1321" s="9"/>
      <c r="PV1321" s="9"/>
      <c r="PW1321" s="9"/>
      <c r="PX1321" s="9"/>
      <c r="PY1321" s="9"/>
      <c r="PZ1321" s="9"/>
      <c r="QA1321" s="9"/>
      <c r="QB1321" s="9"/>
      <c r="QC1321" s="9"/>
      <c r="QD1321" s="9"/>
      <c r="QE1321" s="9"/>
      <c r="QF1321" s="9"/>
      <c r="QG1321" s="9"/>
      <c r="QH1321" s="9"/>
      <c r="QI1321" s="9"/>
      <c r="QJ1321" s="9"/>
      <c r="QK1321" s="9"/>
      <c r="QL1321" s="9"/>
      <c r="QM1321" s="9"/>
      <c r="QN1321" s="9"/>
      <c r="QO1321" s="9"/>
      <c r="QP1321" s="9"/>
      <c r="QQ1321" s="9"/>
      <c r="QR1321" s="9"/>
      <c r="QS1321" s="9"/>
      <c r="QT1321" s="9"/>
      <c r="QU1321" s="9"/>
      <c r="QV1321" s="9"/>
      <c r="QW1321" s="9"/>
      <c r="QX1321" s="9"/>
      <c r="QY1321" s="9"/>
      <c r="QZ1321" s="9"/>
      <c r="RA1321" s="9"/>
      <c r="RB1321" s="9"/>
      <c r="RC1321" s="9"/>
      <c r="RD1321" s="9"/>
      <c r="RE1321" s="9"/>
      <c r="RF1321" s="9"/>
      <c r="RG1321" s="9"/>
      <c r="RH1321" s="9"/>
      <c r="RI1321" s="9"/>
      <c r="RJ1321" s="9"/>
      <c r="RK1321" s="9"/>
      <c r="RL1321" s="9"/>
      <c r="RM1321" s="9"/>
      <c r="RN1321" s="9"/>
      <c r="RO1321" s="9"/>
      <c r="RP1321" s="9"/>
      <c r="RQ1321" s="9"/>
      <c r="RR1321" s="9"/>
      <c r="RS1321" s="9"/>
      <c r="RT1321" s="9"/>
      <c r="RU1321" s="9"/>
      <c r="RV1321" s="9"/>
      <c r="RW1321" s="9"/>
      <c r="RX1321" s="9"/>
      <c r="RY1321" s="9"/>
      <c r="RZ1321" s="9"/>
      <c r="SA1321" s="9"/>
      <c r="SB1321" s="9"/>
      <c r="SC1321" s="9"/>
      <c r="SD1321" s="9"/>
      <c r="SE1321" s="9"/>
      <c r="SF1321" s="9"/>
      <c r="SG1321" s="9"/>
      <c r="SH1321" s="9"/>
      <c r="SI1321" s="9"/>
      <c r="SJ1321" s="9"/>
      <c r="SK1321" s="9"/>
      <c r="SL1321" s="9"/>
      <c r="SM1321" s="9"/>
      <c r="SN1321" s="9"/>
      <c r="SO1321" s="9"/>
      <c r="SP1321" s="9"/>
      <c r="SQ1321" s="9"/>
      <c r="SR1321" s="9"/>
      <c r="SS1321" s="9"/>
      <c r="ST1321" s="9"/>
      <c r="SU1321" s="9"/>
      <c r="SV1321" s="9"/>
      <c r="SW1321" s="9"/>
      <c r="SX1321" s="9"/>
      <c r="SY1321" s="9"/>
      <c r="SZ1321" s="9"/>
      <c r="TA1321" s="9"/>
      <c r="TB1321" s="9"/>
      <c r="TC1321" s="9"/>
      <c r="TD1321" s="9"/>
      <c r="TE1321" s="9"/>
      <c r="TF1321" s="9"/>
      <c r="TG1321" s="9"/>
      <c r="TH1321" s="9"/>
      <c r="TI1321" s="9"/>
      <c r="TJ1321" s="9"/>
      <c r="TK1321" s="9"/>
      <c r="TL1321" s="9"/>
      <c r="TM1321" s="9"/>
      <c r="TN1321" s="9"/>
      <c r="TO1321" s="9"/>
      <c r="TP1321" s="9"/>
      <c r="TQ1321" s="9"/>
      <c r="TR1321" s="9"/>
      <c r="TS1321" s="9"/>
      <c r="TT1321" s="9"/>
      <c r="TU1321" s="9"/>
      <c r="TV1321" s="9"/>
      <c r="TW1321" s="9"/>
      <c r="TX1321" s="9"/>
      <c r="TY1321" s="9"/>
      <c r="TZ1321" s="9"/>
      <c r="UA1321" s="9"/>
      <c r="UB1321" s="9"/>
      <c r="UC1321" s="9"/>
      <c r="UD1321" s="9"/>
      <c r="UE1321" s="9"/>
      <c r="UF1321" s="9"/>
      <c r="UG1321" s="9"/>
      <c r="UH1321" s="9"/>
      <c r="UI1321" s="9"/>
      <c r="UJ1321" s="9"/>
      <c r="UK1321" s="9"/>
      <c r="UL1321" s="9"/>
      <c r="UM1321" s="9"/>
      <c r="UN1321" s="9"/>
      <c r="UO1321" s="9"/>
      <c r="UP1321" s="9"/>
      <c r="UQ1321" s="9"/>
      <c r="UR1321" s="9"/>
      <c r="US1321" s="9"/>
      <c r="UT1321" s="9"/>
      <c r="UU1321" s="9"/>
      <c r="UV1321" s="9"/>
      <c r="UW1321" s="9"/>
      <c r="UX1321" s="9"/>
      <c r="UY1321" s="9"/>
      <c r="UZ1321" s="9"/>
      <c r="VA1321" s="9"/>
      <c r="VB1321" s="9"/>
      <c r="VC1321" s="9"/>
      <c r="VD1321" s="9"/>
      <c r="VE1321" s="9"/>
      <c r="VF1321" s="9"/>
      <c r="VG1321" s="9"/>
      <c r="VH1321" s="9"/>
      <c r="VI1321" s="9"/>
      <c r="VJ1321" s="9"/>
      <c r="VK1321" s="9"/>
      <c r="VL1321" s="9"/>
      <c r="VM1321" s="9"/>
      <c r="VN1321" s="9"/>
      <c r="VO1321" s="9"/>
      <c r="VP1321" s="9"/>
      <c r="VQ1321" s="9"/>
      <c r="VR1321" s="9"/>
      <c r="VS1321" s="9"/>
      <c r="VT1321" s="9"/>
      <c r="VU1321" s="9"/>
      <c r="VV1321" s="9"/>
      <c r="VW1321" s="9"/>
      <c r="VX1321" s="9"/>
      <c r="VY1321" s="9"/>
      <c r="VZ1321" s="9"/>
      <c r="WA1321" s="9"/>
      <c r="WB1321" s="9"/>
      <c r="WC1321" s="9"/>
      <c r="WD1321" s="9"/>
      <c r="WE1321" s="9"/>
      <c r="WF1321" s="9"/>
      <c r="WG1321" s="9"/>
      <c r="WH1321" s="9"/>
      <c r="WI1321" s="9"/>
      <c r="WJ1321" s="9"/>
      <c r="WK1321" s="9"/>
      <c r="WL1321" s="9"/>
      <c r="WM1321" s="9"/>
      <c r="WN1321" s="9"/>
      <c r="WO1321" s="9"/>
      <c r="WP1321" s="9"/>
      <c r="WQ1321" s="9"/>
      <c r="WR1321" s="9"/>
      <c r="WS1321" s="9"/>
      <c r="WT1321" s="9"/>
      <c r="WU1321" s="9"/>
      <c r="WV1321" s="9"/>
      <c r="WW1321" s="9"/>
      <c r="WX1321" s="9"/>
      <c r="WY1321" s="9"/>
      <c r="WZ1321" s="9"/>
      <c r="XA1321" s="9"/>
      <c r="XB1321" s="9"/>
      <c r="XC1321" s="9"/>
      <c r="XD1321" s="9"/>
      <c r="XE1321" s="9"/>
      <c r="XF1321" s="9"/>
      <c r="XG1321" s="9"/>
      <c r="XH1321" s="9"/>
      <c r="XI1321" s="9"/>
      <c r="XJ1321" s="9"/>
      <c r="XK1321" s="9"/>
      <c r="XL1321" s="9"/>
      <c r="XM1321" s="9"/>
      <c r="XN1321" s="9"/>
      <c r="XO1321" s="9"/>
      <c r="XP1321" s="9"/>
      <c r="XQ1321" s="9"/>
      <c r="XR1321" s="9"/>
      <c r="XS1321" s="9"/>
      <c r="XT1321" s="9"/>
      <c r="XU1321" s="9"/>
      <c r="XV1321" s="9"/>
      <c r="XW1321" s="9"/>
      <c r="XX1321" s="9"/>
      <c r="XY1321" s="9"/>
      <c r="XZ1321" s="9"/>
      <c r="YA1321" s="9"/>
      <c r="YB1321" s="9"/>
      <c r="YC1321" s="9"/>
      <c r="YD1321" s="9"/>
      <c r="YE1321" s="9"/>
      <c r="YF1321" s="9"/>
      <c r="YG1321" s="9"/>
      <c r="YH1321" s="9"/>
      <c r="YI1321" s="9"/>
      <c r="YJ1321" s="9"/>
      <c r="YK1321" s="9"/>
      <c r="YL1321" s="9"/>
      <c r="YM1321" s="9"/>
      <c r="YN1321" s="9"/>
      <c r="YO1321" s="9"/>
      <c r="YP1321" s="9"/>
      <c r="YQ1321" s="9"/>
      <c r="YR1321" s="9"/>
      <c r="YS1321" s="9"/>
      <c r="YT1321" s="9"/>
      <c r="YU1321" s="9"/>
      <c r="YV1321" s="9"/>
      <c r="YW1321" s="9"/>
      <c r="YX1321" s="9"/>
      <c r="YY1321" s="9"/>
      <c r="YZ1321" s="9"/>
      <c r="ZA1321" s="9"/>
      <c r="ZB1321" s="9"/>
      <c r="ZC1321" s="9"/>
      <c r="ZD1321" s="9"/>
      <c r="ZE1321" s="9"/>
      <c r="ZF1321" s="9"/>
      <c r="ZG1321" s="9"/>
      <c r="ZH1321" s="9"/>
      <c r="ZI1321" s="9"/>
      <c r="ZJ1321" s="9"/>
      <c r="ZK1321" s="9"/>
      <c r="ZL1321" s="9"/>
      <c r="ZM1321" s="9"/>
      <c r="ZN1321" s="9"/>
      <c r="ZO1321" s="9"/>
      <c r="ZP1321" s="9"/>
      <c r="ZQ1321" s="9"/>
      <c r="ZR1321" s="9"/>
      <c r="ZS1321" s="9"/>
      <c r="ZT1321" s="9"/>
      <c r="ZU1321" s="9"/>
      <c r="ZV1321" s="9"/>
      <c r="ZW1321" s="9"/>
      <c r="ZX1321" s="9"/>
      <c r="ZY1321" s="9"/>
      <c r="ZZ1321" s="9"/>
      <c r="AAA1321" s="9"/>
      <c r="AAB1321" s="9"/>
      <c r="AAC1321" s="9"/>
      <c r="AAD1321" s="9"/>
      <c r="AAE1321" s="9"/>
      <c r="AAF1321" s="9"/>
      <c r="AAG1321" s="9"/>
      <c r="AAH1321" s="9"/>
      <c r="AAI1321" s="9"/>
      <c r="AAJ1321" s="9"/>
      <c r="AAK1321" s="9"/>
      <c r="AAL1321" s="9"/>
      <c r="AAM1321" s="9"/>
      <c r="AAN1321" s="9"/>
      <c r="AAO1321" s="9"/>
      <c r="AAP1321" s="9"/>
      <c r="AAQ1321" s="9"/>
      <c r="AAR1321" s="9"/>
      <c r="AAS1321" s="9"/>
      <c r="AAT1321" s="9"/>
      <c r="AAU1321" s="9"/>
      <c r="AAV1321" s="9"/>
      <c r="AAW1321" s="9"/>
      <c r="AAX1321" s="9"/>
      <c r="AAY1321" s="9"/>
      <c r="AAZ1321" s="9"/>
      <c r="ABA1321" s="9"/>
      <c r="ABB1321" s="9"/>
      <c r="ABC1321" s="9"/>
      <c r="ABD1321" s="9"/>
      <c r="ABE1321" s="9"/>
      <c r="ABF1321" s="9"/>
      <c r="ABG1321" s="9"/>
      <c r="ABH1321" s="9"/>
      <c r="ABI1321" s="9"/>
      <c r="ABJ1321" s="9"/>
      <c r="ABK1321" s="9"/>
      <c r="ABL1321" s="9"/>
      <c r="ABM1321" s="9"/>
      <c r="ABN1321" s="9"/>
      <c r="ABO1321" s="9"/>
      <c r="ABP1321" s="9"/>
      <c r="ABQ1321" s="9"/>
      <c r="ABR1321" s="9"/>
      <c r="ABS1321" s="9"/>
      <c r="ABT1321" s="9"/>
      <c r="ABU1321" s="9"/>
      <c r="ABV1321" s="9"/>
      <c r="ABW1321" s="9"/>
      <c r="ABX1321" s="9"/>
      <c r="ABY1321" s="9"/>
      <c r="ABZ1321" s="9"/>
      <c r="ACA1321" s="9"/>
      <c r="ACB1321" s="9"/>
      <c r="ACC1321" s="9"/>
      <c r="ACD1321" s="9"/>
      <c r="ACE1321" s="9"/>
      <c r="ACF1321" s="9"/>
      <c r="ACG1321" s="9"/>
      <c r="ACH1321" s="9"/>
      <c r="ACI1321" s="9"/>
      <c r="ACJ1321" s="9"/>
      <c r="ACK1321" s="9"/>
      <c r="ACL1321" s="9"/>
      <c r="ACM1321" s="9"/>
      <c r="ACN1321" s="9"/>
      <c r="ACO1321" s="9"/>
      <c r="ACP1321" s="9"/>
      <c r="ACQ1321" s="9"/>
      <c r="ACR1321" s="9"/>
      <c r="ACS1321" s="9"/>
      <c r="ACT1321" s="9"/>
      <c r="ACU1321" s="9"/>
      <c r="ACV1321" s="9"/>
      <c r="ACW1321" s="9"/>
      <c r="ACX1321" s="9"/>
      <c r="ACY1321" s="9"/>
      <c r="ACZ1321" s="9"/>
      <c r="ADA1321" s="9"/>
      <c r="ADB1321" s="9"/>
      <c r="ADC1321" s="9"/>
      <c r="ADD1321" s="9"/>
      <c r="ADE1321" s="9"/>
      <c r="ADF1321" s="9"/>
      <c r="ADG1321" s="9"/>
      <c r="ADH1321" s="9"/>
      <c r="ADI1321" s="9"/>
      <c r="ADJ1321" s="9"/>
      <c r="ADK1321" s="9"/>
      <c r="ADL1321" s="9"/>
      <c r="ADM1321" s="9"/>
      <c r="ADN1321" s="9"/>
      <c r="ADO1321" s="9"/>
      <c r="ADP1321" s="9"/>
      <c r="ADQ1321" s="9"/>
      <c r="ADR1321" s="9"/>
      <c r="ADS1321" s="9"/>
      <c r="ADT1321" s="9"/>
      <c r="ADU1321" s="9"/>
      <c r="ADV1321" s="9"/>
      <c r="ADW1321" s="9"/>
      <c r="ADX1321" s="9"/>
      <c r="ADY1321" s="9"/>
      <c r="ADZ1321" s="9"/>
      <c r="AEA1321" s="9"/>
      <c r="AEB1321" s="9"/>
      <c r="AEC1321" s="9"/>
      <c r="AED1321" s="9"/>
      <c r="AEE1321" s="9"/>
      <c r="AEF1321" s="9"/>
      <c r="AEG1321" s="9"/>
      <c r="AEH1321" s="9"/>
      <c r="AEI1321" s="9"/>
      <c r="AEJ1321" s="9"/>
      <c r="AEK1321" s="9"/>
      <c r="AEL1321" s="9"/>
      <c r="AEM1321" s="9"/>
      <c r="AEN1321" s="9"/>
      <c r="AEO1321" s="9"/>
      <c r="AEP1321" s="9"/>
      <c r="AEQ1321" s="9"/>
      <c r="AER1321" s="9"/>
      <c r="AES1321" s="9"/>
      <c r="AET1321" s="9"/>
      <c r="AEU1321" s="9"/>
      <c r="AEV1321" s="9"/>
      <c r="AEW1321" s="9"/>
      <c r="AEX1321" s="9"/>
      <c r="AEY1321" s="9"/>
      <c r="AEZ1321" s="9"/>
      <c r="AFA1321" s="9"/>
      <c r="AFB1321" s="9"/>
      <c r="AFC1321" s="9"/>
      <c r="AFD1321" s="9"/>
      <c r="AFE1321" s="9"/>
      <c r="AFF1321" s="9"/>
      <c r="AFG1321" s="9"/>
      <c r="AFH1321" s="9"/>
      <c r="AFI1321" s="9"/>
      <c r="AFJ1321" s="9"/>
      <c r="AFK1321" s="9"/>
      <c r="AFL1321" s="9"/>
      <c r="AFM1321" s="9"/>
      <c r="AFN1321" s="9"/>
      <c r="AFO1321" s="9"/>
      <c r="AFP1321" s="9"/>
      <c r="AFQ1321" s="9"/>
      <c r="AFR1321" s="9"/>
      <c r="AFS1321" s="9"/>
      <c r="AFT1321" s="9"/>
      <c r="AFU1321" s="9"/>
      <c r="AFV1321" s="9"/>
      <c r="AFW1321" s="9"/>
      <c r="AFX1321" s="9"/>
      <c r="AFY1321" s="9"/>
      <c r="AFZ1321" s="9"/>
      <c r="AGA1321" s="9"/>
      <c r="AGB1321" s="9"/>
      <c r="AGC1321" s="9"/>
      <c r="AGD1321" s="9"/>
      <c r="AGE1321" s="9"/>
      <c r="AGF1321" s="9"/>
      <c r="AGG1321" s="9"/>
      <c r="AGH1321" s="9"/>
      <c r="AGI1321" s="9"/>
      <c r="AGJ1321" s="9"/>
      <c r="AGK1321" s="9"/>
      <c r="AGL1321" s="9"/>
      <c r="AGM1321" s="9"/>
      <c r="AGN1321" s="9"/>
      <c r="AGO1321" s="9"/>
      <c r="AGP1321" s="9"/>
      <c r="AGQ1321" s="9"/>
      <c r="AGR1321" s="9"/>
      <c r="AGS1321" s="9"/>
      <c r="AGT1321" s="9"/>
      <c r="AGU1321" s="9"/>
      <c r="AGV1321" s="9"/>
      <c r="AGW1321" s="9"/>
      <c r="AGX1321" s="9"/>
      <c r="AGY1321" s="9"/>
      <c r="AGZ1321" s="9"/>
      <c r="AHA1321" s="9"/>
      <c r="AHB1321" s="9"/>
      <c r="AHC1321" s="9"/>
      <c r="AHD1321" s="9"/>
      <c r="AHE1321" s="9"/>
      <c r="AHF1321" s="9"/>
      <c r="AHG1321" s="9"/>
      <c r="AHH1321" s="9"/>
      <c r="AHI1321" s="9"/>
      <c r="AHJ1321" s="9"/>
      <c r="AHK1321" s="9"/>
      <c r="AHL1321" s="9"/>
      <c r="AHM1321" s="9"/>
      <c r="AHN1321" s="9"/>
      <c r="AHO1321" s="9"/>
      <c r="AHP1321" s="9"/>
      <c r="AHQ1321" s="9"/>
      <c r="AHR1321" s="9"/>
      <c r="AHS1321" s="9"/>
      <c r="AHT1321" s="9"/>
      <c r="AHU1321" s="9"/>
      <c r="AHV1321" s="9"/>
      <c r="AHW1321" s="9"/>
      <c r="AHX1321" s="9"/>
      <c r="AHY1321" s="9"/>
      <c r="AHZ1321" s="9"/>
      <c r="AIA1321" s="9"/>
      <c r="AIB1321" s="9"/>
      <c r="AIC1321" s="9"/>
      <c r="AID1321" s="9"/>
      <c r="AIE1321" s="9"/>
      <c r="AIF1321" s="9"/>
      <c r="AIG1321" s="9"/>
      <c r="AIH1321" s="9"/>
      <c r="AII1321" s="9"/>
      <c r="AIJ1321" s="9"/>
      <c r="AIK1321" s="9"/>
      <c r="AIL1321" s="9"/>
      <c r="AIM1321" s="9"/>
      <c r="AIN1321" s="9"/>
      <c r="AIO1321" s="9"/>
      <c r="AIP1321" s="9"/>
      <c r="AIQ1321" s="9"/>
      <c r="AIR1321" s="9"/>
      <c r="AIS1321" s="9"/>
      <c r="AIT1321" s="9"/>
      <c r="AIU1321" s="9"/>
      <c r="AIV1321" s="9"/>
      <c r="AIW1321" s="9"/>
      <c r="AIX1321" s="9"/>
      <c r="AIY1321" s="9"/>
      <c r="AIZ1321" s="9"/>
      <c r="AJA1321" s="9"/>
      <c r="AJB1321" s="9"/>
      <c r="AJC1321" s="9"/>
      <c r="AJD1321" s="9"/>
      <c r="AJE1321" s="9"/>
      <c r="AJF1321" s="9"/>
      <c r="AJG1321" s="9"/>
      <c r="AJH1321" s="9"/>
      <c r="AJI1321" s="9"/>
      <c r="AJJ1321" s="9"/>
      <c r="AJK1321" s="9"/>
      <c r="AJL1321" s="9"/>
      <c r="AJM1321" s="9"/>
      <c r="AJN1321" s="9"/>
      <c r="AJO1321" s="9"/>
      <c r="AJP1321" s="9"/>
      <c r="AJQ1321" s="9"/>
      <c r="AJR1321" s="9"/>
      <c r="AJS1321" s="9"/>
      <c r="AJT1321" s="9"/>
      <c r="AJU1321" s="9"/>
      <c r="AJV1321" s="9"/>
      <c r="AJW1321" s="9"/>
      <c r="AJX1321" s="9"/>
      <c r="AJY1321" s="9"/>
      <c r="AJZ1321" s="9"/>
      <c r="AKA1321" s="9"/>
      <c r="AKB1321" s="9"/>
      <c r="AKC1321" s="9"/>
      <c r="AKD1321" s="9"/>
      <c r="AKE1321" s="9"/>
      <c r="AKF1321" s="9"/>
      <c r="AKG1321" s="9"/>
      <c r="AKH1321" s="9"/>
      <c r="AKI1321" s="9"/>
      <c r="AKJ1321" s="9"/>
      <c r="AKK1321" s="9"/>
      <c r="AKL1321" s="9"/>
      <c r="AKM1321" s="9"/>
      <c r="AKN1321" s="9"/>
      <c r="AKO1321" s="9"/>
      <c r="AKP1321" s="9"/>
      <c r="AKQ1321" s="9"/>
      <c r="AKR1321" s="9"/>
      <c r="AKS1321" s="9"/>
      <c r="AKT1321" s="9"/>
      <c r="AKU1321" s="9"/>
      <c r="AKV1321" s="9"/>
      <c r="AKW1321" s="9"/>
      <c r="AKX1321" s="9"/>
      <c r="AKY1321" s="9"/>
      <c r="AKZ1321" s="9"/>
      <c r="ALA1321" s="9"/>
      <c r="ALB1321" s="9"/>
      <c r="ALC1321" s="9"/>
      <c r="ALD1321" s="9"/>
      <c r="ALE1321" s="9"/>
      <c r="ALF1321" s="9"/>
      <c r="ALG1321" s="9"/>
      <c r="ALH1321" s="9"/>
      <c r="ALI1321" s="9"/>
      <c r="ALJ1321" s="9"/>
      <c r="ALK1321" s="9"/>
      <c r="ALL1321" s="9"/>
      <c r="ALM1321" s="9"/>
      <c r="ALN1321" s="9"/>
      <c r="ALO1321" s="9"/>
      <c r="ALP1321" s="9"/>
      <c r="ALQ1321" s="9"/>
      <c r="ALR1321" s="9"/>
      <c r="ALS1321" s="9"/>
      <c r="ALT1321" s="9"/>
      <c r="ALU1321" s="9"/>
      <c r="ALV1321" s="9"/>
      <c r="ALW1321" s="9"/>
      <c r="ALX1321" s="9"/>
      <c r="ALY1321" s="9"/>
      <c r="ALZ1321" s="9"/>
      <c r="AMA1321" s="9"/>
      <c r="AMB1321" s="9"/>
      <c r="AMC1321" s="9"/>
      <c r="AMD1321" s="9"/>
      <c r="AME1321" s="9"/>
      <c r="AMF1321" s="9"/>
      <c r="AMG1321" s="9"/>
      <c r="AMH1321" s="9"/>
      <c r="AMI1321" s="9"/>
      <c r="AMJ1321" s="9"/>
      <c r="AMK1321" s="9"/>
      <c r="AML1321" s="9"/>
      <c r="AMM1321" s="9"/>
      <c r="AMN1321" s="9"/>
      <c r="AMO1321" s="9"/>
      <c r="AMP1321" s="9"/>
      <c r="AMQ1321" s="9"/>
      <c r="AMR1321" s="9"/>
      <c r="AMS1321" s="9"/>
      <c r="AMT1321" s="9"/>
      <c r="AMU1321" s="9"/>
      <c r="AMV1321" s="9"/>
      <c r="AMW1321" s="9"/>
      <c r="AMX1321" s="9"/>
      <c r="AMY1321" s="9"/>
      <c r="AMZ1321" s="9"/>
      <c r="ANA1321" s="9"/>
      <c r="ANB1321" s="9"/>
      <c r="ANC1321" s="9"/>
      <c r="AND1321" s="9"/>
      <c r="ANE1321" s="9"/>
      <c r="ANF1321" s="9"/>
      <c r="ANG1321" s="9"/>
      <c r="ANH1321" s="9"/>
      <c r="ANI1321" s="9"/>
      <c r="ANJ1321" s="9"/>
      <c r="ANK1321" s="9"/>
      <c r="ANL1321" s="9"/>
      <c r="ANM1321" s="9"/>
      <c r="ANN1321" s="9"/>
      <c r="ANO1321" s="9"/>
      <c r="ANP1321" s="9"/>
      <c r="ANQ1321" s="9"/>
      <c r="ANR1321" s="9"/>
      <c r="ANS1321" s="9"/>
      <c r="ANT1321" s="9"/>
      <c r="ANU1321" s="9"/>
      <c r="ANV1321" s="9"/>
      <c r="ANW1321" s="9"/>
      <c r="ANX1321" s="9"/>
      <c r="ANY1321" s="9"/>
      <c r="ANZ1321" s="9"/>
      <c r="AOA1321" s="9"/>
      <c r="AOB1321" s="9"/>
      <c r="AOC1321" s="9"/>
      <c r="AOD1321" s="9"/>
      <c r="AOE1321" s="9"/>
      <c r="AOF1321" s="9"/>
      <c r="AOG1321" s="9"/>
      <c r="AOH1321" s="9"/>
      <c r="AOI1321" s="9"/>
      <c r="AOJ1321" s="9"/>
      <c r="AOK1321" s="9"/>
      <c r="AOL1321" s="9"/>
      <c r="AOM1321" s="9"/>
      <c r="AON1321" s="9"/>
      <c r="AOO1321" s="9"/>
      <c r="AOP1321" s="9"/>
      <c r="AOQ1321" s="9"/>
      <c r="AOR1321" s="9"/>
      <c r="AOS1321" s="9"/>
      <c r="AOT1321" s="9"/>
      <c r="AOU1321" s="9"/>
      <c r="AOV1321" s="9"/>
      <c r="AOW1321" s="9"/>
      <c r="AOX1321" s="9"/>
      <c r="AOY1321" s="9"/>
      <c r="AOZ1321" s="9"/>
      <c r="APA1321" s="9"/>
      <c r="APB1321" s="9"/>
      <c r="APC1321" s="9"/>
      <c r="APD1321" s="9"/>
      <c r="APE1321" s="9"/>
      <c r="APF1321" s="9"/>
      <c r="APG1321" s="9"/>
      <c r="APH1321" s="9"/>
      <c r="API1321" s="9"/>
      <c r="APJ1321" s="9"/>
      <c r="APK1321" s="9"/>
      <c r="APL1321" s="9"/>
      <c r="APM1321" s="9"/>
      <c r="APN1321" s="9"/>
      <c r="APO1321" s="9"/>
      <c r="APP1321" s="9"/>
      <c r="APQ1321" s="9"/>
      <c r="APR1321" s="9"/>
      <c r="APS1321" s="9"/>
      <c r="APT1321" s="9"/>
      <c r="APU1321" s="9"/>
      <c r="APV1321" s="9"/>
      <c r="APW1321" s="9"/>
      <c r="APX1321" s="9"/>
      <c r="APY1321" s="9"/>
      <c r="APZ1321" s="9"/>
      <c r="AQA1321" s="9"/>
      <c r="AQB1321" s="9"/>
      <c r="AQC1321" s="9"/>
      <c r="AQD1321" s="9"/>
      <c r="AQE1321" s="9"/>
      <c r="AQF1321" s="9"/>
      <c r="AQG1321" s="9"/>
      <c r="AQH1321" s="9"/>
      <c r="AQI1321" s="9"/>
      <c r="AQJ1321" s="9"/>
      <c r="AQK1321" s="9"/>
      <c r="AQL1321" s="9"/>
      <c r="AQM1321" s="9"/>
      <c r="AQN1321" s="9"/>
      <c r="AQO1321" s="9"/>
      <c r="AQP1321" s="9"/>
      <c r="AQQ1321" s="9"/>
      <c r="AQR1321" s="9"/>
      <c r="AQS1321" s="9"/>
      <c r="AQT1321" s="9"/>
      <c r="AQU1321" s="9"/>
      <c r="AQV1321" s="9"/>
      <c r="AQW1321" s="9"/>
      <c r="AQX1321" s="9"/>
      <c r="AQY1321" s="9"/>
      <c r="AQZ1321" s="9"/>
      <c r="ARA1321" s="9"/>
      <c r="ARB1321" s="9"/>
      <c r="ARC1321" s="9"/>
      <c r="ARD1321" s="9"/>
      <c r="ARE1321" s="9"/>
      <c r="ARF1321" s="9"/>
      <c r="ARG1321" s="9"/>
      <c r="ARH1321" s="9"/>
      <c r="ARI1321" s="9"/>
      <c r="ARJ1321" s="9"/>
      <c r="ARK1321" s="9"/>
      <c r="ARL1321" s="9"/>
      <c r="ARM1321" s="9"/>
      <c r="ARN1321" s="9"/>
      <c r="ARO1321" s="9"/>
      <c r="ARP1321" s="9"/>
      <c r="ARQ1321" s="9"/>
      <c r="ARR1321" s="9"/>
      <c r="ARS1321" s="9"/>
      <c r="ART1321" s="9"/>
      <c r="ARU1321" s="9"/>
      <c r="ARV1321" s="9"/>
      <c r="ARW1321" s="9"/>
      <c r="ARX1321" s="9"/>
      <c r="ARY1321" s="9"/>
      <c r="ARZ1321" s="9"/>
      <c r="ASA1321" s="9"/>
      <c r="ASB1321" s="9"/>
      <c r="ASC1321" s="9"/>
      <c r="ASD1321" s="9"/>
      <c r="ASE1321" s="9"/>
      <c r="ASF1321" s="9"/>
      <c r="ASG1321" s="9"/>
      <c r="ASH1321" s="9"/>
      <c r="ASI1321" s="9"/>
      <c r="ASJ1321" s="9"/>
      <c r="ASK1321" s="9"/>
      <c r="ASL1321" s="9"/>
      <c r="ASM1321" s="9"/>
      <c r="ASN1321" s="9"/>
      <c r="ASO1321" s="9"/>
      <c r="ASP1321" s="9"/>
      <c r="ASQ1321" s="9"/>
      <c r="ASR1321" s="9"/>
      <c r="ASS1321" s="9"/>
      <c r="AST1321" s="9"/>
      <c r="ASU1321" s="9"/>
      <c r="ASV1321" s="9"/>
      <c r="ASW1321" s="9"/>
      <c r="ASX1321" s="9"/>
      <c r="ASY1321" s="9"/>
      <c r="ASZ1321" s="9"/>
      <c r="ATA1321" s="9"/>
      <c r="ATB1321" s="9"/>
      <c r="ATC1321" s="9"/>
      <c r="ATD1321" s="9"/>
      <c r="ATE1321" s="9"/>
      <c r="ATF1321" s="9"/>
      <c r="ATG1321" s="9"/>
      <c r="ATH1321" s="9"/>
      <c r="ATI1321" s="9"/>
      <c r="ATJ1321" s="9"/>
      <c r="ATK1321" s="9"/>
      <c r="ATL1321" s="9"/>
      <c r="ATM1321" s="9"/>
      <c r="ATN1321" s="9"/>
      <c r="ATO1321" s="9"/>
      <c r="ATP1321" s="9"/>
      <c r="ATQ1321" s="9"/>
      <c r="ATR1321" s="9"/>
      <c r="ATS1321" s="9"/>
      <c r="ATT1321" s="9"/>
      <c r="ATU1321" s="9"/>
      <c r="ATV1321" s="9"/>
      <c r="ATW1321" s="9"/>
      <c r="ATX1321" s="9"/>
      <c r="ATY1321" s="9"/>
      <c r="ATZ1321" s="9"/>
      <c r="AUA1321" s="9"/>
      <c r="AUB1321" s="9"/>
      <c r="AUC1321" s="9"/>
      <c r="AUD1321" s="9"/>
      <c r="AUE1321" s="9"/>
      <c r="AUF1321" s="9"/>
      <c r="AUG1321" s="9"/>
      <c r="AUH1321" s="9"/>
      <c r="AUI1321" s="9"/>
      <c r="AUJ1321" s="9"/>
      <c r="AUK1321" s="9"/>
      <c r="AUL1321" s="9"/>
      <c r="AUM1321" s="9"/>
      <c r="AUN1321" s="9"/>
      <c r="AUO1321" s="9"/>
      <c r="AUP1321" s="9"/>
      <c r="AUQ1321" s="9"/>
      <c r="AUR1321" s="9"/>
      <c r="AUS1321" s="9"/>
      <c r="AUT1321" s="9"/>
      <c r="AUU1321" s="9"/>
      <c r="AUV1321" s="9"/>
      <c r="AUW1321" s="9"/>
      <c r="AUX1321" s="9"/>
      <c r="AUY1321" s="9"/>
      <c r="AUZ1321" s="9"/>
      <c r="AVA1321" s="9"/>
      <c r="AVB1321" s="9"/>
      <c r="AVC1321" s="9"/>
      <c r="AVD1321" s="9"/>
      <c r="AVE1321" s="9"/>
      <c r="AVF1321" s="9"/>
      <c r="AVG1321" s="9"/>
      <c r="AVH1321" s="9"/>
      <c r="AVI1321" s="9"/>
      <c r="AVJ1321" s="9"/>
      <c r="AVK1321" s="9"/>
      <c r="AVL1321" s="9"/>
      <c r="AVM1321" s="9"/>
      <c r="AVN1321" s="9"/>
      <c r="AVO1321" s="9"/>
      <c r="AVP1321" s="9"/>
      <c r="AVQ1321" s="9"/>
      <c r="AVR1321" s="9"/>
      <c r="AVS1321" s="9"/>
      <c r="AVT1321" s="9"/>
      <c r="AVU1321" s="9"/>
      <c r="AVV1321" s="9"/>
      <c r="AVW1321" s="9"/>
      <c r="AVX1321" s="9"/>
      <c r="AVY1321" s="9"/>
      <c r="AVZ1321" s="9"/>
      <c r="AWA1321" s="9"/>
      <c r="AWB1321" s="9"/>
      <c r="AWC1321" s="9"/>
      <c r="AWD1321" s="9"/>
      <c r="AWE1321" s="9"/>
      <c r="AWF1321" s="9"/>
      <c r="AWG1321" s="9"/>
      <c r="AWH1321" s="9"/>
      <c r="AWI1321" s="9"/>
      <c r="AWJ1321" s="9"/>
      <c r="AWK1321" s="9"/>
      <c r="AWL1321" s="9"/>
      <c r="AWM1321" s="9"/>
      <c r="AWN1321" s="9"/>
      <c r="AWO1321" s="9"/>
      <c r="AWP1321" s="9"/>
      <c r="AWQ1321" s="9"/>
      <c r="AWR1321" s="9"/>
      <c r="AWS1321" s="9"/>
      <c r="AWT1321" s="9"/>
      <c r="AWU1321" s="9"/>
      <c r="AWV1321" s="9"/>
      <c r="AWW1321" s="9"/>
      <c r="AWX1321" s="9"/>
      <c r="AWY1321" s="9"/>
      <c r="AWZ1321" s="9"/>
      <c r="AXA1321" s="9"/>
      <c r="AXB1321" s="9"/>
      <c r="AXC1321" s="9"/>
      <c r="AXD1321" s="9"/>
      <c r="AXE1321" s="9"/>
      <c r="AXF1321" s="9"/>
      <c r="AXG1321" s="9"/>
      <c r="AXH1321" s="9"/>
      <c r="AXI1321" s="9"/>
      <c r="AXJ1321" s="9"/>
      <c r="AXK1321" s="9"/>
      <c r="AXL1321" s="9"/>
      <c r="AXM1321" s="9"/>
      <c r="AXN1321" s="9"/>
      <c r="AXO1321" s="9"/>
      <c r="AXP1321" s="9"/>
      <c r="AXQ1321" s="9"/>
      <c r="AXR1321" s="9"/>
      <c r="AXS1321" s="9"/>
      <c r="AXT1321" s="9"/>
      <c r="AXU1321" s="9"/>
      <c r="AXV1321" s="9"/>
      <c r="AXW1321" s="9"/>
      <c r="AXX1321" s="9"/>
      <c r="AXY1321" s="9"/>
      <c r="AXZ1321" s="9"/>
      <c r="AYA1321" s="9"/>
      <c r="AYB1321" s="9"/>
      <c r="AYC1321" s="9"/>
      <c r="AYD1321" s="9"/>
      <c r="AYE1321" s="9"/>
      <c r="AYF1321" s="9"/>
      <c r="AYG1321" s="9"/>
      <c r="AYH1321" s="9"/>
      <c r="AYI1321" s="9"/>
      <c r="AYJ1321" s="9"/>
      <c r="AYK1321" s="9"/>
      <c r="AYL1321" s="9"/>
      <c r="AYM1321" s="9"/>
      <c r="AYN1321" s="9"/>
      <c r="AYO1321" s="9"/>
      <c r="AYP1321" s="9"/>
      <c r="AYQ1321" s="9"/>
      <c r="AYR1321" s="9"/>
      <c r="AYS1321" s="9"/>
      <c r="AYT1321" s="9"/>
      <c r="AYU1321" s="9"/>
      <c r="AYV1321" s="9"/>
      <c r="AYW1321" s="9"/>
      <c r="AYX1321" s="9"/>
      <c r="AYY1321" s="9"/>
      <c r="AYZ1321" s="9"/>
      <c r="AZA1321" s="9"/>
      <c r="AZB1321" s="9"/>
      <c r="AZC1321" s="9"/>
      <c r="AZD1321" s="9"/>
      <c r="AZE1321" s="9"/>
      <c r="AZF1321" s="9"/>
      <c r="AZG1321" s="9"/>
      <c r="AZH1321" s="9"/>
      <c r="AZI1321" s="9"/>
      <c r="AZJ1321" s="9"/>
      <c r="AZK1321" s="9"/>
      <c r="AZL1321" s="9"/>
      <c r="AZM1321" s="9"/>
      <c r="AZN1321" s="9"/>
      <c r="AZO1321" s="9"/>
      <c r="AZP1321" s="9"/>
      <c r="AZQ1321" s="9"/>
      <c r="AZR1321" s="9"/>
      <c r="AZS1321" s="9"/>
      <c r="AZT1321" s="9"/>
      <c r="AZU1321" s="9"/>
      <c r="AZV1321" s="9"/>
      <c r="AZW1321" s="9"/>
      <c r="AZX1321" s="9"/>
      <c r="AZY1321" s="9"/>
      <c r="AZZ1321" s="9"/>
      <c r="BAA1321" s="9"/>
      <c r="BAB1321" s="9"/>
      <c r="BAC1321" s="9"/>
      <c r="BAD1321" s="9"/>
      <c r="BAE1321" s="9"/>
      <c r="BAF1321" s="9"/>
      <c r="BAG1321" s="9"/>
      <c r="BAH1321" s="9"/>
      <c r="BAI1321" s="9"/>
      <c r="BAJ1321" s="9"/>
      <c r="BAK1321" s="9"/>
      <c r="BAL1321" s="9"/>
      <c r="BAM1321" s="9"/>
      <c r="BAN1321" s="9"/>
      <c r="BAO1321" s="9"/>
      <c r="BAP1321" s="9"/>
      <c r="BAQ1321" s="9"/>
      <c r="BAR1321" s="9"/>
      <c r="BAS1321" s="9"/>
      <c r="BAT1321" s="9"/>
      <c r="BAU1321" s="9"/>
      <c r="BAV1321" s="9"/>
      <c r="BAW1321" s="9"/>
      <c r="BAX1321" s="9"/>
      <c r="BAY1321" s="9"/>
      <c r="BAZ1321" s="9"/>
      <c r="BBA1321" s="9"/>
      <c r="BBB1321" s="9"/>
      <c r="BBC1321" s="9"/>
      <c r="BBD1321" s="9"/>
      <c r="BBE1321" s="9"/>
      <c r="BBF1321" s="9"/>
      <c r="BBG1321" s="9"/>
      <c r="BBH1321" s="9"/>
      <c r="BBI1321" s="9"/>
      <c r="BBJ1321" s="9"/>
      <c r="BBK1321" s="9"/>
      <c r="BBL1321" s="9"/>
      <c r="BBM1321" s="9"/>
      <c r="BBN1321" s="9"/>
      <c r="BBO1321" s="9"/>
      <c r="BBP1321" s="9"/>
      <c r="BBQ1321" s="9"/>
      <c r="BBR1321" s="9"/>
      <c r="BBS1321" s="9"/>
      <c r="BBT1321" s="9"/>
      <c r="BBU1321" s="9"/>
      <c r="BBV1321" s="9"/>
      <c r="BBW1321" s="9"/>
      <c r="BBX1321" s="9"/>
      <c r="BBY1321" s="9"/>
      <c r="BBZ1321" s="9"/>
      <c r="BCA1321" s="9"/>
      <c r="BCB1321" s="9"/>
      <c r="BCC1321" s="9"/>
      <c r="BCD1321" s="9"/>
      <c r="BCE1321" s="9"/>
      <c r="BCF1321" s="9"/>
      <c r="BCG1321" s="9"/>
      <c r="BCH1321" s="9"/>
      <c r="BCI1321" s="9"/>
      <c r="BCJ1321" s="9"/>
      <c r="BCK1321" s="9"/>
      <c r="BCL1321" s="9"/>
      <c r="BCM1321" s="9"/>
      <c r="BCN1321" s="9"/>
      <c r="BCO1321" s="9"/>
      <c r="BCP1321" s="9"/>
      <c r="BCQ1321" s="9"/>
      <c r="BCR1321" s="9"/>
      <c r="BCS1321" s="9"/>
      <c r="BCT1321" s="9"/>
      <c r="BCU1321" s="9"/>
      <c r="BCV1321" s="9"/>
      <c r="BCW1321" s="9"/>
      <c r="BCX1321" s="9"/>
      <c r="BCY1321" s="9"/>
      <c r="BCZ1321" s="9"/>
      <c r="BDA1321" s="9"/>
      <c r="BDB1321" s="9"/>
      <c r="BDC1321" s="9"/>
      <c r="BDD1321" s="9"/>
      <c r="BDE1321" s="9"/>
      <c r="BDF1321" s="9"/>
      <c r="BDG1321" s="9"/>
      <c r="BDH1321" s="9"/>
      <c r="BDI1321" s="9"/>
      <c r="BDJ1321" s="9"/>
      <c r="BDK1321" s="9"/>
      <c r="BDL1321" s="9"/>
      <c r="BDM1321" s="9"/>
      <c r="BDN1321" s="9"/>
      <c r="BDO1321" s="9"/>
      <c r="BDP1321" s="9"/>
      <c r="BDQ1321" s="9"/>
      <c r="BDR1321" s="9"/>
      <c r="BDS1321" s="9"/>
      <c r="BDT1321" s="9"/>
      <c r="BDU1321" s="9"/>
      <c r="BDV1321" s="9"/>
      <c r="BDW1321" s="9"/>
      <c r="BDX1321" s="9"/>
      <c r="BDY1321" s="9"/>
      <c r="BDZ1321" s="9"/>
      <c r="BEA1321" s="9"/>
      <c r="BEB1321" s="9"/>
      <c r="BEC1321" s="9"/>
      <c r="BED1321" s="9"/>
      <c r="BEE1321" s="9"/>
      <c r="BEF1321" s="9"/>
      <c r="BEG1321" s="9"/>
      <c r="BEH1321" s="9"/>
      <c r="BEI1321" s="9"/>
      <c r="BEJ1321" s="9"/>
      <c r="BEK1321" s="9"/>
      <c r="BEL1321" s="9"/>
      <c r="BEM1321" s="9"/>
      <c r="BEN1321" s="9"/>
      <c r="BEO1321" s="9"/>
      <c r="BEP1321" s="9"/>
      <c r="BEQ1321" s="9"/>
      <c r="BER1321" s="9"/>
      <c r="BES1321" s="9"/>
      <c r="BET1321" s="9"/>
      <c r="BEU1321" s="9"/>
      <c r="BEV1321" s="9"/>
      <c r="BEW1321" s="9"/>
      <c r="BEX1321" s="9"/>
      <c r="BEY1321" s="9"/>
      <c r="BEZ1321" s="9"/>
      <c r="BFA1321" s="9"/>
      <c r="BFB1321" s="9"/>
      <c r="BFC1321" s="9"/>
      <c r="BFD1321" s="9"/>
      <c r="BFE1321" s="9"/>
      <c r="BFF1321" s="9"/>
      <c r="BFG1321" s="9"/>
      <c r="BFH1321" s="9"/>
      <c r="BFI1321" s="9"/>
      <c r="BFJ1321" s="9"/>
      <c r="BFK1321" s="9"/>
      <c r="BFL1321" s="9"/>
      <c r="BFM1321" s="9"/>
      <c r="BFN1321" s="9"/>
      <c r="BFO1321" s="9"/>
      <c r="BFP1321" s="9"/>
      <c r="BFQ1321" s="9"/>
      <c r="BFR1321" s="9"/>
      <c r="BFS1321" s="9"/>
      <c r="BFT1321" s="9"/>
      <c r="BFU1321" s="9"/>
      <c r="BFV1321" s="9"/>
      <c r="BFW1321" s="9"/>
      <c r="BFX1321" s="9"/>
      <c r="BFY1321" s="9"/>
      <c r="BFZ1321" s="9"/>
      <c r="BGA1321" s="9"/>
      <c r="BGB1321" s="9"/>
      <c r="BGC1321" s="9"/>
      <c r="BGD1321" s="9"/>
      <c r="BGE1321" s="9"/>
      <c r="BGF1321" s="9"/>
      <c r="BGG1321" s="9"/>
      <c r="BGH1321" s="9"/>
      <c r="BGI1321" s="9"/>
      <c r="BGJ1321" s="9"/>
      <c r="BGK1321" s="9"/>
      <c r="BGL1321" s="9"/>
      <c r="BGM1321" s="9"/>
      <c r="BGN1321" s="9"/>
      <c r="BGO1321" s="9"/>
      <c r="BGP1321" s="9"/>
      <c r="BGQ1321" s="9"/>
      <c r="BGR1321" s="9"/>
      <c r="BGS1321" s="9"/>
      <c r="BGT1321" s="9"/>
      <c r="BGU1321" s="9"/>
      <c r="BGV1321" s="9"/>
      <c r="BGW1321" s="9"/>
      <c r="BGX1321" s="9"/>
      <c r="BGY1321" s="9"/>
      <c r="BGZ1321" s="9"/>
      <c r="BHA1321" s="9"/>
      <c r="BHB1321" s="9"/>
      <c r="BHC1321" s="9"/>
      <c r="BHD1321" s="9"/>
      <c r="BHE1321" s="9"/>
      <c r="BHF1321" s="9"/>
      <c r="BHG1321" s="9"/>
      <c r="BHH1321" s="9"/>
      <c r="BHI1321" s="9"/>
      <c r="BHJ1321" s="9"/>
      <c r="BHK1321" s="9"/>
      <c r="BHL1321" s="9"/>
      <c r="BHM1321" s="9"/>
      <c r="BHN1321" s="9"/>
      <c r="BHO1321" s="9"/>
      <c r="BHP1321" s="9"/>
      <c r="BHQ1321" s="9"/>
      <c r="BHR1321" s="9"/>
      <c r="BHS1321" s="9"/>
      <c r="BHT1321" s="9"/>
      <c r="BHU1321" s="9"/>
      <c r="BHV1321" s="9"/>
      <c r="BHW1321" s="9"/>
      <c r="BHX1321" s="9"/>
      <c r="BHY1321" s="9"/>
      <c r="BHZ1321" s="9"/>
      <c r="BIA1321" s="9"/>
      <c r="BIB1321" s="9"/>
      <c r="BIC1321" s="9"/>
      <c r="BID1321" s="9"/>
      <c r="BIE1321" s="9"/>
      <c r="BIF1321" s="9"/>
      <c r="BIG1321" s="9"/>
      <c r="BIH1321" s="9"/>
      <c r="BII1321" s="9"/>
      <c r="BIJ1321" s="9"/>
      <c r="BIK1321" s="9"/>
      <c r="BIL1321" s="9"/>
      <c r="BIM1321" s="9"/>
      <c r="BIN1321" s="9"/>
      <c r="BIO1321" s="9"/>
      <c r="BIP1321" s="9"/>
      <c r="BIQ1321" s="9"/>
      <c r="BIR1321" s="9"/>
      <c r="BIS1321" s="9"/>
      <c r="BIT1321" s="9"/>
      <c r="BIU1321" s="9"/>
      <c r="BIV1321" s="9"/>
      <c r="BIW1321" s="9"/>
      <c r="BIX1321" s="9"/>
      <c r="BIY1321" s="9"/>
      <c r="BIZ1321" s="9"/>
      <c r="BJA1321" s="9"/>
      <c r="BJB1321" s="9"/>
      <c r="BJC1321" s="9"/>
      <c r="BJD1321" s="9"/>
      <c r="BJE1321" s="9"/>
      <c r="BJF1321" s="9"/>
      <c r="BJG1321" s="9"/>
      <c r="BJH1321" s="9"/>
      <c r="BJI1321" s="9"/>
      <c r="BJJ1321" s="9"/>
      <c r="BJK1321" s="9"/>
      <c r="BJL1321" s="9"/>
      <c r="BJM1321" s="9"/>
      <c r="BJN1321" s="9"/>
      <c r="BJO1321" s="9"/>
      <c r="BJP1321" s="9"/>
      <c r="BJQ1321" s="9"/>
      <c r="BJR1321" s="9"/>
      <c r="BJS1321" s="9"/>
      <c r="BJT1321" s="9"/>
      <c r="BJU1321" s="9"/>
      <c r="BJV1321" s="9"/>
      <c r="BJW1321" s="9"/>
      <c r="BJX1321" s="9"/>
      <c r="BJY1321" s="9"/>
      <c r="BJZ1321" s="9"/>
      <c r="BKA1321" s="9"/>
      <c r="BKB1321" s="9"/>
      <c r="BKC1321" s="9"/>
      <c r="BKD1321" s="9"/>
      <c r="BKE1321" s="9"/>
      <c r="BKF1321" s="9"/>
      <c r="BKG1321" s="9"/>
      <c r="BKH1321" s="9"/>
      <c r="BKI1321" s="9"/>
      <c r="BKJ1321" s="9"/>
      <c r="BKK1321" s="9"/>
      <c r="BKL1321" s="9"/>
      <c r="BKM1321" s="9"/>
      <c r="BKN1321" s="9"/>
      <c r="BKO1321" s="9"/>
      <c r="BKP1321" s="9"/>
      <c r="BKQ1321" s="9"/>
      <c r="BKR1321" s="9"/>
      <c r="BKS1321" s="9"/>
      <c r="BKT1321" s="9"/>
      <c r="BKU1321" s="9"/>
      <c r="BKV1321" s="9"/>
      <c r="BKW1321" s="9"/>
      <c r="BKX1321" s="9"/>
      <c r="BKY1321" s="9"/>
      <c r="BKZ1321" s="9"/>
      <c r="BLA1321" s="9"/>
      <c r="BLB1321" s="9"/>
      <c r="BLC1321" s="9"/>
      <c r="BLD1321" s="9"/>
      <c r="BLE1321" s="9"/>
      <c r="BLF1321" s="9"/>
      <c r="BLG1321" s="9"/>
      <c r="BLH1321" s="9"/>
      <c r="BLI1321" s="9"/>
      <c r="BLJ1321" s="9"/>
      <c r="BLK1321" s="9"/>
      <c r="BLL1321" s="9"/>
      <c r="BLM1321" s="9"/>
      <c r="BLN1321" s="9"/>
      <c r="BLO1321" s="9"/>
      <c r="BLP1321" s="9"/>
      <c r="BLQ1321" s="9"/>
      <c r="BLR1321" s="9"/>
      <c r="BLS1321" s="9"/>
      <c r="BLT1321" s="9"/>
      <c r="BLU1321" s="9"/>
      <c r="BLV1321" s="9"/>
      <c r="BLW1321" s="9"/>
      <c r="BLX1321" s="9"/>
      <c r="BLY1321" s="9"/>
      <c r="BLZ1321" s="9"/>
      <c r="BMA1321" s="9"/>
      <c r="BMB1321" s="9"/>
      <c r="BMC1321" s="9"/>
      <c r="BMD1321" s="9"/>
      <c r="BME1321" s="9"/>
      <c r="BMF1321" s="9"/>
      <c r="BMG1321" s="9"/>
      <c r="BMH1321" s="9"/>
      <c r="BMI1321" s="9"/>
      <c r="BMJ1321" s="9"/>
      <c r="BMK1321" s="9"/>
      <c r="BML1321" s="9"/>
      <c r="BMM1321" s="9"/>
      <c r="BMN1321" s="9"/>
      <c r="BMO1321" s="9"/>
      <c r="BMP1321" s="9"/>
      <c r="BMQ1321" s="9"/>
      <c r="BMR1321" s="9"/>
      <c r="BMS1321" s="9"/>
      <c r="BMT1321" s="9"/>
      <c r="BMU1321" s="9"/>
      <c r="BMV1321" s="9"/>
      <c r="BMW1321" s="9"/>
      <c r="BMX1321" s="9"/>
      <c r="BMY1321" s="9"/>
      <c r="BMZ1321" s="9"/>
      <c r="BNA1321" s="9"/>
      <c r="BNB1321" s="9"/>
      <c r="BNC1321" s="9"/>
      <c r="BND1321" s="9"/>
      <c r="BNE1321" s="9"/>
      <c r="BNF1321" s="9"/>
      <c r="BNG1321" s="9"/>
      <c r="BNH1321" s="9"/>
      <c r="BNI1321" s="9"/>
      <c r="BNJ1321" s="9"/>
      <c r="BNK1321" s="9"/>
      <c r="BNL1321" s="9"/>
      <c r="BNM1321" s="9"/>
      <c r="BNN1321" s="9"/>
      <c r="BNO1321" s="9"/>
      <c r="BNP1321" s="9"/>
      <c r="BNQ1321" s="9"/>
      <c r="BNR1321" s="9"/>
      <c r="BNS1321" s="9"/>
      <c r="BNT1321" s="9"/>
      <c r="BNU1321" s="9"/>
      <c r="BNV1321" s="9"/>
      <c r="BNW1321" s="9"/>
      <c r="BNX1321" s="9"/>
      <c r="BNY1321" s="9"/>
      <c r="BNZ1321" s="9"/>
      <c r="BOA1321" s="9"/>
      <c r="BOB1321" s="9"/>
      <c r="BOC1321" s="9"/>
      <c r="BOD1321" s="9"/>
      <c r="BOE1321" s="9"/>
      <c r="BOF1321" s="9"/>
      <c r="BOG1321" s="9"/>
      <c r="BOH1321" s="9"/>
      <c r="BOI1321" s="9"/>
      <c r="BOJ1321" s="9"/>
      <c r="BOK1321" s="9"/>
      <c r="BOL1321" s="9"/>
      <c r="BOM1321" s="9"/>
      <c r="BON1321" s="9"/>
      <c r="BOO1321" s="9"/>
      <c r="BOP1321" s="9"/>
      <c r="BOQ1321" s="9"/>
      <c r="BOR1321" s="9"/>
      <c r="BOS1321" s="9"/>
      <c r="BOT1321" s="9"/>
      <c r="BOU1321" s="9"/>
      <c r="BOV1321" s="9"/>
      <c r="BOW1321" s="9"/>
      <c r="BOX1321" s="9"/>
      <c r="BOY1321" s="9"/>
      <c r="BOZ1321" s="9"/>
      <c r="BPA1321" s="9"/>
      <c r="BPB1321" s="9"/>
      <c r="BPC1321" s="9"/>
      <c r="BPD1321" s="9"/>
      <c r="BPE1321" s="9"/>
      <c r="BPF1321" s="9"/>
      <c r="BPG1321" s="9"/>
      <c r="BPH1321" s="9"/>
      <c r="BPI1321" s="9"/>
      <c r="BPJ1321" s="9"/>
      <c r="BPK1321" s="9"/>
      <c r="BPL1321" s="9"/>
      <c r="BPM1321" s="9"/>
      <c r="BPN1321" s="9"/>
      <c r="BPO1321" s="9"/>
      <c r="BPP1321" s="9"/>
      <c r="BPQ1321" s="9"/>
      <c r="BPR1321" s="9"/>
      <c r="BPS1321" s="9"/>
      <c r="BPT1321" s="9"/>
      <c r="BPU1321" s="9"/>
      <c r="BPV1321" s="9"/>
      <c r="BPW1321" s="9"/>
      <c r="BPX1321" s="9"/>
      <c r="BPY1321" s="9"/>
      <c r="BPZ1321" s="9"/>
      <c r="BQA1321" s="9"/>
      <c r="BQB1321" s="9"/>
      <c r="BQC1321" s="9"/>
      <c r="BQD1321" s="9"/>
      <c r="BQE1321" s="9"/>
      <c r="BQF1321" s="9"/>
      <c r="BQG1321" s="9"/>
      <c r="BQH1321" s="9"/>
      <c r="BQI1321" s="9"/>
      <c r="BQJ1321" s="9"/>
      <c r="BQK1321" s="9"/>
      <c r="BQL1321" s="9"/>
      <c r="BQM1321" s="9"/>
      <c r="BQN1321" s="9"/>
      <c r="BQO1321" s="9"/>
      <c r="BQP1321" s="9"/>
      <c r="BQQ1321" s="9"/>
      <c r="BQR1321" s="9"/>
      <c r="BQS1321" s="9"/>
      <c r="BQT1321" s="9"/>
      <c r="BQU1321" s="9"/>
      <c r="BQV1321" s="9"/>
      <c r="BQW1321" s="9"/>
      <c r="BQX1321" s="9"/>
      <c r="BQY1321" s="9"/>
      <c r="BQZ1321" s="9"/>
      <c r="BRA1321" s="9"/>
      <c r="BRB1321" s="9"/>
      <c r="BRC1321" s="9"/>
      <c r="BRD1321" s="9"/>
      <c r="BRE1321" s="9"/>
      <c r="BRF1321" s="9"/>
      <c r="BRG1321" s="9"/>
      <c r="BRH1321" s="9"/>
      <c r="BRI1321" s="9"/>
      <c r="BRJ1321" s="9"/>
      <c r="BRK1321" s="9"/>
      <c r="BRL1321" s="9"/>
      <c r="BRM1321" s="9"/>
      <c r="BRN1321" s="9"/>
      <c r="BRO1321" s="9"/>
      <c r="BRP1321" s="9"/>
      <c r="BRQ1321" s="9"/>
      <c r="BRR1321" s="9"/>
      <c r="BRS1321" s="9"/>
      <c r="BRT1321" s="9"/>
      <c r="BRU1321" s="9"/>
      <c r="BRV1321" s="9"/>
      <c r="BRW1321" s="9"/>
      <c r="BRX1321" s="9"/>
      <c r="BRY1321" s="9"/>
      <c r="BRZ1321" s="9"/>
      <c r="BSA1321" s="9"/>
      <c r="BSB1321" s="9"/>
      <c r="BSC1321" s="9"/>
      <c r="BSD1321" s="9"/>
      <c r="BSE1321" s="9"/>
      <c r="BSF1321" s="9"/>
      <c r="BSG1321" s="9"/>
      <c r="BSH1321" s="9"/>
      <c r="BSI1321" s="9"/>
      <c r="BSJ1321" s="9"/>
      <c r="BSK1321" s="9"/>
      <c r="BSL1321" s="9"/>
      <c r="BSM1321" s="9"/>
      <c r="BSN1321" s="9"/>
      <c r="BSO1321" s="9"/>
      <c r="BSP1321" s="9"/>
      <c r="BSQ1321" s="9"/>
      <c r="BSR1321" s="9"/>
      <c r="BSS1321" s="9"/>
      <c r="BST1321" s="9"/>
      <c r="BSU1321" s="9"/>
      <c r="BSV1321" s="9"/>
      <c r="BSW1321" s="9"/>
      <c r="BSX1321" s="9"/>
      <c r="BSY1321" s="9"/>
      <c r="BSZ1321" s="9"/>
      <c r="BTA1321" s="9"/>
      <c r="BTB1321" s="9"/>
      <c r="BTC1321" s="9"/>
      <c r="BTD1321" s="9"/>
      <c r="BTE1321" s="9"/>
      <c r="BTF1321" s="9"/>
      <c r="BTG1321" s="9"/>
      <c r="BTH1321" s="9"/>
      <c r="BTI1321" s="9"/>
      <c r="BTJ1321" s="9"/>
      <c r="BTK1321" s="9"/>
      <c r="BTL1321" s="9"/>
      <c r="BTM1321" s="9"/>
      <c r="BTN1321" s="9"/>
      <c r="BTO1321" s="9"/>
      <c r="BTP1321" s="9"/>
      <c r="BTQ1321" s="9"/>
      <c r="BTR1321" s="9"/>
      <c r="BTS1321" s="9"/>
      <c r="BTT1321" s="9"/>
      <c r="BTU1321" s="9"/>
      <c r="BTV1321" s="9"/>
      <c r="BTW1321" s="9"/>
      <c r="BTX1321" s="9"/>
      <c r="BTY1321" s="9"/>
      <c r="BTZ1321" s="9"/>
      <c r="BUA1321" s="9"/>
      <c r="BUB1321" s="9"/>
      <c r="BUC1321" s="9"/>
      <c r="BUD1321" s="9"/>
      <c r="BUE1321" s="9"/>
      <c r="BUF1321" s="9"/>
      <c r="BUG1321" s="9"/>
      <c r="BUH1321" s="9"/>
      <c r="BUI1321" s="9"/>
      <c r="BUJ1321" s="9"/>
      <c r="BUK1321" s="9"/>
      <c r="BUL1321" s="9"/>
      <c r="BUM1321" s="9"/>
      <c r="BUN1321" s="9"/>
      <c r="BUO1321" s="9"/>
      <c r="BUP1321" s="9"/>
      <c r="BUQ1321" s="9"/>
      <c r="BUR1321" s="9"/>
      <c r="BUS1321" s="9"/>
      <c r="BUT1321" s="9"/>
      <c r="BUU1321" s="9"/>
      <c r="BUV1321" s="9"/>
      <c r="BUW1321" s="9"/>
      <c r="BUX1321" s="9"/>
      <c r="BUY1321" s="9"/>
      <c r="BUZ1321" s="9"/>
      <c r="BVA1321" s="9"/>
      <c r="BVB1321" s="9"/>
      <c r="BVC1321" s="9"/>
      <c r="BVD1321" s="9"/>
      <c r="BVE1321" s="9"/>
      <c r="BVF1321" s="9"/>
      <c r="BVG1321" s="9"/>
      <c r="BVH1321" s="9"/>
      <c r="BVI1321" s="9"/>
      <c r="BVJ1321" s="9"/>
      <c r="BVK1321" s="9"/>
      <c r="BVL1321" s="9"/>
      <c r="BVM1321" s="9"/>
      <c r="BVN1321" s="9"/>
      <c r="BVO1321" s="9"/>
      <c r="BVP1321" s="9"/>
      <c r="BVQ1321" s="9"/>
      <c r="BVR1321" s="9"/>
      <c r="BVS1321" s="9"/>
      <c r="BVT1321" s="9"/>
      <c r="BVU1321" s="9"/>
      <c r="BVV1321" s="9"/>
      <c r="BVW1321" s="9"/>
      <c r="BVX1321" s="9"/>
      <c r="BVY1321" s="9"/>
      <c r="BVZ1321" s="9"/>
      <c r="BWA1321" s="9"/>
      <c r="BWB1321" s="9"/>
      <c r="BWC1321" s="9"/>
      <c r="BWD1321" s="9"/>
      <c r="BWE1321" s="9"/>
      <c r="BWF1321" s="9"/>
      <c r="BWG1321" s="9"/>
      <c r="BWH1321" s="9"/>
      <c r="BWI1321" s="9"/>
      <c r="BWJ1321" s="9"/>
      <c r="BWK1321" s="9"/>
      <c r="BWL1321" s="9"/>
      <c r="BWM1321" s="9"/>
      <c r="BWN1321" s="9"/>
      <c r="BWO1321" s="9"/>
      <c r="BWP1321" s="9"/>
      <c r="BWQ1321" s="9"/>
      <c r="BWR1321" s="9"/>
      <c r="BWS1321" s="9"/>
      <c r="BWT1321" s="9"/>
      <c r="BWU1321" s="9"/>
      <c r="BWV1321" s="9"/>
      <c r="BWW1321" s="9"/>
      <c r="BWX1321" s="9"/>
      <c r="BWY1321" s="9"/>
      <c r="BWZ1321" s="9"/>
      <c r="BXA1321" s="9"/>
      <c r="BXB1321" s="9"/>
      <c r="BXC1321" s="9"/>
      <c r="BXD1321" s="9"/>
      <c r="BXE1321" s="9"/>
      <c r="BXF1321" s="9"/>
      <c r="BXG1321" s="9"/>
      <c r="BXH1321" s="9"/>
      <c r="BXI1321" s="9"/>
      <c r="BXJ1321" s="9"/>
      <c r="BXK1321" s="9"/>
      <c r="BXL1321" s="9"/>
      <c r="BXM1321" s="9"/>
      <c r="BXN1321" s="9"/>
      <c r="BXO1321" s="9"/>
      <c r="BXP1321" s="9"/>
      <c r="BXQ1321" s="9"/>
      <c r="BXR1321" s="9"/>
      <c r="BXS1321" s="9"/>
      <c r="BXT1321" s="9"/>
      <c r="BXU1321" s="9"/>
      <c r="BXV1321" s="9"/>
      <c r="BXW1321" s="9"/>
      <c r="BXX1321" s="9"/>
      <c r="BXY1321" s="9"/>
      <c r="BXZ1321" s="9"/>
      <c r="BYA1321" s="9"/>
      <c r="BYB1321" s="9"/>
      <c r="BYC1321" s="9"/>
      <c r="BYD1321" s="9"/>
      <c r="BYE1321" s="9"/>
      <c r="BYF1321" s="9"/>
      <c r="BYG1321" s="9"/>
      <c r="BYH1321" s="9"/>
      <c r="BYI1321" s="9"/>
      <c r="BYJ1321" s="9"/>
      <c r="BYK1321" s="9"/>
      <c r="BYL1321" s="9"/>
      <c r="BYM1321" s="9"/>
      <c r="BYN1321" s="9"/>
      <c r="BYO1321" s="9"/>
      <c r="BYP1321" s="9"/>
      <c r="BYQ1321" s="9"/>
      <c r="BYR1321" s="9"/>
      <c r="BYS1321" s="9"/>
      <c r="BYT1321" s="9"/>
      <c r="BYU1321" s="9"/>
      <c r="BYV1321" s="9"/>
      <c r="BYW1321" s="9"/>
      <c r="BYX1321" s="9"/>
      <c r="BYY1321" s="9"/>
      <c r="BYZ1321" s="9"/>
      <c r="BZA1321" s="9"/>
      <c r="BZB1321" s="9"/>
      <c r="BZC1321" s="9"/>
      <c r="BZD1321" s="9"/>
      <c r="BZE1321" s="9"/>
      <c r="BZF1321" s="9"/>
      <c r="BZG1321" s="9"/>
      <c r="BZH1321" s="9"/>
      <c r="BZI1321" s="9"/>
      <c r="BZJ1321" s="9"/>
      <c r="BZK1321" s="9"/>
      <c r="BZL1321" s="9"/>
      <c r="BZM1321" s="9"/>
      <c r="BZN1321" s="9"/>
      <c r="BZO1321" s="9"/>
      <c r="BZP1321" s="9"/>
      <c r="BZQ1321" s="9"/>
      <c r="BZR1321" s="9"/>
      <c r="BZS1321" s="9"/>
      <c r="BZT1321" s="9"/>
      <c r="BZU1321" s="9"/>
      <c r="BZV1321" s="9"/>
      <c r="BZW1321" s="9"/>
      <c r="BZX1321" s="9"/>
      <c r="BZY1321" s="9"/>
      <c r="BZZ1321" s="9"/>
      <c r="CAA1321" s="9"/>
      <c r="CAB1321" s="9"/>
      <c r="CAC1321" s="9"/>
      <c r="CAD1321" s="9"/>
      <c r="CAE1321" s="9"/>
      <c r="CAF1321" s="9"/>
      <c r="CAG1321" s="9"/>
      <c r="CAH1321" s="9"/>
      <c r="CAI1321" s="9"/>
      <c r="CAJ1321" s="9"/>
      <c r="CAK1321" s="9"/>
      <c r="CAL1321" s="9"/>
      <c r="CAM1321" s="9"/>
      <c r="CAN1321" s="9"/>
      <c r="CAO1321" s="9"/>
      <c r="CAP1321" s="9"/>
      <c r="CAQ1321" s="9"/>
      <c r="CAR1321" s="9"/>
      <c r="CAS1321" s="9"/>
      <c r="CAT1321" s="9"/>
      <c r="CAU1321" s="9"/>
      <c r="CAV1321" s="9"/>
      <c r="CAW1321" s="9"/>
      <c r="CAX1321" s="9"/>
      <c r="CAY1321" s="9"/>
      <c r="CAZ1321" s="9"/>
      <c r="CBA1321" s="9"/>
      <c r="CBB1321" s="9"/>
      <c r="CBC1321" s="9"/>
      <c r="CBD1321" s="9"/>
      <c r="CBE1321" s="9"/>
      <c r="CBF1321" s="9"/>
      <c r="CBG1321" s="9"/>
      <c r="CBH1321" s="9"/>
      <c r="CBI1321" s="9"/>
      <c r="CBJ1321" s="9"/>
      <c r="CBK1321" s="9"/>
      <c r="CBL1321" s="9"/>
      <c r="CBM1321" s="9"/>
      <c r="CBN1321" s="9"/>
      <c r="CBO1321" s="9"/>
      <c r="CBP1321" s="9"/>
      <c r="CBQ1321" s="9"/>
      <c r="CBR1321" s="9"/>
      <c r="CBS1321" s="9"/>
      <c r="CBT1321" s="9"/>
      <c r="CBU1321" s="9"/>
      <c r="CBV1321" s="9"/>
      <c r="CBW1321" s="9"/>
      <c r="CBX1321" s="9"/>
      <c r="CBY1321" s="9"/>
      <c r="CBZ1321" s="9"/>
      <c r="CCA1321" s="9"/>
      <c r="CCB1321" s="9"/>
      <c r="CCC1321" s="9"/>
      <c r="CCD1321" s="9"/>
      <c r="CCE1321" s="9"/>
      <c r="CCF1321" s="9"/>
      <c r="CCG1321" s="9"/>
      <c r="CCH1321" s="9"/>
      <c r="CCI1321" s="9"/>
      <c r="CCJ1321" s="9"/>
      <c r="CCK1321" s="9"/>
      <c r="CCL1321" s="9"/>
      <c r="CCM1321" s="9"/>
      <c r="CCN1321" s="9"/>
      <c r="CCO1321" s="9"/>
      <c r="CCP1321" s="9"/>
      <c r="CCQ1321" s="9"/>
      <c r="CCR1321" s="9"/>
      <c r="CCS1321" s="9"/>
      <c r="CCT1321" s="9"/>
      <c r="CCU1321" s="9"/>
      <c r="CCV1321" s="9"/>
      <c r="CCW1321" s="9"/>
      <c r="CCX1321" s="9"/>
      <c r="CCY1321" s="9"/>
      <c r="CCZ1321" s="9"/>
      <c r="CDA1321" s="9"/>
      <c r="CDB1321" s="9"/>
      <c r="CDC1321" s="9"/>
      <c r="CDD1321" s="9"/>
      <c r="CDE1321" s="9"/>
      <c r="CDF1321" s="9"/>
      <c r="CDG1321" s="9"/>
      <c r="CDH1321" s="9"/>
      <c r="CDI1321" s="9"/>
      <c r="CDJ1321" s="9"/>
      <c r="CDK1321" s="9"/>
      <c r="CDL1321" s="9"/>
      <c r="CDM1321" s="9"/>
      <c r="CDN1321" s="9"/>
      <c r="CDO1321" s="9"/>
      <c r="CDP1321" s="9"/>
      <c r="CDQ1321" s="9"/>
      <c r="CDR1321" s="9"/>
      <c r="CDS1321" s="9"/>
      <c r="CDT1321" s="9"/>
      <c r="CDU1321" s="9"/>
      <c r="CDV1321" s="9"/>
      <c r="CDW1321" s="9"/>
      <c r="CDX1321" s="9"/>
      <c r="CDY1321" s="9"/>
      <c r="CDZ1321" s="9"/>
      <c r="CEA1321" s="9"/>
      <c r="CEB1321" s="9"/>
      <c r="CEC1321" s="9"/>
      <c r="CED1321" s="9"/>
      <c r="CEE1321" s="9"/>
      <c r="CEF1321" s="9"/>
      <c r="CEG1321" s="9"/>
      <c r="CEH1321" s="9"/>
      <c r="CEI1321" s="9"/>
      <c r="CEJ1321" s="9"/>
      <c r="CEK1321" s="9"/>
      <c r="CEL1321" s="9"/>
      <c r="CEM1321" s="9"/>
      <c r="CEN1321" s="9"/>
      <c r="CEO1321" s="9"/>
      <c r="CEP1321" s="9"/>
      <c r="CEQ1321" s="9"/>
      <c r="CER1321" s="9"/>
      <c r="CES1321" s="9"/>
      <c r="CET1321" s="9"/>
      <c r="CEU1321" s="9"/>
      <c r="CEV1321" s="9"/>
      <c r="CEW1321" s="9"/>
      <c r="CEX1321" s="9"/>
      <c r="CEY1321" s="9"/>
      <c r="CEZ1321" s="9"/>
      <c r="CFA1321" s="9"/>
      <c r="CFB1321" s="9"/>
      <c r="CFC1321" s="9"/>
      <c r="CFD1321" s="9"/>
      <c r="CFE1321" s="9"/>
      <c r="CFF1321" s="9"/>
      <c r="CFG1321" s="9"/>
      <c r="CFH1321" s="9"/>
      <c r="CFI1321" s="9"/>
      <c r="CFJ1321" s="9"/>
      <c r="CFK1321" s="9"/>
      <c r="CFL1321" s="9"/>
      <c r="CFM1321" s="9"/>
      <c r="CFN1321" s="9"/>
      <c r="CFO1321" s="9"/>
      <c r="CFP1321" s="9"/>
      <c r="CFQ1321" s="9"/>
      <c r="CFR1321" s="9"/>
      <c r="CFS1321" s="9"/>
      <c r="CFT1321" s="9"/>
      <c r="CFU1321" s="9"/>
      <c r="CFV1321" s="9"/>
      <c r="CFW1321" s="9"/>
      <c r="CFX1321" s="9"/>
      <c r="CFY1321" s="9"/>
      <c r="CFZ1321" s="9"/>
      <c r="CGA1321" s="9"/>
      <c r="CGB1321" s="9"/>
      <c r="CGC1321" s="9"/>
      <c r="CGD1321" s="9"/>
      <c r="CGE1321" s="9"/>
      <c r="CGF1321" s="9"/>
      <c r="CGG1321" s="9"/>
      <c r="CGH1321" s="9"/>
      <c r="CGI1321" s="9"/>
      <c r="CGJ1321" s="9"/>
      <c r="CGK1321" s="9"/>
      <c r="CGL1321" s="9"/>
      <c r="CGM1321" s="9"/>
      <c r="CGN1321" s="9"/>
      <c r="CGO1321" s="9"/>
      <c r="CGP1321" s="9"/>
      <c r="CGQ1321" s="9"/>
      <c r="CGR1321" s="9"/>
      <c r="CGS1321" s="9"/>
      <c r="CGT1321" s="9"/>
      <c r="CGU1321" s="9"/>
      <c r="CGV1321" s="9"/>
      <c r="CGW1321" s="9"/>
      <c r="CGX1321" s="9"/>
      <c r="CGY1321" s="9"/>
      <c r="CGZ1321" s="9"/>
      <c r="CHA1321" s="9"/>
      <c r="CHB1321" s="9"/>
      <c r="CHC1321" s="9"/>
      <c r="CHD1321" s="9"/>
      <c r="CHE1321" s="9"/>
      <c r="CHF1321" s="9"/>
      <c r="CHG1321" s="9"/>
      <c r="CHH1321" s="9"/>
      <c r="CHI1321" s="9"/>
      <c r="CHJ1321" s="9"/>
      <c r="CHK1321" s="9"/>
      <c r="CHL1321" s="9"/>
      <c r="CHM1321" s="9"/>
      <c r="CHN1321" s="9"/>
      <c r="CHO1321" s="9"/>
      <c r="CHP1321" s="9"/>
      <c r="CHQ1321" s="9"/>
      <c r="CHR1321" s="9"/>
      <c r="CHS1321" s="9"/>
      <c r="CHT1321" s="9"/>
      <c r="CHU1321" s="9"/>
      <c r="CHV1321" s="9"/>
      <c r="CHW1321" s="9"/>
      <c r="CHX1321" s="9"/>
      <c r="CHY1321" s="9"/>
      <c r="CHZ1321" s="9"/>
      <c r="CIA1321" s="9"/>
      <c r="CIB1321" s="9"/>
      <c r="CIC1321" s="9"/>
      <c r="CID1321" s="9"/>
      <c r="CIE1321" s="9"/>
      <c r="CIF1321" s="9"/>
      <c r="CIG1321" s="9"/>
      <c r="CIH1321" s="9"/>
      <c r="CII1321" s="9"/>
      <c r="CIJ1321" s="9"/>
      <c r="CIK1321" s="9"/>
      <c r="CIL1321" s="9"/>
      <c r="CIM1321" s="9"/>
      <c r="CIN1321" s="9"/>
      <c r="CIO1321" s="9"/>
      <c r="CIP1321" s="9"/>
      <c r="CIQ1321" s="9"/>
      <c r="CIR1321" s="9"/>
      <c r="CIS1321" s="9"/>
      <c r="CIT1321" s="9"/>
      <c r="CIU1321" s="9"/>
      <c r="CIV1321" s="9"/>
      <c r="CIW1321" s="9"/>
      <c r="CIX1321" s="9"/>
      <c r="CIY1321" s="9"/>
      <c r="CIZ1321" s="9"/>
      <c r="CJA1321" s="9"/>
      <c r="CJB1321" s="9"/>
      <c r="CJC1321" s="9"/>
      <c r="CJD1321" s="9"/>
      <c r="CJE1321" s="9"/>
      <c r="CJF1321" s="9"/>
      <c r="CJG1321" s="9"/>
      <c r="CJH1321" s="9"/>
      <c r="CJI1321" s="9"/>
      <c r="CJJ1321" s="9"/>
      <c r="CJK1321" s="9"/>
      <c r="CJL1321" s="9"/>
      <c r="CJM1321" s="9"/>
      <c r="CJN1321" s="9"/>
      <c r="CJO1321" s="9"/>
      <c r="CJP1321" s="9"/>
      <c r="CJQ1321" s="9"/>
      <c r="CJR1321" s="9"/>
      <c r="CJS1321" s="9"/>
      <c r="CJT1321" s="9"/>
      <c r="CJU1321" s="9"/>
      <c r="CJV1321" s="9"/>
      <c r="CJW1321" s="9"/>
      <c r="CJX1321" s="9"/>
      <c r="CJY1321" s="9"/>
      <c r="CJZ1321" s="9"/>
      <c r="CKA1321" s="9"/>
      <c r="CKB1321" s="9"/>
      <c r="CKC1321" s="9"/>
      <c r="CKD1321" s="9"/>
      <c r="CKE1321" s="9"/>
      <c r="CKF1321" s="9"/>
      <c r="CKG1321" s="9"/>
      <c r="CKH1321" s="9"/>
      <c r="CKI1321" s="9"/>
      <c r="CKJ1321" s="9"/>
      <c r="CKK1321" s="9"/>
      <c r="CKL1321" s="9"/>
      <c r="CKM1321" s="9"/>
      <c r="CKN1321" s="9"/>
      <c r="CKO1321" s="9"/>
      <c r="CKP1321" s="9"/>
      <c r="CKQ1321" s="9"/>
      <c r="CKR1321" s="9"/>
      <c r="CKS1321" s="9"/>
      <c r="CKT1321" s="9"/>
      <c r="CKU1321" s="9"/>
      <c r="CKV1321" s="9"/>
      <c r="CKW1321" s="9"/>
      <c r="CKX1321" s="9"/>
      <c r="CKY1321" s="9"/>
      <c r="CKZ1321" s="9"/>
      <c r="CLA1321" s="9"/>
      <c r="CLB1321" s="9"/>
      <c r="CLC1321" s="9"/>
      <c r="CLD1321" s="9"/>
      <c r="CLE1321" s="9"/>
      <c r="CLF1321" s="9"/>
      <c r="CLG1321" s="9"/>
      <c r="CLH1321" s="9"/>
      <c r="CLI1321" s="9"/>
      <c r="CLJ1321" s="9"/>
      <c r="CLK1321" s="9"/>
      <c r="CLL1321" s="9"/>
      <c r="CLM1321" s="9"/>
      <c r="CLN1321" s="9"/>
      <c r="CLO1321" s="9"/>
      <c r="CLP1321" s="9"/>
      <c r="CLQ1321" s="9"/>
      <c r="CLR1321" s="9"/>
      <c r="CLS1321" s="9"/>
      <c r="CLT1321" s="9"/>
      <c r="CLU1321" s="9"/>
      <c r="CLV1321" s="9"/>
      <c r="CLW1321" s="9"/>
      <c r="CLX1321" s="9"/>
      <c r="CLY1321" s="9"/>
      <c r="CLZ1321" s="9"/>
      <c r="CMA1321" s="9"/>
      <c r="CMB1321" s="9"/>
      <c r="CMC1321" s="9"/>
      <c r="CMD1321" s="9"/>
      <c r="CME1321" s="9"/>
      <c r="CMF1321" s="9"/>
      <c r="CMG1321" s="9"/>
      <c r="CMH1321" s="9"/>
      <c r="CMI1321" s="9"/>
      <c r="CMJ1321" s="9"/>
      <c r="CMK1321" s="9"/>
      <c r="CML1321" s="9"/>
      <c r="CMM1321" s="9"/>
      <c r="CMN1321" s="9"/>
      <c r="CMO1321" s="9"/>
      <c r="CMP1321" s="9"/>
      <c r="CMQ1321" s="9"/>
      <c r="CMR1321" s="9"/>
      <c r="CMS1321" s="9"/>
      <c r="CMT1321" s="9"/>
      <c r="CMU1321" s="9"/>
      <c r="CMV1321" s="9"/>
      <c r="CMW1321" s="9"/>
      <c r="CMX1321" s="9"/>
      <c r="CMY1321" s="9"/>
      <c r="CMZ1321" s="9"/>
      <c r="CNA1321" s="9"/>
      <c r="CNB1321" s="9"/>
      <c r="CNC1321" s="9"/>
      <c r="CND1321" s="9"/>
      <c r="CNE1321" s="9"/>
      <c r="CNF1321" s="9"/>
      <c r="CNG1321" s="9"/>
      <c r="CNH1321" s="9"/>
      <c r="CNI1321" s="9"/>
      <c r="CNJ1321" s="9"/>
      <c r="CNK1321" s="9"/>
      <c r="CNL1321" s="9"/>
      <c r="CNM1321" s="9"/>
      <c r="CNN1321" s="9"/>
      <c r="CNO1321" s="9"/>
      <c r="CNP1321" s="9"/>
      <c r="CNQ1321" s="9"/>
      <c r="CNR1321" s="9"/>
      <c r="CNS1321" s="9"/>
      <c r="CNT1321" s="9"/>
      <c r="CNU1321" s="9"/>
      <c r="CNV1321" s="9"/>
      <c r="CNW1321" s="9"/>
      <c r="CNX1321" s="9"/>
      <c r="CNY1321" s="9"/>
      <c r="CNZ1321" s="9"/>
      <c r="COA1321" s="9"/>
      <c r="COB1321" s="9"/>
      <c r="COC1321" s="9"/>
      <c r="COD1321" s="9"/>
      <c r="COE1321" s="9"/>
      <c r="COF1321" s="9"/>
      <c r="COG1321" s="9"/>
      <c r="COH1321" s="9"/>
      <c r="COI1321" s="9"/>
      <c r="COJ1321" s="9"/>
      <c r="COK1321" s="9"/>
      <c r="COL1321" s="9"/>
      <c r="COM1321" s="9"/>
      <c r="CON1321" s="9"/>
      <c r="COO1321" s="9"/>
      <c r="COP1321" s="9"/>
      <c r="COQ1321" s="9"/>
      <c r="COR1321" s="9"/>
      <c r="COS1321" s="9"/>
      <c r="COT1321" s="9"/>
      <c r="COU1321" s="9"/>
      <c r="COV1321" s="9"/>
      <c r="COW1321" s="9"/>
      <c r="COX1321" s="9"/>
      <c r="COY1321" s="9"/>
      <c r="COZ1321" s="9"/>
      <c r="CPA1321" s="9"/>
      <c r="CPB1321" s="9"/>
      <c r="CPC1321" s="9"/>
      <c r="CPD1321" s="9"/>
      <c r="CPE1321" s="9"/>
      <c r="CPF1321" s="9"/>
      <c r="CPG1321" s="9"/>
      <c r="CPH1321" s="9"/>
      <c r="CPI1321" s="9"/>
      <c r="CPJ1321" s="9"/>
      <c r="CPK1321" s="9"/>
      <c r="CPL1321" s="9"/>
      <c r="CPM1321" s="9"/>
      <c r="CPN1321" s="9"/>
      <c r="CPO1321" s="9"/>
      <c r="CPP1321" s="9"/>
      <c r="CPQ1321" s="9"/>
      <c r="CPR1321" s="9"/>
      <c r="CPS1321" s="9"/>
      <c r="CPT1321" s="9"/>
      <c r="CPU1321" s="9"/>
      <c r="CPV1321" s="9"/>
      <c r="CPW1321" s="9"/>
      <c r="CPX1321" s="9"/>
      <c r="CPY1321" s="9"/>
      <c r="CPZ1321" s="9"/>
      <c r="CQA1321" s="9"/>
      <c r="CQB1321" s="9"/>
      <c r="CQC1321" s="9"/>
      <c r="CQD1321" s="9"/>
      <c r="CQE1321" s="9"/>
      <c r="CQF1321" s="9"/>
      <c r="CQG1321" s="9"/>
      <c r="CQH1321" s="9"/>
      <c r="CQI1321" s="9"/>
      <c r="CQJ1321" s="9"/>
      <c r="CQK1321" s="9"/>
      <c r="CQL1321" s="9"/>
      <c r="CQM1321" s="9"/>
      <c r="CQN1321" s="9"/>
      <c r="CQO1321" s="9"/>
      <c r="CQP1321" s="9"/>
      <c r="CQQ1321" s="9"/>
      <c r="CQR1321" s="9"/>
      <c r="CQS1321" s="9"/>
      <c r="CQT1321" s="9"/>
      <c r="CQU1321" s="9"/>
      <c r="CQV1321" s="9"/>
      <c r="CQW1321" s="9"/>
      <c r="CQX1321" s="9"/>
      <c r="CQY1321" s="9"/>
      <c r="CQZ1321" s="9"/>
      <c r="CRA1321" s="9"/>
      <c r="CRB1321" s="9"/>
      <c r="CRC1321" s="9"/>
      <c r="CRD1321" s="9"/>
      <c r="CRE1321" s="9"/>
      <c r="CRF1321" s="9"/>
      <c r="CRG1321" s="9"/>
      <c r="CRH1321" s="9"/>
      <c r="CRI1321" s="9"/>
      <c r="CRJ1321" s="9"/>
      <c r="CRK1321" s="9"/>
      <c r="CRL1321" s="9"/>
      <c r="CRM1321" s="9"/>
      <c r="CRN1321" s="9"/>
      <c r="CRO1321" s="9"/>
      <c r="CRP1321" s="9"/>
      <c r="CRQ1321" s="9"/>
      <c r="CRR1321" s="9"/>
      <c r="CRS1321" s="9"/>
      <c r="CRT1321" s="9"/>
      <c r="CRU1321" s="9"/>
      <c r="CRV1321" s="9"/>
      <c r="CRW1321" s="9"/>
      <c r="CRX1321" s="9"/>
      <c r="CRY1321" s="9"/>
      <c r="CRZ1321" s="9"/>
      <c r="CSA1321" s="9"/>
      <c r="CSB1321" s="9"/>
      <c r="CSC1321" s="9"/>
      <c r="CSD1321" s="9"/>
      <c r="CSE1321" s="9"/>
      <c r="CSF1321" s="9"/>
      <c r="CSG1321" s="9"/>
      <c r="CSH1321" s="9"/>
      <c r="CSI1321" s="9"/>
      <c r="CSJ1321" s="9"/>
      <c r="CSK1321" s="9"/>
      <c r="CSL1321" s="9"/>
      <c r="CSM1321" s="9"/>
      <c r="CSN1321" s="9"/>
      <c r="CSO1321" s="9"/>
      <c r="CSP1321" s="9"/>
      <c r="CSQ1321" s="9"/>
      <c r="CSR1321" s="9"/>
      <c r="CSS1321" s="9"/>
      <c r="CST1321" s="9"/>
      <c r="CSU1321" s="9"/>
      <c r="CSV1321" s="9"/>
      <c r="CSW1321" s="9"/>
      <c r="CSX1321" s="9"/>
      <c r="CSY1321" s="9"/>
      <c r="CSZ1321" s="9"/>
      <c r="CTA1321" s="9"/>
      <c r="CTB1321" s="9"/>
      <c r="CTC1321" s="9"/>
      <c r="CTD1321" s="9"/>
      <c r="CTE1321" s="9"/>
      <c r="CTF1321" s="9"/>
      <c r="CTG1321" s="9"/>
      <c r="CTH1321" s="9"/>
      <c r="CTI1321" s="9"/>
      <c r="CTJ1321" s="9"/>
      <c r="CTK1321" s="9"/>
      <c r="CTL1321" s="9"/>
      <c r="CTM1321" s="9"/>
      <c r="CTN1321" s="9"/>
      <c r="CTO1321" s="9"/>
      <c r="CTP1321" s="9"/>
      <c r="CTQ1321" s="9"/>
      <c r="CTR1321" s="9"/>
      <c r="CTS1321" s="9"/>
      <c r="CTT1321" s="9"/>
      <c r="CTU1321" s="9"/>
      <c r="CTV1321" s="9"/>
      <c r="CTW1321" s="9"/>
      <c r="CTX1321" s="9"/>
      <c r="CTY1321" s="9"/>
      <c r="CTZ1321" s="9"/>
      <c r="CUA1321" s="9"/>
      <c r="CUB1321" s="9"/>
      <c r="CUC1321" s="9"/>
      <c r="CUD1321" s="9"/>
      <c r="CUE1321" s="9"/>
      <c r="CUF1321" s="9"/>
      <c r="CUG1321" s="9"/>
      <c r="CUH1321" s="9"/>
      <c r="CUI1321" s="9"/>
      <c r="CUJ1321" s="9"/>
      <c r="CUK1321" s="9"/>
      <c r="CUL1321" s="9"/>
      <c r="CUM1321" s="9"/>
      <c r="CUN1321" s="9"/>
      <c r="CUO1321" s="9"/>
      <c r="CUP1321" s="9"/>
      <c r="CUQ1321" s="9"/>
      <c r="CUR1321" s="9"/>
      <c r="CUS1321" s="9"/>
      <c r="CUT1321" s="9"/>
      <c r="CUU1321" s="9"/>
      <c r="CUV1321" s="9"/>
      <c r="CUW1321" s="9"/>
      <c r="CUX1321" s="9"/>
      <c r="CUY1321" s="9"/>
      <c r="CUZ1321" s="9"/>
      <c r="CVA1321" s="9"/>
      <c r="CVB1321" s="9"/>
      <c r="CVC1321" s="9"/>
      <c r="CVD1321" s="9"/>
      <c r="CVE1321" s="9"/>
      <c r="CVF1321" s="9"/>
      <c r="CVG1321" s="9"/>
      <c r="CVH1321" s="9"/>
      <c r="CVI1321" s="9"/>
      <c r="CVJ1321" s="9"/>
      <c r="CVK1321" s="9"/>
      <c r="CVL1321" s="9"/>
      <c r="CVM1321" s="9"/>
      <c r="CVN1321" s="9"/>
      <c r="CVO1321" s="9"/>
      <c r="CVP1321" s="9"/>
      <c r="CVQ1321" s="9"/>
      <c r="CVR1321" s="9"/>
      <c r="CVS1321" s="9"/>
      <c r="CVT1321" s="9"/>
      <c r="CVU1321" s="9"/>
      <c r="CVV1321" s="9"/>
      <c r="CVW1321" s="9"/>
      <c r="CVX1321" s="9"/>
      <c r="CVY1321" s="9"/>
      <c r="CVZ1321" s="9"/>
      <c r="CWA1321" s="9"/>
      <c r="CWB1321" s="9"/>
      <c r="CWC1321" s="9"/>
      <c r="CWD1321" s="9"/>
      <c r="CWE1321" s="9"/>
      <c r="CWF1321" s="9"/>
      <c r="CWG1321" s="9"/>
      <c r="CWH1321" s="9"/>
      <c r="CWI1321" s="9"/>
      <c r="CWJ1321" s="9"/>
      <c r="CWK1321" s="9"/>
      <c r="CWL1321" s="9"/>
      <c r="CWM1321" s="9"/>
      <c r="CWN1321" s="9"/>
      <c r="CWO1321" s="9"/>
      <c r="CWP1321" s="9"/>
      <c r="CWQ1321" s="9"/>
      <c r="CWR1321" s="9"/>
      <c r="CWS1321" s="9"/>
      <c r="CWT1321" s="9"/>
      <c r="CWU1321" s="9"/>
      <c r="CWV1321" s="9"/>
      <c r="CWW1321" s="9"/>
      <c r="CWX1321" s="9"/>
      <c r="CWY1321" s="9"/>
      <c r="CWZ1321" s="9"/>
      <c r="CXA1321" s="9"/>
      <c r="CXB1321" s="9"/>
      <c r="CXC1321" s="9"/>
      <c r="CXD1321" s="9"/>
      <c r="CXE1321" s="9"/>
      <c r="CXF1321" s="9"/>
      <c r="CXG1321" s="9"/>
      <c r="CXH1321" s="9"/>
      <c r="CXI1321" s="9"/>
      <c r="CXJ1321" s="9"/>
      <c r="CXK1321" s="9"/>
      <c r="CXL1321" s="9"/>
      <c r="CXM1321" s="9"/>
      <c r="CXN1321" s="9"/>
      <c r="CXO1321" s="9"/>
      <c r="CXP1321" s="9"/>
      <c r="CXQ1321" s="9"/>
      <c r="CXR1321" s="9"/>
      <c r="CXS1321" s="9"/>
      <c r="CXT1321" s="9"/>
      <c r="CXU1321" s="9"/>
      <c r="CXV1321" s="9"/>
      <c r="CXW1321" s="9"/>
      <c r="CXX1321" s="9"/>
      <c r="CXY1321" s="9"/>
      <c r="CXZ1321" s="9"/>
      <c r="CYA1321" s="9"/>
      <c r="CYB1321" s="9"/>
      <c r="CYC1321" s="9"/>
      <c r="CYD1321" s="9"/>
      <c r="CYE1321" s="9"/>
      <c r="CYF1321" s="9"/>
      <c r="CYG1321" s="9"/>
      <c r="CYH1321" s="9"/>
      <c r="CYI1321" s="9"/>
      <c r="CYJ1321" s="9"/>
      <c r="CYK1321" s="9"/>
      <c r="CYL1321" s="9"/>
      <c r="CYM1321" s="9"/>
      <c r="CYN1321" s="9"/>
      <c r="CYO1321" s="9"/>
      <c r="CYP1321" s="9"/>
      <c r="CYQ1321" s="9"/>
      <c r="CYR1321" s="9"/>
      <c r="CYS1321" s="9"/>
      <c r="CYT1321" s="9"/>
      <c r="CYU1321" s="9"/>
      <c r="CYV1321" s="9"/>
      <c r="CYW1321" s="9"/>
      <c r="CYX1321" s="9"/>
      <c r="CYY1321" s="9"/>
      <c r="CYZ1321" s="9"/>
      <c r="CZA1321" s="9"/>
      <c r="CZB1321" s="9"/>
      <c r="CZC1321" s="9"/>
      <c r="CZD1321" s="9"/>
      <c r="CZE1321" s="9"/>
      <c r="CZF1321" s="9"/>
      <c r="CZG1321" s="9"/>
      <c r="CZH1321" s="9"/>
      <c r="CZI1321" s="9"/>
      <c r="CZJ1321" s="9"/>
      <c r="CZK1321" s="9"/>
      <c r="CZL1321" s="9"/>
      <c r="CZM1321" s="9"/>
      <c r="CZN1321" s="9"/>
      <c r="CZO1321" s="9"/>
      <c r="CZP1321" s="9"/>
      <c r="CZQ1321" s="9"/>
      <c r="CZR1321" s="9"/>
      <c r="CZS1321" s="9"/>
      <c r="CZT1321" s="9"/>
      <c r="CZU1321" s="9"/>
      <c r="CZV1321" s="9"/>
      <c r="CZW1321" s="9"/>
      <c r="CZX1321" s="9"/>
      <c r="CZY1321" s="9"/>
      <c r="CZZ1321" s="9"/>
      <c r="DAA1321" s="9"/>
      <c r="DAB1321" s="9"/>
      <c r="DAC1321" s="9"/>
      <c r="DAD1321" s="9"/>
      <c r="DAE1321" s="9"/>
      <c r="DAF1321" s="9"/>
      <c r="DAG1321" s="9"/>
      <c r="DAH1321" s="9"/>
      <c r="DAI1321" s="9"/>
      <c r="DAJ1321" s="9"/>
      <c r="DAK1321" s="9"/>
      <c r="DAL1321" s="9"/>
      <c r="DAM1321" s="9"/>
      <c r="DAN1321" s="9"/>
      <c r="DAO1321" s="9"/>
      <c r="DAP1321" s="9"/>
      <c r="DAQ1321" s="9"/>
      <c r="DAR1321" s="9"/>
      <c r="DAS1321" s="9"/>
      <c r="DAT1321" s="9"/>
      <c r="DAU1321" s="9"/>
      <c r="DAV1321" s="9"/>
      <c r="DAW1321" s="9"/>
      <c r="DAX1321" s="9"/>
      <c r="DAY1321" s="9"/>
      <c r="DAZ1321" s="9"/>
      <c r="DBA1321" s="9"/>
      <c r="DBB1321" s="9"/>
      <c r="DBC1321" s="9"/>
      <c r="DBD1321" s="9"/>
      <c r="DBE1321" s="9"/>
      <c r="DBF1321" s="9"/>
      <c r="DBG1321" s="9"/>
      <c r="DBH1321" s="9"/>
      <c r="DBI1321" s="9"/>
      <c r="DBJ1321" s="9"/>
      <c r="DBK1321" s="9"/>
      <c r="DBL1321" s="9"/>
      <c r="DBM1321" s="9"/>
      <c r="DBN1321" s="9"/>
      <c r="DBO1321" s="9"/>
      <c r="DBP1321" s="9"/>
      <c r="DBQ1321" s="9"/>
      <c r="DBR1321" s="9"/>
      <c r="DBS1321" s="9"/>
      <c r="DBT1321" s="9"/>
      <c r="DBU1321" s="9"/>
      <c r="DBV1321" s="9"/>
      <c r="DBW1321" s="9"/>
      <c r="DBX1321" s="9"/>
      <c r="DBY1321" s="9"/>
      <c r="DBZ1321" s="9"/>
      <c r="DCA1321" s="9"/>
      <c r="DCB1321" s="9"/>
      <c r="DCC1321" s="9"/>
      <c r="DCD1321" s="9"/>
      <c r="DCE1321" s="9"/>
      <c r="DCF1321" s="9"/>
      <c r="DCG1321" s="9"/>
      <c r="DCH1321" s="9"/>
      <c r="DCI1321" s="9"/>
      <c r="DCJ1321" s="9"/>
      <c r="DCK1321" s="9"/>
      <c r="DCL1321" s="9"/>
      <c r="DCM1321" s="9"/>
      <c r="DCN1321" s="9"/>
      <c r="DCO1321" s="9"/>
      <c r="DCP1321" s="9"/>
      <c r="DCQ1321" s="9"/>
      <c r="DCR1321" s="9"/>
      <c r="DCS1321" s="9"/>
      <c r="DCT1321" s="9"/>
      <c r="DCU1321" s="9"/>
      <c r="DCV1321" s="9"/>
      <c r="DCW1321" s="9"/>
      <c r="DCX1321" s="9"/>
      <c r="DCY1321" s="9"/>
      <c r="DCZ1321" s="9"/>
      <c r="DDA1321" s="9"/>
      <c r="DDB1321" s="9"/>
      <c r="DDC1321" s="9"/>
      <c r="DDD1321" s="9"/>
      <c r="DDE1321" s="9"/>
      <c r="DDF1321" s="9"/>
      <c r="DDG1321" s="9"/>
      <c r="DDH1321" s="9"/>
      <c r="DDI1321" s="9"/>
      <c r="DDJ1321" s="9"/>
      <c r="DDK1321" s="9"/>
      <c r="DDL1321" s="9"/>
      <c r="DDM1321" s="9"/>
      <c r="DDN1321" s="9"/>
      <c r="DDO1321" s="9"/>
      <c r="DDP1321" s="9"/>
      <c r="DDQ1321" s="9"/>
      <c r="DDR1321" s="9"/>
      <c r="DDS1321" s="9"/>
      <c r="DDT1321" s="9"/>
      <c r="DDU1321" s="9"/>
      <c r="DDV1321" s="9"/>
      <c r="DDW1321" s="9"/>
      <c r="DDX1321" s="9"/>
      <c r="DDY1321" s="9"/>
      <c r="DDZ1321" s="9"/>
      <c r="DEA1321" s="9"/>
      <c r="DEB1321" s="9"/>
      <c r="DEC1321" s="9"/>
      <c r="DED1321" s="9"/>
      <c r="DEE1321" s="9"/>
      <c r="DEF1321" s="9"/>
      <c r="DEG1321" s="9"/>
      <c r="DEH1321" s="9"/>
      <c r="DEI1321" s="9"/>
      <c r="DEJ1321" s="9"/>
      <c r="DEK1321" s="9"/>
      <c r="DEL1321" s="9"/>
      <c r="DEM1321" s="9"/>
      <c r="DEN1321" s="9"/>
      <c r="DEO1321" s="9"/>
      <c r="DEP1321" s="9"/>
      <c r="DEQ1321" s="9"/>
      <c r="DER1321" s="9"/>
      <c r="DES1321" s="9"/>
      <c r="DET1321" s="9"/>
      <c r="DEU1321" s="9"/>
      <c r="DEV1321" s="9"/>
      <c r="DEW1321" s="9"/>
      <c r="DEX1321" s="9"/>
      <c r="DEY1321" s="9"/>
      <c r="DEZ1321" s="9"/>
      <c r="DFA1321" s="9"/>
      <c r="DFB1321" s="9"/>
      <c r="DFC1321" s="9"/>
      <c r="DFD1321" s="9"/>
      <c r="DFE1321" s="9"/>
      <c r="DFF1321" s="9"/>
      <c r="DFG1321" s="9"/>
      <c r="DFH1321" s="9"/>
      <c r="DFI1321" s="9"/>
      <c r="DFJ1321" s="9"/>
      <c r="DFK1321" s="9"/>
      <c r="DFL1321" s="9"/>
      <c r="DFM1321" s="9"/>
      <c r="DFN1321" s="9"/>
      <c r="DFO1321" s="9"/>
      <c r="DFP1321" s="9"/>
      <c r="DFQ1321" s="9"/>
      <c r="DFR1321" s="9"/>
      <c r="DFS1321" s="9"/>
      <c r="DFT1321" s="9"/>
      <c r="DFU1321" s="9"/>
      <c r="DFV1321" s="9"/>
      <c r="DFW1321" s="9"/>
      <c r="DFX1321" s="9"/>
      <c r="DFY1321" s="9"/>
      <c r="DFZ1321" s="9"/>
      <c r="DGA1321" s="9"/>
      <c r="DGB1321" s="9"/>
      <c r="DGC1321" s="9"/>
      <c r="DGD1321" s="9"/>
      <c r="DGE1321" s="9"/>
      <c r="DGF1321" s="9"/>
      <c r="DGG1321" s="9"/>
      <c r="DGH1321" s="9"/>
      <c r="DGI1321" s="9"/>
      <c r="DGJ1321" s="9"/>
      <c r="DGK1321" s="9"/>
      <c r="DGL1321" s="9"/>
      <c r="DGM1321" s="9"/>
      <c r="DGN1321" s="9"/>
      <c r="DGO1321" s="9"/>
      <c r="DGP1321" s="9"/>
      <c r="DGQ1321" s="9"/>
      <c r="DGR1321" s="9"/>
      <c r="DGS1321" s="9"/>
      <c r="DGT1321" s="9"/>
      <c r="DGU1321" s="9"/>
      <c r="DGV1321" s="9"/>
      <c r="DGW1321" s="9"/>
      <c r="DGX1321" s="9"/>
      <c r="DGY1321" s="9"/>
      <c r="DGZ1321" s="9"/>
      <c r="DHA1321" s="9"/>
      <c r="DHB1321" s="9"/>
      <c r="DHC1321" s="9"/>
      <c r="DHD1321" s="9"/>
      <c r="DHE1321" s="9"/>
      <c r="DHF1321" s="9"/>
      <c r="DHG1321" s="9"/>
      <c r="DHH1321" s="9"/>
      <c r="DHI1321" s="9"/>
      <c r="DHJ1321" s="9"/>
      <c r="DHK1321" s="9"/>
      <c r="DHL1321" s="9"/>
      <c r="DHM1321" s="9"/>
      <c r="DHN1321" s="9"/>
      <c r="DHO1321" s="9"/>
      <c r="DHP1321" s="9"/>
      <c r="DHQ1321" s="9"/>
      <c r="DHR1321" s="9"/>
      <c r="DHS1321" s="9"/>
      <c r="DHT1321" s="9"/>
      <c r="DHU1321" s="9"/>
      <c r="DHV1321" s="9"/>
      <c r="DHW1321" s="9"/>
      <c r="DHX1321" s="9"/>
      <c r="DHY1321" s="9"/>
      <c r="DHZ1321" s="9"/>
      <c r="DIA1321" s="9"/>
      <c r="DIB1321" s="9"/>
      <c r="DIC1321" s="9"/>
      <c r="DID1321" s="9"/>
      <c r="DIE1321" s="9"/>
      <c r="DIF1321" s="9"/>
      <c r="DIG1321" s="9"/>
      <c r="DIH1321" s="9"/>
      <c r="DII1321" s="9"/>
      <c r="DIJ1321" s="9"/>
      <c r="DIK1321" s="9"/>
      <c r="DIL1321" s="9"/>
      <c r="DIM1321" s="9"/>
      <c r="DIN1321" s="9"/>
      <c r="DIO1321" s="9"/>
      <c r="DIP1321" s="9"/>
      <c r="DIQ1321" s="9"/>
      <c r="DIR1321" s="9"/>
      <c r="DIS1321" s="9"/>
      <c r="DIT1321" s="9"/>
      <c r="DIU1321" s="9"/>
      <c r="DIV1321" s="9"/>
      <c r="DIW1321" s="9"/>
      <c r="DIX1321" s="9"/>
      <c r="DIY1321" s="9"/>
      <c r="DIZ1321" s="9"/>
      <c r="DJA1321" s="9"/>
      <c r="DJB1321" s="9"/>
      <c r="DJC1321" s="9"/>
      <c r="DJD1321" s="9"/>
      <c r="DJE1321" s="9"/>
      <c r="DJF1321" s="9"/>
      <c r="DJG1321" s="9"/>
      <c r="DJH1321" s="9"/>
      <c r="DJI1321" s="9"/>
      <c r="DJJ1321" s="9"/>
      <c r="DJK1321" s="9"/>
      <c r="DJL1321" s="9"/>
      <c r="DJM1321" s="9"/>
      <c r="DJN1321" s="9"/>
      <c r="DJO1321" s="9"/>
      <c r="DJP1321" s="9"/>
      <c r="DJQ1321" s="9"/>
      <c r="DJR1321" s="9"/>
      <c r="DJS1321" s="9"/>
      <c r="DJT1321" s="9"/>
      <c r="DJU1321" s="9"/>
      <c r="DJV1321" s="9"/>
      <c r="DJW1321" s="9"/>
      <c r="DJX1321" s="9"/>
      <c r="DJY1321" s="9"/>
      <c r="DJZ1321" s="9"/>
      <c r="DKA1321" s="9"/>
      <c r="DKB1321" s="9"/>
      <c r="DKC1321" s="9"/>
      <c r="DKD1321" s="9"/>
      <c r="DKE1321" s="9"/>
      <c r="DKF1321" s="9"/>
      <c r="DKG1321" s="9"/>
      <c r="DKH1321" s="9"/>
      <c r="DKI1321" s="9"/>
      <c r="DKJ1321" s="9"/>
      <c r="DKK1321" s="9"/>
      <c r="DKL1321" s="9"/>
      <c r="DKM1321" s="9"/>
      <c r="DKN1321" s="9"/>
      <c r="DKO1321" s="9"/>
      <c r="DKP1321" s="9"/>
      <c r="DKQ1321" s="9"/>
      <c r="DKR1321" s="9"/>
      <c r="DKS1321" s="9"/>
      <c r="DKT1321" s="9"/>
      <c r="DKU1321" s="9"/>
      <c r="DKV1321" s="9"/>
      <c r="DKW1321" s="9"/>
      <c r="DKX1321" s="9"/>
      <c r="DKY1321" s="9"/>
      <c r="DKZ1321" s="9"/>
      <c r="DLA1321" s="9"/>
      <c r="DLB1321" s="9"/>
      <c r="DLC1321" s="9"/>
      <c r="DLD1321" s="9"/>
      <c r="DLE1321" s="9"/>
      <c r="DLF1321" s="9"/>
      <c r="DLG1321" s="9"/>
      <c r="DLH1321" s="9"/>
      <c r="DLI1321" s="9"/>
      <c r="DLJ1321" s="9"/>
      <c r="DLK1321" s="9"/>
      <c r="DLL1321" s="9"/>
      <c r="DLM1321" s="9"/>
      <c r="DLN1321" s="9"/>
      <c r="DLO1321" s="9"/>
      <c r="DLP1321" s="9"/>
      <c r="DLQ1321" s="9"/>
      <c r="DLR1321" s="9"/>
      <c r="DLS1321" s="9"/>
      <c r="DLT1321" s="9"/>
      <c r="DLU1321" s="9"/>
      <c r="DLV1321" s="9"/>
      <c r="DLW1321" s="9"/>
      <c r="DLX1321" s="9"/>
      <c r="DLY1321" s="9"/>
      <c r="DLZ1321" s="9"/>
      <c r="DMA1321" s="9"/>
      <c r="DMB1321" s="9"/>
      <c r="DMC1321" s="9"/>
      <c r="DMD1321" s="9"/>
      <c r="DME1321" s="9"/>
      <c r="DMF1321" s="9"/>
      <c r="DMG1321" s="9"/>
      <c r="DMH1321" s="9"/>
      <c r="DMI1321" s="9"/>
      <c r="DMJ1321" s="9"/>
      <c r="DMK1321" s="9"/>
      <c r="DML1321" s="9"/>
      <c r="DMM1321" s="9"/>
      <c r="DMN1321" s="9"/>
      <c r="DMO1321" s="9"/>
      <c r="DMP1321" s="9"/>
      <c r="DMQ1321" s="9"/>
      <c r="DMR1321" s="9"/>
      <c r="DMS1321" s="9"/>
      <c r="DMT1321" s="9"/>
      <c r="DMU1321" s="9"/>
      <c r="DMV1321" s="9"/>
      <c r="DMW1321" s="9"/>
      <c r="DMX1321" s="9"/>
      <c r="DMY1321" s="9"/>
      <c r="DMZ1321" s="9"/>
      <c r="DNA1321" s="9"/>
      <c r="DNB1321" s="9"/>
      <c r="DNC1321" s="9"/>
      <c r="DND1321" s="9"/>
      <c r="DNE1321" s="9"/>
      <c r="DNF1321" s="9"/>
      <c r="DNG1321" s="9"/>
      <c r="DNH1321" s="9"/>
      <c r="DNI1321" s="9"/>
      <c r="DNJ1321" s="9"/>
      <c r="DNK1321" s="9"/>
      <c r="DNL1321" s="9"/>
      <c r="DNM1321" s="9"/>
      <c r="DNN1321" s="9"/>
      <c r="DNO1321" s="9"/>
      <c r="DNP1321" s="9"/>
      <c r="DNQ1321" s="9"/>
      <c r="DNR1321" s="9"/>
      <c r="DNS1321" s="9"/>
      <c r="DNT1321" s="9"/>
      <c r="DNU1321" s="9"/>
      <c r="DNV1321" s="9"/>
      <c r="DNW1321" s="9"/>
      <c r="DNX1321" s="9"/>
      <c r="DNY1321" s="9"/>
      <c r="DNZ1321" s="9"/>
      <c r="DOA1321" s="9"/>
      <c r="DOB1321" s="9"/>
      <c r="DOC1321" s="9"/>
      <c r="DOD1321" s="9"/>
      <c r="DOE1321" s="9"/>
      <c r="DOF1321" s="9"/>
      <c r="DOG1321" s="9"/>
      <c r="DOH1321" s="9"/>
      <c r="DOI1321" s="9"/>
      <c r="DOJ1321" s="9"/>
      <c r="DOK1321" s="9"/>
      <c r="DOL1321" s="9"/>
      <c r="DOM1321" s="9"/>
      <c r="DON1321" s="9"/>
      <c r="DOO1321" s="9"/>
      <c r="DOP1321" s="9"/>
      <c r="DOQ1321" s="9"/>
      <c r="DOR1321" s="9"/>
      <c r="DOS1321" s="9"/>
      <c r="DOT1321" s="9"/>
      <c r="DOU1321" s="9"/>
      <c r="DOV1321" s="9"/>
      <c r="DOW1321" s="9"/>
      <c r="DOX1321" s="9"/>
      <c r="DOY1321" s="9"/>
      <c r="DOZ1321" s="9"/>
      <c r="DPA1321" s="9"/>
      <c r="DPB1321" s="9"/>
      <c r="DPC1321" s="9"/>
      <c r="DPD1321" s="9"/>
      <c r="DPE1321" s="9"/>
      <c r="DPF1321" s="9"/>
      <c r="DPG1321" s="9"/>
      <c r="DPH1321" s="9"/>
      <c r="DPI1321" s="9"/>
      <c r="DPJ1321" s="9"/>
      <c r="DPK1321" s="9"/>
      <c r="DPL1321" s="9"/>
      <c r="DPM1321" s="9"/>
      <c r="DPN1321" s="9"/>
      <c r="DPO1321" s="9"/>
      <c r="DPP1321" s="9"/>
      <c r="DPQ1321" s="9"/>
      <c r="DPR1321" s="9"/>
      <c r="DPS1321" s="9"/>
      <c r="DPT1321" s="9"/>
      <c r="DPU1321" s="9"/>
      <c r="DPV1321" s="9"/>
      <c r="DPW1321" s="9"/>
      <c r="DPX1321" s="9"/>
      <c r="DPY1321" s="9"/>
      <c r="DPZ1321" s="9"/>
      <c r="DQA1321" s="9"/>
      <c r="DQB1321" s="9"/>
      <c r="DQC1321" s="9"/>
      <c r="DQD1321" s="9"/>
      <c r="DQE1321" s="9"/>
      <c r="DQF1321" s="9"/>
      <c r="DQG1321" s="9"/>
      <c r="DQH1321" s="9"/>
      <c r="DQI1321" s="9"/>
      <c r="DQJ1321" s="9"/>
      <c r="DQK1321" s="9"/>
      <c r="DQL1321" s="9"/>
      <c r="DQM1321" s="9"/>
      <c r="DQN1321" s="9"/>
      <c r="DQO1321" s="9"/>
      <c r="DQP1321" s="9"/>
      <c r="DQQ1321" s="9"/>
      <c r="DQR1321" s="9"/>
      <c r="DQS1321" s="9"/>
      <c r="DQT1321" s="9"/>
      <c r="DQU1321" s="9"/>
      <c r="DQV1321" s="9"/>
      <c r="DQW1321" s="9"/>
      <c r="DQX1321" s="9"/>
      <c r="DQY1321" s="9"/>
      <c r="DQZ1321" s="9"/>
      <c r="DRA1321" s="9"/>
      <c r="DRB1321" s="9"/>
      <c r="DRC1321" s="9"/>
      <c r="DRD1321" s="9"/>
      <c r="DRE1321" s="9"/>
      <c r="DRF1321" s="9"/>
      <c r="DRG1321" s="9"/>
      <c r="DRH1321" s="9"/>
      <c r="DRI1321" s="9"/>
      <c r="DRJ1321" s="9"/>
      <c r="DRK1321" s="9"/>
      <c r="DRL1321" s="9"/>
      <c r="DRM1321" s="9"/>
      <c r="DRN1321" s="9"/>
      <c r="DRO1321" s="9"/>
      <c r="DRP1321" s="9"/>
      <c r="DRQ1321" s="9"/>
      <c r="DRR1321" s="9"/>
      <c r="DRS1321" s="9"/>
      <c r="DRT1321" s="9"/>
      <c r="DRU1321" s="9"/>
      <c r="DRV1321" s="9"/>
      <c r="DRW1321" s="9"/>
      <c r="DRX1321" s="9"/>
      <c r="DRY1321" s="9"/>
      <c r="DRZ1321" s="9"/>
      <c r="DSA1321" s="9"/>
      <c r="DSB1321" s="9"/>
      <c r="DSC1321" s="9"/>
      <c r="DSD1321" s="9"/>
      <c r="DSE1321" s="9"/>
      <c r="DSF1321" s="9"/>
      <c r="DSG1321" s="9"/>
      <c r="DSH1321" s="9"/>
      <c r="DSI1321" s="9"/>
      <c r="DSJ1321" s="9"/>
      <c r="DSK1321" s="9"/>
      <c r="DSL1321" s="9"/>
      <c r="DSM1321" s="9"/>
      <c r="DSN1321" s="9"/>
      <c r="DSO1321" s="9"/>
      <c r="DSP1321" s="9"/>
      <c r="DSQ1321" s="9"/>
      <c r="DSR1321" s="9"/>
      <c r="DSS1321" s="9"/>
      <c r="DST1321" s="9"/>
      <c r="DSU1321" s="9"/>
      <c r="DSV1321" s="9"/>
      <c r="DSW1321" s="9"/>
      <c r="DSX1321" s="9"/>
      <c r="DSY1321" s="9"/>
      <c r="DSZ1321" s="9"/>
      <c r="DTA1321" s="9"/>
      <c r="DTB1321" s="9"/>
      <c r="DTC1321" s="9"/>
      <c r="DTD1321" s="9"/>
      <c r="DTE1321" s="9"/>
      <c r="DTF1321" s="9"/>
      <c r="DTG1321" s="9"/>
      <c r="DTH1321" s="9"/>
      <c r="DTI1321" s="9"/>
      <c r="DTJ1321" s="9"/>
      <c r="DTK1321" s="9"/>
      <c r="DTL1321" s="9"/>
      <c r="DTM1321" s="9"/>
      <c r="DTN1321" s="9"/>
      <c r="DTO1321" s="9"/>
      <c r="DTP1321" s="9"/>
      <c r="DTQ1321" s="9"/>
      <c r="DTR1321" s="9"/>
      <c r="DTS1321" s="9"/>
      <c r="DTT1321" s="9"/>
      <c r="DTU1321" s="9"/>
      <c r="DTV1321" s="9"/>
      <c r="DTW1321" s="9"/>
      <c r="DTX1321" s="9"/>
      <c r="DTY1321" s="9"/>
      <c r="DTZ1321" s="9"/>
      <c r="DUA1321" s="9"/>
      <c r="DUB1321" s="9"/>
      <c r="DUC1321" s="9"/>
      <c r="DUD1321" s="9"/>
      <c r="DUE1321" s="9"/>
      <c r="DUF1321" s="9"/>
      <c r="DUG1321" s="9"/>
      <c r="DUH1321" s="9"/>
      <c r="DUI1321" s="9"/>
      <c r="DUJ1321" s="9"/>
      <c r="DUK1321" s="9"/>
      <c r="DUL1321" s="9"/>
      <c r="DUM1321" s="9"/>
      <c r="DUN1321" s="9"/>
      <c r="DUO1321" s="9"/>
      <c r="DUP1321" s="9"/>
      <c r="DUQ1321" s="9"/>
      <c r="DUR1321" s="9"/>
      <c r="DUS1321" s="9"/>
      <c r="DUT1321" s="9"/>
      <c r="DUU1321" s="9"/>
      <c r="DUV1321" s="9"/>
      <c r="DUW1321" s="9"/>
      <c r="DUX1321" s="9"/>
      <c r="DUY1321" s="9"/>
      <c r="DUZ1321" s="9"/>
      <c r="DVA1321" s="9"/>
      <c r="DVB1321" s="9"/>
      <c r="DVC1321" s="9"/>
      <c r="DVD1321" s="9"/>
      <c r="DVE1321" s="9"/>
      <c r="DVF1321" s="9"/>
      <c r="DVG1321" s="9"/>
      <c r="DVH1321" s="9"/>
      <c r="DVI1321" s="9"/>
      <c r="DVJ1321" s="9"/>
      <c r="DVK1321" s="9"/>
      <c r="DVL1321" s="9"/>
      <c r="DVM1321" s="9"/>
      <c r="DVN1321" s="9"/>
      <c r="DVO1321" s="9"/>
      <c r="DVP1321" s="9"/>
      <c r="DVQ1321" s="9"/>
      <c r="DVR1321" s="9"/>
      <c r="DVS1321" s="9"/>
      <c r="DVT1321" s="9"/>
      <c r="DVU1321" s="9"/>
      <c r="DVV1321" s="9"/>
      <c r="DVW1321" s="9"/>
      <c r="DVX1321" s="9"/>
      <c r="DVY1321" s="9"/>
      <c r="DVZ1321" s="9"/>
      <c r="DWA1321" s="9"/>
      <c r="DWB1321" s="9"/>
      <c r="DWC1321" s="9"/>
      <c r="DWD1321" s="9"/>
      <c r="DWE1321" s="9"/>
      <c r="DWF1321" s="9"/>
      <c r="DWG1321" s="9"/>
      <c r="DWH1321" s="9"/>
      <c r="DWI1321" s="9"/>
      <c r="DWJ1321" s="9"/>
      <c r="DWK1321" s="9"/>
      <c r="DWL1321" s="9"/>
      <c r="DWM1321" s="9"/>
      <c r="DWN1321" s="9"/>
      <c r="DWO1321" s="9"/>
      <c r="DWP1321" s="9"/>
      <c r="DWQ1321" s="9"/>
      <c r="DWR1321" s="9"/>
      <c r="DWS1321" s="9"/>
      <c r="DWT1321" s="9"/>
      <c r="DWU1321" s="9"/>
      <c r="DWV1321" s="9"/>
      <c r="DWW1321" s="9"/>
      <c r="DWX1321" s="9"/>
      <c r="DWY1321" s="9"/>
      <c r="DWZ1321" s="9"/>
      <c r="DXA1321" s="9"/>
      <c r="DXB1321" s="9"/>
      <c r="DXC1321" s="9"/>
      <c r="DXD1321" s="9"/>
      <c r="DXE1321" s="9"/>
      <c r="DXF1321" s="9"/>
      <c r="DXG1321" s="9"/>
      <c r="DXH1321" s="9"/>
      <c r="DXI1321" s="9"/>
      <c r="DXJ1321" s="9"/>
      <c r="DXK1321" s="9"/>
      <c r="DXL1321" s="9"/>
      <c r="DXM1321" s="9"/>
      <c r="DXN1321" s="9"/>
      <c r="DXO1321" s="9"/>
      <c r="DXP1321" s="9"/>
      <c r="DXQ1321" s="9"/>
      <c r="DXR1321" s="9"/>
      <c r="DXS1321" s="9"/>
      <c r="DXT1321" s="9"/>
      <c r="DXU1321" s="9"/>
      <c r="DXV1321" s="9"/>
      <c r="DXW1321" s="9"/>
      <c r="DXX1321" s="9"/>
      <c r="DXY1321" s="9"/>
      <c r="DXZ1321" s="9"/>
      <c r="DYA1321" s="9"/>
      <c r="DYB1321" s="9"/>
      <c r="DYC1321" s="9"/>
      <c r="DYD1321" s="9"/>
      <c r="DYE1321" s="9"/>
      <c r="DYF1321" s="9"/>
      <c r="DYG1321" s="9"/>
      <c r="DYH1321" s="9"/>
      <c r="DYI1321" s="9"/>
      <c r="DYJ1321" s="9"/>
      <c r="DYK1321" s="9"/>
      <c r="DYL1321" s="9"/>
      <c r="DYM1321" s="9"/>
      <c r="DYN1321" s="9"/>
      <c r="DYO1321" s="9"/>
      <c r="DYP1321" s="9"/>
      <c r="DYQ1321" s="9"/>
      <c r="DYR1321" s="9"/>
      <c r="DYS1321" s="9"/>
      <c r="DYT1321" s="9"/>
      <c r="DYU1321" s="9"/>
      <c r="DYV1321" s="9"/>
      <c r="DYW1321" s="9"/>
      <c r="DYX1321" s="9"/>
      <c r="DYY1321" s="9"/>
      <c r="DYZ1321" s="9"/>
      <c r="DZA1321" s="9"/>
      <c r="DZB1321" s="9"/>
      <c r="DZC1321" s="9"/>
      <c r="DZD1321" s="9"/>
      <c r="DZE1321" s="9"/>
      <c r="DZF1321" s="9"/>
      <c r="DZG1321" s="9"/>
      <c r="DZH1321" s="9"/>
      <c r="DZI1321" s="9"/>
      <c r="DZJ1321" s="9"/>
      <c r="DZK1321" s="9"/>
      <c r="DZL1321" s="9"/>
      <c r="DZM1321" s="9"/>
      <c r="DZN1321" s="9"/>
      <c r="DZO1321" s="9"/>
      <c r="DZP1321" s="9"/>
      <c r="DZQ1321" s="9"/>
      <c r="DZR1321" s="9"/>
      <c r="DZS1321" s="9"/>
      <c r="DZT1321" s="9"/>
      <c r="DZU1321" s="9"/>
      <c r="DZV1321" s="9"/>
      <c r="DZW1321" s="9"/>
      <c r="DZX1321" s="9"/>
      <c r="DZY1321" s="9"/>
      <c r="DZZ1321" s="9"/>
      <c r="EAA1321" s="9"/>
      <c r="EAB1321" s="9"/>
      <c r="EAC1321" s="9"/>
      <c r="EAD1321" s="9"/>
      <c r="EAE1321" s="9"/>
      <c r="EAF1321" s="9"/>
      <c r="EAG1321" s="9"/>
      <c r="EAH1321" s="9"/>
      <c r="EAI1321" s="9"/>
      <c r="EAJ1321" s="9"/>
      <c r="EAK1321" s="9"/>
      <c r="EAL1321" s="9"/>
      <c r="EAM1321" s="9"/>
      <c r="EAN1321" s="9"/>
      <c r="EAO1321" s="9"/>
      <c r="EAP1321" s="9"/>
      <c r="EAQ1321" s="9"/>
      <c r="EAR1321" s="9"/>
      <c r="EAS1321" s="9"/>
      <c r="EAT1321" s="9"/>
      <c r="EAU1321" s="9"/>
      <c r="EAV1321" s="9"/>
      <c r="EAW1321" s="9"/>
      <c r="EAX1321" s="9"/>
      <c r="EAY1321" s="9"/>
      <c r="EAZ1321" s="9"/>
      <c r="EBA1321" s="9"/>
      <c r="EBB1321" s="9"/>
      <c r="EBC1321" s="9"/>
      <c r="EBD1321" s="9"/>
      <c r="EBE1321" s="9"/>
      <c r="EBF1321" s="9"/>
      <c r="EBG1321" s="9"/>
      <c r="EBH1321" s="9"/>
      <c r="EBI1321" s="9"/>
      <c r="EBJ1321" s="9"/>
      <c r="EBK1321" s="9"/>
      <c r="EBL1321" s="9"/>
      <c r="EBM1321" s="9"/>
      <c r="EBN1321" s="9"/>
      <c r="EBO1321" s="9"/>
      <c r="EBP1321" s="9"/>
      <c r="EBQ1321" s="9"/>
      <c r="EBR1321" s="9"/>
      <c r="EBS1321" s="9"/>
      <c r="EBT1321" s="9"/>
      <c r="EBU1321" s="9"/>
      <c r="EBV1321" s="9"/>
      <c r="EBW1321" s="9"/>
      <c r="EBX1321" s="9"/>
      <c r="EBY1321" s="9"/>
      <c r="EBZ1321" s="9"/>
      <c r="ECA1321" s="9"/>
      <c r="ECB1321" s="9"/>
      <c r="ECC1321" s="9"/>
      <c r="ECD1321" s="9"/>
      <c r="ECE1321" s="9"/>
      <c r="ECF1321" s="9"/>
      <c r="ECG1321" s="9"/>
      <c r="ECH1321" s="9"/>
      <c r="ECI1321" s="9"/>
      <c r="ECJ1321" s="9"/>
      <c r="ECK1321" s="9"/>
      <c r="ECL1321" s="9"/>
      <c r="ECM1321" s="9"/>
      <c r="ECN1321" s="9"/>
      <c r="ECO1321" s="9"/>
      <c r="ECP1321" s="9"/>
      <c r="ECQ1321" s="9"/>
      <c r="ECR1321" s="9"/>
      <c r="ECS1321" s="9"/>
      <c r="ECT1321" s="9"/>
      <c r="ECU1321" s="9"/>
      <c r="ECV1321" s="9"/>
      <c r="ECW1321" s="9"/>
      <c r="ECX1321" s="9"/>
      <c r="ECY1321" s="9"/>
      <c r="ECZ1321" s="9"/>
      <c r="EDA1321" s="9"/>
      <c r="EDB1321" s="9"/>
      <c r="EDC1321" s="9"/>
      <c r="EDD1321" s="9"/>
      <c r="EDE1321" s="9"/>
      <c r="EDF1321" s="9"/>
      <c r="EDG1321" s="9"/>
      <c r="EDH1321" s="9"/>
      <c r="EDI1321" s="9"/>
      <c r="EDJ1321" s="9"/>
      <c r="EDK1321" s="9"/>
      <c r="EDL1321" s="9"/>
      <c r="EDM1321" s="9"/>
      <c r="EDN1321" s="9"/>
      <c r="EDO1321" s="9"/>
      <c r="EDP1321" s="9"/>
      <c r="EDQ1321" s="9"/>
      <c r="EDR1321" s="9"/>
      <c r="EDS1321" s="9"/>
      <c r="EDT1321" s="9"/>
      <c r="EDU1321" s="9"/>
      <c r="EDV1321" s="9"/>
      <c r="EDW1321" s="9"/>
      <c r="EDX1321" s="9"/>
      <c r="EDY1321" s="9"/>
      <c r="EDZ1321" s="9"/>
      <c r="EEA1321" s="9"/>
      <c r="EEB1321" s="9"/>
      <c r="EEC1321" s="9"/>
      <c r="EED1321" s="9"/>
      <c r="EEE1321" s="9"/>
      <c r="EEF1321" s="9"/>
      <c r="EEG1321" s="9"/>
      <c r="EEH1321" s="9"/>
      <c r="EEI1321" s="9"/>
      <c r="EEJ1321" s="9"/>
      <c r="EEK1321" s="9"/>
      <c r="EEL1321" s="9"/>
      <c r="EEM1321" s="9"/>
      <c r="EEN1321" s="9"/>
      <c r="EEO1321" s="9"/>
      <c r="EEP1321" s="9"/>
      <c r="EEQ1321" s="9"/>
      <c r="EER1321" s="9"/>
      <c r="EES1321" s="9"/>
      <c r="EET1321" s="9"/>
      <c r="EEU1321" s="9"/>
      <c r="EEV1321" s="9"/>
      <c r="EEW1321" s="9"/>
      <c r="EEX1321" s="9"/>
      <c r="EEY1321" s="9"/>
      <c r="EEZ1321" s="9"/>
      <c r="EFA1321" s="9"/>
      <c r="EFB1321" s="9"/>
      <c r="EFC1321" s="9"/>
      <c r="EFD1321" s="9"/>
      <c r="EFE1321" s="9"/>
      <c r="EFF1321" s="9"/>
      <c r="EFG1321" s="9"/>
      <c r="EFH1321" s="9"/>
      <c r="EFI1321" s="9"/>
      <c r="EFJ1321" s="9"/>
      <c r="EFK1321" s="9"/>
      <c r="EFL1321" s="9"/>
      <c r="EFM1321" s="9"/>
      <c r="EFN1321" s="9"/>
      <c r="EFO1321" s="9"/>
      <c r="EFP1321" s="9"/>
      <c r="EFQ1321" s="9"/>
      <c r="EFR1321" s="9"/>
      <c r="EFS1321" s="9"/>
      <c r="EFT1321" s="9"/>
      <c r="EFU1321" s="9"/>
      <c r="EFV1321" s="9"/>
      <c r="EFW1321" s="9"/>
      <c r="EFX1321" s="9"/>
      <c r="EFY1321" s="9"/>
      <c r="EFZ1321" s="9"/>
      <c r="EGA1321" s="9"/>
      <c r="EGB1321" s="9"/>
      <c r="EGC1321" s="9"/>
      <c r="EGD1321" s="9"/>
      <c r="EGE1321" s="9"/>
      <c r="EGF1321" s="9"/>
      <c r="EGG1321" s="9"/>
      <c r="EGH1321" s="9"/>
      <c r="EGI1321" s="9"/>
      <c r="EGJ1321" s="9"/>
      <c r="EGK1321" s="9"/>
      <c r="EGL1321" s="9"/>
      <c r="EGM1321" s="9"/>
      <c r="EGN1321" s="9"/>
      <c r="EGO1321" s="9"/>
      <c r="EGP1321" s="9"/>
      <c r="EGQ1321" s="9"/>
      <c r="EGR1321" s="9"/>
      <c r="EGS1321" s="9"/>
      <c r="EGT1321" s="9"/>
      <c r="EGU1321" s="9"/>
      <c r="EGV1321" s="9"/>
      <c r="EGW1321" s="9"/>
      <c r="EGX1321" s="9"/>
      <c r="EGY1321" s="9"/>
      <c r="EGZ1321" s="9"/>
      <c r="EHA1321" s="9"/>
      <c r="EHB1321" s="9"/>
      <c r="EHC1321" s="9"/>
      <c r="EHD1321" s="9"/>
      <c r="EHE1321" s="9"/>
      <c r="EHF1321" s="9"/>
      <c r="EHG1321" s="9"/>
      <c r="EHH1321" s="9"/>
      <c r="EHI1321" s="9"/>
      <c r="EHJ1321" s="9"/>
      <c r="EHK1321" s="9"/>
      <c r="EHL1321" s="9"/>
      <c r="EHM1321" s="9"/>
      <c r="EHN1321" s="9"/>
      <c r="EHO1321" s="9"/>
      <c r="EHP1321" s="9"/>
      <c r="EHQ1321" s="9"/>
      <c r="EHR1321" s="9"/>
      <c r="EHS1321" s="9"/>
      <c r="EHT1321" s="9"/>
      <c r="EHU1321" s="9"/>
      <c r="EHV1321" s="9"/>
      <c r="EHW1321" s="9"/>
      <c r="EHX1321" s="9"/>
      <c r="EHY1321" s="9"/>
      <c r="EHZ1321" s="9"/>
      <c r="EIA1321" s="9"/>
      <c r="EIB1321" s="9"/>
      <c r="EIC1321" s="9"/>
      <c r="EID1321" s="9"/>
      <c r="EIE1321" s="9"/>
      <c r="EIF1321" s="9"/>
      <c r="EIG1321" s="9"/>
      <c r="EIH1321" s="9"/>
      <c r="EII1321" s="9"/>
      <c r="EIJ1321" s="9"/>
      <c r="EIK1321" s="9"/>
      <c r="EIL1321" s="9"/>
      <c r="EIM1321" s="9"/>
      <c r="EIN1321" s="9"/>
      <c r="EIO1321" s="9"/>
      <c r="EIP1321" s="9"/>
      <c r="EIQ1321" s="9"/>
      <c r="EIR1321" s="9"/>
      <c r="EIS1321" s="9"/>
      <c r="EIT1321" s="9"/>
      <c r="EIU1321" s="9"/>
      <c r="EIV1321" s="9"/>
      <c r="EIW1321" s="9"/>
      <c r="EIX1321" s="9"/>
      <c r="EIY1321" s="9"/>
      <c r="EIZ1321" s="9"/>
      <c r="EJA1321" s="9"/>
      <c r="EJB1321" s="9"/>
      <c r="EJC1321" s="9"/>
      <c r="EJD1321" s="9"/>
      <c r="EJE1321" s="9"/>
      <c r="EJF1321" s="9"/>
      <c r="EJG1321" s="9"/>
      <c r="EJH1321" s="9"/>
      <c r="EJI1321" s="9"/>
      <c r="EJJ1321" s="9"/>
      <c r="EJK1321" s="9"/>
      <c r="EJL1321" s="9"/>
      <c r="EJM1321" s="9"/>
      <c r="EJN1321" s="9"/>
      <c r="EJO1321" s="9"/>
      <c r="EJP1321" s="9"/>
      <c r="EJQ1321" s="9"/>
      <c r="EJR1321" s="9"/>
      <c r="EJS1321" s="9"/>
      <c r="EJT1321" s="9"/>
      <c r="EJU1321" s="9"/>
      <c r="EJV1321" s="9"/>
      <c r="EJW1321" s="9"/>
      <c r="EJX1321" s="9"/>
      <c r="EJY1321" s="9"/>
      <c r="EJZ1321" s="9"/>
      <c r="EKA1321" s="9"/>
      <c r="EKB1321" s="9"/>
      <c r="EKC1321" s="9"/>
      <c r="EKD1321" s="9"/>
      <c r="EKE1321" s="9"/>
      <c r="EKF1321" s="9"/>
      <c r="EKG1321" s="9"/>
      <c r="EKH1321" s="9"/>
      <c r="EKI1321" s="9"/>
      <c r="EKJ1321" s="9"/>
      <c r="EKK1321" s="9"/>
      <c r="EKL1321" s="9"/>
      <c r="EKM1321" s="9"/>
      <c r="EKN1321" s="9"/>
      <c r="EKO1321" s="9"/>
      <c r="EKP1321" s="9"/>
      <c r="EKQ1321" s="9"/>
      <c r="EKR1321" s="9"/>
      <c r="EKS1321" s="9"/>
      <c r="EKT1321" s="9"/>
      <c r="EKU1321" s="9"/>
      <c r="EKV1321" s="9"/>
      <c r="EKW1321" s="9"/>
      <c r="EKX1321" s="9"/>
      <c r="EKY1321" s="9"/>
      <c r="EKZ1321" s="9"/>
      <c r="ELA1321" s="9"/>
      <c r="ELB1321" s="9"/>
      <c r="ELC1321" s="9"/>
      <c r="ELD1321" s="9"/>
      <c r="ELE1321" s="9"/>
      <c r="ELF1321" s="9"/>
      <c r="ELG1321" s="9"/>
      <c r="ELH1321" s="9"/>
      <c r="ELI1321" s="9"/>
      <c r="ELJ1321" s="9"/>
      <c r="ELK1321" s="9"/>
      <c r="ELL1321" s="9"/>
      <c r="ELM1321" s="9"/>
      <c r="ELN1321" s="9"/>
      <c r="ELO1321" s="9"/>
      <c r="ELP1321" s="9"/>
      <c r="ELQ1321" s="9"/>
      <c r="ELR1321" s="9"/>
      <c r="ELS1321" s="9"/>
      <c r="ELT1321" s="9"/>
      <c r="ELU1321" s="9"/>
      <c r="ELV1321" s="9"/>
      <c r="ELW1321" s="9"/>
      <c r="ELX1321" s="9"/>
      <c r="ELY1321" s="9"/>
      <c r="ELZ1321" s="9"/>
      <c r="EMA1321" s="9"/>
      <c r="EMB1321" s="9"/>
      <c r="EMC1321" s="9"/>
      <c r="EMD1321" s="9"/>
      <c r="EME1321" s="9"/>
      <c r="EMF1321" s="9"/>
      <c r="EMG1321" s="9"/>
      <c r="EMH1321" s="9"/>
      <c r="EMI1321" s="9"/>
      <c r="EMJ1321" s="9"/>
      <c r="EMK1321" s="9"/>
      <c r="EML1321" s="9"/>
      <c r="EMM1321" s="9"/>
      <c r="EMN1321" s="9"/>
      <c r="EMO1321" s="9"/>
      <c r="EMP1321" s="9"/>
      <c r="EMQ1321" s="9"/>
      <c r="EMR1321" s="9"/>
      <c r="EMS1321" s="9"/>
      <c r="EMT1321" s="9"/>
      <c r="EMU1321" s="9"/>
      <c r="EMV1321" s="9"/>
      <c r="EMW1321" s="9"/>
      <c r="EMX1321" s="9"/>
      <c r="EMY1321" s="9"/>
      <c r="EMZ1321" s="9"/>
      <c r="ENA1321" s="9"/>
      <c r="ENB1321" s="9"/>
      <c r="ENC1321" s="9"/>
      <c r="END1321" s="9"/>
      <c r="ENE1321" s="9"/>
      <c r="ENF1321" s="9"/>
      <c r="ENG1321" s="9"/>
      <c r="ENH1321" s="9"/>
      <c r="ENI1321" s="9"/>
      <c r="ENJ1321" s="9"/>
      <c r="ENK1321" s="9"/>
      <c r="ENL1321" s="9"/>
      <c r="ENM1321" s="9"/>
      <c r="ENN1321" s="9"/>
      <c r="ENO1321" s="9"/>
      <c r="ENP1321" s="9"/>
      <c r="ENQ1321" s="9"/>
      <c r="ENR1321" s="9"/>
      <c r="ENS1321" s="9"/>
      <c r="ENT1321" s="9"/>
      <c r="ENU1321" s="9"/>
      <c r="ENV1321" s="9"/>
      <c r="ENW1321" s="9"/>
      <c r="ENX1321" s="9"/>
      <c r="ENY1321" s="9"/>
      <c r="ENZ1321" s="9"/>
      <c r="EOA1321" s="9"/>
      <c r="EOB1321" s="9"/>
      <c r="EOC1321" s="9"/>
      <c r="EOD1321" s="9"/>
      <c r="EOE1321" s="9"/>
      <c r="EOF1321" s="9"/>
      <c r="EOG1321" s="9"/>
      <c r="EOH1321" s="9"/>
      <c r="EOI1321" s="9"/>
      <c r="EOJ1321" s="9"/>
      <c r="EOK1321" s="9"/>
      <c r="EOL1321" s="9"/>
      <c r="EOM1321" s="9"/>
      <c r="EON1321" s="9"/>
      <c r="EOO1321" s="9"/>
      <c r="EOP1321" s="9"/>
      <c r="EOQ1321" s="9"/>
      <c r="EOR1321" s="9"/>
      <c r="EOS1321" s="9"/>
      <c r="EOT1321" s="9"/>
      <c r="EOU1321" s="9"/>
      <c r="EOV1321" s="9"/>
      <c r="EOW1321" s="9"/>
      <c r="EOX1321" s="9"/>
      <c r="EOY1321" s="9"/>
      <c r="EOZ1321" s="9"/>
      <c r="EPA1321" s="9"/>
      <c r="EPB1321" s="9"/>
      <c r="EPC1321" s="9"/>
      <c r="EPD1321" s="9"/>
      <c r="EPE1321" s="9"/>
      <c r="EPF1321" s="9"/>
      <c r="EPG1321" s="9"/>
      <c r="EPH1321" s="9"/>
      <c r="EPI1321" s="9"/>
      <c r="EPJ1321" s="9"/>
      <c r="EPK1321" s="9"/>
      <c r="EPL1321" s="9"/>
      <c r="EPM1321" s="9"/>
      <c r="EPN1321" s="9"/>
      <c r="EPO1321" s="9"/>
      <c r="EPP1321" s="9"/>
      <c r="EPQ1321" s="9"/>
      <c r="EPR1321" s="9"/>
      <c r="EPS1321" s="9"/>
      <c r="EPT1321" s="9"/>
      <c r="EPU1321" s="9"/>
      <c r="EPV1321" s="9"/>
      <c r="EPW1321" s="9"/>
      <c r="EPX1321" s="9"/>
      <c r="EPY1321" s="9"/>
      <c r="EPZ1321" s="9"/>
      <c r="EQA1321" s="9"/>
      <c r="EQB1321" s="9"/>
      <c r="EQC1321" s="9"/>
      <c r="EQD1321" s="9"/>
      <c r="EQE1321" s="9"/>
      <c r="EQF1321" s="9"/>
      <c r="EQG1321" s="9"/>
      <c r="EQH1321" s="9"/>
      <c r="EQI1321" s="9"/>
      <c r="EQJ1321" s="9"/>
      <c r="EQK1321" s="9"/>
      <c r="EQL1321" s="9"/>
      <c r="EQM1321" s="9"/>
      <c r="EQN1321" s="9"/>
      <c r="EQO1321" s="9"/>
      <c r="EQP1321" s="9"/>
      <c r="EQQ1321" s="9"/>
      <c r="EQR1321" s="9"/>
      <c r="EQS1321" s="9"/>
      <c r="EQT1321" s="9"/>
      <c r="EQU1321" s="9"/>
      <c r="EQV1321" s="9"/>
      <c r="EQW1321" s="9"/>
      <c r="EQX1321" s="9"/>
      <c r="EQY1321" s="9"/>
      <c r="EQZ1321" s="9"/>
      <c r="ERA1321" s="9"/>
      <c r="ERB1321" s="9"/>
      <c r="ERC1321" s="9"/>
      <c r="ERD1321" s="9"/>
      <c r="ERE1321" s="9"/>
      <c r="ERF1321" s="9"/>
      <c r="ERG1321" s="9"/>
      <c r="ERH1321" s="9"/>
      <c r="ERI1321" s="9"/>
      <c r="ERJ1321" s="9"/>
      <c r="ERK1321" s="9"/>
      <c r="ERL1321" s="9"/>
      <c r="ERM1321" s="9"/>
      <c r="ERN1321" s="9"/>
      <c r="ERO1321" s="9"/>
      <c r="ERP1321" s="9"/>
      <c r="ERQ1321" s="9"/>
      <c r="ERR1321" s="9"/>
      <c r="ERS1321" s="9"/>
      <c r="ERT1321" s="9"/>
      <c r="ERU1321" s="9"/>
      <c r="ERV1321" s="9"/>
      <c r="ERW1321" s="9"/>
      <c r="ERX1321" s="9"/>
      <c r="ERY1321" s="9"/>
      <c r="ERZ1321" s="9"/>
      <c r="ESA1321" s="9"/>
      <c r="ESB1321" s="9"/>
      <c r="ESC1321" s="9"/>
      <c r="ESD1321" s="9"/>
      <c r="ESE1321" s="9"/>
      <c r="ESF1321" s="9"/>
      <c r="ESG1321" s="9"/>
      <c r="ESH1321" s="9"/>
      <c r="ESI1321" s="9"/>
      <c r="ESJ1321" s="9"/>
      <c r="ESK1321" s="9"/>
      <c r="ESL1321" s="9"/>
      <c r="ESM1321" s="9"/>
      <c r="ESN1321" s="9"/>
      <c r="ESO1321" s="9"/>
      <c r="ESP1321" s="9"/>
      <c r="ESQ1321" s="9"/>
      <c r="ESR1321" s="9"/>
      <c r="ESS1321" s="9"/>
      <c r="EST1321" s="9"/>
      <c r="ESU1321" s="9"/>
      <c r="ESV1321" s="9"/>
      <c r="ESW1321" s="9"/>
      <c r="ESX1321" s="9"/>
      <c r="ESY1321" s="9"/>
      <c r="ESZ1321" s="9"/>
      <c r="ETA1321" s="9"/>
      <c r="ETB1321" s="9"/>
      <c r="ETC1321" s="9"/>
      <c r="ETD1321" s="9"/>
      <c r="ETE1321" s="9"/>
      <c r="ETF1321" s="9"/>
      <c r="ETG1321" s="9"/>
      <c r="ETH1321" s="9"/>
      <c r="ETI1321" s="9"/>
      <c r="ETJ1321" s="9"/>
      <c r="ETK1321" s="9"/>
      <c r="ETL1321" s="9"/>
      <c r="ETM1321" s="9"/>
      <c r="ETN1321" s="9"/>
      <c r="ETO1321" s="9"/>
      <c r="ETP1321" s="9"/>
      <c r="ETQ1321" s="9"/>
      <c r="ETR1321" s="9"/>
      <c r="ETS1321" s="9"/>
      <c r="ETT1321" s="9"/>
      <c r="ETU1321" s="9"/>
      <c r="ETV1321" s="9"/>
      <c r="ETW1321" s="9"/>
      <c r="ETX1321" s="9"/>
      <c r="ETY1321" s="9"/>
      <c r="ETZ1321" s="9"/>
      <c r="EUA1321" s="9"/>
      <c r="EUB1321" s="9"/>
      <c r="EUC1321" s="9"/>
      <c r="EUD1321" s="9"/>
      <c r="EUE1321" s="9"/>
      <c r="EUF1321" s="9"/>
      <c r="EUG1321" s="9"/>
      <c r="EUH1321" s="9"/>
      <c r="EUI1321" s="9"/>
      <c r="EUJ1321" s="9"/>
      <c r="EUK1321" s="9"/>
      <c r="EUL1321" s="9"/>
      <c r="EUM1321" s="9"/>
      <c r="EUN1321" s="9"/>
      <c r="EUO1321" s="9"/>
      <c r="EUP1321" s="9"/>
      <c r="EUQ1321" s="9"/>
      <c r="EUR1321" s="9"/>
      <c r="EUS1321" s="9"/>
      <c r="EUT1321" s="9"/>
      <c r="EUU1321" s="9"/>
      <c r="EUV1321" s="9"/>
      <c r="EUW1321" s="9"/>
      <c r="EUX1321" s="9"/>
      <c r="EUY1321" s="9"/>
      <c r="EUZ1321" s="9"/>
      <c r="EVA1321" s="9"/>
      <c r="EVB1321" s="9"/>
      <c r="EVC1321" s="9"/>
      <c r="EVD1321" s="9"/>
      <c r="EVE1321" s="9"/>
      <c r="EVF1321" s="9"/>
      <c r="EVG1321" s="9"/>
      <c r="EVH1321" s="9"/>
      <c r="EVI1321" s="9"/>
      <c r="EVJ1321" s="9"/>
      <c r="EVK1321" s="9"/>
      <c r="EVL1321" s="9"/>
      <c r="EVM1321" s="9"/>
      <c r="EVN1321" s="9"/>
      <c r="EVO1321" s="9"/>
      <c r="EVP1321" s="9"/>
      <c r="EVQ1321" s="9"/>
      <c r="EVR1321" s="9"/>
      <c r="EVS1321" s="9"/>
      <c r="EVT1321" s="9"/>
      <c r="EVU1321" s="9"/>
      <c r="EVV1321" s="9"/>
      <c r="EVW1321" s="9"/>
      <c r="EVX1321" s="9"/>
      <c r="EVY1321" s="9"/>
      <c r="EVZ1321" s="9"/>
      <c r="EWA1321" s="9"/>
      <c r="EWB1321" s="9"/>
      <c r="EWC1321" s="9"/>
      <c r="EWD1321" s="9"/>
      <c r="EWE1321" s="9"/>
      <c r="EWF1321" s="9"/>
      <c r="EWG1321" s="9"/>
      <c r="EWH1321" s="9"/>
      <c r="EWI1321" s="9"/>
      <c r="EWJ1321" s="9"/>
      <c r="EWK1321" s="9"/>
      <c r="EWL1321" s="9"/>
      <c r="EWM1321" s="9"/>
      <c r="EWN1321" s="9"/>
      <c r="EWO1321" s="9"/>
      <c r="EWP1321" s="9"/>
      <c r="EWQ1321" s="9"/>
      <c r="EWR1321" s="9"/>
      <c r="EWS1321" s="9"/>
      <c r="EWT1321" s="9"/>
      <c r="EWU1321" s="9"/>
      <c r="EWV1321" s="9"/>
      <c r="EWW1321" s="9"/>
      <c r="EWX1321" s="9"/>
      <c r="EWY1321" s="9"/>
      <c r="EWZ1321" s="9"/>
      <c r="EXA1321" s="9"/>
      <c r="EXB1321" s="9"/>
      <c r="EXC1321" s="9"/>
      <c r="EXD1321" s="9"/>
      <c r="EXE1321" s="9"/>
      <c r="EXF1321" s="9"/>
      <c r="EXG1321" s="9"/>
      <c r="EXH1321" s="9"/>
      <c r="EXI1321" s="9"/>
      <c r="EXJ1321" s="9"/>
      <c r="EXK1321" s="9"/>
      <c r="EXL1321" s="9"/>
      <c r="EXM1321" s="9"/>
      <c r="EXN1321" s="9"/>
      <c r="EXO1321" s="9"/>
      <c r="EXP1321" s="9"/>
      <c r="EXQ1321" s="9"/>
      <c r="EXR1321" s="9"/>
      <c r="EXS1321" s="9"/>
      <c r="EXT1321" s="9"/>
      <c r="EXU1321" s="9"/>
      <c r="EXV1321" s="9"/>
      <c r="EXW1321" s="9"/>
      <c r="EXX1321" s="9"/>
      <c r="EXY1321" s="9"/>
      <c r="EXZ1321" s="9"/>
      <c r="EYA1321" s="9"/>
      <c r="EYB1321" s="9"/>
      <c r="EYC1321" s="9"/>
      <c r="EYD1321" s="9"/>
      <c r="EYE1321" s="9"/>
      <c r="EYF1321" s="9"/>
      <c r="EYG1321" s="9"/>
      <c r="EYH1321" s="9"/>
      <c r="EYI1321" s="9"/>
      <c r="EYJ1321" s="9"/>
      <c r="EYK1321" s="9"/>
      <c r="EYL1321" s="9"/>
      <c r="EYM1321" s="9"/>
      <c r="EYN1321" s="9"/>
      <c r="EYO1321" s="9"/>
      <c r="EYP1321" s="9"/>
      <c r="EYQ1321" s="9"/>
      <c r="EYR1321" s="9"/>
      <c r="EYS1321" s="9"/>
      <c r="EYT1321" s="9"/>
      <c r="EYU1321" s="9"/>
      <c r="EYV1321" s="9"/>
      <c r="EYW1321" s="9"/>
      <c r="EYX1321" s="9"/>
      <c r="EYY1321" s="9"/>
      <c r="EYZ1321" s="9"/>
      <c r="EZA1321" s="9"/>
      <c r="EZB1321" s="9"/>
      <c r="EZC1321" s="9"/>
      <c r="EZD1321" s="9"/>
      <c r="EZE1321" s="9"/>
      <c r="EZF1321" s="9"/>
      <c r="EZG1321" s="9"/>
      <c r="EZH1321" s="9"/>
      <c r="EZI1321" s="9"/>
      <c r="EZJ1321" s="9"/>
      <c r="EZK1321" s="9"/>
      <c r="EZL1321" s="9"/>
      <c r="EZM1321" s="9"/>
      <c r="EZN1321" s="9"/>
      <c r="EZO1321" s="9"/>
      <c r="EZP1321" s="9"/>
      <c r="EZQ1321" s="9"/>
      <c r="EZR1321" s="9"/>
      <c r="EZS1321" s="9"/>
      <c r="EZT1321" s="9"/>
      <c r="EZU1321" s="9"/>
      <c r="EZV1321" s="9"/>
      <c r="EZW1321" s="9"/>
      <c r="EZX1321" s="9"/>
      <c r="EZY1321" s="9"/>
      <c r="EZZ1321" s="9"/>
      <c r="FAA1321" s="9"/>
      <c r="FAB1321" s="9"/>
      <c r="FAC1321" s="9"/>
      <c r="FAD1321" s="9"/>
      <c r="FAE1321" s="9"/>
      <c r="FAF1321" s="9"/>
      <c r="FAG1321" s="9"/>
      <c r="FAH1321" s="9"/>
      <c r="FAI1321" s="9"/>
      <c r="FAJ1321" s="9"/>
      <c r="FAK1321" s="9"/>
      <c r="FAL1321" s="9"/>
      <c r="FAM1321" s="9"/>
      <c r="FAN1321" s="9"/>
      <c r="FAO1321" s="9"/>
      <c r="FAP1321" s="9"/>
      <c r="FAQ1321" s="9"/>
      <c r="FAR1321" s="9"/>
      <c r="FAS1321" s="9"/>
      <c r="FAT1321" s="9"/>
      <c r="FAU1321" s="9"/>
      <c r="FAV1321" s="9"/>
      <c r="FAW1321" s="9"/>
      <c r="FAX1321" s="9"/>
      <c r="FAY1321" s="9"/>
      <c r="FAZ1321" s="9"/>
      <c r="FBA1321" s="9"/>
      <c r="FBB1321" s="9"/>
      <c r="FBC1321" s="9"/>
      <c r="FBD1321" s="9"/>
      <c r="FBE1321" s="9"/>
      <c r="FBF1321" s="9"/>
      <c r="FBG1321" s="9"/>
      <c r="FBH1321" s="9"/>
      <c r="FBI1321" s="9"/>
      <c r="FBJ1321" s="9"/>
      <c r="FBK1321" s="9"/>
      <c r="FBL1321" s="9"/>
      <c r="FBM1321" s="9"/>
      <c r="FBN1321" s="9"/>
      <c r="FBO1321" s="9"/>
      <c r="FBP1321" s="9"/>
      <c r="FBQ1321" s="9"/>
      <c r="FBR1321" s="9"/>
      <c r="FBS1321" s="9"/>
      <c r="FBT1321" s="9"/>
      <c r="FBU1321" s="9"/>
      <c r="FBV1321" s="9"/>
      <c r="FBW1321" s="9"/>
      <c r="FBX1321" s="9"/>
      <c r="FBY1321" s="9"/>
      <c r="FBZ1321" s="9"/>
      <c r="FCA1321" s="9"/>
      <c r="FCB1321" s="9"/>
      <c r="FCC1321" s="9"/>
      <c r="FCD1321" s="9"/>
      <c r="FCE1321" s="9"/>
      <c r="FCF1321" s="9"/>
      <c r="FCG1321" s="9"/>
      <c r="FCH1321" s="9"/>
      <c r="FCI1321" s="9"/>
      <c r="FCJ1321" s="9"/>
      <c r="FCK1321" s="9"/>
      <c r="FCL1321" s="9"/>
      <c r="FCM1321" s="9"/>
      <c r="FCN1321" s="9"/>
      <c r="FCO1321" s="9"/>
      <c r="FCP1321" s="9"/>
      <c r="FCQ1321" s="9"/>
      <c r="FCR1321" s="9"/>
      <c r="FCS1321" s="9"/>
      <c r="FCT1321" s="9"/>
      <c r="FCU1321" s="9"/>
      <c r="FCV1321" s="9"/>
      <c r="FCW1321" s="9"/>
      <c r="FCX1321" s="9"/>
      <c r="FCY1321" s="9"/>
      <c r="FCZ1321" s="9"/>
      <c r="FDA1321" s="9"/>
      <c r="FDB1321" s="9"/>
      <c r="FDC1321" s="9"/>
      <c r="FDD1321" s="9"/>
      <c r="FDE1321" s="9"/>
      <c r="FDF1321" s="9"/>
      <c r="FDG1321" s="9"/>
      <c r="FDH1321" s="9"/>
      <c r="FDI1321" s="9"/>
      <c r="FDJ1321" s="9"/>
      <c r="FDK1321" s="9"/>
      <c r="FDL1321" s="9"/>
      <c r="FDM1321" s="9"/>
      <c r="FDN1321" s="9"/>
      <c r="FDO1321" s="9"/>
      <c r="FDP1321" s="9"/>
      <c r="FDQ1321" s="9"/>
      <c r="FDR1321" s="9"/>
      <c r="FDS1321" s="9"/>
      <c r="FDT1321" s="9"/>
      <c r="FDU1321" s="9"/>
      <c r="FDV1321" s="9"/>
      <c r="FDW1321" s="9"/>
      <c r="FDX1321" s="9"/>
      <c r="FDY1321" s="9"/>
      <c r="FDZ1321" s="9"/>
      <c r="FEA1321" s="9"/>
      <c r="FEB1321" s="9"/>
      <c r="FEC1321" s="9"/>
      <c r="FED1321" s="9"/>
      <c r="FEE1321" s="9"/>
      <c r="FEF1321" s="9"/>
      <c r="FEG1321" s="9"/>
      <c r="FEH1321" s="9"/>
      <c r="FEI1321" s="9"/>
      <c r="FEJ1321" s="9"/>
      <c r="FEK1321" s="9"/>
      <c r="FEL1321" s="9"/>
      <c r="FEM1321" s="9"/>
      <c r="FEN1321" s="9"/>
      <c r="FEO1321" s="9"/>
      <c r="FEP1321" s="9"/>
      <c r="FEQ1321" s="9"/>
      <c r="FER1321" s="9"/>
      <c r="FES1321" s="9"/>
      <c r="FET1321" s="9"/>
      <c r="FEU1321" s="9"/>
      <c r="FEV1321" s="9"/>
      <c r="FEW1321" s="9"/>
      <c r="FEX1321" s="9"/>
      <c r="FEY1321" s="9"/>
      <c r="FEZ1321" s="9"/>
      <c r="FFA1321" s="9"/>
      <c r="FFB1321" s="9"/>
      <c r="FFC1321" s="9"/>
      <c r="FFD1321" s="9"/>
      <c r="FFE1321" s="9"/>
      <c r="FFF1321" s="9"/>
      <c r="FFG1321" s="9"/>
      <c r="FFH1321" s="9"/>
      <c r="FFI1321" s="9"/>
      <c r="FFJ1321" s="9"/>
      <c r="FFK1321" s="9"/>
      <c r="FFL1321" s="9"/>
      <c r="FFM1321" s="9"/>
      <c r="FFN1321" s="9"/>
      <c r="FFO1321" s="9"/>
      <c r="FFP1321" s="9"/>
      <c r="FFQ1321" s="9"/>
      <c r="FFR1321" s="9"/>
      <c r="FFS1321" s="9"/>
      <c r="FFT1321" s="9"/>
      <c r="FFU1321" s="9"/>
      <c r="FFV1321" s="9"/>
      <c r="FFW1321" s="9"/>
      <c r="FFX1321" s="9"/>
      <c r="FFY1321" s="9"/>
      <c r="FFZ1321" s="9"/>
      <c r="FGA1321" s="9"/>
      <c r="FGB1321" s="9"/>
      <c r="FGC1321" s="9"/>
      <c r="FGD1321" s="9"/>
      <c r="FGE1321" s="9"/>
      <c r="FGF1321" s="9"/>
      <c r="FGG1321" s="9"/>
      <c r="FGH1321" s="9"/>
      <c r="FGI1321" s="9"/>
      <c r="FGJ1321" s="9"/>
      <c r="FGK1321" s="9"/>
      <c r="FGL1321" s="9"/>
      <c r="FGM1321" s="9"/>
      <c r="FGN1321" s="9"/>
      <c r="FGO1321" s="9"/>
      <c r="FGP1321" s="9"/>
      <c r="FGQ1321" s="9"/>
      <c r="FGR1321" s="9"/>
      <c r="FGS1321" s="9"/>
      <c r="FGT1321" s="9"/>
      <c r="FGU1321" s="9"/>
      <c r="FGV1321" s="9"/>
      <c r="FGW1321" s="9"/>
      <c r="FGX1321" s="9"/>
      <c r="FGY1321" s="9"/>
      <c r="FGZ1321" s="9"/>
      <c r="FHA1321" s="9"/>
      <c r="FHB1321" s="9"/>
      <c r="FHC1321" s="9"/>
      <c r="FHD1321" s="9"/>
      <c r="FHE1321" s="9"/>
      <c r="FHF1321" s="9"/>
      <c r="FHG1321" s="9"/>
      <c r="FHH1321" s="9"/>
      <c r="FHI1321" s="9"/>
      <c r="FHJ1321" s="9"/>
      <c r="FHK1321" s="9"/>
      <c r="FHL1321" s="9"/>
      <c r="FHM1321" s="9"/>
      <c r="FHN1321" s="9"/>
      <c r="FHO1321" s="9"/>
      <c r="FHP1321" s="9"/>
      <c r="FHQ1321" s="9"/>
      <c r="FHR1321" s="9"/>
      <c r="FHS1321" s="9"/>
      <c r="FHT1321" s="9"/>
      <c r="FHU1321" s="9"/>
      <c r="FHV1321" s="9"/>
      <c r="FHW1321" s="9"/>
      <c r="FHX1321" s="9"/>
      <c r="FHY1321" s="9"/>
      <c r="FHZ1321" s="9"/>
      <c r="FIA1321" s="9"/>
      <c r="FIB1321" s="9"/>
      <c r="FIC1321" s="9"/>
      <c r="FID1321" s="9"/>
      <c r="FIE1321" s="9"/>
      <c r="FIF1321" s="9"/>
      <c r="FIG1321" s="9"/>
      <c r="FIH1321" s="9"/>
      <c r="FII1321" s="9"/>
      <c r="FIJ1321" s="9"/>
      <c r="FIK1321" s="9"/>
      <c r="FIL1321" s="9"/>
      <c r="FIM1321" s="9"/>
      <c r="FIN1321" s="9"/>
      <c r="FIO1321" s="9"/>
      <c r="FIP1321" s="9"/>
      <c r="FIQ1321" s="9"/>
      <c r="FIR1321" s="9"/>
      <c r="FIS1321" s="9"/>
      <c r="FIT1321" s="9"/>
      <c r="FIU1321" s="9"/>
      <c r="FIV1321" s="9"/>
      <c r="FIW1321" s="9"/>
      <c r="FIX1321" s="9"/>
      <c r="FIY1321" s="9"/>
      <c r="FIZ1321" s="9"/>
      <c r="FJA1321" s="9"/>
      <c r="FJB1321" s="9"/>
      <c r="FJC1321" s="9"/>
      <c r="FJD1321" s="9"/>
      <c r="FJE1321" s="9"/>
      <c r="FJF1321" s="9"/>
      <c r="FJG1321" s="9"/>
      <c r="FJH1321" s="9"/>
      <c r="FJI1321" s="9"/>
      <c r="FJJ1321" s="9"/>
      <c r="FJK1321" s="9"/>
      <c r="FJL1321" s="9"/>
      <c r="FJM1321" s="9"/>
      <c r="FJN1321" s="9"/>
      <c r="FJO1321" s="9"/>
      <c r="FJP1321" s="9"/>
      <c r="FJQ1321" s="9"/>
      <c r="FJR1321" s="9"/>
      <c r="FJS1321" s="9"/>
      <c r="FJT1321" s="9"/>
      <c r="FJU1321" s="9"/>
      <c r="FJV1321" s="9"/>
      <c r="FJW1321" s="9"/>
      <c r="FJX1321" s="9"/>
      <c r="FJY1321" s="9"/>
      <c r="FJZ1321" s="9"/>
      <c r="FKA1321" s="9"/>
      <c r="FKB1321" s="9"/>
      <c r="FKC1321" s="9"/>
      <c r="FKD1321" s="9"/>
      <c r="FKE1321" s="9"/>
      <c r="FKF1321" s="9"/>
      <c r="FKG1321" s="9"/>
      <c r="FKH1321" s="9"/>
      <c r="FKI1321" s="9"/>
      <c r="FKJ1321" s="9"/>
      <c r="FKK1321" s="9"/>
      <c r="FKL1321" s="9"/>
      <c r="FKM1321" s="9"/>
      <c r="FKN1321" s="9"/>
      <c r="FKO1321" s="9"/>
      <c r="FKP1321" s="9"/>
      <c r="FKQ1321" s="9"/>
      <c r="FKR1321" s="9"/>
      <c r="FKS1321" s="9"/>
      <c r="FKT1321" s="9"/>
      <c r="FKU1321" s="9"/>
      <c r="FKV1321" s="9"/>
      <c r="FKW1321" s="9"/>
      <c r="FKX1321" s="9"/>
      <c r="FKY1321" s="9"/>
      <c r="FKZ1321" s="9"/>
      <c r="FLA1321" s="9"/>
      <c r="FLB1321" s="9"/>
      <c r="FLC1321" s="9"/>
      <c r="FLD1321" s="9"/>
      <c r="FLE1321" s="9"/>
      <c r="FLF1321" s="9"/>
      <c r="FLG1321" s="9"/>
      <c r="FLH1321" s="9"/>
      <c r="FLI1321" s="9"/>
      <c r="FLJ1321" s="9"/>
      <c r="FLK1321" s="9"/>
      <c r="FLL1321" s="9"/>
      <c r="FLM1321" s="9"/>
      <c r="FLN1321" s="9"/>
      <c r="FLO1321" s="9"/>
      <c r="FLP1321" s="9"/>
      <c r="FLQ1321" s="9"/>
      <c r="FLR1321" s="9"/>
      <c r="FLS1321" s="9"/>
      <c r="FLT1321" s="9"/>
      <c r="FLU1321" s="9"/>
      <c r="FLV1321" s="9"/>
      <c r="FLW1321" s="9"/>
      <c r="FLX1321" s="9"/>
      <c r="FLY1321" s="9"/>
      <c r="FLZ1321" s="9"/>
      <c r="FMA1321" s="9"/>
      <c r="FMB1321" s="9"/>
      <c r="FMC1321" s="9"/>
      <c r="FMD1321" s="9"/>
      <c r="FME1321" s="9"/>
      <c r="FMF1321" s="9"/>
      <c r="FMG1321" s="9"/>
      <c r="FMH1321" s="9"/>
      <c r="FMI1321" s="9"/>
      <c r="FMJ1321" s="9"/>
      <c r="FMK1321" s="9"/>
      <c r="FML1321" s="9"/>
      <c r="FMM1321" s="9"/>
      <c r="FMN1321" s="9"/>
      <c r="FMO1321" s="9"/>
      <c r="FMP1321" s="9"/>
      <c r="FMQ1321" s="9"/>
      <c r="FMR1321" s="9"/>
      <c r="FMS1321" s="9"/>
      <c r="FMT1321" s="9"/>
      <c r="FMU1321" s="9"/>
      <c r="FMV1321" s="9"/>
      <c r="FMW1321" s="9"/>
      <c r="FMX1321" s="9"/>
      <c r="FMY1321" s="9"/>
      <c r="FMZ1321" s="9"/>
      <c r="FNA1321" s="9"/>
      <c r="FNB1321" s="9"/>
      <c r="FNC1321" s="9"/>
      <c r="FND1321" s="9"/>
      <c r="FNE1321" s="9"/>
      <c r="FNF1321" s="9"/>
      <c r="FNG1321" s="9"/>
      <c r="FNH1321" s="9"/>
      <c r="FNI1321" s="9"/>
      <c r="FNJ1321" s="9"/>
      <c r="FNK1321" s="9"/>
      <c r="FNL1321" s="9"/>
      <c r="FNM1321" s="9"/>
      <c r="FNN1321" s="9"/>
      <c r="FNO1321" s="9"/>
      <c r="FNP1321" s="9"/>
      <c r="FNQ1321" s="9"/>
      <c r="FNR1321" s="9"/>
      <c r="FNS1321" s="9"/>
      <c r="FNT1321" s="9"/>
      <c r="FNU1321" s="9"/>
      <c r="FNV1321" s="9"/>
      <c r="FNW1321" s="9"/>
      <c r="FNX1321" s="9"/>
      <c r="FNY1321" s="9"/>
      <c r="FNZ1321" s="9"/>
      <c r="FOA1321" s="9"/>
      <c r="FOB1321" s="9"/>
      <c r="FOC1321" s="9"/>
      <c r="FOD1321" s="9"/>
      <c r="FOE1321" s="9"/>
      <c r="FOF1321" s="9"/>
      <c r="FOG1321" s="9"/>
      <c r="FOH1321" s="9"/>
      <c r="FOI1321" s="9"/>
      <c r="FOJ1321" s="9"/>
      <c r="FOK1321" s="9"/>
      <c r="FOL1321" s="9"/>
      <c r="FOM1321" s="9"/>
      <c r="FON1321" s="9"/>
      <c r="FOO1321" s="9"/>
      <c r="FOP1321" s="9"/>
      <c r="FOQ1321" s="9"/>
      <c r="FOR1321" s="9"/>
      <c r="FOS1321" s="9"/>
      <c r="FOT1321" s="9"/>
      <c r="FOU1321" s="9"/>
      <c r="FOV1321" s="9"/>
      <c r="FOW1321" s="9"/>
      <c r="FOX1321" s="9"/>
      <c r="FOY1321" s="9"/>
      <c r="FOZ1321" s="9"/>
      <c r="FPA1321" s="9"/>
      <c r="FPB1321" s="9"/>
      <c r="FPC1321" s="9"/>
      <c r="FPD1321" s="9"/>
      <c r="FPE1321" s="9"/>
      <c r="FPF1321" s="9"/>
      <c r="FPG1321" s="9"/>
      <c r="FPH1321" s="9"/>
      <c r="FPI1321" s="9"/>
      <c r="FPJ1321" s="9"/>
      <c r="FPK1321" s="9"/>
      <c r="FPL1321" s="9"/>
      <c r="FPM1321" s="9"/>
      <c r="FPN1321" s="9"/>
      <c r="FPO1321" s="9"/>
      <c r="FPP1321" s="9"/>
      <c r="FPQ1321" s="9"/>
      <c r="FPR1321" s="9"/>
      <c r="FPS1321" s="9"/>
      <c r="FPT1321" s="9"/>
      <c r="FPU1321" s="9"/>
      <c r="FPV1321" s="9"/>
      <c r="FPW1321" s="9"/>
      <c r="FPX1321" s="9"/>
      <c r="FPY1321" s="9"/>
      <c r="FPZ1321" s="9"/>
      <c r="FQA1321" s="9"/>
      <c r="FQB1321" s="9"/>
      <c r="FQC1321" s="9"/>
      <c r="FQD1321" s="9"/>
      <c r="FQE1321" s="9"/>
      <c r="FQF1321" s="9"/>
      <c r="FQG1321" s="9"/>
      <c r="FQH1321" s="9"/>
      <c r="FQI1321" s="9"/>
      <c r="FQJ1321" s="9"/>
      <c r="FQK1321" s="9"/>
      <c r="FQL1321" s="9"/>
      <c r="FQM1321" s="9"/>
      <c r="FQN1321" s="9"/>
      <c r="FQO1321" s="9"/>
      <c r="FQP1321" s="9"/>
      <c r="FQQ1321" s="9"/>
      <c r="FQR1321" s="9"/>
      <c r="FQS1321" s="9"/>
      <c r="FQT1321" s="9"/>
      <c r="FQU1321" s="9"/>
      <c r="FQV1321" s="9"/>
      <c r="FQW1321" s="9"/>
      <c r="FQX1321" s="9"/>
      <c r="FQY1321" s="9"/>
      <c r="FQZ1321" s="9"/>
      <c r="FRA1321" s="9"/>
      <c r="FRB1321" s="9"/>
      <c r="FRC1321" s="9"/>
      <c r="FRD1321" s="9"/>
      <c r="FRE1321" s="9"/>
      <c r="FRF1321" s="9"/>
      <c r="FRG1321" s="9"/>
      <c r="FRH1321" s="9"/>
      <c r="FRI1321" s="9"/>
      <c r="FRJ1321" s="9"/>
      <c r="FRK1321" s="9"/>
      <c r="FRL1321" s="9"/>
      <c r="FRM1321" s="9"/>
      <c r="FRN1321" s="9"/>
      <c r="FRO1321" s="9"/>
      <c r="FRP1321" s="9"/>
      <c r="FRQ1321" s="9"/>
      <c r="FRR1321" s="9"/>
      <c r="FRS1321" s="9"/>
      <c r="FRT1321" s="9"/>
      <c r="FRU1321" s="9"/>
      <c r="FRV1321" s="9"/>
      <c r="FRW1321" s="9"/>
      <c r="FRX1321" s="9"/>
      <c r="FRY1321" s="9"/>
      <c r="FRZ1321" s="9"/>
      <c r="FSA1321" s="9"/>
      <c r="FSB1321" s="9"/>
      <c r="FSC1321" s="9"/>
      <c r="FSD1321" s="9"/>
      <c r="FSE1321" s="9"/>
      <c r="FSF1321" s="9"/>
      <c r="FSG1321" s="9"/>
      <c r="FSH1321" s="9"/>
      <c r="FSI1321" s="9"/>
      <c r="FSJ1321" s="9"/>
      <c r="FSK1321" s="9"/>
      <c r="FSL1321" s="9"/>
      <c r="FSM1321" s="9"/>
      <c r="FSN1321" s="9"/>
      <c r="FSO1321" s="9"/>
      <c r="FSP1321" s="9"/>
      <c r="FSQ1321" s="9"/>
      <c r="FSR1321" s="9"/>
      <c r="FSS1321" s="9"/>
      <c r="FST1321" s="9"/>
      <c r="FSU1321" s="9"/>
      <c r="FSV1321" s="9"/>
      <c r="FSW1321" s="9"/>
      <c r="FSX1321" s="9"/>
      <c r="FSY1321" s="9"/>
      <c r="FSZ1321" s="9"/>
      <c r="FTA1321" s="9"/>
      <c r="FTB1321" s="9"/>
      <c r="FTC1321" s="9"/>
      <c r="FTD1321" s="9"/>
      <c r="FTE1321" s="9"/>
      <c r="FTF1321" s="9"/>
      <c r="FTG1321" s="9"/>
      <c r="FTH1321" s="9"/>
      <c r="FTI1321" s="9"/>
      <c r="FTJ1321" s="9"/>
      <c r="FTK1321" s="9"/>
      <c r="FTL1321" s="9"/>
      <c r="FTM1321" s="9"/>
      <c r="FTN1321" s="9"/>
      <c r="FTO1321" s="9"/>
      <c r="FTP1321" s="9"/>
      <c r="FTQ1321" s="9"/>
      <c r="FTR1321" s="9"/>
      <c r="FTS1321" s="9"/>
      <c r="FTT1321" s="9"/>
      <c r="FTU1321" s="9"/>
      <c r="FTV1321" s="9"/>
      <c r="FTW1321" s="9"/>
      <c r="FTX1321" s="9"/>
      <c r="FTY1321" s="9"/>
      <c r="FTZ1321" s="9"/>
      <c r="FUA1321" s="9"/>
      <c r="FUB1321" s="9"/>
      <c r="FUC1321" s="9"/>
      <c r="FUD1321" s="9"/>
      <c r="FUE1321" s="9"/>
      <c r="FUF1321" s="9"/>
      <c r="FUG1321" s="9"/>
      <c r="FUH1321" s="9"/>
      <c r="FUI1321" s="9"/>
      <c r="FUJ1321" s="9"/>
      <c r="FUK1321" s="9"/>
      <c r="FUL1321" s="9"/>
      <c r="FUM1321" s="9"/>
      <c r="FUN1321" s="9"/>
      <c r="FUO1321" s="9"/>
      <c r="FUP1321" s="9"/>
      <c r="FUQ1321" s="9"/>
      <c r="FUR1321" s="9"/>
      <c r="FUS1321" s="9"/>
      <c r="FUT1321" s="9"/>
      <c r="FUU1321" s="9"/>
      <c r="FUV1321" s="9"/>
      <c r="FUW1321" s="9"/>
      <c r="FUX1321" s="9"/>
      <c r="FUY1321" s="9"/>
      <c r="FUZ1321" s="9"/>
      <c r="FVA1321" s="9"/>
      <c r="FVB1321" s="9"/>
      <c r="FVC1321" s="9"/>
      <c r="FVD1321" s="9"/>
      <c r="FVE1321" s="9"/>
      <c r="FVF1321" s="9"/>
      <c r="FVG1321" s="9"/>
      <c r="FVH1321" s="9"/>
      <c r="FVI1321" s="9"/>
      <c r="FVJ1321" s="9"/>
      <c r="FVK1321" s="9"/>
      <c r="FVL1321" s="9"/>
      <c r="FVM1321" s="9"/>
      <c r="FVN1321" s="9"/>
      <c r="FVO1321" s="9"/>
      <c r="FVP1321" s="9"/>
      <c r="FVQ1321" s="9"/>
      <c r="FVR1321" s="9"/>
      <c r="FVS1321" s="9"/>
      <c r="FVT1321" s="9"/>
      <c r="FVU1321" s="9"/>
      <c r="FVV1321" s="9"/>
      <c r="FVW1321" s="9"/>
      <c r="FVX1321" s="9"/>
      <c r="FVY1321" s="9"/>
      <c r="FVZ1321" s="9"/>
      <c r="FWA1321" s="9"/>
      <c r="FWB1321" s="9"/>
      <c r="FWC1321" s="9"/>
      <c r="FWD1321" s="9"/>
      <c r="FWE1321" s="9"/>
      <c r="FWF1321" s="9"/>
      <c r="FWG1321" s="9"/>
      <c r="FWH1321" s="9"/>
      <c r="FWI1321" s="9"/>
      <c r="FWJ1321" s="9"/>
      <c r="FWK1321" s="9"/>
      <c r="FWL1321" s="9"/>
      <c r="FWM1321" s="9"/>
      <c r="FWN1321" s="9"/>
      <c r="FWO1321" s="9"/>
      <c r="FWP1321" s="9"/>
      <c r="FWQ1321" s="9"/>
      <c r="FWR1321" s="9"/>
      <c r="FWS1321" s="9"/>
      <c r="FWT1321" s="9"/>
      <c r="FWU1321" s="9"/>
      <c r="FWV1321" s="9"/>
      <c r="FWW1321" s="9"/>
      <c r="FWX1321" s="9"/>
      <c r="FWY1321" s="9"/>
      <c r="FWZ1321" s="9"/>
      <c r="FXA1321" s="9"/>
      <c r="FXB1321" s="9"/>
      <c r="FXC1321" s="9"/>
      <c r="FXD1321" s="9"/>
      <c r="FXE1321" s="9"/>
      <c r="FXF1321" s="9"/>
      <c r="FXG1321" s="9"/>
      <c r="FXH1321" s="9"/>
      <c r="FXI1321" s="9"/>
      <c r="FXJ1321" s="9"/>
      <c r="FXK1321" s="9"/>
      <c r="FXL1321" s="9"/>
      <c r="FXM1321" s="9"/>
      <c r="FXN1321" s="9"/>
      <c r="FXO1321" s="9"/>
      <c r="FXP1321" s="9"/>
      <c r="FXQ1321" s="9"/>
      <c r="FXR1321" s="9"/>
      <c r="FXS1321" s="9"/>
      <c r="FXT1321" s="9"/>
      <c r="FXU1321" s="9"/>
      <c r="FXV1321" s="9"/>
      <c r="FXW1321" s="9"/>
      <c r="FXX1321" s="9"/>
      <c r="FXY1321" s="9"/>
      <c r="FXZ1321" s="9"/>
      <c r="FYA1321" s="9"/>
      <c r="FYB1321" s="9"/>
      <c r="FYC1321" s="9"/>
      <c r="FYD1321" s="9"/>
      <c r="FYE1321" s="9"/>
      <c r="FYF1321" s="9"/>
      <c r="FYG1321" s="9"/>
      <c r="FYH1321" s="9"/>
      <c r="FYI1321" s="9"/>
      <c r="FYJ1321" s="9"/>
      <c r="FYK1321" s="9"/>
      <c r="FYL1321" s="9"/>
      <c r="FYM1321" s="9"/>
      <c r="FYN1321" s="9"/>
      <c r="FYO1321" s="9"/>
      <c r="FYP1321" s="9"/>
      <c r="FYQ1321" s="9"/>
      <c r="FYR1321" s="9"/>
      <c r="FYS1321" s="9"/>
      <c r="FYT1321" s="9"/>
      <c r="FYU1321" s="9"/>
      <c r="FYV1321" s="9"/>
      <c r="FYW1321" s="9"/>
      <c r="FYX1321" s="9"/>
      <c r="FYY1321" s="9"/>
      <c r="FYZ1321" s="9"/>
      <c r="FZA1321" s="9"/>
      <c r="FZB1321" s="9"/>
      <c r="FZC1321" s="9"/>
      <c r="FZD1321" s="9"/>
      <c r="FZE1321" s="9"/>
      <c r="FZF1321" s="9"/>
      <c r="FZG1321" s="9"/>
      <c r="FZH1321" s="9"/>
      <c r="FZI1321" s="9"/>
      <c r="FZJ1321" s="9"/>
      <c r="FZK1321" s="9"/>
      <c r="FZL1321" s="9"/>
      <c r="FZM1321" s="9"/>
      <c r="FZN1321" s="9"/>
      <c r="FZO1321" s="9"/>
      <c r="FZP1321" s="9"/>
      <c r="FZQ1321" s="9"/>
      <c r="FZR1321" s="9"/>
      <c r="FZS1321" s="9"/>
      <c r="FZT1321" s="9"/>
      <c r="FZU1321" s="9"/>
      <c r="FZV1321" s="9"/>
      <c r="FZW1321" s="9"/>
      <c r="FZX1321" s="9"/>
      <c r="FZY1321" s="9"/>
      <c r="FZZ1321" s="9"/>
      <c r="GAA1321" s="9"/>
      <c r="GAB1321" s="9"/>
      <c r="GAC1321" s="9"/>
      <c r="GAD1321" s="9"/>
      <c r="GAE1321" s="9"/>
      <c r="GAF1321" s="9"/>
      <c r="GAG1321" s="9"/>
      <c r="GAH1321" s="9"/>
      <c r="GAI1321" s="9"/>
      <c r="GAJ1321" s="9"/>
      <c r="GAK1321" s="9"/>
      <c r="GAL1321" s="9"/>
      <c r="GAM1321" s="9"/>
      <c r="GAN1321" s="9"/>
      <c r="GAO1321" s="9"/>
      <c r="GAP1321" s="9"/>
      <c r="GAQ1321" s="9"/>
      <c r="GAR1321" s="9"/>
      <c r="GAS1321" s="9"/>
      <c r="GAT1321" s="9"/>
      <c r="GAU1321" s="9"/>
      <c r="GAV1321" s="9"/>
      <c r="GAW1321" s="9"/>
      <c r="GAX1321" s="9"/>
      <c r="GAY1321" s="9"/>
      <c r="GAZ1321" s="9"/>
      <c r="GBA1321" s="9"/>
      <c r="GBB1321" s="9"/>
      <c r="GBC1321" s="9"/>
      <c r="GBD1321" s="9"/>
      <c r="GBE1321" s="9"/>
      <c r="GBF1321" s="9"/>
      <c r="GBG1321" s="9"/>
      <c r="GBH1321" s="9"/>
      <c r="GBI1321" s="9"/>
      <c r="GBJ1321" s="9"/>
      <c r="GBK1321" s="9"/>
      <c r="GBL1321" s="9"/>
      <c r="GBM1321" s="9"/>
      <c r="GBN1321" s="9"/>
      <c r="GBO1321" s="9"/>
      <c r="GBP1321" s="9"/>
      <c r="GBQ1321" s="9"/>
      <c r="GBR1321" s="9"/>
      <c r="GBS1321" s="9"/>
      <c r="GBT1321" s="9"/>
      <c r="GBU1321" s="9"/>
      <c r="GBV1321" s="9"/>
      <c r="GBW1321" s="9"/>
      <c r="GBX1321" s="9"/>
      <c r="GBY1321" s="9"/>
      <c r="GBZ1321" s="9"/>
      <c r="GCA1321" s="9"/>
      <c r="GCB1321" s="9"/>
      <c r="GCC1321" s="9"/>
      <c r="GCD1321" s="9"/>
      <c r="GCE1321" s="9"/>
      <c r="GCF1321" s="9"/>
      <c r="GCG1321" s="9"/>
      <c r="GCH1321" s="9"/>
      <c r="GCI1321" s="9"/>
      <c r="GCJ1321" s="9"/>
      <c r="GCK1321" s="9"/>
      <c r="GCL1321" s="9"/>
      <c r="GCM1321" s="9"/>
      <c r="GCN1321" s="9"/>
      <c r="GCO1321" s="9"/>
      <c r="GCP1321" s="9"/>
      <c r="GCQ1321" s="9"/>
      <c r="GCR1321" s="9"/>
      <c r="GCS1321" s="9"/>
      <c r="GCT1321" s="9"/>
      <c r="GCU1321" s="9"/>
      <c r="GCV1321" s="9"/>
      <c r="GCW1321" s="9"/>
      <c r="GCX1321" s="9"/>
      <c r="GCY1321" s="9"/>
      <c r="GCZ1321" s="9"/>
      <c r="GDA1321" s="9"/>
      <c r="GDB1321" s="9"/>
      <c r="GDC1321" s="9"/>
      <c r="GDD1321" s="9"/>
      <c r="GDE1321" s="9"/>
      <c r="GDF1321" s="9"/>
      <c r="GDG1321" s="9"/>
      <c r="GDH1321" s="9"/>
      <c r="GDI1321" s="9"/>
      <c r="GDJ1321" s="9"/>
      <c r="GDK1321" s="9"/>
      <c r="GDL1321" s="9"/>
      <c r="GDM1321" s="9"/>
      <c r="GDN1321" s="9"/>
      <c r="GDO1321" s="9"/>
      <c r="GDP1321" s="9"/>
      <c r="GDQ1321" s="9"/>
      <c r="GDR1321" s="9"/>
      <c r="GDS1321" s="9"/>
      <c r="GDT1321" s="9"/>
      <c r="GDU1321" s="9"/>
      <c r="GDV1321" s="9"/>
      <c r="GDW1321" s="9"/>
      <c r="GDX1321" s="9"/>
      <c r="GDY1321" s="9"/>
      <c r="GDZ1321" s="9"/>
      <c r="GEA1321" s="9"/>
      <c r="GEB1321" s="9"/>
      <c r="GEC1321" s="9"/>
      <c r="GED1321" s="9"/>
      <c r="GEE1321" s="9"/>
      <c r="GEF1321" s="9"/>
      <c r="GEG1321" s="9"/>
      <c r="GEH1321" s="9"/>
      <c r="GEI1321" s="9"/>
      <c r="GEJ1321" s="9"/>
      <c r="GEK1321" s="9"/>
      <c r="GEL1321" s="9"/>
      <c r="GEM1321" s="9"/>
      <c r="GEN1321" s="9"/>
      <c r="GEO1321" s="9"/>
      <c r="GEP1321" s="9"/>
      <c r="GEQ1321" s="9"/>
      <c r="GER1321" s="9"/>
      <c r="GES1321" s="9"/>
      <c r="GET1321" s="9"/>
      <c r="GEU1321" s="9"/>
      <c r="GEV1321" s="9"/>
      <c r="GEW1321" s="9"/>
      <c r="GEX1321" s="9"/>
      <c r="GEY1321" s="9"/>
      <c r="GEZ1321" s="9"/>
      <c r="GFA1321" s="9"/>
      <c r="GFB1321" s="9"/>
      <c r="GFC1321" s="9"/>
      <c r="GFD1321" s="9"/>
      <c r="GFE1321" s="9"/>
      <c r="GFF1321" s="9"/>
      <c r="GFG1321" s="9"/>
      <c r="GFH1321" s="9"/>
      <c r="GFI1321" s="9"/>
      <c r="GFJ1321" s="9"/>
      <c r="GFK1321" s="9"/>
      <c r="GFL1321" s="9"/>
      <c r="GFM1321" s="9"/>
      <c r="GFN1321" s="9"/>
      <c r="GFO1321" s="9"/>
      <c r="GFP1321" s="9"/>
      <c r="GFQ1321" s="9"/>
      <c r="GFR1321" s="9"/>
      <c r="GFS1321" s="9"/>
      <c r="GFT1321" s="9"/>
      <c r="GFU1321" s="9"/>
      <c r="GFV1321" s="9"/>
      <c r="GFW1321" s="9"/>
      <c r="GFX1321" s="9"/>
      <c r="GFY1321" s="9"/>
      <c r="GFZ1321" s="9"/>
      <c r="GGA1321" s="9"/>
      <c r="GGB1321" s="9"/>
      <c r="GGC1321" s="9"/>
      <c r="GGD1321" s="9"/>
      <c r="GGE1321" s="9"/>
      <c r="GGF1321" s="9"/>
      <c r="GGG1321" s="9"/>
      <c r="GGH1321" s="9"/>
      <c r="GGI1321" s="9"/>
      <c r="GGJ1321" s="9"/>
      <c r="GGK1321" s="9"/>
      <c r="GGL1321" s="9"/>
      <c r="GGM1321" s="9"/>
      <c r="GGN1321" s="9"/>
      <c r="GGO1321" s="9"/>
      <c r="GGP1321" s="9"/>
      <c r="GGQ1321" s="9"/>
      <c r="GGR1321" s="9"/>
      <c r="GGS1321" s="9"/>
      <c r="GGT1321" s="9"/>
      <c r="GGU1321" s="9"/>
      <c r="GGV1321" s="9"/>
      <c r="GGW1321" s="9"/>
      <c r="GGX1321" s="9"/>
      <c r="GGY1321" s="9"/>
      <c r="GGZ1321" s="9"/>
      <c r="GHA1321" s="9"/>
      <c r="GHB1321" s="9"/>
      <c r="GHC1321" s="9"/>
      <c r="GHD1321" s="9"/>
      <c r="GHE1321" s="9"/>
      <c r="GHF1321" s="9"/>
      <c r="GHG1321" s="9"/>
      <c r="GHH1321" s="9"/>
      <c r="GHI1321" s="9"/>
      <c r="GHJ1321" s="9"/>
      <c r="GHK1321" s="9"/>
      <c r="GHL1321" s="9"/>
      <c r="GHM1321" s="9"/>
      <c r="GHN1321" s="9"/>
      <c r="GHO1321" s="9"/>
      <c r="GHP1321" s="9"/>
      <c r="GHQ1321" s="9"/>
      <c r="GHR1321" s="9"/>
      <c r="GHS1321" s="9"/>
      <c r="GHT1321" s="9"/>
      <c r="GHU1321" s="9"/>
      <c r="GHV1321" s="9"/>
      <c r="GHW1321" s="9"/>
      <c r="GHX1321" s="9"/>
      <c r="GHY1321" s="9"/>
      <c r="GHZ1321" s="9"/>
      <c r="GIA1321" s="9"/>
      <c r="GIB1321" s="9"/>
      <c r="GIC1321" s="9"/>
      <c r="GID1321" s="9"/>
      <c r="GIE1321" s="9"/>
      <c r="GIF1321" s="9"/>
      <c r="GIG1321" s="9"/>
      <c r="GIH1321" s="9"/>
      <c r="GII1321" s="9"/>
      <c r="GIJ1321" s="9"/>
      <c r="GIK1321" s="9"/>
      <c r="GIL1321" s="9"/>
      <c r="GIM1321" s="9"/>
      <c r="GIN1321" s="9"/>
      <c r="GIO1321" s="9"/>
      <c r="GIP1321" s="9"/>
      <c r="GIQ1321" s="9"/>
      <c r="GIR1321" s="9"/>
      <c r="GIS1321" s="9"/>
      <c r="GIT1321" s="9"/>
      <c r="GIU1321" s="9"/>
      <c r="GIV1321" s="9"/>
      <c r="GIW1321" s="9"/>
      <c r="GIX1321" s="9"/>
      <c r="GIY1321" s="9"/>
      <c r="GIZ1321" s="9"/>
      <c r="GJA1321" s="9"/>
      <c r="GJB1321" s="9"/>
      <c r="GJC1321" s="9"/>
      <c r="GJD1321" s="9"/>
      <c r="GJE1321" s="9"/>
      <c r="GJF1321" s="9"/>
      <c r="GJG1321" s="9"/>
      <c r="GJH1321" s="9"/>
      <c r="GJI1321" s="9"/>
      <c r="GJJ1321" s="9"/>
      <c r="GJK1321" s="9"/>
      <c r="GJL1321" s="9"/>
      <c r="GJM1321" s="9"/>
      <c r="GJN1321" s="9"/>
      <c r="GJO1321" s="9"/>
      <c r="GJP1321" s="9"/>
      <c r="GJQ1321" s="9"/>
      <c r="GJR1321" s="9"/>
      <c r="GJS1321" s="9"/>
      <c r="GJT1321" s="9"/>
      <c r="GJU1321" s="9"/>
      <c r="GJV1321" s="9"/>
      <c r="GJW1321" s="9"/>
      <c r="GJX1321" s="9"/>
      <c r="GJY1321" s="9"/>
      <c r="GJZ1321" s="9"/>
      <c r="GKA1321" s="9"/>
      <c r="GKB1321" s="9"/>
      <c r="GKC1321" s="9"/>
      <c r="GKD1321" s="9"/>
      <c r="GKE1321" s="9"/>
      <c r="GKF1321" s="9"/>
      <c r="GKG1321" s="9"/>
      <c r="GKH1321" s="9"/>
      <c r="GKI1321" s="9"/>
      <c r="GKJ1321" s="9"/>
      <c r="GKK1321" s="9"/>
      <c r="GKL1321" s="9"/>
      <c r="GKM1321" s="9"/>
      <c r="GKN1321" s="9"/>
      <c r="GKO1321" s="9"/>
      <c r="GKP1321" s="9"/>
      <c r="GKQ1321" s="9"/>
      <c r="GKR1321" s="9"/>
      <c r="GKS1321" s="9"/>
      <c r="GKT1321" s="9"/>
      <c r="GKU1321" s="9"/>
      <c r="GKV1321" s="9"/>
      <c r="GKW1321" s="9"/>
      <c r="GKX1321" s="9"/>
      <c r="GKY1321" s="9"/>
      <c r="GKZ1321" s="9"/>
      <c r="GLA1321" s="9"/>
      <c r="GLB1321" s="9"/>
      <c r="GLC1321" s="9"/>
      <c r="GLD1321" s="9"/>
      <c r="GLE1321" s="9"/>
      <c r="GLF1321" s="9"/>
      <c r="GLG1321" s="9"/>
      <c r="GLH1321" s="9"/>
      <c r="GLI1321" s="9"/>
      <c r="GLJ1321" s="9"/>
      <c r="GLK1321" s="9"/>
      <c r="GLL1321" s="9"/>
      <c r="GLM1321" s="9"/>
      <c r="GLN1321" s="9"/>
      <c r="GLO1321" s="9"/>
      <c r="GLP1321" s="9"/>
      <c r="GLQ1321" s="9"/>
      <c r="GLR1321" s="9"/>
      <c r="GLS1321" s="9"/>
      <c r="GLT1321" s="9"/>
      <c r="GLU1321" s="9"/>
      <c r="GLV1321" s="9"/>
      <c r="GLW1321" s="9"/>
      <c r="GLX1321" s="9"/>
      <c r="GLY1321" s="9"/>
      <c r="GLZ1321" s="9"/>
      <c r="GMA1321" s="9"/>
      <c r="GMB1321" s="9"/>
      <c r="GMC1321" s="9"/>
      <c r="GMD1321" s="9"/>
      <c r="GME1321" s="9"/>
      <c r="GMF1321" s="9"/>
      <c r="GMG1321" s="9"/>
      <c r="GMH1321" s="9"/>
      <c r="GMI1321" s="9"/>
      <c r="GMJ1321" s="9"/>
      <c r="GMK1321" s="9"/>
      <c r="GML1321" s="9"/>
      <c r="GMM1321" s="9"/>
      <c r="GMN1321" s="9"/>
      <c r="GMO1321" s="9"/>
      <c r="GMP1321" s="9"/>
      <c r="GMQ1321" s="9"/>
      <c r="GMR1321" s="9"/>
      <c r="GMS1321" s="9"/>
      <c r="GMT1321" s="9"/>
      <c r="GMU1321" s="9"/>
      <c r="GMV1321" s="9"/>
      <c r="GMW1321" s="9"/>
      <c r="GMX1321" s="9"/>
      <c r="GMY1321" s="9"/>
      <c r="GMZ1321" s="9"/>
      <c r="GNA1321" s="9"/>
      <c r="GNB1321" s="9"/>
      <c r="GNC1321" s="9"/>
      <c r="GND1321" s="9"/>
      <c r="GNE1321" s="9"/>
      <c r="GNF1321" s="9"/>
      <c r="GNG1321" s="9"/>
      <c r="GNH1321" s="9"/>
      <c r="GNI1321" s="9"/>
      <c r="GNJ1321" s="9"/>
      <c r="GNK1321" s="9"/>
      <c r="GNL1321" s="9"/>
      <c r="GNM1321" s="9"/>
      <c r="GNN1321" s="9"/>
      <c r="GNO1321" s="9"/>
      <c r="GNP1321" s="9"/>
      <c r="GNQ1321" s="9"/>
      <c r="GNR1321" s="9"/>
      <c r="GNS1321" s="9"/>
      <c r="GNT1321" s="9"/>
      <c r="GNU1321" s="9"/>
      <c r="GNV1321" s="9"/>
      <c r="GNW1321" s="9"/>
      <c r="GNX1321" s="9"/>
      <c r="GNY1321" s="9"/>
      <c r="GNZ1321" s="9"/>
      <c r="GOA1321" s="9"/>
      <c r="GOB1321" s="9"/>
      <c r="GOC1321" s="9"/>
      <c r="GOD1321" s="9"/>
      <c r="GOE1321" s="9"/>
      <c r="GOF1321" s="9"/>
      <c r="GOG1321" s="9"/>
      <c r="GOH1321" s="9"/>
      <c r="GOI1321" s="9"/>
      <c r="GOJ1321" s="9"/>
      <c r="GOK1321" s="9"/>
      <c r="GOL1321" s="9"/>
      <c r="GOM1321" s="9"/>
      <c r="GON1321" s="9"/>
      <c r="GOO1321" s="9"/>
      <c r="GOP1321" s="9"/>
      <c r="GOQ1321" s="9"/>
      <c r="GOR1321" s="9"/>
      <c r="GOS1321" s="9"/>
      <c r="GOT1321" s="9"/>
      <c r="GOU1321" s="9"/>
      <c r="GOV1321" s="9"/>
      <c r="GOW1321" s="9"/>
      <c r="GOX1321" s="9"/>
      <c r="GOY1321" s="9"/>
      <c r="GOZ1321" s="9"/>
      <c r="GPA1321" s="9"/>
      <c r="GPB1321" s="9"/>
      <c r="GPC1321" s="9"/>
      <c r="GPD1321" s="9"/>
      <c r="GPE1321" s="9"/>
      <c r="GPF1321" s="9"/>
      <c r="GPG1321" s="9"/>
      <c r="GPH1321" s="9"/>
      <c r="GPI1321" s="9"/>
      <c r="GPJ1321" s="9"/>
      <c r="GPK1321" s="9"/>
      <c r="GPL1321" s="9"/>
      <c r="GPM1321" s="9"/>
      <c r="GPN1321" s="9"/>
      <c r="GPO1321" s="9"/>
      <c r="GPP1321" s="9"/>
      <c r="GPQ1321" s="9"/>
      <c r="GPR1321" s="9"/>
      <c r="GPS1321" s="9"/>
      <c r="GPT1321" s="9"/>
      <c r="GPU1321" s="9"/>
      <c r="GPV1321" s="9"/>
      <c r="GPW1321" s="9"/>
      <c r="GPX1321" s="9"/>
      <c r="GPY1321" s="9"/>
      <c r="GPZ1321" s="9"/>
      <c r="GQA1321" s="9"/>
      <c r="GQB1321" s="9"/>
      <c r="GQC1321" s="9"/>
      <c r="GQD1321" s="9"/>
      <c r="GQE1321" s="9"/>
      <c r="GQF1321" s="9"/>
      <c r="GQG1321" s="9"/>
      <c r="GQH1321" s="9"/>
      <c r="GQI1321" s="9"/>
      <c r="GQJ1321" s="9"/>
      <c r="GQK1321" s="9"/>
      <c r="GQL1321" s="9"/>
      <c r="GQM1321" s="9"/>
      <c r="GQN1321" s="9"/>
      <c r="GQO1321" s="9"/>
      <c r="GQP1321" s="9"/>
      <c r="GQQ1321" s="9"/>
      <c r="GQR1321" s="9"/>
      <c r="GQS1321" s="9"/>
      <c r="GQT1321" s="9"/>
      <c r="GQU1321" s="9"/>
      <c r="GQV1321" s="9"/>
      <c r="GQW1321" s="9"/>
      <c r="GQX1321" s="9"/>
      <c r="GQY1321" s="9"/>
      <c r="GQZ1321" s="9"/>
      <c r="GRA1321" s="9"/>
      <c r="GRB1321" s="9"/>
      <c r="GRC1321" s="9"/>
      <c r="GRD1321" s="9"/>
      <c r="GRE1321" s="9"/>
      <c r="GRF1321" s="9"/>
      <c r="GRG1321" s="9"/>
      <c r="GRH1321" s="9"/>
      <c r="GRI1321" s="9"/>
      <c r="GRJ1321" s="9"/>
      <c r="GRK1321" s="9"/>
      <c r="GRL1321" s="9"/>
      <c r="GRM1321" s="9"/>
      <c r="GRN1321" s="9"/>
      <c r="GRO1321" s="9"/>
      <c r="GRP1321" s="9"/>
      <c r="GRQ1321" s="9"/>
      <c r="GRR1321" s="9"/>
      <c r="GRS1321" s="9"/>
      <c r="GRT1321" s="9"/>
      <c r="GRU1321" s="9"/>
      <c r="GRV1321" s="9"/>
      <c r="GRW1321" s="9"/>
      <c r="GRX1321" s="9"/>
      <c r="GRY1321" s="9"/>
      <c r="GRZ1321" s="9"/>
      <c r="GSA1321" s="9"/>
      <c r="GSB1321" s="9"/>
      <c r="GSC1321" s="9"/>
      <c r="GSD1321" s="9"/>
      <c r="GSE1321" s="9"/>
      <c r="GSF1321" s="9"/>
      <c r="GSG1321" s="9"/>
      <c r="GSH1321" s="9"/>
      <c r="GSI1321" s="9"/>
      <c r="GSJ1321" s="9"/>
      <c r="GSK1321" s="9"/>
      <c r="GSL1321" s="9"/>
      <c r="GSM1321" s="9"/>
      <c r="GSN1321" s="9"/>
      <c r="GSO1321" s="9"/>
      <c r="GSP1321" s="9"/>
      <c r="GSQ1321" s="9"/>
      <c r="GSR1321" s="9"/>
      <c r="GSS1321" s="9"/>
      <c r="GST1321" s="9"/>
      <c r="GSU1321" s="9"/>
      <c r="GSV1321" s="9"/>
      <c r="GSW1321" s="9"/>
      <c r="GSX1321" s="9"/>
      <c r="GSY1321" s="9"/>
      <c r="GSZ1321" s="9"/>
      <c r="GTA1321" s="9"/>
      <c r="GTB1321" s="9"/>
      <c r="GTC1321" s="9"/>
      <c r="GTD1321" s="9"/>
      <c r="GTE1321" s="9"/>
      <c r="GTF1321" s="9"/>
      <c r="GTG1321" s="9"/>
      <c r="GTH1321" s="9"/>
      <c r="GTI1321" s="9"/>
      <c r="GTJ1321" s="9"/>
      <c r="GTK1321" s="9"/>
      <c r="GTL1321" s="9"/>
      <c r="GTM1321" s="9"/>
      <c r="GTN1321" s="9"/>
      <c r="GTO1321" s="9"/>
      <c r="GTP1321" s="9"/>
      <c r="GTQ1321" s="9"/>
      <c r="GTR1321" s="9"/>
      <c r="GTS1321" s="9"/>
      <c r="GTT1321" s="9"/>
      <c r="GTU1321" s="9"/>
      <c r="GTV1321" s="9"/>
      <c r="GTW1321" s="9"/>
      <c r="GTX1321" s="9"/>
      <c r="GTY1321" s="9"/>
      <c r="GTZ1321" s="9"/>
      <c r="GUA1321" s="9"/>
      <c r="GUB1321" s="9"/>
      <c r="GUC1321" s="9"/>
      <c r="GUD1321" s="9"/>
      <c r="GUE1321" s="9"/>
      <c r="GUF1321" s="9"/>
      <c r="GUG1321" s="9"/>
      <c r="GUH1321" s="9"/>
      <c r="GUI1321" s="9"/>
      <c r="GUJ1321" s="9"/>
      <c r="GUK1321" s="9"/>
      <c r="GUL1321" s="9"/>
      <c r="GUM1321" s="9"/>
      <c r="GUN1321" s="9"/>
      <c r="GUO1321" s="9"/>
      <c r="GUP1321" s="9"/>
      <c r="GUQ1321" s="9"/>
      <c r="GUR1321" s="9"/>
      <c r="GUS1321" s="9"/>
      <c r="GUT1321" s="9"/>
      <c r="GUU1321" s="9"/>
      <c r="GUV1321" s="9"/>
      <c r="GUW1321" s="9"/>
      <c r="GUX1321" s="9"/>
      <c r="GUY1321" s="9"/>
      <c r="GUZ1321" s="9"/>
      <c r="GVA1321" s="9"/>
      <c r="GVB1321" s="9"/>
      <c r="GVC1321" s="9"/>
      <c r="GVD1321" s="9"/>
      <c r="GVE1321" s="9"/>
      <c r="GVF1321" s="9"/>
      <c r="GVG1321" s="9"/>
      <c r="GVH1321" s="9"/>
      <c r="GVI1321" s="9"/>
      <c r="GVJ1321" s="9"/>
      <c r="GVK1321" s="9"/>
      <c r="GVL1321" s="9"/>
      <c r="GVM1321" s="9"/>
      <c r="GVN1321" s="9"/>
      <c r="GVO1321" s="9"/>
      <c r="GVP1321" s="9"/>
      <c r="GVQ1321" s="9"/>
      <c r="GVR1321" s="9"/>
      <c r="GVS1321" s="9"/>
      <c r="GVT1321" s="9"/>
      <c r="GVU1321" s="9"/>
      <c r="GVV1321" s="9"/>
      <c r="GVW1321" s="9"/>
      <c r="GVX1321" s="9"/>
      <c r="GVY1321" s="9"/>
      <c r="GVZ1321" s="9"/>
      <c r="GWA1321" s="9"/>
      <c r="GWB1321" s="9"/>
      <c r="GWC1321" s="9"/>
      <c r="GWD1321" s="9"/>
      <c r="GWE1321" s="9"/>
      <c r="GWF1321" s="9"/>
      <c r="GWG1321" s="9"/>
      <c r="GWH1321" s="9"/>
      <c r="GWI1321" s="9"/>
      <c r="GWJ1321" s="9"/>
      <c r="GWK1321" s="9"/>
      <c r="GWL1321" s="9"/>
      <c r="GWM1321" s="9"/>
      <c r="GWN1321" s="9"/>
      <c r="GWO1321" s="9"/>
      <c r="GWP1321" s="9"/>
      <c r="GWQ1321" s="9"/>
      <c r="GWR1321" s="9"/>
      <c r="GWS1321" s="9"/>
      <c r="GWT1321" s="9"/>
      <c r="GWU1321" s="9"/>
      <c r="GWV1321" s="9"/>
      <c r="GWW1321" s="9"/>
      <c r="GWX1321" s="9"/>
      <c r="GWY1321" s="9"/>
      <c r="GWZ1321" s="9"/>
      <c r="GXA1321" s="9"/>
      <c r="GXB1321" s="9"/>
      <c r="GXC1321" s="9"/>
      <c r="GXD1321" s="9"/>
      <c r="GXE1321" s="9"/>
      <c r="GXF1321" s="9"/>
      <c r="GXG1321" s="9"/>
      <c r="GXH1321" s="9"/>
      <c r="GXI1321" s="9"/>
      <c r="GXJ1321" s="9"/>
      <c r="GXK1321" s="9"/>
      <c r="GXL1321" s="9"/>
      <c r="GXM1321" s="9"/>
      <c r="GXN1321" s="9"/>
      <c r="GXO1321" s="9"/>
      <c r="GXP1321" s="9"/>
      <c r="GXQ1321" s="9"/>
      <c r="GXR1321" s="9"/>
      <c r="GXS1321" s="9"/>
      <c r="GXT1321" s="9"/>
      <c r="GXU1321" s="9"/>
      <c r="GXV1321" s="9"/>
      <c r="GXW1321" s="9"/>
      <c r="GXX1321" s="9"/>
      <c r="GXY1321" s="9"/>
      <c r="GXZ1321" s="9"/>
      <c r="GYA1321" s="9"/>
      <c r="GYB1321" s="9"/>
      <c r="GYC1321" s="9"/>
      <c r="GYD1321" s="9"/>
      <c r="GYE1321" s="9"/>
      <c r="GYF1321" s="9"/>
      <c r="GYG1321" s="9"/>
      <c r="GYH1321" s="9"/>
      <c r="GYI1321" s="9"/>
      <c r="GYJ1321" s="9"/>
      <c r="GYK1321" s="9"/>
      <c r="GYL1321" s="9"/>
      <c r="GYM1321" s="9"/>
      <c r="GYN1321" s="9"/>
      <c r="GYO1321" s="9"/>
      <c r="GYP1321" s="9"/>
      <c r="GYQ1321" s="9"/>
      <c r="GYR1321" s="9"/>
      <c r="GYS1321" s="9"/>
      <c r="GYT1321" s="9"/>
      <c r="GYU1321" s="9"/>
      <c r="GYV1321" s="9"/>
      <c r="GYW1321" s="9"/>
      <c r="GYX1321" s="9"/>
      <c r="GYY1321" s="9"/>
      <c r="GYZ1321" s="9"/>
      <c r="GZA1321" s="9"/>
      <c r="GZB1321" s="9"/>
      <c r="GZC1321" s="9"/>
      <c r="GZD1321" s="9"/>
      <c r="GZE1321" s="9"/>
      <c r="GZF1321" s="9"/>
      <c r="GZG1321" s="9"/>
      <c r="GZH1321" s="9"/>
      <c r="GZI1321" s="9"/>
      <c r="GZJ1321" s="9"/>
      <c r="GZK1321" s="9"/>
      <c r="GZL1321" s="9"/>
      <c r="GZM1321" s="9"/>
      <c r="GZN1321" s="9"/>
      <c r="GZO1321" s="9"/>
      <c r="GZP1321" s="9"/>
      <c r="GZQ1321" s="9"/>
      <c r="GZR1321" s="9"/>
      <c r="GZS1321" s="9"/>
      <c r="GZT1321" s="9"/>
      <c r="GZU1321" s="9"/>
      <c r="GZV1321" s="9"/>
      <c r="GZW1321" s="9"/>
      <c r="GZX1321" s="9"/>
      <c r="GZY1321" s="9"/>
      <c r="GZZ1321" s="9"/>
      <c r="HAA1321" s="9"/>
      <c r="HAB1321" s="9"/>
      <c r="HAC1321" s="9"/>
      <c r="HAD1321" s="9"/>
      <c r="HAE1321" s="9"/>
      <c r="HAF1321" s="9"/>
      <c r="HAG1321" s="9"/>
      <c r="HAH1321" s="9"/>
      <c r="HAI1321" s="9"/>
      <c r="HAJ1321" s="9"/>
      <c r="HAK1321" s="9"/>
      <c r="HAL1321" s="9"/>
      <c r="HAM1321" s="9"/>
      <c r="HAN1321" s="9"/>
      <c r="HAO1321" s="9"/>
      <c r="HAP1321" s="9"/>
      <c r="HAQ1321" s="9"/>
      <c r="HAR1321" s="9"/>
      <c r="HAS1321" s="9"/>
      <c r="HAT1321" s="9"/>
      <c r="HAU1321" s="9"/>
      <c r="HAV1321" s="9"/>
      <c r="HAW1321" s="9"/>
      <c r="HAX1321" s="9"/>
      <c r="HAY1321" s="9"/>
      <c r="HAZ1321" s="9"/>
      <c r="HBA1321" s="9"/>
      <c r="HBB1321" s="9"/>
      <c r="HBC1321" s="9"/>
      <c r="HBD1321" s="9"/>
      <c r="HBE1321" s="9"/>
      <c r="HBF1321" s="9"/>
      <c r="HBG1321" s="9"/>
      <c r="HBH1321" s="9"/>
      <c r="HBI1321" s="9"/>
      <c r="HBJ1321" s="9"/>
      <c r="HBK1321" s="9"/>
      <c r="HBL1321" s="9"/>
      <c r="HBM1321" s="9"/>
      <c r="HBN1321" s="9"/>
      <c r="HBO1321" s="9"/>
      <c r="HBP1321" s="9"/>
      <c r="HBQ1321" s="9"/>
      <c r="HBR1321" s="9"/>
      <c r="HBS1321" s="9"/>
      <c r="HBT1321" s="9"/>
      <c r="HBU1321" s="9"/>
      <c r="HBV1321" s="9"/>
      <c r="HBW1321" s="9"/>
      <c r="HBX1321" s="9"/>
      <c r="HBY1321" s="9"/>
      <c r="HBZ1321" s="9"/>
      <c r="HCA1321" s="9"/>
      <c r="HCB1321" s="9"/>
      <c r="HCC1321" s="9"/>
      <c r="HCD1321" s="9"/>
      <c r="HCE1321" s="9"/>
      <c r="HCF1321" s="9"/>
      <c r="HCG1321" s="9"/>
      <c r="HCH1321" s="9"/>
      <c r="HCI1321" s="9"/>
      <c r="HCJ1321" s="9"/>
      <c r="HCK1321" s="9"/>
      <c r="HCL1321" s="9"/>
      <c r="HCM1321" s="9"/>
      <c r="HCN1321" s="9"/>
      <c r="HCO1321" s="9"/>
      <c r="HCP1321" s="9"/>
      <c r="HCQ1321" s="9"/>
      <c r="HCR1321" s="9"/>
      <c r="HCS1321" s="9"/>
      <c r="HCT1321" s="9"/>
      <c r="HCU1321" s="9"/>
      <c r="HCV1321" s="9"/>
      <c r="HCW1321" s="9"/>
      <c r="HCX1321" s="9"/>
      <c r="HCY1321" s="9"/>
      <c r="HCZ1321" s="9"/>
      <c r="HDA1321" s="9"/>
      <c r="HDB1321" s="9"/>
      <c r="HDC1321" s="9"/>
      <c r="HDD1321" s="9"/>
      <c r="HDE1321" s="9"/>
      <c r="HDF1321" s="9"/>
      <c r="HDG1321" s="9"/>
      <c r="HDH1321" s="9"/>
      <c r="HDI1321" s="9"/>
      <c r="HDJ1321" s="9"/>
      <c r="HDK1321" s="9"/>
      <c r="HDL1321" s="9"/>
      <c r="HDM1321" s="9"/>
      <c r="HDN1321" s="9"/>
      <c r="HDO1321" s="9"/>
      <c r="HDP1321" s="9"/>
      <c r="HDQ1321" s="9"/>
      <c r="HDR1321" s="9"/>
      <c r="HDS1321" s="9"/>
      <c r="HDT1321" s="9"/>
      <c r="HDU1321" s="9"/>
      <c r="HDV1321" s="9"/>
      <c r="HDW1321" s="9"/>
      <c r="HDX1321" s="9"/>
      <c r="HDY1321" s="9"/>
      <c r="HDZ1321" s="9"/>
      <c r="HEA1321" s="9"/>
      <c r="HEB1321" s="9"/>
      <c r="HEC1321" s="9"/>
      <c r="HED1321" s="9"/>
      <c r="HEE1321" s="9"/>
      <c r="HEF1321" s="9"/>
      <c r="HEG1321" s="9"/>
      <c r="HEH1321" s="9"/>
      <c r="HEI1321" s="9"/>
      <c r="HEJ1321" s="9"/>
      <c r="HEK1321" s="9"/>
      <c r="HEL1321" s="9"/>
      <c r="HEM1321" s="9"/>
      <c r="HEN1321" s="9"/>
      <c r="HEO1321" s="9"/>
      <c r="HEP1321" s="9"/>
      <c r="HEQ1321" s="9"/>
      <c r="HER1321" s="9"/>
      <c r="HES1321" s="9"/>
      <c r="HET1321" s="9"/>
      <c r="HEU1321" s="9"/>
      <c r="HEV1321" s="9"/>
      <c r="HEW1321" s="9"/>
      <c r="HEX1321" s="9"/>
      <c r="HEY1321" s="9"/>
      <c r="HEZ1321" s="9"/>
      <c r="HFA1321" s="9"/>
      <c r="HFB1321" s="9"/>
      <c r="HFC1321" s="9"/>
      <c r="HFD1321" s="9"/>
      <c r="HFE1321" s="9"/>
      <c r="HFF1321" s="9"/>
      <c r="HFG1321" s="9"/>
      <c r="HFH1321" s="9"/>
      <c r="HFI1321" s="9"/>
      <c r="HFJ1321" s="9"/>
      <c r="HFK1321" s="9"/>
      <c r="HFL1321" s="9"/>
      <c r="HFM1321" s="9"/>
      <c r="HFN1321" s="9"/>
      <c r="HFO1321" s="9"/>
      <c r="HFP1321" s="9"/>
      <c r="HFQ1321" s="9"/>
      <c r="HFR1321" s="9"/>
      <c r="HFS1321" s="9"/>
      <c r="HFT1321" s="9"/>
      <c r="HFU1321" s="9"/>
      <c r="HFV1321" s="9"/>
      <c r="HFW1321" s="9"/>
      <c r="HFX1321" s="9"/>
      <c r="HFY1321" s="9"/>
      <c r="HFZ1321" s="9"/>
      <c r="HGA1321" s="9"/>
      <c r="HGB1321" s="9"/>
      <c r="HGC1321" s="9"/>
      <c r="HGD1321" s="9"/>
      <c r="HGE1321" s="9"/>
      <c r="HGF1321" s="9"/>
      <c r="HGG1321" s="9"/>
      <c r="HGH1321" s="9"/>
      <c r="HGI1321" s="9"/>
      <c r="HGJ1321" s="9"/>
      <c r="HGK1321" s="9"/>
      <c r="HGL1321" s="9"/>
      <c r="HGM1321" s="9"/>
      <c r="HGN1321" s="9"/>
      <c r="HGO1321" s="9"/>
      <c r="HGP1321" s="9"/>
      <c r="HGQ1321" s="9"/>
      <c r="HGR1321" s="9"/>
      <c r="HGS1321" s="9"/>
      <c r="HGT1321" s="9"/>
      <c r="HGU1321" s="9"/>
      <c r="HGV1321" s="9"/>
      <c r="HGW1321" s="9"/>
      <c r="HGX1321" s="9"/>
      <c r="HGY1321" s="9"/>
      <c r="HGZ1321" s="9"/>
      <c r="HHA1321" s="9"/>
      <c r="HHB1321" s="9"/>
      <c r="HHC1321" s="9"/>
      <c r="HHD1321" s="9"/>
      <c r="HHE1321" s="9"/>
      <c r="HHF1321" s="9"/>
      <c r="HHG1321" s="9"/>
      <c r="HHH1321" s="9"/>
      <c r="HHI1321" s="9"/>
      <c r="HHJ1321" s="9"/>
      <c r="HHK1321" s="9"/>
      <c r="HHL1321" s="9"/>
      <c r="HHM1321" s="9"/>
      <c r="HHN1321" s="9"/>
      <c r="HHO1321" s="9"/>
      <c r="HHP1321" s="9"/>
      <c r="HHQ1321" s="9"/>
      <c r="HHR1321" s="9"/>
      <c r="HHS1321" s="9"/>
      <c r="HHT1321" s="9"/>
      <c r="HHU1321" s="9"/>
      <c r="HHV1321" s="9"/>
      <c r="HHW1321" s="9"/>
      <c r="HHX1321" s="9"/>
      <c r="HHY1321" s="9"/>
      <c r="HHZ1321" s="9"/>
      <c r="HIA1321" s="9"/>
      <c r="HIB1321" s="9"/>
      <c r="HIC1321" s="9"/>
      <c r="HID1321" s="9"/>
      <c r="HIE1321" s="9"/>
      <c r="HIF1321" s="9"/>
      <c r="HIG1321" s="9"/>
      <c r="HIH1321" s="9"/>
      <c r="HII1321" s="9"/>
      <c r="HIJ1321" s="9"/>
      <c r="HIK1321" s="9"/>
      <c r="HIL1321" s="9"/>
      <c r="HIM1321" s="9"/>
      <c r="HIN1321" s="9"/>
      <c r="HIO1321" s="9"/>
      <c r="HIP1321" s="9"/>
      <c r="HIQ1321" s="9"/>
      <c r="HIR1321" s="9"/>
      <c r="HIS1321" s="9"/>
      <c r="HIT1321" s="9"/>
      <c r="HIU1321" s="9"/>
      <c r="HIV1321" s="9"/>
      <c r="HIW1321" s="9"/>
      <c r="HIX1321" s="9"/>
      <c r="HIY1321" s="9"/>
      <c r="HIZ1321" s="9"/>
      <c r="HJA1321" s="9"/>
      <c r="HJB1321" s="9"/>
      <c r="HJC1321" s="9"/>
      <c r="HJD1321" s="9"/>
      <c r="HJE1321" s="9"/>
      <c r="HJF1321" s="9"/>
      <c r="HJG1321" s="9"/>
      <c r="HJH1321" s="9"/>
      <c r="HJI1321" s="9"/>
      <c r="HJJ1321" s="9"/>
      <c r="HJK1321" s="9"/>
      <c r="HJL1321" s="9"/>
      <c r="HJM1321" s="9"/>
      <c r="HJN1321" s="9"/>
      <c r="HJO1321" s="9"/>
      <c r="HJP1321" s="9"/>
      <c r="HJQ1321" s="9"/>
      <c r="HJR1321" s="9"/>
      <c r="HJS1321" s="9"/>
      <c r="HJT1321" s="9"/>
      <c r="HJU1321" s="9"/>
      <c r="HJV1321" s="9"/>
      <c r="HJW1321" s="9"/>
      <c r="HJX1321" s="9"/>
      <c r="HJY1321" s="9"/>
      <c r="HJZ1321" s="9"/>
      <c r="HKA1321" s="9"/>
      <c r="HKB1321" s="9"/>
      <c r="HKC1321" s="9"/>
      <c r="HKD1321" s="9"/>
      <c r="HKE1321" s="9"/>
      <c r="HKF1321" s="9"/>
      <c r="HKG1321" s="9"/>
      <c r="HKH1321" s="9"/>
      <c r="HKI1321" s="9"/>
      <c r="HKJ1321" s="9"/>
      <c r="HKK1321" s="9"/>
      <c r="HKL1321" s="9"/>
      <c r="HKM1321" s="9"/>
      <c r="HKN1321" s="9"/>
      <c r="HKO1321" s="9"/>
      <c r="HKP1321" s="9"/>
      <c r="HKQ1321" s="9"/>
      <c r="HKR1321" s="9"/>
      <c r="HKS1321" s="9"/>
      <c r="HKT1321" s="9"/>
      <c r="HKU1321" s="9"/>
      <c r="HKV1321" s="9"/>
      <c r="HKW1321" s="9"/>
      <c r="HKX1321" s="9"/>
      <c r="HKY1321" s="9"/>
      <c r="HKZ1321" s="9"/>
      <c r="HLA1321" s="9"/>
      <c r="HLB1321" s="9"/>
      <c r="HLC1321" s="9"/>
      <c r="HLD1321" s="9"/>
      <c r="HLE1321" s="9"/>
      <c r="HLF1321" s="9"/>
      <c r="HLG1321" s="9"/>
      <c r="HLH1321" s="9"/>
      <c r="HLI1321" s="9"/>
      <c r="HLJ1321" s="9"/>
      <c r="HLK1321" s="9"/>
      <c r="HLL1321" s="9"/>
      <c r="HLM1321" s="9"/>
      <c r="HLN1321" s="9"/>
      <c r="HLO1321" s="9"/>
      <c r="HLP1321" s="9"/>
      <c r="HLQ1321" s="9"/>
      <c r="HLR1321" s="9"/>
      <c r="HLS1321" s="9"/>
      <c r="HLT1321" s="9"/>
      <c r="HLU1321" s="9"/>
      <c r="HLV1321" s="9"/>
      <c r="HLW1321" s="9"/>
      <c r="HLX1321" s="9"/>
      <c r="HLY1321" s="9"/>
      <c r="HLZ1321" s="9"/>
      <c r="HMA1321" s="9"/>
      <c r="HMB1321" s="9"/>
      <c r="HMC1321" s="9"/>
      <c r="HMD1321" s="9"/>
      <c r="HME1321" s="9"/>
      <c r="HMF1321" s="9"/>
      <c r="HMG1321" s="9"/>
      <c r="HMH1321" s="9"/>
      <c r="HMI1321" s="9"/>
      <c r="HMJ1321" s="9"/>
      <c r="HMK1321" s="9"/>
      <c r="HML1321" s="9"/>
      <c r="HMM1321" s="9"/>
      <c r="HMN1321" s="9"/>
      <c r="HMO1321" s="9"/>
      <c r="HMP1321" s="9"/>
      <c r="HMQ1321" s="9"/>
      <c r="HMR1321" s="9"/>
      <c r="HMS1321" s="9"/>
      <c r="HMT1321" s="9"/>
      <c r="HMU1321" s="9"/>
      <c r="HMV1321" s="9"/>
      <c r="HMW1321" s="9"/>
      <c r="HMX1321" s="9"/>
      <c r="HMY1321" s="9"/>
      <c r="HMZ1321" s="9"/>
      <c r="HNA1321" s="9"/>
      <c r="HNB1321" s="9"/>
      <c r="HNC1321" s="9"/>
      <c r="HND1321" s="9"/>
      <c r="HNE1321" s="9"/>
      <c r="HNF1321" s="9"/>
      <c r="HNG1321" s="9"/>
      <c r="HNH1321" s="9"/>
      <c r="HNI1321" s="9"/>
      <c r="HNJ1321" s="9"/>
      <c r="HNK1321" s="9"/>
      <c r="HNL1321" s="9"/>
      <c r="HNM1321" s="9"/>
      <c r="HNN1321" s="9"/>
      <c r="HNO1321" s="9"/>
      <c r="HNP1321" s="9"/>
      <c r="HNQ1321" s="9"/>
      <c r="HNR1321" s="9"/>
      <c r="HNS1321" s="9"/>
      <c r="HNT1321" s="9"/>
      <c r="HNU1321" s="9"/>
      <c r="HNV1321" s="9"/>
      <c r="HNW1321" s="9"/>
      <c r="HNX1321" s="9"/>
      <c r="HNY1321" s="9"/>
      <c r="HNZ1321" s="9"/>
      <c r="HOA1321" s="9"/>
      <c r="HOB1321" s="9"/>
      <c r="HOC1321" s="9"/>
      <c r="HOD1321" s="9"/>
      <c r="HOE1321" s="9"/>
      <c r="HOF1321" s="9"/>
      <c r="HOG1321" s="9"/>
      <c r="HOH1321" s="9"/>
      <c r="HOI1321" s="9"/>
      <c r="HOJ1321" s="9"/>
      <c r="HOK1321" s="9"/>
      <c r="HOL1321" s="9"/>
      <c r="HOM1321" s="9"/>
      <c r="HON1321" s="9"/>
      <c r="HOO1321" s="9"/>
      <c r="HOP1321" s="9"/>
      <c r="HOQ1321" s="9"/>
      <c r="HOR1321" s="9"/>
      <c r="HOS1321" s="9"/>
      <c r="HOT1321" s="9"/>
      <c r="HOU1321" s="9"/>
      <c r="HOV1321" s="9"/>
      <c r="HOW1321" s="9"/>
      <c r="HOX1321" s="9"/>
      <c r="HOY1321" s="9"/>
      <c r="HOZ1321" s="9"/>
      <c r="HPA1321" s="9"/>
      <c r="HPB1321" s="9"/>
      <c r="HPC1321" s="9"/>
      <c r="HPD1321" s="9"/>
      <c r="HPE1321" s="9"/>
      <c r="HPF1321" s="9"/>
      <c r="HPG1321" s="9"/>
      <c r="HPH1321" s="9"/>
      <c r="HPI1321" s="9"/>
      <c r="HPJ1321" s="9"/>
      <c r="HPK1321" s="9"/>
      <c r="HPL1321" s="9"/>
      <c r="HPM1321" s="9"/>
      <c r="HPN1321" s="9"/>
      <c r="HPO1321" s="9"/>
      <c r="HPP1321" s="9"/>
      <c r="HPQ1321" s="9"/>
      <c r="HPR1321" s="9"/>
      <c r="HPS1321" s="9"/>
      <c r="HPT1321" s="9"/>
      <c r="HPU1321" s="9"/>
      <c r="HPV1321" s="9"/>
      <c r="HPW1321" s="9"/>
      <c r="HPX1321" s="9"/>
      <c r="HPY1321" s="9"/>
      <c r="HPZ1321" s="9"/>
      <c r="HQA1321" s="9"/>
      <c r="HQB1321" s="9"/>
      <c r="HQC1321" s="9"/>
      <c r="HQD1321" s="9"/>
      <c r="HQE1321" s="9"/>
      <c r="HQF1321" s="9"/>
      <c r="HQG1321" s="9"/>
      <c r="HQH1321" s="9"/>
      <c r="HQI1321" s="9"/>
      <c r="HQJ1321" s="9"/>
      <c r="HQK1321" s="9"/>
      <c r="HQL1321" s="9"/>
      <c r="HQM1321" s="9"/>
      <c r="HQN1321" s="9"/>
      <c r="HQO1321" s="9"/>
      <c r="HQP1321" s="9"/>
      <c r="HQQ1321" s="9"/>
      <c r="HQR1321" s="9"/>
      <c r="HQS1321" s="9"/>
      <c r="HQT1321" s="9"/>
      <c r="HQU1321" s="9"/>
      <c r="HQV1321" s="9"/>
      <c r="HQW1321" s="9"/>
      <c r="HQX1321" s="9"/>
      <c r="HQY1321" s="9"/>
      <c r="HQZ1321" s="9"/>
      <c r="HRA1321" s="9"/>
      <c r="HRB1321" s="9"/>
      <c r="HRC1321" s="9"/>
      <c r="HRD1321" s="9"/>
      <c r="HRE1321" s="9"/>
      <c r="HRF1321" s="9"/>
      <c r="HRG1321" s="9"/>
      <c r="HRH1321" s="9"/>
      <c r="HRI1321" s="9"/>
      <c r="HRJ1321" s="9"/>
      <c r="HRK1321" s="9"/>
      <c r="HRL1321" s="9"/>
      <c r="HRM1321" s="9"/>
      <c r="HRN1321" s="9"/>
      <c r="HRO1321" s="9"/>
      <c r="HRP1321" s="9"/>
      <c r="HRQ1321" s="9"/>
      <c r="HRR1321" s="9"/>
      <c r="HRS1321" s="9"/>
      <c r="HRT1321" s="9"/>
      <c r="HRU1321" s="9"/>
      <c r="HRV1321" s="9"/>
      <c r="HRW1321" s="9"/>
      <c r="HRX1321" s="9"/>
      <c r="HRY1321" s="9"/>
      <c r="HRZ1321" s="9"/>
      <c r="HSA1321" s="9"/>
      <c r="HSB1321" s="9"/>
      <c r="HSC1321" s="9"/>
      <c r="HSD1321" s="9"/>
      <c r="HSE1321" s="9"/>
      <c r="HSF1321" s="9"/>
      <c r="HSG1321" s="9"/>
      <c r="HSH1321" s="9"/>
      <c r="HSI1321" s="9"/>
      <c r="HSJ1321" s="9"/>
      <c r="HSK1321" s="9"/>
      <c r="HSL1321" s="9"/>
      <c r="HSM1321" s="9"/>
      <c r="HSN1321" s="9"/>
      <c r="HSO1321" s="9"/>
      <c r="HSP1321" s="9"/>
      <c r="HSQ1321" s="9"/>
      <c r="HSR1321" s="9"/>
      <c r="HSS1321" s="9"/>
      <c r="HST1321" s="9"/>
      <c r="HSU1321" s="9"/>
      <c r="HSV1321" s="9"/>
      <c r="HSW1321" s="9"/>
      <c r="HSX1321" s="9"/>
      <c r="HSY1321" s="9"/>
      <c r="HSZ1321" s="9"/>
      <c r="HTA1321" s="9"/>
      <c r="HTB1321" s="9"/>
      <c r="HTC1321" s="9"/>
      <c r="HTD1321" s="9"/>
      <c r="HTE1321" s="9"/>
      <c r="HTF1321" s="9"/>
      <c r="HTG1321" s="9"/>
      <c r="HTH1321" s="9"/>
      <c r="HTI1321" s="9"/>
      <c r="HTJ1321" s="9"/>
      <c r="HTK1321" s="9"/>
      <c r="HTL1321" s="9"/>
      <c r="HTM1321" s="9"/>
      <c r="HTN1321" s="9"/>
      <c r="HTO1321" s="9"/>
      <c r="HTP1321" s="9"/>
      <c r="HTQ1321" s="9"/>
      <c r="HTR1321" s="9"/>
      <c r="HTS1321" s="9"/>
      <c r="HTT1321" s="9"/>
      <c r="HTU1321" s="9"/>
      <c r="HTV1321" s="9"/>
      <c r="HTW1321" s="9"/>
      <c r="HTX1321" s="9"/>
      <c r="HTY1321" s="9"/>
      <c r="HTZ1321" s="9"/>
      <c r="HUA1321" s="9"/>
      <c r="HUB1321" s="9"/>
      <c r="HUC1321" s="9"/>
      <c r="HUD1321" s="9"/>
      <c r="HUE1321" s="9"/>
      <c r="HUF1321" s="9"/>
      <c r="HUG1321" s="9"/>
      <c r="HUH1321" s="9"/>
      <c r="HUI1321" s="9"/>
      <c r="HUJ1321" s="9"/>
      <c r="HUK1321" s="9"/>
      <c r="HUL1321" s="9"/>
      <c r="HUM1321" s="9"/>
      <c r="HUN1321" s="9"/>
      <c r="HUO1321" s="9"/>
      <c r="HUP1321" s="9"/>
      <c r="HUQ1321" s="9"/>
      <c r="HUR1321" s="9"/>
      <c r="HUS1321" s="9"/>
      <c r="HUT1321" s="9"/>
      <c r="HUU1321" s="9"/>
      <c r="HUV1321" s="9"/>
      <c r="HUW1321" s="9"/>
      <c r="HUX1321" s="9"/>
      <c r="HUY1321" s="9"/>
      <c r="HUZ1321" s="9"/>
      <c r="HVA1321" s="9"/>
      <c r="HVB1321" s="9"/>
      <c r="HVC1321" s="9"/>
      <c r="HVD1321" s="9"/>
      <c r="HVE1321" s="9"/>
      <c r="HVF1321" s="9"/>
      <c r="HVG1321" s="9"/>
      <c r="HVH1321" s="9"/>
      <c r="HVI1321" s="9"/>
      <c r="HVJ1321" s="9"/>
      <c r="HVK1321" s="9"/>
      <c r="HVL1321" s="9"/>
      <c r="HVM1321" s="9"/>
      <c r="HVN1321" s="9"/>
      <c r="HVO1321" s="9"/>
      <c r="HVP1321" s="9"/>
      <c r="HVQ1321" s="9"/>
      <c r="HVR1321" s="9"/>
      <c r="HVS1321" s="9"/>
      <c r="HVT1321" s="9"/>
      <c r="HVU1321" s="9"/>
      <c r="HVV1321" s="9"/>
      <c r="HVW1321" s="9"/>
      <c r="HVX1321" s="9"/>
      <c r="HVY1321" s="9"/>
      <c r="HVZ1321" s="9"/>
      <c r="HWA1321" s="9"/>
      <c r="HWB1321" s="9"/>
      <c r="HWC1321" s="9"/>
      <c r="HWD1321" s="9"/>
      <c r="HWE1321" s="9"/>
      <c r="HWF1321" s="9"/>
      <c r="HWG1321" s="9"/>
      <c r="HWH1321" s="9"/>
      <c r="HWI1321" s="9"/>
      <c r="HWJ1321" s="9"/>
      <c r="HWK1321" s="9"/>
      <c r="HWL1321" s="9"/>
      <c r="HWM1321" s="9"/>
      <c r="HWN1321" s="9"/>
      <c r="HWO1321" s="9"/>
      <c r="HWP1321" s="9"/>
      <c r="HWQ1321" s="9"/>
      <c r="HWR1321" s="9"/>
      <c r="HWS1321" s="9"/>
      <c r="HWT1321" s="9"/>
      <c r="HWU1321" s="9"/>
      <c r="HWV1321" s="9"/>
      <c r="HWW1321" s="9"/>
      <c r="HWX1321" s="9"/>
      <c r="HWY1321" s="9"/>
      <c r="HWZ1321" s="9"/>
      <c r="HXA1321" s="9"/>
      <c r="HXB1321" s="9"/>
      <c r="HXC1321" s="9"/>
      <c r="HXD1321" s="9"/>
      <c r="HXE1321" s="9"/>
      <c r="HXF1321" s="9"/>
      <c r="HXG1321" s="9"/>
      <c r="HXH1321" s="9"/>
      <c r="HXI1321" s="9"/>
      <c r="HXJ1321" s="9"/>
      <c r="HXK1321" s="9"/>
      <c r="HXL1321" s="9"/>
      <c r="HXM1321" s="9"/>
      <c r="HXN1321" s="9"/>
      <c r="HXO1321" s="9"/>
      <c r="HXP1321" s="9"/>
      <c r="HXQ1321" s="9"/>
      <c r="HXR1321" s="9"/>
      <c r="HXS1321" s="9"/>
      <c r="HXT1321" s="9"/>
      <c r="HXU1321" s="9"/>
      <c r="HXV1321" s="9"/>
      <c r="HXW1321" s="9"/>
      <c r="HXX1321" s="9"/>
      <c r="HXY1321" s="9"/>
      <c r="HXZ1321" s="9"/>
      <c r="HYA1321" s="9"/>
      <c r="HYB1321" s="9"/>
      <c r="HYC1321" s="9"/>
      <c r="HYD1321" s="9"/>
      <c r="HYE1321" s="9"/>
      <c r="HYF1321" s="9"/>
      <c r="HYG1321" s="9"/>
      <c r="HYH1321" s="9"/>
      <c r="HYI1321" s="9"/>
      <c r="HYJ1321" s="9"/>
      <c r="HYK1321" s="9"/>
      <c r="HYL1321" s="9"/>
      <c r="HYM1321" s="9"/>
      <c r="HYN1321" s="9"/>
      <c r="HYO1321" s="9"/>
      <c r="HYP1321" s="9"/>
      <c r="HYQ1321" s="9"/>
      <c r="HYR1321" s="9"/>
      <c r="HYS1321" s="9"/>
      <c r="HYT1321" s="9"/>
      <c r="HYU1321" s="9"/>
      <c r="HYV1321" s="9"/>
      <c r="HYW1321" s="9"/>
      <c r="HYX1321" s="9"/>
      <c r="HYY1321" s="9"/>
      <c r="HYZ1321" s="9"/>
      <c r="HZA1321" s="9"/>
      <c r="HZB1321" s="9"/>
      <c r="HZC1321" s="9"/>
      <c r="HZD1321" s="9"/>
      <c r="HZE1321" s="9"/>
      <c r="HZF1321" s="9"/>
      <c r="HZG1321" s="9"/>
      <c r="HZH1321" s="9"/>
      <c r="HZI1321" s="9"/>
      <c r="HZJ1321" s="9"/>
      <c r="HZK1321" s="9"/>
      <c r="HZL1321" s="9"/>
      <c r="HZM1321" s="9"/>
      <c r="HZN1321" s="9"/>
      <c r="HZO1321" s="9"/>
      <c r="HZP1321" s="9"/>
      <c r="HZQ1321" s="9"/>
      <c r="HZR1321" s="9"/>
      <c r="HZS1321" s="9"/>
      <c r="HZT1321" s="9"/>
      <c r="HZU1321" s="9"/>
      <c r="HZV1321" s="9"/>
      <c r="HZW1321" s="9"/>
      <c r="HZX1321" s="9"/>
      <c r="HZY1321" s="9"/>
      <c r="HZZ1321" s="9"/>
      <c r="IAA1321" s="9"/>
      <c r="IAB1321" s="9"/>
      <c r="IAC1321" s="9"/>
      <c r="IAD1321" s="9"/>
      <c r="IAE1321" s="9"/>
      <c r="IAF1321" s="9"/>
      <c r="IAG1321" s="9"/>
      <c r="IAH1321" s="9"/>
      <c r="IAI1321" s="9"/>
      <c r="IAJ1321" s="9"/>
      <c r="IAK1321" s="9"/>
      <c r="IAL1321" s="9"/>
      <c r="IAM1321" s="9"/>
      <c r="IAN1321" s="9"/>
      <c r="IAO1321" s="9"/>
      <c r="IAP1321" s="9"/>
      <c r="IAQ1321" s="9"/>
      <c r="IAR1321" s="9"/>
      <c r="IAS1321" s="9"/>
      <c r="IAT1321" s="9"/>
      <c r="IAU1321" s="9"/>
      <c r="IAV1321" s="9"/>
      <c r="IAW1321" s="9"/>
      <c r="IAX1321" s="9"/>
      <c r="IAY1321" s="9"/>
      <c r="IAZ1321" s="9"/>
      <c r="IBA1321" s="9"/>
      <c r="IBB1321" s="9"/>
      <c r="IBC1321" s="9"/>
      <c r="IBD1321" s="9"/>
      <c r="IBE1321" s="9"/>
      <c r="IBF1321" s="9"/>
      <c r="IBG1321" s="9"/>
      <c r="IBH1321" s="9"/>
      <c r="IBI1321" s="9"/>
      <c r="IBJ1321" s="9"/>
      <c r="IBK1321" s="9"/>
      <c r="IBL1321" s="9"/>
      <c r="IBM1321" s="9"/>
      <c r="IBN1321" s="9"/>
      <c r="IBO1321" s="9"/>
      <c r="IBP1321" s="9"/>
      <c r="IBQ1321" s="9"/>
      <c r="IBR1321" s="9"/>
      <c r="IBS1321" s="9"/>
      <c r="IBT1321" s="9"/>
      <c r="IBU1321" s="9"/>
      <c r="IBV1321" s="9"/>
      <c r="IBW1321" s="9"/>
      <c r="IBX1321" s="9"/>
      <c r="IBY1321" s="9"/>
      <c r="IBZ1321" s="9"/>
      <c r="ICA1321" s="9"/>
      <c r="ICB1321" s="9"/>
      <c r="ICC1321" s="9"/>
      <c r="ICD1321" s="9"/>
      <c r="ICE1321" s="9"/>
      <c r="ICF1321" s="9"/>
      <c r="ICG1321" s="9"/>
      <c r="ICH1321" s="9"/>
      <c r="ICI1321" s="9"/>
      <c r="ICJ1321" s="9"/>
      <c r="ICK1321" s="9"/>
      <c r="ICL1321" s="9"/>
      <c r="ICM1321" s="9"/>
      <c r="ICN1321" s="9"/>
      <c r="ICO1321" s="9"/>
      <c r="ICP1321" s="9"/>
      <c r="ICQ1321" s="9"/>
      <c r="ICR1321" s="9"/>
      <c r="ICS1321" s="9"/>
      <c r="ICT1321" s="9"/>
      <c r="ICU1321" s="9"/>
      <c r="ICV1321" s="9"/>
      <c r="ICW1321" s="9"/>
      <c r="ICX1321" s="9"/>
      <c r="ICY1321" s="9"/>
      <c r="ICZ1321" s="9"/>
      <c r="IDA1321" s="9"/>
      <c r="IDB1321" s="9"/>
      <c r="IDC1321" s="9"/>
      <c r="IDD1321" s="9"/>
      <c r="IDE1321" s="9"/>
      <c r="IDF1321" s="9"/>
      <c r="IDG1321" s="9"/>
      <c r="IDH1321" s="9"/>
      <c r="IDI1321" s="9"/>
      <c r="IDJ1321" s="9"/>
      <c r="IDK1321" s="9"/>
      <c r="IDL1321" s="9"/>
      <c r="IDM1321" s="9"/>
      <c r="IDN1321" s="9"/>
      <c r="IDO1321" s="9"/>
      <c r="IDP1321" s="9"/>
      <c r="IDQ1321" s="9"/>
      <c r="IDR1321" s="9"/>
      <c r="IDS1321" s="9"/>
      <c r="IDT1321" s="9"/>
      <c r="IDU1321" s="9"/>
      <c r="IDV1321" s="9"/>
      <c r="IDW1321" s="9"/>
      <c r="IDX1321" s="9"/>
      <c r="IDY1321" s="9"/>
      <c r="IDZ1321" s="9"/>
      <c r="IEA1321" s="9"/>
      <c r="IEB1321" s="9"/>
      <c r="IEC1321" s="9"/>
      <c r="IED1321" s="9"/>
      <c r="IEE1321" s="9"/>
      <c r="IEF1321" s="9"/>
      <c r="IEG1321" s="9"/>
      <c r="IEH1321" s="9"/>
      <c r="IEI1321" s="9"/>
      <c r="IEJ1321" s="9"/>
      <c r="IEK1321" s="9"/>
      <c r="IEL1321" s="9"/>
      <c r="IEM1321" s="9"/>
      <c r="IEN1321" s="9"/>
      <c r="IEO1321" s="9"/>
      <c r="IEP1321" s="9"/>
      <c r="IEQ1321" s="9"/>
      <c r="IER1321" s="9"/>
      <c r="IES1321" s="9"/>
      <c r="IET1321" s="9"/>
      <c r="IEU1321" s="9"/>
      <c r="IEV1321" s="9"/>
      <c r="IEW1321" s="9"/>
      <c r="IEX1321" s="9"/>
      <c r="IEY1321" s="9"/>
      <c r="IEZ1321" s="9"/>
      <c r="IFA1321" s="9"/>
      <c r="IFB1321" s="9"/>
      <c r="IFC1321" s="9"/>
      <c r="IFD1321" s="9"/>
      <c r="IFE1321" s="9"/>
      <c r="IFF1321" s="9"/>
      <c r="IFG1321" s="9"/>
      <c r="IFH1321" s="9"/>
      <c r="IFI1321" s="9"/>
      <c r="IFJ1321" s="9"/>
      <c r="IFK1321" s="9"/>
      <c r="IFL1321" s="9"/>
      <c r="IFM1321" s="9"/>
      <c r="IFN1321" s="9"/>
      <c r="IFO1321" s="9"/>
      <c r="IFP1321" s="9"/>
      <c r="IFQ1321" s="9"/>
      <c r="IFR1321" s="9"/>
      <c r="IFS1321" s="9"/>
      <c r="IFT1321" s="9"/>
      <c r="IFU1321" s="9"/>
      <c r="IFV1321" s="9"/>
      <c r="IFW1321" s="9"/>
      <c r="IFX1321" s="9"/>
      <c r="IFY1321" s="9"/>
      <c r="IFZ1321" s="9"/>
      <c r="IGA1321" s="9"/>
      <c r="IGB1321" s="9"/>
      <c r="IGC1321" s="9"/>
      <c r="IGD1321" s="9"/>
      <c r="IGE1321" s="9"/>
      <c r="IGF1321" s="9"/>
      <c r="IGG1321" s="9"/>
      <c r="IGH1321" s="9"/>
      <c r="IGI1321" s="9"/>
      <c r="IGJ1321" s="9"/>
      <c r="IGK1321" s="9"/>
      <c r="IGL1321" s="9"/>
      <c r="IGM1321" s="9"/>
      <c r="IGN1321" s="9"/>
      <c r="IGO1321" s="9"/>
      <c r="IGP1321" s="9"/>
      <c r="IGQ1321" s="9"/>
      <c r="IGR1321" s="9"/>
      <c r="IGS1321" s="9"/>
      <c r="IGT1321" s="9"/>
      <c r="IGU1321" s="9"/>
      <c r="IGV1321" s="9"/>
      <c r="IGW1321" s="9"/>
      <c r="IGX1321" s="9"/>
      <c r="IGY1321" s="9"/>
      <c r="IGZ1321" s="9"/>
      <c r="IHA1321" s="9"/>
      <c r="IHB1321" s="9"/>
      <c r="IHC1321" s="9"/>
      <c r="IHD1321" s="9"/>
      <c r="IHE1321" s="9"/>
      <c r="IHF1321" s="9"/>
      <c r="IHG1321" s="9"/>
      <c r="IHH1321" s="9"/>
      <c r="IHI1321" s="9"/>
      <c r="IHJ1321" s="9"/>
      <c r="IHK1321" s="9"/>
      <c r="IHL1321" s="9"/>
      <c r="IHM1321" s="9"/>
      <c r="IHN1321" s="9"/>
      <c r="IHO1321" s="9"/>
      <c r="IHP1321" s="9"/>
      <c r="IHQ1321" s="9"/>
      <c r="IHR1321" s="9"/>
      <c r="IHS1321" s="9"/>
      <c r="IHT1321" s="9"/>
      <c r="IHU1321" s="9"/>
      <c r="IHV1321" s="9"/>
      <c r="IHW1321" s="9"/>
      <c r="IHX1321" s="9"/>
      <c r="IHY1321" s="9"/>
      <c r="IHZ1321" s="9"/>
      <c r="IIA1321" s="9"/>
      <c r="IIB1321" s="9"/>
      <c r="IIC1321" s="9"/>
      <c r="IID1321" s="9"/>
      <c r="IIE1321" s="9"/>
      <c r="IIF1321" s="9"/>
      <c r="IIG1321" s="9"/>
      <c r="IIH1321" s="9"/>
      <c r="III1321" s="9"/>
      <c r="IIJ1321" s="9"/>
      <c r="IIK1321" s="9"/>
      <c r="IIL1321" s="9"/>
      <c r="IIM1321" s="9"/>
      <c r="IIN1321" s="9"/>
      <c r="IIO1321" s="9"/>
      <c r="IIP1321" s="9"/>
      <c r="IIQ1321" s="9"/>
      <c r="IIR1321" s="9"/>
      <c r="IIS1321" s="9"/>
      <c r="IIT1321" s="9"/>
      <c r="IIU1321" s="9"/>
      <c r="IIV1321" s="9"/>
      <c r="IIW1321" s="9"/>
      <c r="IIX1321" s="9"/>
      <c r="IIY1321" s="9"/>
      <c r="IIZ1321" s="9"/>
      <c r="IJA1321" s="9"/>
      <c r="IJB1321" s="9"/>
      <c r="IJC1321" s="9"/>
      <c r="IJD1321" s="9"/>
      <c r="IJE1321" s="9"/>
      <c r="IJF1321" s="9"/>
      <c r="IJG1321" s="9"/>
      <c r="IJH1321" s="9"/>
      <c r="IJI1321" s="9"/>
      <c r="IJJ1321" s="9"/>
      <c r="IJK1321" s="9"/>
      <c r="IJL1321" s="9"/>
      <c r="IJM1321" s="9"/>
      <c r="IJN1321" s="9"/>
      <c r="IJO1321" s="9"/>
      <c r="IJP1321" s="9"/>
      <c r="IJQ1321" s="9"/>
      <c r="IJR1321" s="9"/>
      <c r="IJS1321" s="9"/>
      <c r="IJT1321" s="9"/>
      <c r="IJU1321" s="9"/>
      <c r="IJV1321" s="9"/>
      <c r="IJW1321" s="9"/>
      <c r="IJX1321" s="9"/>
      <c r="IJY1321" s="9"/>
      <c r="IJZ1321" s="9"/>
      <c r="IKA1321" s="9"/>
      <c r="IKB1321" s="9"/>
      <c r="IKC1321" s="9"/>
      <c r="IKD1321" s="9"/>
      <c r="IKE1321" s="9"/>
      <c r="IKF1321" s="9"/>
      <c r="IKG1321" s="9"/>
      <c r="IKH1321" s="9"/>
      <c r="IKI1321" s="9"/>
      <c r="IKJ1321" s="9"/>
      <c r="IKK1321" s="9"/>
      <c r="IKL1321" s="9"/>
      <c r="IKM1321" s="9"/>
      <c r="IKN1321" s="9"/>
      <c r="IKO1321" s="9"/>
      <c r="IKP1321" s="9"/>
      <c r="IKQ1321" s="9"/>
      <c r="IKR1321" s="9"/>
      <c r="IKS1321" s="9"/>
      <c r="IKT1321" s="9"/>
      <c r="IKU1321" s="9"/>
      <c r="IKV1321" s="9"/>
      <c r="IKW1321" s="9"/>
      <c r="IKX1321" s="9"/>
      <c r="IKY1321" s="9"/>
      <c r="IKZ1321" s="9"/>
      <c r="ILA1321" s="9"/>
      <c r="ILB1321" s="9"/>
      <c r="ILC1321" s="9"/>
      <c r="ILD1321" s="9"/>
      <c r="ILE1321" s="9"/>
      <c r="ILF1321" s="9"/>
      <c r="ILG1321" s="9"/>
      <c r="ILH1321" s="9"/>
      <c r="ILI1321" s="9"/>
      <c r="ILJ1321" s="9"/>
      <c r="ILK1321" s="9"/>
      <c r="ILL1321" s="9"/>
      <c r="ILM1321" s="9"/>
      <c r="ILN1321" s="9"/>
      <c r="ILO1321" s="9"/>
      <c r="ILP1321" s="9"/>
      <c r="ILQ1321" s="9"/>
      <c r="ILR1321" s="9"/>
      <c r="ILS1321" s="9"/>
      <c r="ILT1321" s="9"/>
      <c r="ILU1321" s="9"/>
      <c r="ILV1321" s="9"/>
      <c r="ILW1321" s="9"/>
      <c r="ILX1321" s="9"/>
      <c r="ILY1321" s="9"/>
      <c r="ILZ1321" s="9"/>
      <c r="IMA1321" s="9"/>
      <c r="IMB1321" s="9"/>
      <c r="IMC1321" s="9"/>
      <c r="IMD1321" s="9"/>
      <c r="IME1321" s="9"/>
      <c r="IMF1321" s="9"/>
      <c r="IMG1321" s="9"/>
      <c r="IMH1321" s="9"/>
      <c r="IMI1321" s="9"/>
      <c r="IMJ1321" s="9"/>
      <c r="IMK1321" s="9"/>
      <c r="IML1321" s="9"/>
      <c r="IMM1321" s="9"/>
      <c r="IMN1321" s="9"/>
      <c r="IMO1321" s="9"/>
      <c r="IMP1321" s="9"/>
      <c r="IMQ1321" s="9"/>
      <c r="IMR1321" s="9"/>
      <c r="IMS1321" s="9"/>
      <c r="IMT1321" s="9"/>
      <c r="IMU1321" s="9"/>
      <c r="IMV1321" s="9"/>
      <c r="IMW1321" s="9"/>
      <c r="IMX1321" s="9"/>
      <c r="IMY1321" s="9"/>
      <c r="IMZ1321" s="9"/>
      <c r="INA1321" s="9"/>
      <c r="INB1321" s="9"/>
      <c r="INC1321" s="9"/>
      <c r="IND1321" s="9"/>
      <c r="INE1321" s="9"/>
      <c r="INF1321" s="9"/>
      <c r="ING1321" s="9"/>
      <c r="INH1321" s="9"/>
      <c r="INI1321" s="9"/>
      <c r="INJ1321" s="9"/>
      <c r="INK1321" s="9"/>
      <c r="INL1321" s="9"/>
      <c r="INM1321" s="9"/>
      <c r="INN1321" s="9"/>
      <c r="INO1321" s="9"/>
      <c r="INP1321" s="9"/>
      <c r="INQ1321" s="9"/>
      <c r="INR1321" s="9"/>
      <c r="INS1321" s="9"/>
      <c r="INT1321" s="9"/>
      <c r="INU1321" s="9"/>
      <c r="INV1321" s="9"/>
      <c r="INW1321" s="9"/>
      <c r="INX1321" s="9"/>
      <c r="INY1321" s="9"/>
      <c r="INZ1321" s="9"/>
      <c r="IOA1321" s="9"/>
      <c r="IOB1321" s="9"/>
      <c r="IOC1321" s="9"/>
      <c r="IOD1321" s="9"/>
      <c r="IOE1321" s="9"/>
      <c r="IOF1321" s="9"/>
      <c r="IOG1321" s="9"/>
      <c r="IOH1321" s="9"/>
      <c r="IOI1321" s="9"/>
      <c r="IOJ1321" s="9"/>
      <c r="IOK1321" s="9"/>
      <c r="IOL1321" s="9"/>
      <c r="IOM1321" s="9"/>
      <c r="ION1321" s="9"/>
      <c r="IOO1321" s="9"/>
      <c r="IOP1321" s="9"/>
      <c r="IOQ1321" s="9"/>
      <c r="IOR1321" s="9"/>
      <c r="IOS1321" s="9"/>
      <c r="IOT1321" s="9"/>
      <c r="IOU1321" s="9"/>
      <c r="IOV1321" s="9"/>
      <c r="IOW1321" s="9"/>
      <c r="IOX1321" s="9"/>
      <c r="IOY1321" s="9"/>
      <c r="IOZ1321" s="9"/>
      <c r="IPA1321" s="9"/>
      <c r="IPB1321" s="9"/>
      <c r="IPC1321" s="9"/>
      <c r="IPD1321" s="9"/>
      <c r="IPE1321" s="9"/>
      <c r="IPF1321" s="9"/>
      <c r="IPG1321" s="9"/>
      <c r="IPH1321" s="9"/>
      <c r="IPI1321" s="9"/>
      <c r="IPJ1321" s="9"/>
      <c r="IPK1321" s="9"/>
      <c r="IPL1321" s="9"/>
      <c r="IPM1321" s="9"/>
      <c r="IPN1321" s="9"/>
      <c r="IPO1321" s="9"/>
      <c r="IPP1321" s="9"/>
      <c r="IPQ1321" s="9"/>
      <c r="IPR1321" s="9"/>
      <c r="IPS1321" s="9"/>
      <c r="IPT1321" s="9"/>
      <c r="IPU1321" s="9"/>
      <c r="IPV1321" s="9"/>
      <c r="IPW1321" s="9"/>
      <c r="IPX1321" s="9"/>
      <c r="IPY1321" s="9"/>
      <c r="IPZ1321" s="9"/>
      <c r="IQA1321" s="9"/>
      <c r="IQB1321" s="9"/>
      <c r="IQC1321" s="9"/>
      <c r="IQD1321" s="9"/>
      <c r="IQE1321" s="9"/>
      <c r="IQF1321" s="9"/>
      <c r="IQG1321" s="9"/>
      <c r="IQH1321" s="9"/>
      <c r="IQI1321" s="9"/>
      <c r="IQJ1321" s="9"/>
      <c r="IQK1321" s="9"/>
      <c r="IQL1321" s="9"/>
      <c r="IQM1321" s="9"/>
      <c r="IQN1321" s="9"/>
      <c r="IQO1321" s="9"/>
      <c r="IQP1321" s="9"/>
      <c r="IQQ1321" s="9"/>
      <c r="IQR1321" s="9"/>
      <c r="IQS1321" s="9"/>
      <c r="IQT1321" s="9"/>
      <c r="IQU1321" s="9"/>
      <c r="IQV1321" s="9"/>
      <c r="IQW1321" s="9"/>
      <c r="IQX1321" s="9"/>
      <c r="IQY1321" s="9"/>
      <c r="IQZ1321" s="9"/>
      <c r="IRA1321" s="9"/>
      <c r="IRB1321" s="9"/>
      <c r="IRC1321" s="9"/>
      <c r="IRD1321" s="9"/>
      <c r="IRE1321" s="9"/>
      <c r="IRF1321" s="9"/>
      <c r="IRG1321" s="9"/>
      <c r="IRH1321" s="9"/>
      <c r="IRI1321" s="9"/>
      <c r="IRJ1321" s="9"/>
      <c r="IRK1321" s="9"/>
      <c r="IRL1321" s="9"/>
      <c r="IRM1321" s="9"/>
      <c r="IRN1321" s="9"/>
      <c r="IRO1321" s="9"/>
      <c r="IRP1321" s="9"/>
      <c r="IRQ1321" s="9"/>
      <c r="IRR1321" s="9"/>
      <c r="IRS1321" s="9"/>
      <c r="IRT1321" s="9"/>
      <c r="IRU1321" s="9"/>
      <c r="IRV1321" s="9"/>
      <c r="IRW1321" s="9"/>
      <c r="IRX1321" s="9"/>
      <c r="IRY1321" s="9"/>
      <c r="IRZ1321" s="9"/>
      <c r="ISA1321" s="9"/>
      <c r="ISB1321" s="9"/>
      <c r="ISC1321" s="9"/>
      <c r="ISD1321" s="9"/>
      <c r="ISE1321" s="9"/>
      <c r="ISF1321" s="9"/>
      <c r="ISG1321" s="9"/>
      <c r="ISH1321" s="9"/>
      <c r="ISI1321" s="9"/>
      <c r="ISJ1321" s="9"/>
      <c r="ISK1321" s="9"/>
      <c r="ISL1321" s="9"/>
      <c r="ISM1321" s="9"/>
      <c r="ISN1321" s="9"/>
      <c r="ISO1321" s="9"/>
      <c r="ISP1321" s="9"/>
      <c r="ISQ1321" s="9"/>
      <c r="ISR1321" s="9"/>
      <c r="ISS1321" s="9"/>
      <c r="IST1321" s="9"/>
      <c r="ISU1321" s="9"/>
      <c r="ISV1321" s="9"/>
      <c r="ISW1321" s="9"/>
      <c r="ISX1321" s="9"/>
      <c r="ISY1321" s="9"/>
      <c r="ISZ1321" s="9"/>
      <c r="ITA1321" s="9"/>
      <c r="ITB1321" s="9"/>
      <c r="ITC1321" s="9"/>
      <c r="ITD1321" s="9"/>
      <c r="ITE1321" s="9"/>
      <c r="ITF1321" s="9"/>
      <c r="ITG1321" s="9"/>
      <c r="ITH1321" s="9"/>
      <c r="ITI1321" s="9"/>
      <c r="ITJ1321" s="9"/>
      <c r="ITK1321" s="9"/>
      <c r="ITL1321" s="9"/>
      <c r="ITM1321" s="9"/>
      <c r="ITN1321" s="9"/>
      <c r="ITO1321" s="9"/>
      <c r="ITP1321" s="9"/>
      <c r="ITQ1321" s="9"/>
      <c r="ITR1321" s="9"/>
      <c r="ITS1321" s="9"/>
      <c r="ITT1321" s="9"/>
      <c r="ITU1321" s="9"/>
      <c r="ITV1321" s="9"/>
      <c r="ITW1321" s="9"/>
      <c r="ITX1321" s="9"/>
      <c r="ITY1321" s="9"/>
      <c r="ITZ1321" s="9"/>
      <c r="IUA1321" s="9"/>
      <c r="IUB1321" s="9"/>
      <c r="IUC1321" s="9"/>
      <c r="IUD1321" s="9"/>
      <c r="IUE1321" s="9"/>
      <c r="IUF1321" s="9"/>
      <c r="IUG1321" s="9"/>
      <c r="IUH1321" s="9"/>
      <c r="IUI1321" s="9"/>
      <c r="IUJ1321" s="9"/>
      <c r="IUK1321" s="9"/>
      <c r="IUL1321" s="9"/>
      <c r="IUM1321" s="9"/>
      <c r="IUN1321" s="9"/>
      <c r="IUO1321" s="9"/>
      <c r="IUP1321" s="9"/>
      <c r="IUQ1321" s="9"/>
      <c r="IUR1321" s="9"/>
      <c r="IUS1321" s="9"/>
      <c r="IUT1321" s="9"/>
      <c r="IUU1321" s="9"/>
      <c r="IUV1321" s="9"/>
      <c r="IUW1321" s="9"/>
      <c r="IUX1321" s="9"/>
      <c r="IUY1321" s="9"/>
      <c r="IUZ1321" s="9"/>
      <c r="IVA1321" s="9"/>
      <c r="IVB1321" s="9"/>
      <c r="IVC1321" s="9"/>
      <c r="IVD1321" s="9"/>
      <c r="IVE1321" s="9"/>
      <c r="IVF1321" s="9"/>
      <c r="IVG1321" s="9"/>
      <c r="IVH1321" s="9"/>
      <c r="IVI1321" s="9"/>
      <c r="IVJ1321" s="9"/>
      <c r="IVK1321" s="9"/>
      <c r="IVL1321" s="9"/>
      <c r="IVM1321" s="9"/>
      <c r="IVN1321" s="9"/>
      <c r="IVO1321" s="9"/>
      <c r="IVP1321" s="9"/>
      <c r="IVQ1321" s="9"/>
      <c r="IVR1321" s="9"/>
      <c r="IVS1321" s="9"/>
      <c r="IVT1321" s="9"/>
      <c r="IVU1321" s="9"/>
      <c r="IVV1321" s="9"/>
      <c r="IVW1321" s="9"/>
      <c r="IVX1321" s="9"/>
      <c r="IVY1321" s="9"/>
      <c r="IVZ1321" s="9"/>
      <c r="IWA1321" s="9"/>
      <c r="IWB1321" s="9"/>
      <c r="IWC1321" s="9"/>
      <c r="IWD1321" s="9"/>
      <c r="IWE1321" s="9"/>
      <c r="IWF1321" s="9"/>
      <c r="IWG1321" s="9"/>
      <c r="IWH1321" s="9"/>
      <c r="IWI1321" s="9"/>
      <c r="IWJ1321" s="9"/>
      <c r="IWK1321" s="9"/>
      <c r="IWL1321" s="9"/>
      <c r="IWM1321" s="9"/>
      <c r="IWN1321" s="9"/>
      <c r="IWO1321" s="9"/>
      <c r="IWP1321" s="9"/>
      <c r="IWQ1321" s="9"/>
      <c r="IWR1321" s="9"/>
      <c r="IWS1321" s="9"/>
      <c r="IWT1321" s="9"/>
      <c r="IWU1321" s="9"/>
      <c r="IWV1321" s="9"/>
      <c r="IWW1321" s="9"/>
      <c r="IWX1321" s="9"/>
      <c r="IWY1321" s="9"/>
      <c r="IWZ1321" s="9"/>
      <c r="IXA1321" s="9"/>
      <c r="IXB1321" s="9"/>
      <c r="IXC1321" s="9"/>
      <c r="IXD1321" s="9"/>
      <c r="IXE1321" s="9"/>
      <c r="IXF1321" s="9"/>
      <c r="IXG1321" s="9"/>
      <c r="IXH1321" s="9"/>
      <c r="IXI1321" s="9"/>
      <c r="IXJ1321" s="9"/>
      <c r="IXK1321" s="9"/>
      <c r="IXL1321" s="9"/>
      <c r="IXM1321" s="9"/>
      <c r="IXN1321" s="9"/>
      <c r="IXO1321" s="9"/>
      <c r="IXP1321" s="9"/>
      <c r="IXQ1321" s="9"/>
      <c r="IXR1321" s="9"/>
      <c r="IXS1321" s="9"/>
      <c r="IXT1321" s="9"/>
      <c r="IXU1321" s="9"/>
      <c r="IXV1321" s="9"/>
      <c r="IXW1321" s="9"/>
      <c r="IXX1321" s="9"/>
      <c r="IXY1321" s="9"/>
      <c r="IXZ1321" s="9"/>
      <c r="IYA1321" s="9"/>
      <c r="IYB1321" s="9"/>
      <c r="IYC1321" s="9"/>
      <c r="IYD1321" s="9"/>
      <c r="IYE1321" s="9"/>
      <c r="IYF1321" s="9"/>
      <c r="IYG1321" s="9"/>
      <c r="IYH1321" s="9"/>
      <c r="IYI1321" s="9"/>
      <c r="IYJ1321" s="9"/>
      <c r="IYK1321" s="9"/>
      <c r="IYL1321" s="9"/>
      <c r="IYM1321" s="9"/>
      <c r="IYN1321" s="9"/>
      <c r="IYO1321" s="9"/>
      <c r="IYP1321" s="9"/>
      <c r="IYQ1321" s="9"/>
      <c r="IYR1321" s="9"/>
      <c r="IYS1321" s="9"/>
      <c r="IYT1321" s="9"/>
      <c r="IYU1321" s="9"/>
      <c r="IYV1321" s="9"/>
      <c r="IYW1321" s="9"/>
      <c r="IYX1321" s="9"/>
      <c r="IYY1321" s="9"/>
      <c r="IYZ1321" s="9"/>
      <c r="IZA1321" s="9"/>
      <c r="IZB1321" s="9"/>
      <c r="IZC1321" s="9"/>
      <c r="IZD1321" s="9"/>
      <c r="IZE1321" s="9"/>
      <c r="IZF1321" s="9"/>
      <c r="IZG1321" s="9"/>
      <c r="IZH1321" s="9"/>
      <c r="IZI1321" s="9"/>
      <c r="IZJ1321" s="9"/>
      <c r="IZK1321" s="9"/>
      <c r="IZL1321" s="9"/>
      <c r="IZM1321" s="9"/>
      <c r="IZN1321" s="9"/>
      <c r="IZO1321" s="9"/>
      <c r="IZP1321" s="9"/>
      <c r="IZQ1321" s="9"/>
      <c r="IZR1321" s="9"/>
      <c r="IZS1321" s="9"/>
      <c r="IZT1321" s="9"/>
      <c r="IZU1321" s="9"/>
      <c r="IZV1321" s="9"/>
      <c r="IZW1321" s="9"/>
      <c r="IZX1321" s="9"/>
      <c r="IZY1321" s="9"/>
      <c r="IZZ1321" s="9"/>
      <c r="JAA1321" s="9"/>
      <c r="JAB1321" s="9"/>
      <c r="JAC1321" s="9"/>
      <c r="JAD1321" s="9"/>
      <c r="JAE1321" s="9"/>
      <c r="JAF1321" s="9"/>
      <c r="JAG1321" s="9"/>
      <c r="JAH1321" s="9"/>
      <c r="JAI1321" s="9"/>
      <c r="JAJ1321" s="9"/>
      <c r="JAK1321" s="9"/>
      <c r="JAL1321" s="9"/>
      <c r="JAM1321" s="9"/>
      <c r="JAN1321" s="9"/>
      <c r="JAO1321" s="9"/>
      <c r="JAP1321" s="9"/>
      <c r="JAQ1321" s="9"/>
      <c r="JAR1321" s="9"/>
      <c r="JAS1321" s="9"/>
      <c r="JAT1321" s="9"/>
      <c r="JAU1321" s="9"/>
      <c r="JAV1321" s="9"/>
      <c r="JAW1321" s="9"/>
      <c r="JAX1321" s="9"/>
      <c r="JAY1321" s="9"/>
      <c r="JAZ1321" s="9"/>
      <c r="JBA1321" s="9"/>
      <c r="JBB1321" s="9"/>
      <c r="JBC1321" s="9"/>
      <c r="JBD1321" s="9"/>
      <c r="JBE1321" s="9"/>
      <c r="JBF1321" s="9"/>
      <c r="JBG1321" s="9"/>
      <c r="JBH1321" s="9"/>
      <c r="JBI1321" s="9"/>
      <c r="JBJ1321" s="9"/>
      <c r="JBK1321" s="9"/>
      <c r="JBL1321" s="9"/>
      <c r="JBM1321" s="9"/>
      <c r="JBN1321" s="9"/>
      <c r="JBO1321" s="9"/>
      <c r="JBP1321" s="9"/>
      <c r="JBQ1321" s="9"/>
      <c r="JBR1321" s="9"/>
      <c r="JBS1321" s="9"/>
      <c r="JBT1321" s="9"/>
      <c r="JBU1321" s="9"/>
      <c r="JBV1321" s="9"/>
      <c r="JBW1321" s="9"/>
      <c r="JBX1321" s="9"/>
      <c r="JBY1321" s="9"/>
      <c r="JBZ1321" s="9"/>
      <c r="JCA1321" s="9"/>
      <c r="JCB1321" s="9"/>
      <c r="JCC1321" s="9"/>
      <c r="JCD1321" s="9"/>
      <c r="JCE1321" s="9"/>
      <c r="JCF1321" s="9"/>
      <c r="JCG1321" s="9"/>
      <c r="JCH1321" s="9"/>
      <c r="JCI1321" s="9"/>
      <c r="JCJ1321" s="9"/>
      <c r="JCK1321" s="9"/>
      <c r="JCL1321" s="9"/>
      <c r="JCM1321" s="9"/>
      <c r="JCN1321" s="9"/>
      <c r="JCO1321" s="9"/>
      <c r="JCP1321" s="9"/>
      <c r="JCQ1321" s="9"/>
      <c r="JCR1321" s="9"/>
      <c r="JCS1321" s="9"/>
      <c r="JCT1321" s="9"/>
      <c r="JCU1321" s="9"/>
      <c r="JCV1321" s="9"/>
      <c r="JCW1321" s="9"/>
      <c r="JCX1321" s="9"/>
      <c r="JCY1321" s="9"/>
      <c r="JCZ1321" s="9"/>
      <c r="JDA1321" s="9"/>
      <c r="JDB1321" s="9"/>
      <c r="JDC1321" s="9"/>
      <c r="JDD1321" s="9"/>
      <c r="JDE1321" s="9"/>
      <c r="JDF1321" s="9"/>
      <c r="JDG1321" s="9"/>
      <c r="JDH1321" s="9"/>
      <c r="JDI1321" s="9"/>
      <c r="JDJ1321" s="9"/>
      <c r="JDK1321" s="9"/>
      <c r="JDL1321" s="9"/>
      <c r="JDM1321" s="9"/>
      <c r="JDN1321" s="9"/>
      <c r="JDO1321" s="9"/>
      <c r="JDP1321" s="9"/>
      <c r="JDQ1321" s="9"/>
      <c r="JDR1321" s="9"/>
      <c r="JDS1321" s="9"/>
      <c r="JDT1321" s="9"/>
      <c r="JDU1321" s="9"/>
      <c r="JDV1321" s="9"/>
      <c r="JDW1321" s="9"/>
      <c r="JDX1321" s="9"/>
      <c r="JDY1321" s="9"/>
      <c r="JDZ1321" s="9"/>
      <c r="JEA1321" s="9"/>
      <c r="JEB1321" s="9"/>
      <c r="JEC1321" s="9"/>
      <c r="JED1321" s="9"/>
      <c r="JEE1321" s="9"/>
      <c r="JEF1321" s="9"/>
      <c r="JEG1321" s="9"/>
      <c r="JEH1321" s="9"/>
      <c r="JEI1321" s="9"/>
      <c r="JEJ1321" s="9"/>
      <c r="JEK1321" s="9"/>
      <c r="JEL1321" s="9"/>
      <c r="JEM1321" s="9"/>
      <c r="JEN1321" s="9"/>
      <c r="JEO1321" s="9"/>
      <c r="JEP1321" s="9"/>
      <c r="JEQ1321" s="9"/>
      <c r="JER1321" s="9"/>
      <c r="JES1321" s="9"/>
      <c r="JET1321" s="9"/>
      <c r="JEU1321" s="9"/>
      <c r="JEV1321" s="9"/>
      <c r="JEW1321" s="9"/>
      <c r="JEX1321" s="9"/>
      <c r="JEY1321" s="9"/>
      <c r="JEZ1321" s="9"/>
      <c r="JFA1321" s="9"/>
      <c r="JFB1321" s="9"/>
      <c r="JFC1321" s="9"/>
      <c r="JFD1321" s="9"/>
      <c r="JFE1321" s="9"/>
      <c r="JFF1321" s="9"/>
      <c r="JFG1321" s="9"/>
      <c r="JFH1321" s="9"/>
      <c r="JFI1321" s="9"/>
      <c r="JFJ1321" s="9"/>
      <c r="JFK1321" s="9"/>
      <c r="JFL1321" s="9"/>
      <c r="JFM1321" s="9"/>
      <c r="JFN1321" s="9"/>
      <c r="JFO1321" s="9"/>
      <c r="JFP1321" s="9"/>
      <c r="JFQ1321" s="9"/>
      <c r="JFR1321" s="9"/>
      <c r="JFS1321" s="9"/>
      <c r="JFT1321" s="9"/>
      <c r="JFU1321" s="9"/>
      <c r="JFV1321" s="9"/>
      <c r="JFW1321" s="9"/>
      <c r="JFX1321" s="9"/>
      <c r="JFY1321" s="9"/>
      <c r="JFZ1321" s="9"/>
      <c r="JGA1321" s="9"/>
      <c r="JGB1321" s="9"/>
      <c r="JGC1321" s="9"/>
      <c r="JGD1321" s="9"/>
      <c r="JGE1321" s="9"/>
      <c r="JGF1321" s="9"/>
      <c r="JGG1321" s="9"/>
      <c r="JGH1321" s="9"/>
      <c r="JGI1321" s="9"/>
      <c r="JGJ1321" s="9"/>
      <c r="JGK1321" s="9"/>
      <c r="JGL1321" s="9"/>
      <c r="JGM1321" s="9"/>
      <c r="JGN1321" s="9"/>
      <c r="JGO1321" s="9"/>
      <c r="JGP1321" s="9"/>
      <c r="JGQ1321" s="9"/>
      <c r="JGR1321" s="9"/>
      <c r="JGS1321" s="9"/>
      <c r="JGT1321" s="9"/>
      <c r="JGU1321" s="9"/>
      <c r="JGV1321" s="9"/>
      <c r="JGW1321" s="9"/>
      <c r="JGX1321" s="9"/>
      <c r="JGY1321" s="9"/>
      <c r="JGZ1321" s="9"/>
      <c r="JHA1321" s="9"/>
      <c r="JHB1321" s="9"/>
      <c r="JHC1321" s="9"/>
      <c r="JHD1321" s="9"/>
      <c r="JHE1321" s="9"/>
      <c r="JHF1321" s="9"/>
      <c r="JHG1321" s="9"/>
      <c r="JHH1321" s="9"/>
      <c r="JHI1321" s="9"/>
      <c r="JHJ1321" s="9"/>
      <c r="JHK1321" s="9"/>
      <c r="JHL1321" s="9"/>
      <c r="JHM1321" s="9"/>
      <c r="JHN1321" s="9"/>
      <c r="JHO1321" s="9"/>
      <c r="JHP1321" s="9"/>
      <c r="JHQ1321" s="9"/>
      <c r="JHR1321" s="9"/>
      <c r="JHS1321" s="9"/>
      <c r="JHT1321" s="9"/>
      <c r="JHU1321" s="9"/>
      <c r="JHV1321" s="9"/>
      <c r="JHW1321" s="9"/>
      <c r="JHX1321" s="9"/>
      <c r="JHY1321" s="9"/>
      <c r="JHZ1321" s="9"/>
      <c r="JIA1321" s="9"/>
      <c r="JIB1321" s="9"/>
      <c r="JIC1321" s="9"/>
      <c r="JID1321" s="9"/>
      <c r="JIE1321" s="9"/>
      <c r="JIF1321" s="9"/>
      <c r="JIG1321" s="9"/>
      <c r="JIH1321" s="9"/>
      <c r="JII1321" s="9"/>
      <c r="JIJ1321" s="9"/>
      <c r="JIK1321" s="9"/>
      <c r="JIL1321" s="9"/>
      <c r="JIM1321" s="9"/>
      <c r="JIN1321" s="9"/>
      <c r="JIO1321" s="9"/>
      <c r="JIP1321" s="9"/>
      <c r="JIQ1321" s="9"/>
      <c r="JIR1321" s="9"/>
      <c r="JIS1321" s="9"/>
      <c r="JIT1321" s="9"/>
      <c r="JIU1321" s="9"/>
      <c r="JIV1321" s="9"/>
      <c r="JIW1321" s="9"/>
      <c r="JIX1321" s="9"/>
      <c r="JIY1321" s="9"/>
      <c r="JIZ1321" s="9"/>
      <c r="JJA1321" s="9"/>
      <c r="JJB1321" s="9"/>
      <c r="JJC1321" s="9"/>
      <c r="JJD1321" s="9"/>
      <c r="JJE1321" s="9"/>
      <c r="JJF1321" s="9"/>
      <c r="JJG1321" s="9"/>
      <c r="JJH1321" s="9"/>
      <c r="JJI1321" s="9"/>
      <c r="JJJ1321" s="9"/>
      <c r="JJK1321" s="9"/>
      <c r="JJL1321" s="9"/>
      <c r="JJM1321" s="9"/>
      <c r="JJN1321" s="9"/>
      <c r="JJO1321" s="9"/>
      <c r="JJP1321" s="9"/>
      <c r="JJQ1321" s="9"/>
      <c r="JJR1321" s="9"/>
      <c r="JJS1321" s="9"/>
      <c r="JJT1321" s="9"/>
      <c r="JJU1321" s="9"/>
      <c r="JJV1321" s="9"/>
      <c r="JJW1321" s="9"/>
      <c r="JJX1321" s="9"/>
      <c r="JJY1321" s="9"/>
      <c r="JJZ1321" s="9"/>
      <c r="JKA1321" s="9"/>
      <c r="JKB1321" s="9"/>
      <c r="JKC1321" s="9"/>
      <c r="JKD1321" s="9"/>
      <c r="JKE1321" s="9"/>
      <c r="JKF1321" s="9"/>
      <c r="JKG1321" s="9"/>
      <c r="JKH1321" s="9"/>
      <c r="JKI1321" s="9"/>
      <c r="JKJ1321" s="9"/>
      <c r="JKK1321" s="9"/>
      <c r="JKL1321" s="9"/>
      <c r="JKM1321" s="9"/>
      <c r="JKN1321" s="9"/>
      <c r="JKO1321" s="9"/>
      <c r="JKP1321" s="9"/>
      <c r="JKQ1321" s="9"/>
      <c r="JKR1321" s="9"/>
      <c r="JKS1321" s="9"/>
      <c r="JKT1321" s="9"/>
      <c r="JKU1321" s="9"/>
      <c r="JKV1321" s="9"/>
      <c r="JKW1321" s="9"/>
      <c r="JKX1321" s="9"/>
      <c r="JKY1321" s="9"/>
      <c r="JKZ1321" s="9"/>
      <c r="JLA1321" s="9"/>
      <c r="JLB1321" s="9"/>
      <c r="JLC1321" s="9"/>
      <c r="JLD1321" s="9"/>
      <c r="JLE1321" s="9"/>
      <c r="JLF1321" s="9"/>
      <c r="JLG1321" s="9"/>
      <c r="JLH1321" s="9"/>
      <c r="JLI1321" s="9"/>
      <c r="JLJ1321" s="9"/>
      <c r="JLK1321" s="9"/>
      <c r="JLL1321" s="9"/>
      <c r="JLM1321" s="9"/>
      <c r="JLN1321" s="9"/>
      <c r="JLO1321" s="9"/>
      <c r="JLP1321" s="9"/>
      <c r="JLQ1321" s="9"/>
      <c r="JLR1321" s="9"/>
      <c r="JLS1321" s="9"/>
      <c r="JLT1321" s="9"/>
      <c r="JLU1321" s="9"/>
      <c r="JLV1321" s="9"/>
      <c r="JLW1321" s="9"/>
      <c r="JLX1321" s="9"/>
      <c r="JLY1321" s="9"/>
      <c r="JLZ1321" s="9"/>
      <c r="JMA1321" s="9"/>
      <c r="JMB1321" s="9"/>
      <c r="JMC1321" s="9"/>
      <c r="JMD1321" s="9"/>
      <c r="JME1321" s="9"/>
      <c r="JMF1321" s="9"/>
      <c r="JMG1321" s="9"/>
      <c r="JMH1321" s="9"/>
      <c r="JMI1321" s="9"/>
      <c r="JMJ1321" s="9"/>
      <c r="JMK1321" s="9"/>
      <c r="JML1321" s="9"/>
      <c r="JMM1321" s="9"/>
      <c r="JMN1321" s="9"/>
      <c r="JMO1321" s="9"/>
      <c r="JMP1321" s="9"/>
      <c r="JMQ1321" s="9"/>
      <c r="JMR1321" s="9"/>
      <c r="JMS1321" s="9"/>
      <c r="JMT1321" s="9"/>
      <c r="JMU1321" s="9"/>
      <c r="JMV1321" s="9"/>
      <c r="JMW1321" s="9"/>
      <c r="JMX1321" s="9"/>
      <c r="JMY1321" s="9"/>
      <c r="JMZ1321" s="9"/>
      <c r="JNA1321" s="9"/>
      <c r="JNB1321" s="9"/>
      <c r="JNC1321" s="9"/>
      <c r="JND1321" s="9"/>
      <c r="JNE1321" s="9"/>
      <c r="JNF1321" s="9"/>
      <c r="JNG1321" s="9"/>
      <c r="JNH1321" s="9"/>
      <c r="JNI1321" s="9"/>
      <c r="JNJ1321" s="9"/>
      <c r="JNK1321" s="9"/>
      <c r="JNL1321" s="9"/>
      <c r="JNM1321" s="9"/>
      <c r="JNN1321" s="9"/>
      <c r="JNO1321" s="9"/>
      <c r="JNP1321" s="9"/>
      <c r="JNQ1321" s="9"/>
      <c r="JNR1321" s="9"/>
      <c r="JNS1321" s="9"/>
      <c r="JNT1321" s="9"/>
      <c r="JNU1321" s="9"/>
      <c r="JNV1321" s="9"/>
      <c r="JNW1321" s="9"/>
      <c r="JNX1321" s="9"/>
      <c r="JNY1321" s="9"/>
      <c r="JNZ1321" s="9"/>
      <c r="JOA1321" s="9"/>
      <c r="JOB1321" s="9"/>
      <c r="JOC1321" s="9"/>
      <c r="JOD1321" s="9"/>
      <c r="JOE1321" s="9"/>
      <c r="JOF1321" s="9"/>
      <c r="JOG1321" s="9"/>
      <c r="JOH1321" s="9"/>
      <c r="JOI1321" s="9"/>
      <c r="JOJ1321" s="9"/>
      <c r="JOK1321" s="9"/>
      <c r="JOL1321" s="9"/>
      <c r="JOM1321" s="9"/>
      <c r="JON1321" s="9"/>
      <c r="JOO1321" s="9"/>
      <c r="JOP1321" s="9"/>
      <c r="JOQ1321" s="9"/>
      <c r="JOR1321" s="9"/>
      <c r="JOS1321" s="9"/>
      <c r="JOT1321" s="9"/>
      <c r="JOU1321" s="9"/>
      <c r="JOV1321" s="9"/>
      <c r="JOW1321" s="9"/>
      <c r="JOX1321" s="9"/>
      <c r="JOY1321" s="9"/>
      <c r="JOZ1321" s="9"/>
      <c r="JPA1321" s="9"/>
      <c r="JPB1321" s="9"/>
      <c r="JPC1321" s="9"/>
      <c r="JPD1321" s="9"/>
      <c r="JPE1321" s="9"/>
      <c r="JPF1321" s="9"/>
      <c r="JPG1321" s="9"/>
      <c r="JPH1321" s="9"/>
      <c r="JPI1321" s="9"/>
      <c r="JPJ1321" s="9"/>
      <c r="JPK1321" s="9"/>
      <c r="JPL1321" s="9"/>
      <c r="JPM1321" s="9"/>
      <c r="JPN1321" s="9"/>
      <c r="JPO1321" s="9"/>
      <c r="JPP1321" s="9"/>
      <c r="JPQ1321" s="9"/>
      <c r="JPR1321" s="9"/>
      <c r="JPS1321" s="9"/>
      <c r="JPT1321" s="9"/>
      <c r="JPU1321" s="9"/>
      <c r="JPV1321" s="9"/>
      <c r="JPW1321" s="9"/>
      <c r="JPX1321" s="9"/>
      <c r="JPY1321" s="9"/>
      <c r="JPZ1321" s="9"/>
      <c r="JQA1321" s="9"/>
      <c r="JQB1321" s="9"/>
      <c r="JQC1321" s="9"/>
      <c r="JQD1321" s="9"/>
      <c r="JQE1321" s="9"/>
      <c r="JQF1321" s="9"/>
      <c r="JQG1321" s="9"/>
      <c r="JQH1321" s="9"/>
      <c r="JQI1321" s="9"/>
      <c r="JQJ1321" s="9"/>
      <c r="JQK1321" s="9"/>
      <c r="JQL1321" s="9"/>
      <c r="JQM1321" s="9"/>
      <c r="JQN1321" s="9"/>
      <c r="JQO1321" s="9"/>
      <c r="JQP1321" s="9"/>
      <c r="JQQ1321" s="9"/>
      <c r="JQR1321" s="9"/>
      <c r="JQS1321" s="9"/>
      <c r="JQT1321" s="9"/>
      <c r="JQU1321" s="9"/>
      <c r="JQV1321" s="9"/>
      <c r="JQW1321" s="9"/>
      <c r="JQX1321" s="9"/>
      <c r="JQY1321" s="9"/>
      <c r="JQZ1321" s="9"/>
      <c r="JRA1321" s="9"/>
      <c r="JRB1321" s="9"/>
      <c r="JRC1321" s="9"/>
      <c r="JRD1321" s="9"/>
      <c r="JRE1321" s="9"/>
      <c r="JRF1321" s="9"/>
      <c r="JRG1321" s="9"/>
      <c r="JRH1321" s="9"/>
      <c r="JRI1321" s="9"/>
      <c r="JRJ1321" s="9"/>
      <c r="JRK1321" s="9"/>
      <c r="JRL1321" s="9"/>
      <c r="JRM1321" s="9"/>
      <c r="JRN1321" s="9"/>
      <c r="JRO1321" s="9"/>
      <c r="JRP1321" s="9"/>
      <c r="JRQ1321" s="9"/>
      <c r="JRR1321" s="9"/>
      <c r="JRS1321" s="9"/>
      <c r="JRT1321" s="9"/>
      <c r="JRU1321" s="9"/>
      <c r="JRV1321" s="9"/>
      <c r="JRW1321" s="9"/>
      <c r="JRX1321" s="9"/>
      <c r="JRY1321" s="9"/>
      <c r="JRZ1321" s="9"/>
      <c r="JSA1321" s="9"/>
      <c r="JSB1321" s="9"/>
      <c r="JSC1321" s="9"/>
      <c r="JSD1321" s="9"/>
      <c r="JSE1321" s="9"/>
      <c r="JSF1321" s="9"/>
      <c r="JSG1321" s="9"/>
      <c r="JSH1321" s="9"/>
      <c r="JSI1321" s="9"/>
      <c r="JSJ1321" s="9"/>
      <c r="JSK1321" s="9"/>
      <c r="JSL1321" s="9"/>
      <c r="JSM1321" s="9"/>
      <c r="JSN1321" s="9"/>
      <c r="JSO1321" s="9"/>
      <c r="JSP1321" s="9"/>
      <c r="JSQ1321" s="9"/>
      <c r="JSR1321" s="9"/>
      <c r="JSS1321" s="9"/>
      <c r="JST1321" s="9"/>
      <c r="JSU1321" s="9"/>
      <c r="JSV1321" s="9"/>
      <c r="JSW1321" s="9"/>
      <c r="JSX1321" s="9"/>
      <c r="JSY1321" s="9"/>
      <c r="JSZ1321" s="9"/>
      <c r="JTA1321" s="9"/>
      <c r="JTB1321" s="9"/>
      <c r="JTC1321" s="9"/>
      <c r="JTD1321" s="9"/>
      <c r="JTE1321" s="9"/>
      <c r="JTF1321" s="9"/>
      <c r="JTG1321" s="9"/>
      <c r="JTH1321" s="9"/>
      <c r="JTI1321" s="9"/>
      <c r="JTJ1321" s="9"/>
      <c r="JTK1321" s="9"/>
      <c r="JTL1321" s="9"/>
      <c r="JTM1321" s="9"/>
      <c r="JTN1321" s="9"/>
      <c r="JTO1321" s="9"/>
      <c r="JTP1321" s="9"/>
      <c r="JTQ1321" s="9"/>
      <c r="JTR1321" s="9"/>
      <c r="JTS1321" s="9"/>
      <c r="JTT1321" s="9"/>
      <c r="JTU1321" s="9"/>
      <c r="JTV1321" s="9"/>
      <c r="JTW1321" s="9"/>
      <c r="JTX1321" s="9"/>
      <c r="JTY1321" s="9"/>
      <c r="JTZ1321" s="9"/>
      <c r="JUA1321" s="9"/>
      <c r="JUB1321" s="9"/>
      <c r="JUC1321" s="9"/>
      <c r="JUD1321" s="9"/>
      <c r="JUE1321" s="9"/>
      <c r="JUF1321" s="9"/>
      <c r="JUG1321" s="9"/>
      <c r="JUH1321" s="9"/>
      <c r="JUI1321" s="9"/>
      <c r="JUJ1321" s="9"/>
      <c r="JUK1321" s="9"/>
      <c r="JUL1321" s="9"/>
      <c r="JUM1321" s="9"/>
      <c r="JUN1321" s="9"/>
      <c r="JUO1321" s="9"/>
      <c r="JUP1321" s="9"/>
      <c r="JUQ1321" s="9"/>
      <c r="JUR1321" s="9"/>
      <c r="JUS1321" s="9"/>
      <c r="JUT1321" s="9"/>
      <c r="JUU1321" s="9"/>
      <c r="JUV1321" s="9"/>
      <c r="JUW1321" s="9"/>
      <c r="JUX1321" s="9"/>
      <c r="JUY1321" s="9"/>
      <c r="JUZ1321" s="9"/>
      <c r="JVA1321" s="9"/>
      <c r="JVB1321" s="9"/>
      <c r="JVC1321" s="9"/>
      <c r="JVD1321" s="9"/>
      <c r="JVE1321" s="9"/>
      <c r="JVF1321" s="9"/>
      <c r="JVG1321" s="9"/>
      <c r="JVH1321" s="9"/>
      <c r="JVI1321" s="9"/>
      <c r="JVJ1321" s="9"/>
      <c r="JVK1321" s="9"/>
      <c r="JVL1321" s="9"/>
      <c r="JVM1321" s="9"/>
      <c r="JVN1321" s="9"/>
      <c r="JVO1321" s="9"/>
      <c r="JVP1321" s="9"/>
      <c r="JVQ1321" s="9"/>
      <c r="JVR1321" s="9"/>
      <c r="JVS1321" s="9"/>
      <c r="JVT1321" s="9"/>
      <c r="JVU1321" s="9"/>
      <c r="JVV1321" s="9"/>
      <c r="JVW1321" s="9"/>
      <c r="JVX1321" s="9"/>
      <c r="JVY1321" s="9"/>
      <c r="JVZ1321" s="9"/>
      <c r="JWA1321" s="9"/>
      <c r="JWB1321" s="9"/>
      <c r="JWC1321" s="9"/>
      <c r="JWD1321" s="9"/>
      <c r="JWE1321" s="9"/>
      <c r="JWF1321" s="9"/>
      <c r="JWG1321" s="9"/>
      <c r="JWH1321" s="9"/>
      <c r="JWI1321" s="9"/>
      <c r="JWJ1321" s="9"/>
      <c r="JWK1321" s="9"/>
      <c r="JWL1321" s="9"/>
      <c r="JWM1321" s="9"/>
      <c r="JWN1321" s="9"/>
      <c r="JWO1321" s="9"/>
      <c r="JWP1321" s="9"/>
      <c r="JWQ1321" s="9"/>
      <c r="JWR1321" s="9"/>
      <c r="JWS1321" s="9"/>
      <c r="JWT1321" s="9"/>
      <c r="JWU1321" s="9"/>
      <c r="JWV1321" s="9"/>
      <c r="JWW1321" s="9"/>
      <c r="JWX1321" s="9"/>
      <c r="JWY1321" s="9"/>
      <c r="JWZ1321" s="9"/>
      <c r="JXA1321" s="9"/>
      <c r="JXB1321" s="9"/>
      <c r="JXC1321" s="9"/>
      <c r="JXD1321" s="9"/>
      <c r="JXE1321" s="9"/>
      <c r="JXF1321" s="9"/>
      <c r="JXG1321" s="9"/>
      <c r="JXH1321" s="9"/>
      <c r="JXI1321" s="9"/>
      <c r="JXJ1321" s="9"/>
      <c r="JXK1321" s="9"/>
      <c r="JXL1321" s="9"/>
      <c r="JXM1321" s="9"/>
      <c r="JXN1321" s="9"/>
      <c r="JXO1321" s="9"/>
      <c r="JXP1321" s="9"/>
      <c r="JXQ1321" s="9"/>
      <c r="JXR1321" s="9"/>
      <c r="JXS1321" s="9"/>
      <c r="JXT1321" s="9"/>
      <c r="JXU1321" s="9"/>
      <c r="JXV1321" s="9"/>
      <c r="JXW1321" s="9"/>
      <c r="JXX1321" s="9"/>
      <c r="JXY1321" s="9"/>
      <c r="JXZ1321" s="9"/>
      <c r="JYA1321" s="9"/>
      <c r="JYB1321" s="9"/>
      <c r="JYC1321" s="9"/>
      <c r="JYD1321" s="9"/>
      <c r="JYE1321" s="9"/>
      <c r="JYF1321" s="9"/>
      <c r="JYG1321" s="9"/>
      <c r="JYH1321" s="9"/>
      <c r="JYI1321" s="9"/>
      <c r="JYJ1321" s="9"/>
      <c r="JYK1321" s="9"/>
      <c r="JYL1321" s="9"/>
      <c r="JYM1321" s="9"/>
      <c r="JYN1321" s="9"/>
      <c r="JYO1321" s="9"/>
      <c r="JYP1321" s="9"/>
      <c r="JYQ1321" s="9"/>
      <c r="JYR1321" s="9"/>
      <c r="JYS1321" s="9"/>
      <c r="JYT1321" s="9"/>
      <c r="JYU1321" s="9"/>
      <c r="JYV1321" s="9"/>
      <c r="JYW1321" s="9"/>
      <c r="JYX1321" s="9"/>
      <c r="JYY1321" s="9"/>
      <c r="JYZ1321" s="9"/>
      <c r="JZA1321" s="9"/>
      <c r="JZB1321" s="9"/>
      <c r="JZC1321" s="9"/>
      <c r="JZD1321" s="9"/>
      <c r="JZE1321" s="9"/>
      <c r="JZF1321" s="9"/>
      <c r="JZG1321" s="9"/>
      <c r="JZH1321" s="9"/>
      <c r="JZI1321" s="9"/>
      <c r="JZJ1321" s="9"/>
      <c r="JZK1321" s="9"/>
      <c r="JZL1321" s="9"/>
      <c r="JZM1321" s="9"/>
      <c r="JZN1321" s="9"/>
      <c r="JZO1321" s="9"/>
      <c r="JZP1321" s="9"/>
      <c r="JZQ1321" s="9"/>
      <c r="JZR1321" s="9"/>
      <c r="JZS1321" s="9"/>
      <c r="JZT1321" s="9"/>
      <c r="JZU1321" s="9"/>
      <c r="JZV1321" s="9"/>
      <c r="JZW1321" s="9"/>
      <c r="JZX1321" s="9"/>
      <c r="JZY1321" s="9"/>
      <c r="JZZ1321" s="9"/>
      <c r="KAA1321" s="9"/>
      <c r="KAB1321" s="9"/>
      <c r="KAC1321" s="9"/>
      <c r="KAD1321" s="9"/>
      <c r="KAE1321" s="9"/>
      <c r="KAF1321" s="9"/>
      <c r="KAG1321" s="9"/>
      <c r="KAH1321" s="9"/>
      <c r="KAI1321" s="9"/>
      <c r="KAJ1321" s="9"/>
      <c r="KAK1321" s="9"/>
      <c r="KAL1321" s="9"/>
      <c r="KAM1321" s="9"/>
      <c r="KAN1321" s="9"/>
      <c r="KAO1321" s="9"/>
      <c r="KAP1321" s="9"/>
      <c r="KAQ1321" s="9"/>
      <c r="KAR1321" s="9"/>
      <c r="KAS1321" s="9"/>
      <c r="KAT1321" s="9"/>
      <c r="KAU1321" s="9"/>
      <c r="KAV1321" s="9"/>
      <c r="KAW1321" s="9"/>
      <c r="KAX1321" s="9"/>
      <c r="KAY1321" s="9"/>
      <c r="KAZ1321" s="9"/>
      <c r="KBA1321" s="9"/>
      <c r="KBB1321" s="9"/>
      <c r="KBC1321" s="9"/>
      <c r="KBD1321" s="9"/>
      <c r="KBE1321" s="9"/>
      <c r="KBF1321" s="9"/>
      <c r="KBG1321" s="9"/>
      <c r="KBH1321" s="9"/>
      <c r="KBI1321" s="9"/>
      <c r="KBJ1321" s="9"/>
      <c r="KBK1321" s="9"/>
      <c r="KBL1321" s="9"/>
      <c r="KBM1321" s="9"/>
      <c r="KBN1321" s="9"/>
      <c r="KBO1321" s="9"/>
      <c r="KBP1321" s="9"/>
      <c r="KBQ1321" s="9"/>
      <c r="KBR1321" s="9"/>
      <c r="KBS1321" s="9"/>
      <c r="KBT1321" s="9"/>
      <c r="KBU1321" s="9"/>
      <c r="KBV1321" s="9"/>
      <c r="KBW1321" s="9"/>
      <c r="KBX1321" s="9"/>
      <c r="KBY1321" s="9"/>
      <c r="KBZ1321" s="9"/>
      <c r="KCA1321" s="9"/>
      <c r="KCB1321" s="9"/>
      <c r="KCC1321" s="9"/>
      <c r="KCD1321" s="9"/>
      <c r="KCE1321" s="9"/>
      <c r="KCF1321" s="9"/>
      <c r="KCG1321" s="9"/>
      <c r="KCH1321" s="9"/>
      <c r="KCI1321" s="9"/>
      <c r="KCJ1321" s="9"/>
      <c r="KCK1321" s="9"/>
      <c r="KCL1321" s="9"/>
      <c r="KCM1321" s="9"/>
      <c r="KCN1321" s="9"/>
      <c r="KCO1321" s="9"/>
      <c r="KCP1321" s="9"/>
      <c r="KCQ1321" s="9"/>
      <c r="KCR1321" s="9"/>
      <c r="KCS1321" s="9"/>
      <c r="KCT1321" s="9"/>
      <c r="KCU1321" s="9"/>
      <c r="KCV1321" s="9"/>
      <c r="KCW1321" s="9"/>
      <c r="KCX1321" s="9"/>
      <c r="KCY1321" s="9"/>
      <c r="KCZ1321" s="9"/>
      <c r="KDA1321" s="9"/>
      <c r="KDB1321" s="9"/>
      <c r="KDC1321" s="9"/>
      <c r="KDD1321" s="9"/>
      <c r="KDE1321" s="9"/>
      <c r="KDF1321" s="9"/>
      <c r="KDG1321" s="9"/>
      <c r="KDH1321" s="9"/>
      <c r="KDI1321" s="9"/>
      <c r="KDJ1321" s="9"/>
      <c r="KDK1321" s="9"/>
      <c r="KDL1321" s="9"/>
      <c r="KDM1321" s="9"/>
      <c r="KDN1321" s="9"/>
      <c r="KDO1321" s="9"/>
      <c r="KDP1321" s="9"/>
      <c r="KDQ1321" s="9"/>
      <c r="KDR1321" s="9"/>
      <c r="KDS1321" s="9"/>
      <c r="KDT1321" s="9"/>
      <c r="KDU1321" s="9"/>
      <c r="KDV1321" s="9"/>
      <c r="KDW1321" s="9"/>
      <c r="KDX1321" s="9"/>
      <c r="KDY1321" s="9"/>
      <c r="KDZ1321" s="9"/>
      <c r="KEA1321" s="9"/>
      <c r="KEB1321" s="9"/>
      <c r="KEC1321" s="9"/>
      <c r="KED1321" s="9"/>
      <c r="KEE1321" s="9"/>
      <c r="KEF1321" s="9"/>
      <c r="KEG1321" s="9"/>
      <c r="KEH1321" s="9"/>
      <c r="KEI1321" s="9"/>
      <c r="KEJ1321" s="9"/>
      <c r="KEK1321" s="9"/>
      <c r="KEL1321" s="9"/>
      <c r="KEM1321" s="9"/>
      <c r="KEN1321" s="9"/>
      <c r="KEO1321" s="9"/>
      <c r="KEP1321" s="9"/>
      <c r="KEQ1321" s="9"/>
      <c r="KER1321" s="9"/>
      <c r="KES1321" s="9"/>
      <c r="KET1321" s="9"/>
      <c r="KEU1321" s="9"/>
      <c r="KEV1321" s="9"/>
      <c r="KEW1321" s="9"/>
      <c r="KEX1321" s="9"/>
      <c r="KEY1321" s="9"/>
      <c r="KEZ1321" s="9"/>
      <c r="KFA1321" s="9"/>
      <c r="KFB1321" s="9"/>
      <c r="KFC1321" s="9"/>
      <c r="KFD1321" s="9"/>
      <c r="KFE1321" s="9"/>
      <c r="KFF1321" s="9"/>
      <c r="KFG1321" s="9"/>
      <c r="KFH1321" s="9"/>
      <c r="KFI1321" s="9"/>
      <c r="KFJ1321" s="9"/>
      <c r="KFK1321" s="9"/>
      <c r="KFL1321" s="9"/>
      <c r="KFM1321" s="9"/>
      <c r="KFN1321" s="9"/>
      <c r="KFO1321" s="9"/>
      <c r="KFP1321" s="9"/>
      <c r="KFQ1321" s="9"/>
      <c r="KFR1321" s="9"/>
      <c r="KFS1321" s="9"/>
      <c r="KFT1321" s="9"/>
      <c r="KFU1321" s="9"/>
      <c r="KFV1321" s="9"/>
      <c r="KFW1321" s="9"/>
      <c r="KFX1321" s="9"/>
      <c r="KFY1321" s="9"/>
      <c r="KFZ1321" s="9"/>
      <c r="KGA1321" s="9"/>
      <c r="KGB1321" s="9"/>
      <c r="KGC1321" s="9"/>
      <c r="KGD1321" s="9"/>
      <c r="KGE1321" s="9"/>
      <c r="KGF1321" s="9"/>
      <c r="KGG1321" s="9"/>
      <c r="KGH1321" s="9"/>
      <c r="KGI1321" s="9"/>
      <c r="KGJ1321" s="9"/>
      <c r="KGK1321" s="9"/>
      <c r="KGL1321" s="9"/>
      <c r="KGM1321" s="9"/>
      <c r="KGN1321" s="9"/>
      <c r="KGO1321" s="9"/>
      <c r="KGP1321" s="9"/>
      <c r="KGQ1321" s="9"/>
      <c r="KGR1321" s="9"/>
      <c r="KGS1321" s="9"/>
      <c r="KGT1321" s="9"/>
      <c r="KGU1321" s="9"/>
      <c r="KGV1321" s="9"/>
      <c r="KGW1321" s="9"/>
      <c r="KGX1321" s="9"/>
      <c r="KGY1321" s="9"/>
      <c r="KGZ1321" s="9"/>
      <c r="KHA1321" s="9"/>
      <c r="KHB1321" s="9"/>
      <c r="KHC1321" s="9"/>
      <c r="KHD1321" s="9"/>
      <c r="KHE1321" s="9"/>
      <c r="KHF1321" s="9"/>
      <c r="KHG1321" s="9"/>
      <c r="KHH1321" s="9"/>
      <c r="KHI1321" s="9"/>
      <c r="KHJ1321" s="9"/>
      <c r="KHK1321" s="9"/>
      <c r="KHL1321" s="9"/>
      <c r="KHM1321" s="9"/>
      <c r="KHN1321" s="9"/>
      <c r="KHO1321" s="9"/>
      <c r="KHP1321" s="9"/>
      <c r="KHQ1321" s="9"/>
      <c r="KHR1321" s="9"/>
      <c r="KHS1321" s="9"/>
      <c r="KHT1321" s="9"/>
      <c r="KHU1321" s="9"/>
      <c r="KHV1321" s="9"/>
      <c r="KHW1321" s="9"/>
      <c r="KHX1321" s="9"/>
      <c r="KHY1321" s="9"/>
      <c r="KHZ1321" s="9"/>
      <c r="KIA1321" s="9"/>
      <c r="KIB1321" s="9"/>
      <c r="KIC1321" s="9"/>
      <c r="KID1321" s="9"/>
      <c r="KIE1321" s="9"/>
      <c r="KIF1321" s="9"/>
      <c r="KIG1321" s="9"/>
      <c r="KIH1321" s="9"/>
      <c r="KII1321" s="9"/>
      <c r="KIJ1321" s="9"/>
      <c r="KIK1321" s="9"/>
      <c r="KIL1321" s="9"/>
      <c r="KIM1321" s="9"/>
      <c r="KIN1321" s="9"/>
      <c r="KIO1321" s="9"/>
      <c r="KIP1321" s="9"/>
      <c r="KIQ1321" s="9"/>
      <c r="KIR1321" s="9"/>
      <c r="KIS1321" s="9"/>
      <c r="KIT1321" s="9"/>
      <c r="KIU1321" s="9"/>
      <c r="KIV1321" s="9"/>
      <c r="KIW1321" s="9"/>
      <c r="KIX1321" s="9"/>
      <c r="KIY1321" s="9"/>
      <c r="KIZ1321" s="9"/>
      <c r="KJA1321" s="9"/>
      <c r="KJB1321" s="9"/>
      <c r="KJC1321" s="9"/>
      <c r="KJD1321" s="9"/>
      <c r="KJE1321" s="9"/>
      <c r="KJF1321" s="9"/>
      <c r="KJG1321" s="9"/>
      <c r="KJH1321" s="9"/>
      <c r="KJI1321" s="9"/>
      <c r="KJJ1321" s="9"/>
      <c r="KJK1321" s="9"/>
      <c r="KJL1321" s="9"/>
      <c r="KJM1321" s="9"/>
      <c r="KJN1321" s="9"/>
      <c r="KJO1321" s="9"/>
      <c r="KJP1321" s="9"/>
      <c r="KJQ1321" s="9"/>
      <c r="KJR1321" s="9"/>
      <c r="KJS1321" s="9"/>
      <c r="KJT1321" s="9"/>
      <c r="KJU1321" s="9"/>
      <c r="KJV1321" s="9"/>
      <c r="KJW1321" s="9"/>
      <c r="KJX1321" s="9"/>
      <c r="KJY1321" s="9"/>
      <c r="KJZ1321" s="9"/>
      <c r="KKA1321" s="9"/>
      <c r="KKB1321" s="9"/>
      <c r="KKC1321" s="9"/>
      <c r="KKD1321" s="9"/>
      <c r="KKE1321" s="9"/>
      <c r="KKF1321" s="9"/>
      <c r="KKG1321" s="9"/>
      <c r="KKH1321" s="9"/>
      <c r="KKI1321" s="9"/>
      <c r="KKJ1321" s="9"/>
      <c r="KKK1321" s="9"/>
      <c r="KKL1321" s="9"/>
      <c r="KKM1321" s="9"/>
      <c r="KKN1321" s="9"/>
      <c r="KKO1321" s="9"/>
      <c r="KKP1321" s="9"/>
      <c r="KKQ1321" s="9"/>
      <c r="KKR1321" s="9"/>
      <c r="KKS1321" s="9"/>
      <c r="KKT1321" s="9"/>
      <c r="KKU1321" s="9"/>
      <c r="KKV1321" s="9"/>
      <c r="KKW1321" s="9"/>
      <c r="KKX1321" s="9"/>
      <c r="KKY1321" s="9"/>
      <c r="KKZ1321" s="9"/>
      <c r="KLA1321" s="9"/>
      <c r="KLB1321" s="9"/>
      <c r="KLC1321" s="9"/>
      <c r="KLD1321" s="9"/>
      <c r="KLE1321" s="9"/>
      <c r="KLF1321" s="9"/>
      <c r="KLG1321" s="9"/>
      <c r="KLH1321" s="9"/>
      <c r="KLI1321" s="9"/>
      <c r="KLJ1321" s="9"/>
      <c r="KLK1321" s="9"/>
      <c r="KLL1321" s="9"/>
      <c r="KLM1321" s="9"/>
      <c r="KLN1321" s="9"/>
      <c r="KLO1321" s="9"/>
      <c r="KLP1321" s="9"/>
      <c r="KLQ1321" s="9"/>
      <c r="KLR1321" s="9"/>
      <c r="KLS1321" s="9"/>
      <c r="KLT1321" s="9"/>
      <c r="KLU1321" s="9"/>
      <c r="KLV1321" s="9"/>
      <c r="KLW1321" s="9"/>
      <c r="KLX1321" s="9"/>
      <c r="KLY1321" s="9"/>
      <c r="KLZ1321" s="9"/>
      <c r="KMA1321" s="9"/>
      <c r="KMB1321" s="9"/>
      <c r="KMC1321" s="9"/>
      <c r="KMD1321" s="9"/>
      <c r="KME1321" s="9"/>
      <c r="KMF1321" s="9"/>
      <c r="KMG1321" s="9"/>
      <c r="KMH1321" s="9"/>
      <c r="KMI1321" s="9"/>
      <c r="KMJ1321" s="9"/>
      <c r="KMK1321" s="9"/>
      <c r="KML1321" s="9"/>
      <c r="KMM1321" s="9"/>
      <c r="KMN1321" s="9"/>
      <c r="KMO1321" s="9"/>
      <c r="KMP1321" s="9"/>
      <c r="KMQ1321" s="9"/>
      <c r="KMR1321" s="9"/>
      <c r="KMS1321" s="9"/>
      <c r="KMT1321" s="9"/>
      <c r="KMU1321" s="9"/>
      <c r="KMV1321" s="9"/>
      <c r="KMW1321" s="9"/>
      <c r="KMX1321" s="9"/>
      <c r="KMY1321" s="9"/>
      <c r="KMZ1321" s="9"/>
      <c r="KNA1321" s="9"/>
      <c r="KNB1321" s="9"/>
      <c r="KNC1321" s="9"/>
      <c r="KND1321" s="9"/>
      <c r="KNE1321" s="9"/>
      <c r="KNF1321" s="9"/>
      <c r="KNG1321" s="9"/>
      <c r="KNH1321" s="9"/>
      <c r="KNI1321" s="9"/>
      <c r="KNJ1321" s="9"/>
      <c r="KNK1321" s="9"/>
      <c r="KNL1321" s="9"/>
      <c r="KNM1321" s="9"/>
      <c r="KNN1321" s="9"/>
      <c r="KNO1321" s="9"/>
      <c r="KNP1321" s="9"/>
      <c r="KNQ1321" s="9"/>
      <c r="KNR1321" s="9"/>
      <c r="KNS1321" s="9"/>
      <c r="KNT1321" s="9"/>
      <c r="KNU1321" s="9"/>
      <c r="KNV1321" s="9"/>
      <c r="KNW1321" s="9"/>
      <c r="KNX1321" s="9"/>
      <c r="KNY1321" s="9"/>
      <c r="KNZ1321" s="9"/>
      <c r="KOA1321" s="9"/>
      <c r="KOB1321" s="9"/>
      <c r="KOC1321" s="9"/>
      <c r="KOD1321" s="9"/>
      <c r="KOE1321" s="9"/>
      <c r="KOF1321" s="9"/>
      <c r="KOG1321" s="9"/>
      <c r="KOH1321" s="9"/>
      <c r="KOI1321" s="9"/>
      <c r="KOJ1321" s="9"/>
      <c r="KOK1321" s="9"/>
      <c r="KOL1321" s="9"/>
      <c r="KOM1321" s="9"/>
      <c r="KON1321" s="9"/>
      <c r="KOO1321" s="9"/>
      <c r="KOP1321" s="9"/>
      <c r="KOQ1321" s="9"/>
      <c r="KOR1321" s="9"/>
      <c r="KOS1321" s="9"/>
      <c r="KOT1321" s="9"/>
      <c r="KOU1321" s="9"/>
      <c r="KOV1321" s="9"/>
      <c r="KOW1321" s="9"/>
      <c r="KOX1321" s="9"/>
      <c r="KOY1321" s="9"/>
      <c r="KOZ1321" s="9"/>
      <c r="KPA1321" s="9"/>
      <c r="KPB1321" s="9"/>
      <c r="KPC1321" s="9"/>
      <c r="KPD1321" s="9"/>
      <c r="KPE1321" s="9"/>
      <c r="KPF1321" s="9"/>
      <c r="KPG1321" s="9"/>
      <c r="KPH1321" s="9"/>
      <c r="KPI1321" s="9"/>
      <c r="KPJ1321" s="9"/>
      <c r="KPK1321" s="9"/>
      <c r="KPL1321" s="9"/>
      <c r="KPM1321" s="9"/>
      <c r="KPN1321" s="9"/>
      <c r="KPO1321" s="9"/>
      <c r="KPP1321" s="9"/>
      <c r="KPQ1321" s="9"/>
      <c r="KPR1321" s="9"/>
      <c r="KPS1321" s="9"/>
      <c r="KPT1321" s="9"/>
      <c r="KPU1321" s="9"/>
      <c r="KPV1321" s="9"/>
      <c r="KPW1321" s="9"/>
      <c r="KPX1321" s="9"/>
      <c r="KPY1321" s="9"/>
      <c r="KPZ1321" s="9"/>
      <c r="KQA1321" s="9"/>
      <c r="KQB1321" s="9"/>
      <c r="KQC1321" s="9"/>
      <c r="KQD1321" s="9"/>
      <c r="KQE1321" s="9"/>
      <c r="KQF1321" s="9"/>
      <c r="KQG1321" s="9"/>
      <c r="KQH1321" s="9"/>
      <c r="KQI1321" s="9"/>
      <c r="KQJ1321" s="9"/>
      <c r="KQK1321" s="9"/>
      <c r="KQL1321" s="9"/>
      <c r="KQM1321" s="9"/>
      <c r="KQN1321" s="9"/>
      <c r="KQO1321" s="9"/>
      <c r="KQP1321" s="9"/>
      <c r="KQQ1321" s="9"/>
      <c r="KQR1321" s="9"/>
      <c r="KQS1321" s="9"/>
      <c r="KQT1321" s="9"/>
      <c r="KQU1321" s="9"/>
      <c r="KQV1321" s="9"/>
      <c r="KQW1321" s="9"/>
      <c r="KQX1321" s="9"/>
      <c r="KQY1321" s="9"/>
      <c r="KQZ1321" s="9"/>
      <c r="KRA1321" s="9"/>
      <c r="KRB1321" s="9"/>
      <c r="KRC1321" s="9"/>
      <c r="KRD1321" s="9"/>
      <c r="KRE1321" s="9"/>
      <c r="KRF1321" s="9"/>
      <c r="KRG1321" s="9"/>
      <c r="KRH1321" s="9"/>
      <c r="KRI1321" s="9"/>
      <c r="KRJ1321" s="9"/>
      <c r="KRK1321" s="9"/>
      <c r="KRL1321" s="9"/>
      <c r="KRM1321" s="9"/>
      <c r="KRN1321" s="9"/>
      <c r="KRO1321" s="9"/>
      <c r="KRP1321" s="9"/>
      <c r="KRQ1321" s="9"/>
      <c r="KRR1321" s="9"/>
      <c r="KRS1321" s="9"/>
      <c r="KRT1321" s="9"/>
      <c r="KRU1321" s="9"/>
      <c r="KRV1321" s="9"/>
      <c r="KRW1321" s="9"/>
      <c r="KRX1321" s="9"/>
      <c r="KRY1321" s="9"/>
      <c r="KRZ1321" s="9"/>
      <c r="KSA1321" s="9"/>
      <c r="KSB1321" s="9"/>
      <c r="KSC1321" s="9"/>
      <c r="KSD1321" s="9"/>
      <c r="KSE1321" s="9"/>
      <c r="KSF1321" s="9"/>
      <c r="KSG1321" s="9"/>
      <c r="KSH1321" s="9"/>
      <c r="KSI1321" s="9"/>
      <c r="KSJ1321" s="9"/>
      <c r="KSK1321" s="9"/>
      <c r="KSL1321" s="9"/>
      <c r="KSM1321" s="9"/>
      <c r="KSN1321" s="9"/>
      <c r="KSO1321" s="9"/>
      <c r="KSP1321" s="9"/>
      <c r="KSQ1321" s="9"/>
      <c r="KSR1321" s="9"/>
      <c r="KSS1321" s="9"/>
      <c r="KST1321" s="9"/>
      <c r="KSU1321" s="9"/>
      <c r="KSV1321" s="9"/>
      <c r="KSW1321" s="9"/>
      <c r="KSX1321" s="9"/>
      <c r="KSY1321" s="9"/>
      <c r="KSZ1321" s="9"/>
      <c r="KTA1321" s="9"/>
      <c r="KTB1321" s="9"/>
      <c r="KTC1321" s="9"/>
      <c r="KTD1321" s="9"/>
      <c r="KTE1321" s="9"/>
      <c r="KTF1321" s="9"/>
      <c r="KTG1321" s="9"/>
      <c r="KTH1321" s="9"/>
      <c r="KTI1321" s="9"/>
      <c r="KTJ1321" s="9"/>
      <c r="KTK1321" s="9"/>
      <c r="KTL1321" s="9"/>
      <c r="KTM1321" s="9"/>
      <c r="KTN1321" s="9"/>
      <c r="KTO1321" s="9"/>
      <c r="KTP1321" s="9"/>
      <c r="KTQ1321" s="9"/>
      <c r="KTR1321" s="9"/>
      <c r="KTS1321" s="9"/>
      <c r="KTT1321" s="9"/>
      <c r="KTU1321" s="9"/>
      <c r="KTV1321" s="9"/>
      <c r="KTW1321" s="9"/>
      <c r="KTX1321" s="9"/>
      <c r="KTY1321" s="9"/>
      <c r="KTZ1321" s="9"/>
      <c r="KUA1321" s="9"/>
      <c r="KUB1321" s="9"/>
      <c r="KUC1321" s="9"/>
      <c r="KUD1321" s="9"/>
      <c r="KUE1321" s="9"/>
      <c r="KUF1321" s="9"/>
      <c r="KUG1321" s="9"/>
      <c r="KUH1321" s="9"/>
      <c r="KUI1321" s="9"/>
      <c r="KUJ1321" s="9"/>
      <c r="KUK1321" s="9"/>
      <c r="KUL1321" s="9"/>
      <c r="KUM1321" s="9"/>
      <c r="KUN1321" s="9"/>
      <c r="KUO1321" s="9"/>
      <c r="KUP1321" s="9"/>
      <c r="KUQ1321" s="9"/>
      <c r="KUR1321" s="9"/>
      <c r="KUS1321" s="9"/>
      <c r="KUT1321" s="9"/>
      <c r="KUU1321" s="9"/>
      <c r="KUV1321" s="9"/>
      <c r="KUW1321" s="9"/>
      <c r="KUX1321" s="9"/>
      <c r="KUY1321" s="9"/>
      <c r="KUZ1321" s="9"/>
      <c r="KVA1321" s="9"/>
      <c r="KVB1321" s="9"/>
      <c r="KVC1321" s="9"/>
      <c r="KVD1321" s="9"/>
      <c r="KVE1321" s="9"/>
      <c r="KVF1321" s="9"/>
      <c r="KVG1321" s="9"/>
      <c r="KVH1321" s="9"/>
      <c r="KVI1321" s="9"/>
      <c r="KVJ1321" s="9"/>
      <c r="KVK1321" s="9"/>
      <c r="KVL1321" s="9"/>
      <c r="KVM1321" s="9"/>
      <c r="KVN1321" s="9"/>
      <c r="KVO1321" s="9"/>
      <c r="KVP1321" s="9"/>
      <c r="KVQ1321" s="9"/>
      <c r="KVR1321" s="9"/>
      <c r="KVS1321" s="9"/>
      <c r="KVT1321" s="9"/>
      <c r="KVU1321" s="9"/>
      <c r="KVV1321" s="9"/>
      <c r="KVW1321" s="9"/>
      <c r="KVX1321" s="9"/>
      <c r="KVY1321" s="9"/>
      <c r="KVZ1321" s="9"/>
      <c r="KWA1321" s="9"/>
      <c r="KWB1321" s="9"/>
      <c r="KWC1321" s="9"/>
      <c r="KWD1321" s="9"/>
      <c r="KWE1321" s="9"/>
      <c r="KWF1321" s="9"/>
      <c r="KWG1321" s="9"/>
      <c r="KWH1321" s="9"/>
      <c r="KWI1321" s="9"/>
      <c r="KWJ1321" s="9"/>
      <c r="KWK1321" s="9"/>
      <c r="KWL1321" s="9"/>
      <c r="KWM1321" s="9"/>
      <c r="KWN1321" s="9"/>
      <c r="KWO1321" s="9"/>
      <c r="KWP1321" s="9"/>
      <c r="KWQ1321" s="9"/>
      <c r="KWR1321" s="9"/>
      <c r="KWS1321" s="9"/>
      <c r="KWT1321" s="9"/>
      <c r="KWU1321" s="9"/>
      <c r="KWV1321" s="9"/>
      <c r="KWW1321" s="9"/>
      <c r="KWX1321" s="9"/>
      <c r="KWY1321" s="9"/>
      <c r="KWZ1321" s="9"/>
      <c r="KXA1321" s="9"/>
      <c r="KXB1321" s="9"/>
      <c r="KXC1321" s="9"/>
      <c r="KXD1321" s="9"/>
      <c r="KXE1321" s="9"/>
      <c r="KXF1321" s="9"/>
      <c r="KXG1321" s="9"/>
      <c r="KXH1321" s="9"/>
      <c r="KXI1321" s="9"/>
      <c r="KXJ1321" s="9"/>
      <c r="KXK1321" s="9"/>
      <c r="KXL1321" s="9"/>
      <c r="KXM1321" s="9"/>
      <c r="KXN1321" s="9"/>
      <c r="KXO1321" s="9"/>
      <c r="KXP1321" s="9"/>
      <c r="KXQ1321" s="9"/>
      <c r="KXR1321" s="9"/>
      <c r="KXS1321" s="9"/>
      <c r="KXT1321" s="9"/>
      <c r="KXU1321" s="9"/>
      <c r="KXV1321" s="9"/>
      <c r="KXW1321" s="9"/>
      <c r="KXX1321" s="9"/>
      <c r="KXY1321" s="9"/>
      <c r="KXZ1321" s="9"/>
      <c r="KYA1321" s="9"/>
      <c r="KYB1321" s="9"/>
      <c r="KYC1321" s="9"/>
      <c r="KYD1321" s="9"/>
      <c r="KYE1321" s="9"/>
      <c r="KYF1321" s="9"/>
      <c r="KYG1321" s="9"/>
      <c r="KYH1321" s="9"/>
      <c r="KYI1321" s="9"/>
      <c r="KYJ1321" s="9"/>
      <c r="KYK1321" s="9"/>
      <c r="KYL1321" s="9"/>
      <c r="KYM1321" s="9"/>
      <c r="KYN1321" s="9"/>
      <c r="KYO1321" s="9"/>
      <c r="KYP1321" s="9"/>
      <c r="KYQ1321" s="9"/>
      <c r="KYR1321" s="9"/>
      <c r="KYS1321" s="9"/>
      <c r="KYT1321" s="9"/>
      <c r="KYU1321" s="9"/>
      <c r="KYV1321" s="9"/>
      <c r="KYW1321" s="9"/>
      <c r="KYX1321" s="9"/>
      <c r="KYY1321" s="9"/>
      <c r="KYZ1321" s="9"/>
      <c r="KZA1321" s="9"/>
      <c r="KZB1321" s="9"/>
      <c r="KZC1321" s="9"/>
      <c r="KZD1321" s="9"/>
      <c r="KZE1321" s="9"/>
      <c r="KZF1321" s="9"/>
      <c r="KZG1321" s="9"/>
      <c r="KZH1321" s="9"/>
      <c r="KZI1321" s="9"/>
      <c r="KZJ1321" s="9"/>
      <c r="KZK1321" s="9"/>
      <c r="KZL1321" s="9"/>
      <c r="KZM1321" s="9"/>
      <c r="KZN1321" s="9"/>
      <c r="KZO1321" s="9"/>
      <c r="KZP1321" s="9"/>
      <c r="KZQ1321" s="9"/>
      <c r="KZR1321" s="9"/>
      <c r="KZS1321" s="9"/>
      <c r="KZT1321" s="9"/>
      <c r="KZU1321" s="9"/>
      <c r="KZV1321" s="9"/>
      <c r="KZW1321" s="9"/>
      <c r="KZX1321" s="9"/>
      <c r="KZY1321" s="9"/>
      <c r="KZZ1321" s="9"/>
      <c r="LAA1321" s="9"/>
      <c r="LAB1321" s="9"/>
      <c r="LAC1321" s="9"/>
      <c r="LAD1321" s="9"/>
      <c r="LAE1321" s="9"/>
      <c r="LAF1321" s="9"/>
      <c r="LAG1321" s="9"/>
      <c r="LAH1321" s="9"/>
      <c r="LAI1321" s="9"/>
      <c r="LAJ1321" s="9"/>
      <c r="LAK1321" s="9"/>
      <c r="LAL1321" s="9"/>
      <c r="LAM1321" s="9"/>
      <c r="LAN1321" s="9"/>
      <c r="LAO1321" s="9"/>
      <c r="LAP1321" s="9"/>
      <c r="LAQ1321" s="9"/>
      <c r="LAR1321" s="9"/>
      <c r="LAS1321" s="9"/>
      <c r="LAT1321" s="9"/>
      <c r="LAU1321" s="9"/>
      <c r="LAV1321" s="9"/>
      <c r="LAW1321" s="9"/>
      <c r="LAX1321" s="9"/>
      <c r="LAY1321" s="9"/>
      <c r="LAZ1321" s="9"/>
      <c r="LBA1321" s="9"/>
      <c r="LBB1321" s="9"/>
      <c r="LBC1321" s="9"/>
      <c r="LBD1321" s="9"/>
      <c r="LBE1321" s="9"/>
      <c r="LBF1321" s="9"/>
      <c r="LBG1321" s="9"/>
      <c r="LBH1321" s="9"/>
      <c r="LBI1321" s="9"/>
      <c r="LBJ1321" s="9"/>
      <c r="LBK1321" s="9"/>
      <c r="LBL1321" s="9"/>
      <c r="LBM1321" s="9"/>
      <c r="LBN1321" s="9"/>
      <c r="LBO1321" s="9"/>
      <c r="LBP1321" s="9"/>
      <c r="LBQ1321" s="9"/>
      <c r="LBR1321" s="9"/>
      <c r="LBS1321" s="9"/>
      <c r="LBT1321" s="9"/>
      <c r="LBU1321" s="9"/>
      <c r="LBV1321" s="9"/>
      <c r="LBW1321" s="9"/>
      <c r="LBX1321" s="9"/>
      <c r="LBY1321" s="9"/>
      <c r="LBZ1321" s="9"/>
      <c r="LCA1321" s="9"/>
      <c r="LCB1321" s="9"/>
      <c r="LCC1321" s="9"/>
      <c r="LCD1321" s="9"/>
      <c r="LCE1321" s="9"/>
      <c r="LCF1321" s="9"/>
      <c r="LCG1321" s="9"/>
      <c r="LCH1321" s="9"/>
      <c r="LCI1321" s="9"/>
      <c r="LCJ1321" s="9"/>
      <c r="LCK1321" s="9"/>
      <c r="LCL1321" s="9"/>
      <c r="LCM1321" s="9"/>
      <c r="LCN1321" s="9"/>
      <c r="LCO1321" s="9"/>
      <c r="LCP1321" s="9"/>
      <c r="LCQ1321" s="9"/>
      <c r="LCR1321" s="9"/>
      <c r="LCS1321" s="9"/>
      <c r="LCT1321" s="9"/>
      <c r="LCU1321" s="9"/>
      <c r="LCV1321" s="9"/>
      <c r="LCW1321" s="9"/>
      <c r="LCX1321" s="9"/>
      <c r="LCY1321" s="9"/>
      <c r="LCZ1321" s="9"/>
      <c r="LDA1321" s="9"/>
      <c r="LDB1321" s="9"/>
      <c r="LDC1321" s="9"/>
      <c r="LDD1321" s="9"/>
      <c r="LDE1321" s="9"/>
      <c r="LDF1321" s="9"/>
      <c r="LDG1321" s="9"/>
      <c r="LDH1321" s="9"/>
      <c r="LDI1321" s="9"/>
      <c r="LDJ1321" s="9"/>
      <c r="LDK1321" s="9"/>
      <c r="LDL1321" s="9"/>
      <c r="LDM1321" s="9"/>
      <c r="LDN1321" s="9"/>
      <c r="LDO1321" s="9"/>
      <c r="LDP1321" s="9"/>
      <c r="LDQ1321" s="9"/>
      <c r="LDR1321" s="9"/>
      <c r="LDS1321" s="9"/>
      <c r="LDT1321" s="9"/>
      <c r="LDU1321" s="9"/>
      <c r="LDV1321" s="9"/>
      <c r="LDW1321" s="9"/>
      <c r="LDX1321" s="9"/>
      <c r="LDY1321" s="9"/>
      <c r="LDZ1321" s="9"/>
      <c r="LEA1321" s="9"/>
      <c r="LEB1321" s="9"/>
      <c r="LEC1321" s="9"/>
      <c r="LED1321" s="9"/>
      <c r="LEE1321" s="9"/>
      <c r="LEF1321" s="9"/>
      <c r="LEG1321" s="9"/>
      <c r="LEH1321" s="9"/>
      <c r="LEI1321" s="9"/>
      <c r="LEJ1321" s="9"/>
      <c r="LEK1321" s="9"/>
      <c r="LEL1321" s="9"/>
      <c r="LEM1321" s="9"/>
      <c r="LEN1321" s="9"/>
      <c r="LEO1321" s="9"/>
      <c r="LEP1321" s="9"/>
      <c r="LEQ1321" s="9"/>
      <c r="LER1321" s="9"/>
      <c r="LES1321" s="9"/>
      <c r="LET1321" s="9"/>
      <c r="LEU1321" s="9"/>
      <c r="LEV1321" s="9"/>
      <c r="LEW1321" s="9"/>
      <c r="LEX1321" s="9"/>
      <c r="LEY1321" s="9"/>
      <c r="LEZ1321" s="9"/>
      <c r="LFA1321" s="9"/>
      <c r="LFB1321" s="9"/>
      <c r="LFC1321" s="9"/>
      <c r="LFD1321" s="9"/>
      <c r="LFE1321" s="9"/>
      <c r="LFF1321" s="9"/>
      <c r="LFG1321" s="9"/>
      <c r="LFH1321" s="9"/>
      <c r="LFI1321" s="9"/>
      <c r="LFJ1321" s="9"/>
      <c r="LFK1321" s="9"/>
      <c r="LFL1321" s="9"/>
      <c r="LFM1321" s="9"/>
      <c r="LFN1321" s="9"/>
      <c r="LFO1321" s="9"/>
      <c r="LFP1321" s="9"/>
      <c r="LFQ1321" s="9"/>
      <c r="LFR1321" s="9"/>
      <c r="LFS1321" s="9"/>
      <c r="LFT1321" s="9"/>
      <c r="LFU1321" s="9"/>
      <c r="LFV1321" s="9"/>
      <c r="LFW1321" s="9"/>
      <c r="LFX1321" s="9"/>
      <c r="LFY1321" s="9"/>
      <c r="LFZ1321" s="9"/>
      <c r="LGA1321" s="9"/>
      <c r="LGB1321" s="9"/>
      <c r="LGC1321" s="9"/>
      <c r="LGD1321" s="9"/>
      <c r="LGE1321" s="9"/>
      <c r="LGF1321" s="9"/>
      <c r="LGG1321" s="9"/>
      <c r="LGH1321" s="9"/>
      <c r="LGI1321" s="9"/>
      <c r="LGJ1321" s="9"/>
      <c r="LGK1321" s="9"/>
      <c r="LGL1321" s="9"/>
      <c r="LGM1321" s="9"/>
      <c r="LGN1321" s="9"/>
      <c r="LGO1321" s="9"/>
      <c r="LGP1321" s="9"/>
      <c r="LGQ1321" s="9"/>
      <c r="LGR1321" s="9"/>
      <c r="LGS1321" s="9"/>
      <c r="LGT1321" s="9"/>
      <c r="LGU1321" s="9"/>
      <c r="LGV1321" s="9"/>
      <c r="LGW1321" s="9"/>
      <c r="LGX1321" s="9"/>
      <c r="LGY1321" s="9"/>
      <c r="LGZ1321" s="9"/>
      <c r="LHA1321" s="9"/>
      <c r="LHB1321" s="9"/>
      <c r="LHC1321" s="9"/>
      <c r="LHD1321" s="9"/>
      <c r="LHE1321" s="9"/>
      <c r="LHF1321" s="9"/>
      <c r="LHG1321" s="9"/>
      <c r="LHH1321" s="9"/>
      <c r="LHI1321" s="9"/>
      <c r="LHJ1321" s="9"/>
      <c r="LHK1321" s="9"/>
      <c r="LHL1321" s="9"/>
      <c r="LHM1321" s="9"/>
      <c r="LHN1321" s="9"/>
      <c r="LHO1321" s="9"/>
      <c r="LHP1321" s="9"/>
      <c r="LHQ1321" s="9"/>
      <c r="LHR1321" s="9"/>
      <c r="LHS1321" s="9"/>
      <c r="LHT1321" s="9"/>
      <c r="LHU1321" s="9"/>
      <c r="LHV1321" s="9"/>
      <c r="LHW1321" s="9"/>
      <c r="LHX1321" s="9"/>
      <c r="LHY1321" s="9"/>
      <c r="LHZ1321" s="9"/>
      <c r="LIA1321" s="9"/>
      <c r="LIB1321" s="9"/>
      <c r="LIC1321" s="9"/>
      <c r="LID1321" s="9"/>
      <c r="LIE1321" s="9"/>
      <c r="LIF1321" s="9"/>
      <c r="LIG1321" s="9"/>
      <c r="LIH1321" s="9"/>
      <c r="LII1321" s="9"/>
      <c r="LIJ1321" s="9"/>
      <c r="LIK1321" s="9"/>
      <c r="LIL1321" s="9"/>
      <c r="LIM1321" s="9"/>
      <c r="LIN1321" s="9"/>
      <c r="LIO1321" s="9"/>
      <c r="LIP1321" s="9"/>
      <c r="LIQ1321" s="9"/>
      <c r="LIR1321" s="9"/>
      <c r="LIS1321" s="9"/>
      <c r="LIT1321" s="9"/>
      <c r="LIU1321" s="9"/>
      <c r="LIV1321" s="9"/>
      <c r="LIW1321" s="9"/>
      <c r="LIX1321" s="9"/>
      <c r="LIY1321" s="9"/>
      <c r="LIZ1321" s="9"/>
      <c r="LJA1321" s="9"/>
      <c r="LJB1321" s="9"/>
      <c r="LJC1321" s="9"/>
      <c r="LJD1321" s="9"/>
      <c r="LJE1321" s="9"/>
      <c r="LJF1321" s="9"/>
      <c r="LJG1321" s="9"/>
      <c r="LJH1321" s="9"/>
      <c r="LJI1321" s="9"/>
      <c r="LJJ1321" s="9"/>
      <c r="LJK1321" s="9"/>
      <c r="LJL1321" s="9"/>
      <c r="LJM1321" s="9"/>
      <c r="LJN1321" s="9"/>
      <c r="LJO1321" s="9"/>
      <c r="LJP1321" s="9"/>
      <c r="LJQ1321" s="9"/>
      <c r="LJR1321" s="9"/>
      <c r="LJS1321" s="9"/>
      <c r="LJT1321" s="9"/>
      <c r="LJU1321" s="9"/>
      <c r="LJV1321" s="9"/>
      <c r="LJW1321" s="9"/>
      <c r="LJX1321" s="9"/>
      <c r="LJY1321" s="9"/>
      <c r="LJZ1321" s="9"/>
      <c r="LKA1321" s="9"/>
      <c r="LKB1321" s="9"/>
      <c r="LKC1321" s="9"/>
      <c r="LKD1321" s="9"/>
      <c r="LKE1321" s="9"/>
      <c r="LKF1321" s="9"/>
      <c r="LKG1321" s="9"/>
      <c r="LKH1321" s="9"/>
      <c r="LKI1321" s="9"/>
      <c r="LKJ1321" s="9"/>
      <c r="LKK1321" s="9"/>
      <c r="LKL1321" s="9"/>
      <c r="LKM1321" s="9"/>
      <c r="LKN1321" s="9"/>
      <c r="LKO1321" s="9"/>
      <c r="LKP1321" s="9"/>
      <c r="LKQ1321" s="9"/>
      <c r="LKR1321" s="9"/>
      <c r="LKS1321" s="9"/>
      <c r="LKT1321" s="9"/>
      <c r="LKU1321" s="9"/>
      <c r="LKV1321" s="9"/>
      <c r="LKW1321" s="9"/>
      <c r="LKX1321" s="9"/>
      <c r="LKY1321" s="9"/>
      <c r="LKZ1321" s="9"/>
      <c r="LLA1321" s="9"/>
      <c r="LLB1321" s="9"/>
      <c r="LLC1321" s="9"/>
      <c r="LLD1321" s="9"/>
      <c r="LLE1321" s="9"/>
      <c r="LLF1321" s="9"/>
      <c r="LLG1321" s="9"/>
      <c r="LLH1321" s="9"/>
      <c r="LLI1321" s="9"/>
      <c r="LLJ1321" s="9"/>
      <c r="LLK1321" s="9"/>
      <c r="LLL1321" s="9"/>
      <c r="LLM1321" s="9"/>
      <c r="LLN1321" s="9"/>
      <c r="LLO1321" s="9"/>
      <c r="LLP1321" s="9"/>
      <c r="LLQ1321" s="9"/>
      <c r="LLR1321" s="9"/>
      <c r="LLS1321" s="9"/>
      <c r="LLT1321" s="9"/>
      <c r="LLU1321" s="9"/>
      <c r="LLV1321" s="9"/>
      <c r="LLW1321" s="9"/>
      <c r="LLX1321" s="9"/>
      <c r="LLY1321" s="9"/>
      <c r="LLZ1321" s="9"/>
      <c r="LMA1321" s="9"/>
      <c r="LMB1321" s="9"/>
      <c r="LMC1321" s="9"/>
      <c r="LMD1321" s="9"/>
      <c r="LME1321" s="9"/>
      <c r="LMF1321" s="9"/>
      <c r="LMG1321" s="9"/>
      <c r="LMH1321" s="9"/>
      <c r="LMI1321" s="9"/>
      <c r="LMJ1321" s="9"/>
      <c r="LMK1321" s="9"/>
      <c r="LML1321" s="9"/>
      <c r="LMM1321" s="9"/>
      <c r="LMN1321" s="9"/>
      <c r="LMO1321" s="9"/>
      <c r="LMP1321" s="9"/>
      <c r="LMQ1321" s="9"/>
      <c r="LMR1321" s="9"/>
      <c r="LMS1321" s="9"/>
      <c r="LMT1321" s="9"/>
      <c r="LMU1321" s="9"/>
      <c r="LMV1321" s="9"/>
      <c r="LMW1321" s="9"/>
      <c r="LMX1321" s="9"/>
      <c r="LMY1321" s="9"/>
      <c r="LMZ1321" s="9"/>
      <c r="LNA1321" s="9"/>
      <c r="LNB1321" s="9"/>
      <c r="LNC1321" s="9"/>
      <c r="LND1321" s="9"/>
      <c r="LNE1321" s="9"/>
      <c r="LNF1321" s="9"/>
      <c r="LNG1321" s="9"/>
      <c r="LNH1321" s="9"/>
      <c r="LNI1321" s="9"/>
      <c r="LNJ1321" s="9"/>
      <c r="LNK1321" s="9"/>
      <c r="LNL1321" s="9"/>
      <c r="LNM1321" s="9"/>
      <c r="LNN1321" s="9"/>
      <c r="LNO1321" s="9"/>
      <c r="LNP1321" s="9"/>
      <c r="LNQ1321" s="9"/>
      <c r="LNR1321" s="9"/>
      <c r="LNS1321" s="9"/>
      <c r="LNT1321" s="9"/>
      <c r="LNU1321" s="9"/>
      <c r="LNV1321" s="9"/>
      <c r="LNW1321" s="9"/>
      <c r="LNX1321" s="9"/>
      <c r="LNY1321" s="9"/>
      <c r="LNZ1321" s="9"/>
      <c r="LOA1321" s="9"/>
      <c r="LOB1321" s="9"/>
      <c r="LOC1321" s="9"/>
      <c r="LOD1321" s="9"/>
      <c r="LOE1321" s="9"/>
      <c r="LOF1321" s="9"/>
      <c r="LOG1321" s="9"/>
      <c r="LOH1321" s="9"/>
      <c r="LOI1321" s="9"/>
      <c r="LOJ1321" s="9"/>
      <c r="LOK1321" s="9"/>
      <c r="LOL1321" s="9"/>
      <c r="LOM1321" s="9"/>
      <c r="LON1321" s="9"/>
      <c r="LOO1321" s="9"/>
      <c r="LOP1321" s="9"/>
      <c r="LOQ1321" s="9"/>
      <c r="LOR1321" s="9"/>
      <c r="LOS1321" s="9"/>
      <c r="LOT1321" s="9"/>
      <c r="LOU1321" s="9"/>
      <c r="LOV1321" s="9"/>
      <c r="LOW1321" s="9"/>
      <c r="LOX1321" s="9"/>
      <c r="LOY1321" s="9"/>
      <c r="LOZ1321" s="9"/>
      <c r="LPA1321" s="9"/>
      <c r="LPB1321" s="9"/>
      <c r="LPC1321" s="9"/>
      <c r="LPD1321" s="9"/>
      <c r="LPE1321" s="9"/>
      <c r="LPF1321" s="9"/>
      <c r="LPG1321" s="9"/>
      <c r="LPH1321" s="9"/>
      <c r="LPI1321" s="9"/>
      <c r="LPJ1321" s="9"/>
      <c r="LPK1321" s="9"/>
      <c r="LPL1321" s="9"/>
      <c r="LPM1321" s="9"/>
      <c r="LPN1321" s="9"/>
      <c r="LPO1321" s="9"/>
      <c r="LPP1321" s="9"/>
      <c r="LPQ1321" s="9"/>
      <c r="LPR1321" s="9"/>
      <c r="LPS1321" s="9"/>
      <c r="LPT1321" s="9"/>
      <c r="LPU1321" s="9"/>
      <c r="LPV1321" s="9"/>
      <c r="LPW1321" s="9"/>
      <c r="LPX1321" s="9"/>
      <c r="LPY1321" s="9"/>
      <c r="LPZ1321" s="9"/>
      <c r="LQA1321" s="9"/>
      <c r="LQB1321" s="9"/>
      <c r="LQC1321" s="9"/>
      <c r="LQD1321" s="9"/>
      <c r="LQE1321" s="9"/>
      <c r="LQF1321" s="9"/>
      <c r="LQG1321" s="9"/>
      <c r="LQH1321" s="9"/>
      <c r="LQI1321" s="9"/>
      <c r="LQJ1321" s="9"/>
      <c r="LQK1321" s="9"/>
      <c r="LQL1321" s="9"/>
      <c r="LQM1321" s="9"/>
      <c r="LQN1321" s="9"/>
      <c r="LQO1321" s="9"/>
      <c r="LQP1321" s="9"/>
      <c r="LQQ1321" s="9"/>
      <c r="LQR1321" s="9"/>
      <c r="LQS1321" s="9"/>
      <c r="LQT1321" s="9"/>
      <c r="LQU1321" s="9"/>
      <c r="LQV1321" s="9"/>
      <c r="LQW1321" s="9"/>
      <c r="LQX1321" s="9"/>
      <c r="LQY1321" s="9"/>
      <c r="LQZ1321" s="9"/>
      <c r="LRA1321" s="9"/>
      <c r="LRB1321" s="9"/>
      <c r="LRC1321" s="9"/>
      <c r="LRD1321" s="9"/>
      <c r="LRE1321" s="9"/>
      <c r="LRF1321" s="9"/>
      <c r="LRG1321" s="9"/>
      <c r="LRH1321" s="9"/>
      <c r="LRI1321" s="9"/>
      <c r="LRJ1321" s="9"/>
      <c r="LRK1321" s="9"/>
      <c r="LRL1321" s="9"/>
      <c r="LRM1321" s="9"/>
      <c r="LRN1321" s="9"/>
      <c r="LRO1321" s="9"/>
      <c r="LRP1321" s="9"/>
      <c r="LRQ1321" s="9"/>
      <c r="LRR1321" s="9"/>
      <c r="LRS1321" s="9"/>
      <c r="LRT1321" s="9"/>
      <c r="LRU1321" s="9"/>
      <c r="LRV1321" s="9"/>
      <c r="LRW1321" s="9"/>
      <c r="LRX1321" s="9"/>
      <c r="LRY1321" s="9"/>
      <c r="LRZ1321" s="9"/>
      <c r="LSA1321" s="9"/>
      <c r="LSB1321" s="9"/>
      <c r="LSC1321" s="9"/>
      <c r="LSD1321" s="9"/>
      <c r="LSE1321" s="9"/>
      <c r="LSF1321" s="9"/>
      <c r="LSG1321" s="9"/>
      <c r="LSH1321" s="9"/>
      <c r="LSI1321" s="9"/>
      <c r="LSJ1321" s="9"/>
      <c r="LSK1321" s="9"/>
      <c r="LSL1321" s="9"/>
      <c r="LSM1321" s="9"/>
      <c r="LSN1321" s="9"/>
      <c r="LSO1321" s="9"/>
      <c r="LSP1321" s="9"/>
      <c r="LSQ1321" s="9"/>
      <c r="LSR1321" s="9"/>
      <c r="LSS1321" s="9"/>
      <c r="LST1321" s="9"/>
      <c r="LSU1321" s="9"/>
      <c r="LSV1321" s="9"/>
      <c r="LSW1321" s="9"/>
      <c r="LSX1321" s="9"/>
      <c r="LSY1321" s="9"/>
      <c r="LSZ1321" s="9"/>
      <c r="LTA1321" s="9"/>
      <c r="LTB1321" s="9"/>
      <c r="LTC1321" s="9"/>
      <c r="LTD1321" s="9"/>
      <c r="LTE1321" s="9"/>
      <c r="LTF1321" s="9"/>
      <c r="LTG1321" s="9"/>
      <c r="LTH1321" s="9"/>
      <c r="LTI1321" s="9"/>
      <c r="LTJ1321" s="9"/>
      <c r="LTK1321" s="9"/>
      <c r="LTL1321" s="9"/>
      <c r="LTM1321" s="9"/>
      <c r="LTN1321" s="9"/>
      <c r="LTO1321" s="9"/>
      <c r="LTP1321" s="9"/>
      <c r="LTQ1321" s="9"/>
      <c r="LTR1321" s="9"/>
      <c r="LTS1321" s="9"/>
      <c r="LTT1321" s="9"/>
      <c r="LTU1321" s="9"/>
      <c r="LTV1321" s="9"/>
      <c r="LTW1321" s="9"/>
      <c r="LTX1321" s="9"/>
      <c r="LTY1321" s="9"/>
      <c r="LTZ1321" s="9"/>
      <c r="LUA1321" s="9"/>
      <c r="LUB1321" s="9"/>
      <c r="LUC1321" s="9"/>
      <c r="LUD1321" s="9"/>
      <c r="LUE1321" s="9"/>
      <c r="LUF1321" s="9"/>
      <c r="LUG1321" s="9"/>
      <c r="LUH1321" s="9"/>
      <c r="LUI1321" s="9"/>
      <c r="LUJ1321" s="9"/>
      <c r="LUK1321" s="9"/>
      <c r="LUL1321" s="9"/>
      <c r="LUM1321" s="9"/>
      <c r="LUN1321" s="9"/>
      <c r="LUO1321" s="9"/>
      <c r="LUP1321" s="9"/>
      <c r="LUQ1321" s="9"/>
      <c r="LUR1321" s="9"/>
      <c r="LUS1321" s="9"/>
      <c r="LUT1321" s="9"/>
      <c r="LUU1321" s="9"/>
      <c r="LUV1321" s="9"/>
      <c r="LUW1321" s="9"/>
      <c r="LUX1321" s="9"/>
      <c r="LUY1321" s="9"/>
      <c r="LUZ1321" s="9"/>
      <c r="LVA1321" s="9"/>
      <c r="LVB1321" s="9"/>
      <c r="LVC1321" s="9"/>
      <c r="LVD1321" s="9"/>
      <c r="LVE1321" s="9"/>
      <c r="LVF1321" s="9"/>
      <c r="LVG1321" s="9"/>
      <c r="LVH1321" s="9"/>
      <c r="LVI1321" s="9"/>
      <c r="LVJ1321" s="9"/>
      <c r="LVK1321" s="9"/>
      <c r="LVL1321" s="9"/>
      <c r="LVM1321" s="9"/>
      <c r="LVN1321" s="9"/>
      <c r="LVO1321" s="9"/>
      <c r="LVP1321" s="9"/>
      <c r="LVQ1321" s="9"/>
      <c r="LVR1321" s="9"/>
      <c r="LVS1321" s="9"/>
      <c r="LVT1321" s="9"/>
      <c r="LVU1321" s="9"/>
      <c r="LVV1321" s="9"/>
      <c r="LVW1321" s="9"/>
      <c r="LVX1321" s="9"/>
      <c r="LVY1321" s="9"/>
      <c r="LVZ1321" s="9"/>
      <c r="LWA1321" s="9"/>
      <c r="LWB1321" s="9"/>
      <c r="LWC1321" s="9"/>
      <c r="LWD1321" s="9"/>
      <c r="LWE1321" s="9"/>
      <c r="LWF1321" s="9"/>
      <c r="LWG1321" s="9"/>
      <c r="LWH1321" s="9"/>
      <c r="LWI1321" s="9"/>
      <c r="LWJ1321" s="9"/>
      <c r="LWK1321" s="9"/>
      <c r="LWL1321" s="9"/>
      <c r="LWM1321" s="9"/>
      <c r="LWN1321" s="9"/>
      <c r="LWO1321" s="9"/>
      <c r="LWP1321" s="9"/>
      <c r="LWQ1321" s="9"/>
      <c r="LWR1321" s="9"/>
      <c r="LWS1321" s="9"/>
      <c r="LWT1321" s="9"/>
      <c r="LWU1321" s="9"/>
      <c r="LWV1321" s="9"/>
      <c r="LWW1321" s="9"/>
      <c r="LWX1321" s="9"/>
      <c r="LWY1321" s="9"/>
      <c r="LWZ1321" s="9"/>
      <c r="LXA1321" s="9"/>
      <c r="LXB1321" s="9"/>
      <c r="LXC1321" s="9"/>
      <c r="LXD1321" s="9"/>
      <c r="LXE1321" s="9"/>
      <c r="LXF1321" s="9"/>
      <c r="LXG1321" s="9"/>
      <c r="LXH1321" s="9"/>
      <c r="LXI1321" s="9"/>
      <c r="LXJ1321" s="9"/>
      <c r="LXK1321" s="9"/>
      <c r="LXL1321" s="9"/>
      <c r="LXM1321" s="9"/>
      <c r="LXN1321" s="9"/>
      <c r="LXO1321" s="9"/>
      <c r="LXP1321" s="9"/>
      <c r="LXQ1321" s="9"/>
      <c r="LXR1321" s="9"/>
      <c r="LXS1321" s="9"/>
      <c r="LXT1321" s="9"/>
      <c r="LXU1321" s="9"/>
      <c r="LXV1321" s="9"/>
      <c r="LXW1321" s="9"/>
      <c r="LXX1321" s="9"/>
      <c r="LXY1321" s="9"/>
      <c r="LXZ1321" s="9"/>
      <c r="LYA1321" s="9"/>
      <c r="LYB1321" s="9"/>
      <c r="LYC1321" s="9"/>
      <c r="LYD1321" s="9"/>
      <c r="LYE1321" s="9"/>
      <c r="LYF1321" s="9"/>
      <c r="LYG1321" s="9"/>
      <c r="LYH1321" s="9"/>
      <c r="LYI1321" s="9"/>
      <c r="LYJ1321" s="9"/>
      <c r="LYK1321" s="9"/>
      <c r="LYL1321" s="9"/>
      <c r="LYM1321" s="9"/>
      <c r="LYN1321" s="9"/>
      <c r="LYO1321" s="9"/>
      <c r="LYP1321" s="9"/>
      <c r="LYQ1321" s="9"/>
      <c r="LYR1321" s="9"/>
      <c r="LYS1321" s="9"/>
      <c r="LYT1321" s="9"/>
      <c r="LYU1321" s="9"/>
      <c r="LYV1321" s="9"/>
      <c r="LYW1321" s="9"/>
      <c r="LYX1321" s="9"/>
      <c r="LYY1321" s="9"/>
      <c r="LYZ1321" s="9"/>
      <c r="LZA1321" s="9"/>
      <c r="LZB1321" s="9"/>
      <c r="LZC1321" s="9"/>
      <c r="LZD1321" s="9"/>
      <c r="LZE1321" s="9"/>
      <c r="LZF1321" s="9"/>
      <c r="LZG1321" s="9"/>
      <c r="LZH1321" s="9"/>
      <c r="LZI1321" s="9"/>
      <c r="LZJ1321" s="9"/>
      <c r="LZK1321" s="9"/>
      <c r="LZL1321" s="9"/>
      <c r="LZM1321" s="9"/>
      <c r="LZN1321" s="9"/>
      <c r="LZO1321" s="9"/>
      <c r="LZP1321" s="9"/>
      <c r="LZQ1321" s="9"/>
      <c r="LZR1321" s="9"/>
      <c r="LZS1321" s="9"/>
      <c r="LZT1321" s="9"/>
      <c r="LZU1321" s="9"/>
      <c r="LZV1321" s="9"/>
      <c r="LZW1321" s="9"/>
      <c r="LZX1321" s="9"/>
      <c r="LZY1321" s="9"/>
      <c r="LZZ1321" s="9"/>
      <c r="MAA1321" s="9"/>
      <c r="MAB1321" s="9"/>
      <c r="MAC1321" s="9"/>
      <c r="MAD1321" s="9"/>
      <c r="MAE1321" s="9"/>
      <c r="MAF1321" s="9"/>
      <c r="MAG1321" s="9"/>
      <c r="MAH1321" s="9"/>
      <c r="MAI1321" s="9"/>
      <c r="MAJ1321" s="9"/>
      <c r="MAK1321" s="9"/>
      <c r="MAL1321" s="9"/>
      <c r="MAM1321" s="9"/>
      <c r="MAN1321" s="9"/>
      <c r="MAO1321" s="9"/>
      <c r="MAP1321" s="9"/>
      <c r="MAQ1321" s="9"/>
      <c r="MAR1321" s="9"/>
      <c r="MAS1321" s="9"/>
      <c r="MAT1321" s="9"/>
      <c r="MAU1321" s="9"/>
      <c r="MAV1321" s="9"/>
      <c r="MAW1321" s="9"/>
      <c r="MAX1321" s="9"/>
      <c r="MAY1321" s="9"/>
      <c r="MAZ1321" s="9"/>
      <c r="MBA1321" s="9"/>
      <c r="MBB1321" s="9"/>
      <c r="MBC1321" s="9"/>
      <c r="MBD1321" s="9"/>
      <c r="MBE1321" s="9"/>
      <c r="MBF1321" s="9"/>
      <c r="MBG1321" s="9"/>
      <c r="MBH1321" s="9"/>
      <c r="MBI1321" s="9"/>
      <c r="MBJ1321" s="9"/>
      <c r="MBK1321" s="9"/>
      <c r="MBL1321" s="9"/>
      <c r="MBM1321" s="9"/>
      <c r="MBN1321" s="9"/>
      <c r="MBO1321" s="9"/>
      <c r="MBP1321" s="9"/>
      <c r="MBQ1321" s="9"/>
      <c r="MBR1321" s="9"/>
      <c r="MBS1321" s="9"/>
      <c r="MBT1321" s="9"/>
      <c r="MBU1321" s="9"/>
      <c r="MBV1321" s="9"/>
      <c r="MBW1321" s="9"/>
      <c r="MBX1321" s="9"/>
      <c r="MBY1321" s="9"/>
      <c r="MBZ1321" s="9"/>
      <c r="MCA1321" s="9"/>
      <c r="MCB1321" s="9"/>
      <c r="MCC1321" s="9"/>
      <c r="MCD1321" s="9"/>
      <c r="MCE1321" s="9"/>
      <c r="MCF1321" s="9"/>
      <c r="MCG1321" s="9"/>
      <c r="MCH1321" s="9"/>
      <c r="MCI1321" s="9"/>
      <c r="MCJ1321" s="9"/>
      <c r="MCK1321" s="9"/>
      <c r="MCL1321" s="9"/>
      <c r="MCM1321" s="9"/>
      <c r="MCN1321" s="9"/>
      <c r="MCO1321" s="9"/>
      <c r="MCP1321" s="9"/>
      <c r="MCQ1321" s="9"/>
      <c r="MCR1321" s="9"/>
      <c r="MCS1321" s="9"/>
      <c r="MCT1321" s="9"/>
      <c r="MCU1321" s="9"/>
      <c r="MCV1321" s="9"/>
      <c r="MCW1321" s="9"/>
      <c r="MCX1321" s="9"/>
      <c r="MCY1321" s="9"/>
      <c r="MCZ1321" s="9"/>
      <c r="MDA1321" s="9"/>
      <c r="MDB1321" s="9"/>
      <c r="MDC1321" s="9"/>
      <c r="MDD1321" s="9"/>
      <c r="MDE1321" s="9"/>
      <c r="MDF1321" s="9"/>
      <c r="MDG1321" s="9"/>
      <c r="MDH1321" s="9"/>
      <c r="MDI1321" s="9"/>
      <c r="MDJ1321" s="9"/>
      <c r="MDK1321" s="9"/>
      <c r="MDL1321" s="9"/>
      <c r="MDM1321" s="9"/>
      <c r="MDN1321" s="9"/>
      <c r="MDO1321" s="9"/>
      <c r="MDP1321" s="9"/>
      <c r="MDQ1321" s="9"/>
      <c r="MDR1321" s="9"/>
      <c r="MDS1321" s="9"/>
      <c r="MDT1321" s="9"/>
      <c r="MDU1321" s="9"/>
      <c r="MDV1321" s="9"/>
      <c r="MDW1321" s="9"/>
      <c r="MDX1321" s="9"/>
      <c r="MDY1321" s="9"/>
      <c r="MDZ1321" s="9"/>
      <c r="MEA1321" s="9"/>
      <c r="MEB1321" s="9"/>
      <c r="MEC1321" s="9"/>
      <c r="MED1321" s="9"/>
      <c r="MEE1321" s="9"/>
      <c r="MEF1321" s="9"/>
      <c r="MEG1321" s="9"/>
      <c r="MEH1321" s="9"/>
      <c r="MEI1321" s="9"/>
      <c r="MEJ1321" s="9"/>
      <c r="MEK1321" s="9"/>
      <c r="MEL1321" s="9"/>
      <c r="MEM1321" s="9"/>
      <c r="MEN1321" s="9"/>
      <c r="MEO1321" s="9"/>
      <c r="MEP1321" s="9"/>
      <c r="MEQ1321" s="9"/>
      <c r="MER1321" s="9"/>
      <c r="MES1321" s="9"/>
      <c r="MET1321" s="9"/>
      <c r="MEU1321" s="9"/>
      <c r="MEV1321" s="9"/>
      <c r="MEW1321" s="9"/>
      <c r="MEX1321" s="9"/>
      <c r="MEY1321" s="9"/>
      <c r="MEZ1321" s="9"/>
      <c r="MFA1321" s="9"/>
      <c r="MFB1321" s="9"/>
      <c r="MFC1321" s="9"/>
      <c r="MFD1321" s="9"/>
      <c r="MFE1321" s="9"/>
      <c r="MFF1321" s="9"/>
      <c r="MFG1321" s="9"/>
      <c r="MFH1321" s="9"/>
      <c r="MFI1321" s="9"/>
      <c r="MFJ1321" s="9"/>
      <c r="MFK1321" s="9"/>
      <c r="MFL1321" s="9"/>
      <c r="MFM1321" s="9"/>
      <c r="MFN1321" s="9"/>
      <c r="MFO1321" s="9"/>
      <c r="MFP1321" s="9"/>
      <c r="MFQ1321" s="9"/>
      <c r="MFR1321" s="9"/>
      <c r="MFS1321" s="9"/>
      <c r="MFT1321" s="9"/>
      <c r="MFU1321" s="9"/>
      <c r="MFV1321" s="9"/>
      <c r="MFW1321" s="9"/>
      <c r="MFX1321" s="9"/>
      <c r="MFY1321" s="9"/>
      <c r="MFZ1321" s="9"/>
      <c r="MGA1321" s="9"/>
      <c r="MGB1321" s="9"/>
      <c r="MGC1321" s="9"/>
      <c r="MGD1321" s="9"/>
      <c r="MGE1321" s="9"/>
      <c r="MGF1321" s="9"/>
      <c r="MGG1321" s="9"/>
      <c r="MGH1321" s="9"/>
      <c r="MGI1321" s="9"/>
      <c r="MGJ1321" s="9"/>
      <c r="MGK1321" s="9"/>
      <c r="MGL1321" s="9"/>
      <c r="MGM1321" s="9"/>
      <c r="MGN1321" s="9"/>
      <c r="MGO1321" s="9"/>
      <c r="MGP1321" s="9"/>
      <c r="MGQ1321" s="9"/>
      <c r="MGR1321" s="9"/>
      <c r="MGS1321" s="9"/>
      <c r="MGT1321" s="9"/>
      <c r="MGU1321" s="9"/>
      <c r="MGV1321" s="9"/>
      <c r="MGW1321" s="9"/>
      <c r="MGX1321" s="9"/>
      <c r="MGY1321" s="9"/>
      <c r="MGZ1321" s="9"/>
      <c r="MHA1321" s="9"/>
      <c r="MHB1321" s="9"/>
      <c r="MHC1321" s="9"/>
      <c r="MHD1321" s="9"/>
      <c r="MHE1321" s="9"/>
      <c r="MHF1321" s="9"/>
      <c r="MHG1321" s="9"/>
      <c r="MHH1321" s="9"/>
      <c r="MHI1321" s="9"/>
      <c r="MHJ1321" s="9"/>
      <c r="MHK1321" s="9"/>
      <c r="MHL1321" s="9"/>
      <c r="MHM1321" s="9"/>
      <c r="MHN1321" s="9"/>
      <c r="MHO1321" s="9"/>
      <c r="MHP1321" s="9"/>
      <c r="MHQ1321" s="9"/>
      <c r="MHR1321" s="9"/>
      <c r="MHS1321" s="9"/>
      <c r="MHT1321" s="9"/>
      <c r="MHU1321" s="9"/>
      <c r="MHV1321" s="9"/>
      <c r="MHW1321" s="9"/>
      <c r="MHX1321" s="9"/>
      <c r="MHY1321" s="9"/>
      <c r="MHZ1321" s="9"/>
      <c r="MIA1321" s="9"/>
      <c r="MIB1321" s="9"/>
      <c r="MIC1321" s="9"/>
      <c r="MID1321" s="9"/>
      <c r="MIE1321" s="9"/>
      <c r="MIF1321" s="9"/>
      <c r="MIG1321" s="9"/>
      <c r="MIH1321" s="9"/>
      <c r="MII1321" s="9"/>
      <c r="MIJ1321" s="9"/>
      <c r="MIK1321" s="9"/>
      <c r="MIL1321" s="9"/>
      <c r="MIM1321" s="9"/>
      <c r="MIN1321" s="9"/>
      <c r="MIO1321" s="9"/>
      <c r="MIP1321" s="9"/>
      <c r="MIQ1321" s="9"/>
      <c r="MIR1321" s="9"/>
      <c r="MIS1321" s="9"/>
      <c r="MIT1321" s="9"/>
      <c r="MIU1321" s="9"/>
      <c r="MIV1321" s="9"/>
      <c r="MIW1321" s="9"/>
      <c r="MIX1321" s="9"/>
      <c r="MIY1321" s="9"/>
      <c r="MIZ1321" s="9"/>
      <c r="MJA1321" s="9"/>
      <c r="MJB1321" s="9"/>
      <c r="MJC1321" s="9"/>
      <c r="MJD1321" s="9"/>
      <c r="MJE1321" s="9"/>
      <c r="MJF1321" s="9"/>
      <c r="MJG1321" s="9"/>
      <c r="MJH1321" s="9"/>
      <c r="MJI1321" s="9"/>
      <c r="MJJ1321" s="9"/>
      <c r="MJK1321" s="9"/>
      <c r="MJL1321" s="9"/>
      <c r="MJM1321" s="9"/>
      <c r="MJN1321" s="9"/>
      <c r="MJO1321" s="9"/>
      <c r="MJP1321" s="9"/>
      <c r="MJQ1321" s="9"/>
      <c r="MJR1321" s="9"/>
      <c r="MJS1321" s="9"/>
      <c r="MJT1321" s="9"/>
      <c r="MJU1321" s="9"/>
      <c r="MJV1321" s="9"/>
      <c r="MJW1321" s="9"/>
      <c r="MJX1321" s="9"/>
      <c r="MJY1321" s="9"/>
      <c r="MJZ1321" s="9"/>
      <c r="MKA1321" s="9"/>
      <c r="MKB1321" s="9"/>
      <c r="MKC1321" s="9"/>
      <c r="MKD1321" s="9"/>
      <c r="MKE1321" s="9"/>
      <c r="MKF1321" s="9"/>
      <c r="MKG1321" s="9"/>
      <c r="MKH1321" s="9"/>
      <c r="MKI1321" s="9"/>
      <c r="MKJ1321" s="9"/>
      <c r="MKK1321" s="9"/>
      <c r="MKL1321" s="9"/>
      <c r="MKM1321" s="9"/>
      <c r="MKN1321" s="9"/>
      <c r="MKO1321" s="9"/>
      <c r="MKP1321" s="9"/>
      <c r="MKQ1321" s="9"/>
      <c r="MKR1321" s="9"/>
      <c r="MKS1321" s="9"/>
      <c r="MKT1321" s="9"/>
      <c r="MKU1321" s="9"/>
      <c r="MKV1321" s="9"/>
      <c r="MKW1321" s="9"/>
      <c r="MKX1321" s="9"/>
      <c r="MKY1321" s="9"/>
      <c r="MKZ1321" s="9"/>
      <c r="MLA1321" s="9"/>
      <c r="MLB1321" s="9"/>
      <c r="MLC1321" s="9"/>
      <c r="MLD1321" s="9"/>
      <c r="MLE1321" s="9"/>
      <c r="MLF1321" s="9"/>
      <c r="MLG1321" s="9"/>
      <c r="MLH1321" s="9"/>
      <c r="MLI1321" s="9"/>
      <c r="MLJ1321" s="9"/>
      <c r="MLK1321" s="9"/>
      <c r="MLL1321" s="9"/>
      <c r="MLM1321" s="9"/>
      <c r="MLN1321" s="9"/>
      <c r="MLO1321" s="9"/>
      <c r="MLP1321" s="9"/>
      <c r="MLQ1321" s="9"/>
      <c r="MLR1321" s="9"/>
      <c r="MLS1321" s="9"/>
      <c r="MLT1321" s="9"/>
      <c r="MLU1321" s="9"/>
      <c r="MLV1321" s="9"/>
      <c r="MLW1321" s="9"/>
      <c r="MLX1321" s="9"/>
      <c r="MLY1321" s="9"/>
      <c r="MLZ1321" s="9"/>
      <c r="MMA1321" s="9"/>
      <c r="MMB1321" s="9"/>
      <c r="MMC1321" s="9"/>
      <c r="MMD1321" s="9"/>
      <c r="MME1321" s="9"/>
      <c r="MMF1321" s="9"/>
      <c r="MMG1321" s="9"/>
      <c r="MMH1321" s="9"/>
      <c r="MMI1321" s="9"/>
      <c r="MMJ1321" s="9"/>
      <c r="MMK1321" s="9"/>
      <c r="MML1321" s="9"/>
      <c r="MMM1321" s="9"/>
      <c r="MMN1321" s="9"/>
      <c r="MMO1321" s="9"/>
      <c r="MMP1321" s="9"/>
      <c r="MMQ1321" s="9"/>
      <c r="MMR1321" s="9"/>
      <c r="MMS1321" s="9"/>
      <c r="MMT1321" s="9"/>
      <c r="MMU1321" s="9"/>
      <c r="MMV1321" s="9"/>
      <c r="MMW1321" s="9"/>
      <c r="MMX1321" s="9"/>
      <c r="MMY1321" s="9"/>
      <c r="MMZ1321" s="9"/>
      <c r="MNA1321" s="9"/>
      <c r="MNB1321" s="9"/>
      <c r="MNC1321" s="9"/>
      <c r="MND1321" s="9"/>
      <c r="MNE1321" s="9"/>
      <c r="MNF1321" s="9"/>
      <c r="MNG1321" s="9"/>
      <c r="MNH1321" s="9"/>
      <c r="MNI1321" s="9"/>
      <c r="MNJ1321" s="9"/>
      <c r="MNK1321" s="9"/>
      <c r="MNL1321" s="9"/>
      <c r="MNM1321" s="9"/>
      <c r="MNN1321" s="9"/>
      <c r="MNO1321" s="9"/>
      <c r="MNP1321" s="9"/>
      <c r="MNQ1321" s="9"/>
      <c r="MNR1321" s="9"/>
      <c r="MNS1321" s="9"/>
      <c r="MNT1321" s="9"/>
      <c r="MNU1321" s="9"/>
      <c r="MNV1321" s="9"/>
      <c r="MNW1321" s="9"/>
      <c r="MNX1321" s="9"/>
      <c r="MNY1321" s="9"/>
      <c r="MNZ1321" s="9"/>
      <c r="MOA1321" s="9"/>
      <c r="MOB1321" s="9"/>
      <c r="MOC1321" s="9"/>
      <c r="MOD1321" s="9"/>
      <c r="MOE1321" s="9"/>
      <c r="MOF1321" s="9"/>
      <c r="MOG1321" s="9"/>
      <c r="MOH1321" s="9"/>
      <c r="MOI1321" s="9"/>
      <c r="MOJ1321" s="9"/>
      <c r="MOK1321" s="9"/>
      <c r="MOL1321" s="9"/>
      <c r="MOM1321" s="9"/>
      <c r="MON1321" s="9"/>
      <c r="MOO1321" s="9"/>
      <c r="MOP1321" s="9"/>
      <c r="MOQ1321" s="9"/>
      <c r="MOR1321" s="9"/>
      <c r="MOS1321" s="9"/>
      <c r="MOT1321" s="9"/>
      <c r="MOU1321" s="9"/>
      <c r="MOV1321" s="9"/>
      <c r="MOW1321" s="9"/>
      <c r="MOX1321" s="9"/>
      <c r="MOY1321" s="9"/>
      <c r="MOZ1321" s="9"/>
      <c r="MPA1321" s="9"/>
      <c r="MPB1321" s="9"/>
      <c r="MPC1321" s="9"/>
      <c r="MPD1321" s="9"/>
      <c r="MPE1321" s="9"/>
      <c r="MPF1321" s="9"/>
      <c r="MPG1321" s="9"/>
      <c r="MPH1321" s="9"/>
      <c r="MPI1321" s="9"/>
      <c r="MPJ1321" s="9"/>
      <c r="MPK1321" s="9"/>
      <c r="MPL1321" s="9"/>
      <c r="MPM1321" s="9"/>
      <c r="MPN1321" s="9"/>
      <c r="MPO1321" s="9"/>
      <c r="MPP1321" s="9"/>
      <c r="MPQ1321" s="9"/>
      <c r="MPR1321" s="9"/>
      <c r="MPS1321" s="9"/>
      <c r="MPT1321" s="9"/>
      <c r="MPU1321" s="9"/>
      <c r="MPV1321" s="9"/>
      <c r="MPW1321" s="9"/>
      <c r="MPX1321" s="9"/>
      <c r="MPY1321" s="9"/>
      <c r="MPZ1321" s="9"/>
      <c r="MQA1321" s="9"/>
      <c r="MQB1321" s="9"/>
      <c r="MQC1321" s="9"/>
      <c r="MQD1321" s="9"/>
      <c r="MQE1321" s="9"/>
      <c r="MQF1321" s="9"/>
      <c r="MQG1321" s="9"/>
      <c r="MQH1321" s="9"/>
      <c r="MQI1321" s="9"/>
      <c r="MQJ1321" s="9"/>
      <c r="MQK1321" s="9"/>
      <c r="MQL1321" s="9"/>
      <c r="MQM1321" s="9"/>
      <c r="MQN1321" s="9"/>
      <c r="MQO1321" s="9"/>
      <c r="MQP1321" s="9"/>
      <c r="MQQ1321" s="9"/>
      <c r="MQR1321" s="9"/>
      <c r="MQS1321" s="9"/>
      <c r="MQT1321" s="9"/>
      <c r="MQU1321" s="9"/>
      <c r="MQV1321" s="9"/>
      <c r="MQW1321" s="9"/>
      <c r="MQX1321" s="9"/>
      <c r="MQY1321" s="9"/>
      <c r="MQZ1321" s="9"/>
      <c r="MRA1321" s="9"/>
      <c r="MRB1321" s="9"/>
      <c r="MRC1321" s="9"/>
      <c r="MRD1321" s="9"/>
      <c r="MRE1321" s="9"/>
      <c r="MRF1321" s="9"/>
      <c r="MRG1321" s="9"/>
      <c r="MRH1321" s="9"/>
      <c r="MRI1321" s="9"/>
      <c r="MRJ1321" s="9"/>
      <c r="MRK1321" s="9"/>
      <c r="MRL1321" s="9"/>
      <c r="MRM1321" s="9"/>
      <c r="MRN1321" s="9"/>
      <c r="MRO1321" s="9"/>
      <c r="MRP1321" s="9"/>
      <c r="MRQ1321" s="9"/>
      <c r="MRR1321" s="9"/>
      <c r="MRS1321" s="9"/>
      <c r="MRT1321" s="9"/>
      <c r="MRU1321" s="9"/>
      <c r="MRV1321" s="9"/>
      <c r="MRW1321" s="9"/>
      <c r="MRX1321" s="9"/>
      <c r="MRY1321" s="9"/>
      <c r="MRZ1321" s="9"/>
      <c r="MSA1321" s="9"/>
      <c r="MSB1321" s="9"/>
      <c r="MSC1321" s="9"/>
      <c r="MSD1321" s="9"/>
      <c r="MSE1321" s="9"/>
      <c r="MSF1321" s="9"/>
      <c r="MSG1321" s="9"/>
      <c r="MSH1321" s="9"/>
      <c r="MSI1321" s="9"/>
      <c r="MSJ1321" s="9"/>
      <c r="MSK1321" s="9"/>
      <c r="MSL1321" s="9"/>
      <c r="MSM1321" s="9"/>
      <c r="MSN1321" s="9"/>
      <c r="MSO1321" s="9"/>
      <c r="MSP1321" s="9"/>
      <c r="MSQ1321" s="9"/>
      <c r="MSR1321" s="9"/>
      <c r="MSS1321" s="9"/>
      <c r="MST1321" s="9"/>
      <c r="MSU1321" s="9"/>
      <c r="MSV1321" s="9"/>
      <c r="MSW1321" s="9"/>
      <c r="MSX1321" s="9"/>
      <c r="MSY1321" s="9"/>
      <c r="MSZ1321" s="9"/>
      <c r="MTA1321" s="9"/>
      <c r="MTB1321" s="9"/>
      <c r="MTC1321" s="9"/>
      <c r="MTD1321" s="9"/>
      <c r="MTE1321" s="9"/>
      <c r="MTF1321" s="9"/>
      <c r="MTG1321" s="9"/>
      <c r="MTH1321" s="9"/>
      <c r="MTI1321" s="9"/>
      <c r="MTJ1321" s="9"/>
      <c r="MTK1321" s="9"/>
      <c r="MTL1321" s="9"/>
      <c r="MTM1321" s="9"/>
      <c r="MTN1321" s="9"/>
      <c r="MTO1321" s="9"/>
      <c r="MTP1321" s="9"/>
      <c r="MTQ1321" s="9"/>
      <c r="MTR1321" s="9"/>
      <c r="MTS1321" s="9"/>
      <c r="MTT1321" s="9"/>
      <c r="MTU1321" s="9"/>
      <c r="MTV1321" s="9"/>
      <c r="MTW1321" s="9"/>
      <c r="MTX1321" s="9"/>
      <c r="MTY1321" s="9"/>
      <c r="MTZ1321" s="9"/>
      <c r="MUA1321" s="9"/>
      <c r="MUB1321" s="9"/>
      <c r="MUC1321" s="9"/>
      <c r="MUD1321" s="9"/>
      <c r="MUE1321" s="9"/>
      <c r="MUF1321" s="9"/>
      <c r="MUG1321" s="9"/>
      <c r="MUH1321" s="9"/>
      <c r="MUI1321" s="9"/>
      <c r="MUJ1321" s="9"/>
      <c r="MUK1321" s="9"/>
      <c r="MUL1321" s="9"/>
      <c r="MUM1321" s="9"/>
      <c r="MUN1321" s="9"/>
      <c r="MUO1321" s="9"/>
      <c r="MUP1321" s="9"/>
      <c r="MUQ1321" s="9"/>
      <c r="MUR1321" s="9"/>
      <c r="MUS1321" s="9"/>
      <c r="MUT1321" s="9"/>
      <c r="MUU1321" s="9"/>
      <c r="MUV1321" s="9"/>
      <c r="MUW1321" s="9"/>
      <c r="MUX1321" s="9"/>
      <c r="MUY1321" s="9"/>
      <c r="MUZ1321" s="9"/>
      <c r="MVA1321" s="9"/>
      <c r="MVB1321" s="9"/>
      <c r="MVC1321" s="9"/>
      <c r="MVD1321" s="9"/>
      <c r="MVE1321" s="9"/>
      <c r="MVF1321" s="9"/>
      <c r="MVG1321" s="9"/>
      <c r="MVH1321" s="9"/>
      <c r="MVI1321" s="9"/>
      <c r="MVJ1321" s="9"/>
      <c r="MVK1321" s="9"/>
      <c r="MVL1321" s="9"/>
      <c r="MVM1321" s="9"/>
      <c r="MVN1321" s="9"/>
      <c r="MVO1321" s="9"/>
      <c r="MVP1321" s="9"/>
      <c r="MVQ1321" s="9"/>
      <c r="MVR1321" s="9"/>
      <c r="MVS1321" s="9"/>
      <c r="MVT1321" s="9"/>
      <c r="MVU1321" s="9"/>
      <c r="MVV1321" s="9"/>
      <c r="MVW1321" s="9"/>
      <c r="MVX1321" s="9"/>
      <c r="MVY1321" s="9"/>
      <c r="MVZ1321" s="9"/>
      <c r="MWA1321" s="9"/>
      <c r="MWB1321" s="9"/>
      <c r="MWC1321" s="9"/>
      <c r="MWD1321" s="9"/>
      <c r="MWE1321" s="9"/>
      <c r="MWF1321" s="9"/>
      <c r="MWG1321" s="9"/>
      <c r="MWH1321" s="9"/>
      <c r="MWI1321" s="9"/>
      <c r="MWJ1321" s="9"/>
      <c r="MWK1321" s="9"/>
      <c r="MWL1321" s="9"/>
      <c r="MWM1321" s="9"/>
      <c r="MWN1321" s="9"/>
      <c r="MWO1321" s="9"/>
      <c r="MWP1321" s="9"/>
      <c r="MWQ1321" s="9"/>
      <c r="MWR1321" s="9"/>
      <c r="MWS1321" s="9"/>
      <c r="MWT1321" s="9"/>
      <c r="MWU1321" s="9"/>
      <c r="MWV1321" s="9"/>
      <c r="MWW1321" s="9"/>
      <c r="MWX1321" s="9"/>
      <c r="MWY1321" s="9"/>
      <c r="MWZ1321" s="9"/>
      <c r="MXA1321" s="9"/>
      <c r="MXB1321" s="9"/>
      <c r="MXC1321" s="9"/>
      <c r="MXD1321" s="9"/>
      <c r="MXE1321" s="9"/>
      <c r="MXF1321" s="9"/>
      <c r="MXG1321" s="9"/>
      <c r="MXH1321" s="9"/>
      <c r="MXI1321" s="9"/>
      <c r="MXJ1321" s="9"/>
      <c r="MXK1321" s="9"/>
      <c r="MXL1321" s="9"/>
      <c r="MXM1321" s="9"/>
      <c r="MXN1321" s="9"/>
      <c r="MXO1321" s="9"/>
      <c r="MXP1321" s="9"/>
      <c r="MXQ1321" s="9"/>
      <c r="MXR1321" s="9"/>
      <c r="MXS1321" s="9"/>
      <c r="MXT1321" s="9"/>
      <c r="MXU1321" s="9"/>
      <c r="MXV1321" s="9"/>
      <c r="MXW1321" s="9"/>
      <c r="MXX1321" s="9"/>
      <c r="MXY1321" s="9"/>
      <c r="MXZ1321" s="9"/>
      <c r="MYA1321" s="9"/>
      <c r="MYB1321" s="9"/>
      <c r="MYC1321" s="9"/>
      <c r="MYD1321" s="9"/>
      <c r="MYE1321" s="9"/>
      <c r="MYF1321" s="9"/>
      <c r="MYG1321" s="9"/>
      <c r="MYH1321" s="9"/>
      <c r="MYI1321" s="9"/>
      <c r="MYJ1321" s="9"/>
      <c r="MYK1321" s="9"/>
      <c r="MYL1321" s="9"/>
      <c r="MYM1321" s="9"/>
      <c r="MYN1321" s="9"/>
      <c r="MYO1321" s="9"/>
      <c r="MYP1321" s="9"/>
      <c r="MYQ1321" s="9"/>
      <c r="MYR1321" s="9"/>
      <c r="MYS1321" s="9"/>
      <c r="MYT1321" s="9"/>
      <c r="MYU1321" s="9"/>
      <c r="MYV1321" s="9"/>
      <c r="MYW1321" s="9"/>
      <c r="MYX1321" s="9"/>
      <c r="MYY1321" s="9"/>
      <c r="MYZ1321" s="9"/>
      <c r="MZA1321" s="9"/>
      <c r="MZB1321" s="9"/>
      <c r="MZC1321" s="9"/>
      <c r="MZD1321" s="9"/>
      <c r="MZE1321" s="9"/>
      <c r="MZF1321" s="9"/>
      <c r="MZG1321" s="9"/>
      <c r="MZH1321" s="9"/>
      <c r="MZI1321" s="9"/>
      <c r="MZJ1321" s="9"/>
      <c r="MZK1321" s="9"/>
      <c r="MZL1321" s="9"/>
      <c r="MZM1321" s="9"/>
      <c r="MZN1321" s="9"/>
      <c r="MZO1321" s="9"/>
      <c r="MZP1321" s="9"/>
      <c r="MZQ1321" s="9"/>
      <c r="MZR1321" s="9"/>
      <c r="MZS1321" s="9"/>
      <c r="MZT1321" s="9"/>
      <c r="MZU1321" s="9"/>
      <c r="MZV1321" s="9"/>
      <c r="MZW1321" s="9"/>
      <c r="MZX1321" s="9"/>
      <c r="MZY1321" s="9"/>
      <c r="MZZ1321" s="9"/>
      <c r="NAA1321" s="9"/>
      <c r="NAB1321" s="9"/>
      <c r="NAC1321" s="9"/>
      <c r="NAD1321" s="9"/>
      <c r="NAE1321" s="9"/>
      <c r="NAF1321" s="9"/>
      <c r="NAG1321" s="9"/>
      <c r="NAH1321" s="9"/>
      <c r="NAI1321" s="9"/>
      <c r="NAJ1321" s="9"/>
      <c r="NAK1321" s="9"/>
      <c r="NAL1321" s="9"/>
      <c r="NAM1321" s="9"/>
      <c r="NAN1321" s="9"/>
      <c r="NAO1321" s="9"/>
      <c r="NAP1321" s="9"/>
      <c r="NAQ1321" s="9"/>
      <c r="NAR1321" s="9"/>
      <c r="NAS1321" s="9"/>
      <c r="NAT1321" s="9"/>
      <c r="NAU1321" s="9"/>
      <c r="NAV1321" s="9"/>
      <c r="NAW1321" s="9"/>
      <c r="NAX1321" s="9"/>
      <c r="NAY1321" s="9"/>
      <c r="NAZ1321" s="9"/>
      <c r="NBA1321" s="9"/>
      <c r="NBB1321" s="9"/>
      <c r="NBC1321" s="9"/>
      <c r="NBD1321" s="9"/>
      <c r="NBE1321" s="9"/>
      <c r="NBF1321" s="9"/>
      <c r="NBG1321" s="9"/>
      <c r="NBH1321" s="9"/>
      <c r="NBI1321" s="9"/>
      <c r="NBJ1321" s="9"/>
      <c r="NBK1321" s="9"/>
      <c r="NBL1321" s="9"/>
      <c r="NBM1321" s="9"/>
      <c r="NBN1321" s="9"/>
      <c r="NBO1321" s="9"/>
      <c r="NBP1321" s="9"/>
      <c r="NBQ1321" s="9"/>
      <c r="NBR1321" s="9"/>
      <c r="NBS1321" s="9"/>
      <c r="NBT1321" s="9"/>
      <c r="NBU1321" s="9"/>
      <c r="NBV1321" s="9"/>
      <c r="NBW1321" s="9"/>
      <c r="NBX1321" s="9"/>
      <c r="NBY1321" s="9"/>
      <c r="NBZ1321" s="9"/>
      <c r="NCA1321" s="9"/>
      <c r="NCB1321" s="9"/>
      <c r="NCC1321" s="9"/>
      <c r="NCD1321" s="9"/>
      <c r="NCE1321" s="9"/>
      <c r="NCF1321" s="9"/>
      <c r="NCG1321" s="9"/>
      <c r="NCH1321" s="9"/>
      <c r="NCI1321" s="9"/>
      <c r="NCJ1321" s="9"/>
      <c r="NCK1321" s="9"/>
      <c r="NCL1321" s="9"/>
      <c r="NCM1321" s="9"/>
      <c r="NCN1321" s="9"/>
      <c r="NCO1321" s="9"/>
      <c r="NCP1321" s="9"/>
      <c r="NCQ1321" s="9"/>
      <c r="NCR1321" s="9"/>
      <c r="NCS1321" s="9"/>
      <c r="NCT1321" s="9"/>
      <c r="NCU1321" s="9"/>
      <c r="NCV1321" s="9"/>
      <c r="NCW1321" s="9"/>
      <c r="NCX1321" s="9"/>
      <c r="NCY1321" s="9"/>
      <c r="NCZ1321" s="9"/>
      <c r="NDA1321" s="9"/>
      <c r="NDB1321" s="9"/>
      <c r="NDC1321" s="9"/>
      <c r="NDD1321" s="9"/>
      <c r="NDE1321" s="9"/>
      <c r="NDF1321" s="9"/>
      <c r="NDG1321" s="9"/>
      <c r="NDH1321" s="9"/>
      <c r="NDI1321" s="9"/>
      <c r="NDJ1321" s="9"/>
      <c r="NDK1321" s="9"/>
      <c r="NDL1321" s="9"/>
      <c r="NDM1321" s="9"/>
      <c r="NDN1321" s="9"/>
      <c r="NDO1321" s="9"/>
      <c r="NDP1321" s="9"/>
      <c r="NDQ1321" s="9"/>
      <c r="NDR1321" s="9"/>
      <c r="NDS1321" s="9"/>
      <c r="NDT1321" s="9"/>
      <c r="NDU1321" s="9"/>
      <c r="NDV1321" s="9"/>
      <c r="NDW1321" s="9"/>
      <c r="NDX1321" s="9"/>
      <c r="NDY1321" s="9"/>
      <c r="NDZ1321" s="9"/>
      <c r="NEA1321" s="9"/>
      <c r="NEB1321" s="9"/>
      <c r="NEC1321" s="9"/>
      <c r="NED1321" s="9"/>
      <c r="NEE1321" s="9"/>
      <c r="NEF1321" s="9"/>
      <c r="NEG1321" s="9"/>
      <c r="NEH1321" s="9"/>
      <c r="NEI1321" s="9"/>
      <c r="NEJ1321" s="9"/>
      <c r="NEK1321" s="9"/>
      <c r="NEL1321" s="9"/>
      <c r="NEM1321" s="9"/>
      <c r="NEN1321" s="9"/>
      <c r="NEO1321" s="9"/>
      <c r="NEP1321" s="9"/>
      <c r="NEQ1321" s="9"/>
      <c r="NER1321" s="9"/>
      <c r="NES1321" s="9"/>
      <c r="NET1321" s="9"/>
      <c r="NEU1321" s="9"/>
      <c r="NEV1321" s="9"/>
      <c r="NEW1321" s="9"/>
      <c r="NEX1321" s="9"/>
      <c r="NEY1321" s="9"/>
      <c r="NEZ1321" s="9"/>
      <c r="NFA1321" s="9"/>
      <c r="NFB1321" s="9"/>
      <c r="NFC1321" s="9"/>
      <c r="NFD1321" s="9"/>
      <c r="NFE1321" s="9"/>
      <c r="NFF1321" s="9"/>
      <c r="NFG1321" s="9"/>
      <c r="NFH1321" s="9"/>
      <c r="NFI1321" s="9"/>
      <c r="NFJ1321" s="9"/>
      <c r="NFK1321" s="9"/>
      <c r="NFL1321" s="9"/>
      <c r="NFM1321" s="9"/>
      <c r="NFN1321" s="9"/>
      <c r="NFO1321" s="9"/>
      <c r="NFP1321" s="9"/>
      <c r="NFQ1321" s="9"/>
      <c r="NFR1321" s="9"/>
      <c r="NFS1321" s="9"/>
      <c r="NFT1321" s="9"/>
      <c r="NFU1321" s="9"/>
      <c r="NFV1321" s="9"/>
      <c r="NFW1321" s="9"/>
      <c r="NFX1321" s="9"/>
      <c r="NFY1321" s="9"/>
      <c r="NFZ1321" s="9"/>
      <c r="NGA1321" s="9"/>
      <c r="NGB1321" s="9"/>
      <c r="NGC1321" s="9"/>
      <c r="NGD1321" s="9"/>
      <c r="NGE1321" s="9"/>
      <c r="NGF1321" s="9"/>
      <c r="NGG1321" s="9"/>
      <c r="NGH1321" s="9"/>
      <c r="NGI1321" s="9"/>
      <c r="NGJ1321" s="9"/>
      <c r="NGK1321" s="9"/>
      <c r="NGL1321" s="9"/>
      <c r="NGM1321" s="9"/>
      <c r="NGN1321" s="9"/>
      <c r="NGO1321" s="9"/>
      <c r="NGP1321" s="9"/>
      <c r="NGQ1321" s="9"/>
      <c r="NGR1321" s="9"/>
      <c r="NGS1321" s="9"/>
      <c r="NGT1321" s="9"/>
      <c r="NGU1321" s="9"/>
      <c r="NGV1321" s="9"/>
      <c r="NGW1321" s="9"/>
      <c r="NGX1321" s="9"/>
      <c r="NGY1321" s="9"/>
      <c r="NGZ1321" s="9"/>
      <c r="NHA1321" s="9"/>
      <c r="NHB1321" s="9"/>
      <c r="NHC1321" s="9"/>
      <c r="NHD1321" s="9"/>
      <c r="NHE1321" s="9"/>
      <c r="NHF1321" s="9"/>
      <c r="NHG1321" s="9"/>
      <c r="NHH1321" s="9"/>
      <c r="NHI1321" s="9"/>
      <c r="NHJ1321" s="9"/>
      <c r="NHK1321" s="9"/>
      <c r="NHL1321" s="9"/>
      <c r="NHM1321" s="9"/>
      <c r="NHN1321" s="9"/>
      <c r="NHO1321" s="9"/>
      <c r="NHP1321" s="9"/>
      <c r="NHQ1321" s="9"/>
      <c r="NHR1321" s="9"/>
      <c r="NHS1321" s="9"/>
      <c r="NHT1321" s="9"/>
      <c r="NHU1321" s="9"/>
      <c r="NHV1321" s="9"/>
      <c r="NHW1321" s="9"/>
      <c r="NHX1321" s="9"/>
      <c r="NHY1321" s="9"/>
      <c r="NHZ1321" s="9"/>
      <c r="NIA1321" s="9"/>
      <c r="NIB1321" s="9"/>
      <c r="NIC1321" s="9"/>
      <c r="NID1321" s="9"/>
      <c r="NIE1321" s="9"/>
      <c r="NIF1321" s="9"/>
      <c r="NIG1321" s="9"/>
      <c r="NIH1321" s="9"/>
      <c r="NII1321" s="9"/>
      <c r="NIJ1321" s="9"/>
      <c r="NIK1321" s="9"/>
      <c r="NIL1321" s="9"/>
      <c r="NIM1321" s="9"/>
      <c r="NIN1321" s="9"/>
      <c r="NIO1321" s="9"/>
      <c r="NIP1321" s="9"/>
      <c r="NIQ1321" s="9"/>
      <c r="NIR1321" s="9"/>
      <c r="NIS1321" s="9"/>
      <c r="NIT1321" s="9"/>
      <c r="NIU1321" s="9"/>
      <c r="NIV1321" s="9"/>
      <c r="NIW1321" s="9"/>
      <c r="NIX1321" s="9"/>
      <c r="NIY1321" s="9"/>
      <c r="NIZ1321" s="9"/>
      <c r="NJA1321" s="9"/>
      <c r="NJB1321" s="9"/>
      <c r="NJC1321" s="9"/>
      <c r="NJD1321" s="9"/>
      <c r="NJE1321" s="9"/>
      <c r="NJF1321" s="9"/>
      <c r="NJG1321" s="9"/>
      <c r="NJH1321" s="9"/>
      <c r="NJI1321" s="9"/>
      <c r="NJJ1321" s="9"/>
      <c r="NJK1321" s="9"/>
      <c r="NJL1321" s="9"/>
      <c r="NJM1321" s="9"/>
      <c r="NJN1321" s="9"/>
      <c r="NJO1321" s="9"/>
      <c r="NJP1321" s="9"/>
      <c r="NJQ1321" s="9"/>
      <c r="NJR1321" s="9"/>
      <c r="NJS1321" s="9"/>
      <c r="NJT1321" s="9"/>
      <c r="NJU1321" s="9"/>
      <c r="NJV1321" s="9"/>
      <c r="NJW1321" s="9"/>
      <c r="NJX1321" s="9"/>
      <c r="NJY1321" s="9"/>
      <c r="NJZ1321" s="9"/>
      <c r="NKA1321" s="9"/>
      <c r="NKB1321" s="9"/>
      <c r="NKC1321" s="9"/>
      <c r="NKD1321" s="9"/>
      <c r="NKE1321" s="9"/>
      <c r="NKF1321" s="9"/>
      <c r="NKG1321" s="9"/>
      <c r="NKH1321" s="9"/>
      <c r="NKI1321" s="9"/>
      <c r="NKJ1321" s="9"/>
      <c r="NKK1321" s="9"/>
      <c r="NKL1321" s="9"/>
      <c r="NKM1321" s="9"/>
      <c r="NKN1321" s="9"/>
      <c r="NKO1321" s="9"/>
      <c r="NKP1321" s="9"/>
      <c r="NKQ1321" s="9"/>
      <c r="NKR1321" s="9"/>
      <c r="NKS1321" s="9"/>
      <c r="NKT1321" s="9"/>
      <c r="NKU1321" s="9"/>
      <c r="NKV1321" s="9"/>
      <c r="NKW1321" s="9"/>
      <c r="NKX1321" s="9"/>
      <c r="NKY1321" s="9"/>
      <c r="NKZ1321" s="9"/>
      <c r="NLA1321" s="9"/>
      <c r="NLB1321" s="9"/>
      <c r="NLC1321" s="9"/>
      <c r="NLD1321" s="9"/>
      <c r="NLE1321" s="9"/>
      <c r="NLF1321" s="9"/>
      <c r="NLG1321" s="9"/>
      <c r="NLH1321" s="9"/>
      <c r="NLI1321" s="9"/>
      <c r="NLJ1321" s="9"/>
      <c r="NLK1321" s="9"/>
      <c r="NLL1321" s="9"/>
      <c r="NLM1321" s="9"/>
      <c r="NLN1321" s="9"/>
      <c r="NLO1321" s="9"/>
      <c r="NLP1321" s="9"/>
      <c r="NLQ1321" s="9"/>
      <c r="NLR1321" s="9"/>
      <c r="NLS1321" s="9"/>
      <c r="NLT1321" s="9"/>
      <c r="NLU1321" s="9"/>
      <c r="NLV1321" s="9"/>
      <c r="NLW1321" s="9"/>
      <c r="NLX1321" s="9"/>
      <c r="NLY1321" s="9"/>
      <c r="NLZ1321" s="9"/>
      <c r="NMA1321" s="9"/>
      <c r="NMB1321" s="9"/>
      <c r="NMC1321" s="9"/>
      <c r="NMD1321" s="9"/>
      <c r="NME1321" s="9"/>
      <c r="NMF1321" s="9"/>
      <c r="NMG1321" s="9"/>
      <c r="NMH1321" s="9"/>
      <c r="NMI1321" s="9"/>
      <c r="NMJ1321" s="9"/>
      <c r="NMK1321" s="9"/>
      <c r="NML1321" s="9"/>
      <c r="NMM1321" s="9"/>
      <c r="NMN1321" s="9"/>
      <c r="NMO1321" s="9"/>
      <c r="NMP1321" s="9"/>
      <c r="NMQ1321" s="9"/>
      <c r="NMR1321" s="9"/>
      <c r="NMS1321" s="9"/>
      <c r="NMT1321" s="9"/>
      <c r="NMU1321" s="9"/>
      <c r="NMV1321" s="9"/>
      <c r="NMW1321" s="9"/>
      <c r="NMX1321" s="9"/>
      <c r="NMY1321" s="9"/>
      <c r="NMZ1321" s="9"/>
      <c r="NNA1321" s="9"/>
      <c r="NNB1321" s="9"/>
      <c r="NNC1321" s="9"/>
      <c r="NND1321" s="9"/>
      <c r="NNE1321" s="9"/>
      <c r="NNF1321" s="9"/>
      <c r="NNG1321" s="9"/>
      <c r="NNH1321" s="9"/>
      <c r="NNI1321" s="9"/>
      <c r="NNJ1321" s="9"/>
      <c r="NNK1321" s="9"/>
      <c r="NNL1321" s="9"/>
      <c r="NNM1321" s="9"/>
      <c r="NNN1321" s="9"/>
      <c r="NNO1321" s="9"/>
      <c r="NNP1321" s="9"/>
      <c r="NNQ1321" s="9"/>
      <c r="NNR1321" s="9"/>
      <c r="NNS1321" s="9"/>
      <c r="NNT1321" s="9"/>
      <c r="NNU1321" s="9"/>
      <c r="NNV1321" s="9"/>
      <c r="NNW1321" s="9"/>
      <c r="NNX1321" s="9"/>
      <c r="NNY1321" s="9"/>
      <c r="NNZ1321" s="9"/>
      <c r="NOA1321" s="9"/>
      <c r="NOB1321" s="9"/>
      <c r="NOC1321" s="9"/>
      <c r="NOD1321" s="9"/>
      <c r="NOE1321" s="9"/>
      <c r="NOF1321" s="9"/>
      <c r="NOG1321" s="9"/>
      <c r="NOH1321" s="9"/>
      <c r="NOI1321" s="9"/>
      <c r="NOJ1321" s="9"/>
      <c r="NOK1321" s="9"/>
      <c r="NOL1321" s="9"/>
      <c r="NOM1321" s="9"/>
      <c r="NON1321" s="9"/>
      <c r="NOO1321" s="9"/>
      <c r="NOP1321" s="9"/>
      <c r="NOQ1321" s="9"/>
      <c r="NOR1321" s="9"/>
      <c r="NOS1321" s="9"/>
      <c r="NOT1321" s="9"/>
      <c r="NOU1321" s="9"/>
      <c r="NOV1321" s="9"/>
      <c r="NOW1321" s="9"/>
      <c r="NOX1321" s="9"/>
      <c r="NOY1321" s="9"/>
      <c r="NOZ1321" s="9"/>
      <c r="NPA1321" s="9"/>
      <c r="NPB1321" s="9"/>
      <c r="NPC1321" s="9"/>
      <c r="NPD1321" s="9"/>
      <c r="NPE1321" s="9"/>
      <c r="NPF1321" s="9"/>
      <c r="NPG1321" s="9"/>
      <c r="NPH1321" s="9"/>
      <c r="NPI1321" s="9"/>
      <c r="NPJ1321" s="9"/>
      <c r="NPK1321" s="9"/>
      <c r="NPL1321" s="9"/>
      <c r="NPM1321" s="9"/>
      <c r="NPN1321" s="9"/>
      <c r="NPO1321" s="9"/>
      <c r="NPP1321" s="9"/>
      <c r="NPQ1321" s="9"/>
      <c r="NPR1321" s="9"/>
      <c r="NPS1321" s="9"/>
      <c r="NPT1321" s="9"/>
      <c r="NPU1321" s="9"/>
      <c r="NPV1321" s="9"/>
      <c r="NPW1321" s="9"/>
      <c r="NPX1321" s="9"/>
      <c r="NPY1321" s="9"/>
      <c r="NPZ1321" s="9"/>
      <c r="NQA1321" s="9"/>
      <c r="NQB1321" s="9"/>
      <c r="NQC1321" s="9"/>
      <c r="NQD1321" s="9"/>
      <c r="NQE1321" s="9"/>
      <c r="NQF1321" s="9"/>
      <c r="NQG1321" s="9"/>
      <c r="NQH1321" s="9"/>
      <c r="NQI1321" s="9"/>
      <c r="NQJ1321" s="9"/>
      <c r="NQK1321" s="9"/>
      <c r="NQL1321" s="9"/>
      <c r="NQM1321" s="9"/>
      <c r="NQN1321" s="9"/>
      <c r="NQO1321" s="9"/>
      <c r="NQP1321" s="9"/>
      <c r="NQQ1321" s="9"/>
      <c r="NQR1321" s="9"/>
      <c r="NQS1321" s="9"/>
      <c r="NQT1321" s="9"/>
      <c r="NQU1321" s="9"/>
      <c r="NQV1321" s="9"/>
      <c r="NQW1321" s="9"/>
      <c r="NQX1321" s="9"/>
      <c r="NQY1321" s="9"/>
      <c r="NQZ1321" s="9"/>
      <c r="NRA1321" s="9"/>
      <c r="NRB1321" s="9"/>
      <c r="NRC1321" s="9"/>
      <c r="NRD1321" s="9"/>
      <c r="NRE1321" s="9"/>
      <c r="NRF1321" s="9"/>
      <c r="NRG1321" s="9"/>
      <c r="NRH1321" s="9"/>
      <c r="NRI1321" s="9"/>
      <c r="NRJ1321" s="9"/>
      <c r="NRK1321" s="9"/>
      <c r="NRL1321" s="9"/>
      <c r="NRM1321" s="9"/>
      <c r="NRN1321" s="9"/>
      <c r="NRO1321" s="9"/>
      <c r="NRP1321" s="9"/>
      <c r="NRQ1321" s="9"/>
      <c r="NRR1321" s="9"/>
      <c r="NRS1321" s="9"/>
      <c r="NRT1321" s="9"/>
      <c r="NRU1321" s="9"/>
      <c r="NRV1321" s="9"/>
      <c r="NRW1321" s="9"/>
      <c r="NRX1321" s="9"/>
      <c r="NRY1321" s="9"/>
      <c r="NRZ1321" s="9"/>
      <c r="NSA1321" s="9"/>
      <c r="NSB1321" s="9"/>
      <c r="NSC1321" s="9"/>
      <c r="NSD1321" s="9"/>
      <c r="NSE1321" s="9"/>
      <c r="NSF1321" s="9"/>
      <c r="NSG1321" s="9"/>
      <c r="NSH1321" s="9"/>
      <c r="NSI1321" s="9"/>
      <c r="NSJ1321" s="9"/>
      <c r="NSK1321" s="9"/>
      <c r="NSL1321" s="9"/>
      <c r="NSM1321" s="9"/>
      <c r="NSN1321" s="9"/>
      <c r="NSO1321" s="9"/>
      <c r="NSP1321" s="9"/>
      <c r="NSQ1321" s="9"/>
      <c r="NSR1321" s="9"/>
      <c r="NSS1321" s="9"/>
      <c r="NST1321" s="9"/>
      <c r="NSU1321" s="9"/>
      <c r="NSV1321" s="9"/>
      <c r="NSW1321" s="9"/>
      <c r="NSX1321" s="9"/>
      <c r="NSY1321" s="9"/>
      <c r="NSZ1321" s="9"/>
      <c r="NTA1321" s="9"/>
      <c r="NTB1321" s="9"/>
      <c r="NTC1321" s="9"/>
      <c r="NTD1321" s="9"/>
      <c r="NTE1321" s="9"/>
      <c r="NTF1321" s="9"/>
      <c r="NTG1321" s="9"/>
      <c r="NTH1321" s="9"/>
      <c r="NTI1321" s="9"/>
      <c r="NTJ1321" s="9"/>
      <c r="NTK1321" s="9"/>
      <c r="NTL1321" s="9"/>
      <c r="NTM1321" s="9"/>
      <c r="NTN1321" s="9"/>
      <c r="NTO1321" s="9"/>
      <c r="NTP1321" s="9"/>
      <c r="NTQ1321" s="9"/>
      <c r="NTR1321" s="9"/>
      <c r="NTS1321" s="9"/>
      <c r="NTT1321" s="9"/>
      <c r="NTU1321" s="9"/>
      <c r="NTV1321" s="9"/>
      <c r="NTW1321" s="9"/>
      <c r="NTX1321" s="9"/>
      <c r="NTY1321" s="9"/>
      <c r="NTZ1321" s="9"/>
      <c r="NUA1321" s="9"/>
      <c r="NUB1321" s="9"/>
      <c r="NUC1321" s="9"/>
      <c r="NUD1321" s="9"/>
      <c r="NUE1321" s="9"/>
      <c r="NUF1321" s="9"/>
      <c r="NUG1321" s="9"/>
      <c r="NUH1321" s="9"/>
      <c r="NUI1321" s="9"/>
      <c r="NUJ1321" s="9"/>
      <c r="NUK1321" s="9"/>
      <c r="NUL1321" s="9"/>
      <c r="NUM1321" s="9"/>
      <c r="NUN1321" s="9"/>
      <c r="NUO1321" s="9"/>
      <c r="NUP1321" s="9"/>
      <c r="NUQ1321" s="9"/>
      <c r="NUR1321" s="9"/>
      <c r="NUS1321" s="9"/>
      <c r="NUT1321" s="9"/>
      <c r="NUU1321" s="9"/>
      <c r="NUV1321" s="9"/>
      <c r="NUW1321" s="9"/>
      <c r="NUX1321" s="9"/>
      <c r="NUY1321" s="9"/>
      <c r="NUZ1321" s="9"/>
      <c r="NVA1321" s="9"/>
      <c r="NVB1321" s="9"/>
      <c r="NVC1321" s="9"/>
      <c r="NVD1321" s="9"/>
      <c r="NVE1321" s="9"/>
      <c r="NVF1321" s="9"/>
      <c r="NVG1321" s="9"/>
      <c r="NVH1321" s="9"/>
      <c r="NVI1321" s="9"/>
      <c r="NVJ1321" s="9"/>
      <c r="NVK1321" s="9"/>
      <c r="NVL1321" s="9"/>
      <c r="NVM1321" s="9"/>
      <c r="NVN1321" s="9"/>
      <c r="NVO1321" s="9"/>
      <c r="NVP1321" s="9"/>
      <c r="NVQ1321" s="9"/>
      <c r="NVR1321" s="9"/>
      <c r="NVS1321" s="9"/>
      <c r="NVT1321" s="9"/>
      <c r="NVU1321" s="9"/>
      <c r="NVV1321" s="9"/>
      <c r="NVW1321" s="9"/>
      <c r="NVX1321" s="9"/>
      <c r="NVY1321" s="9"/>
      <c r="NVZ1321" s="9"/>
      <c r="NWA1321" s="9"/>
      <c r="NWB1321" s="9"/>
      <c r="NWC1321" s="9"/>
      <c r="NWD1321" s="9"/>
      <c r="NWE1321" s="9"/>
      <c r="NWF1321" s="9"/>
      <c r="NWG1321" s="9"/>
      <c r="NWH1321" s="9"/>
      <c r="NWI1321" s="9"/>
      <c r="NWJ1321" s="9"/>
      <c r="NWK1321" s="9"/>
      <c r="NWL1321" s="9"/>
      <c r="NWM1321" s="9"/>
      <c r="NWN1321" s="9"/>
      <c r="NWO1321" s="9"/>
      <c r="NWP1321" s="9"/>
      <c r="NWQ1321" s="9"/>
      <c r="NWR1321" s="9"/>
      <c r="NWS1321" s="9"/>
      <c r="NWT1321" s="9"/>
      <c r="NWU1321" s="9"/>
      <c r="NWV1321" s="9"/>
      <c r="NWW1321" s="9"/>
      <c r="NWX1321" s="9"/>
      <c r="NWY1321" s="9"/>
      <c r="NWZ1321" s="9"/>
      <c r="NXA1321" s="9"/>
      <c r="NXB1321" s="9"/>
      <c r="NXC1321" s="9"/>
      <c r="NXD1321" s="9"/>
      <c r="NXE1321" s="9"/>
      <c r="NXF1321" s="9"/>
      <c r="NXG1321" s="9"/>
      <c r="NXH1321" s="9"/>
      <c r="NXI1321" s="9"/>
      <c r="NXJ1321" s="9"/>
      <c r="NXK1321" s="9"/>
      <c r="NXL1321" s="9"/>
      <c r="NXM1321" s="9"/>
      <c r="NXN1321" s="9"/>
      <c r="NXO1321" s="9"/>
      <c r="NXP1321" s="9"/>
      <c r="NXQ1321" s="9"/>
      <c r="NXR1321" s="9"/>
      <c r="NXS1321" s="9"/>
      <c r="NXT1321" s="9"/>
      <c r="NXU1321" s="9"/>
      <c r="NXV1321" s="9"/>
      <c r="NXW1321" s="9"/>
      <c r="NXX1321" s="9"/>
      <c r="NXY1321" s="9"/>
      <c r="NXZ1321" s="9"/>
      <c r="NYA1321" s="9"/>
      <c r="NYB1321" s="9"/>
      <c r="NYC1321" s="9"/>
      <c r="NYD1321" s="9"/>
      <c r="NYE1321" s="9"/>
      <c r="NYF1321" s="9"/>
      <c r="NYG1321" s="9"/>
      <c r="NYH1321" s="9"/>
      <c r="NYI1321" s="9"/>
      <c r="NYJ1321" s="9"/>
      <c r="NYK1321" s="9"/>
      <c r="NYL1321" s="9"/>
      <c r="NYM1321" s="9"/>
      <c r="NYN1321" s="9"/>
      <c r="NYO1321" s="9"/>
      <c r="NYP1321" s="9"/>
      <c r="NYQ1321" s="9"/>
      <c r="NYR1321" s="9"/>
      <c r="NYS1321" s="9"/>
      <c r="NYT1321" s="9"/>
      <c r="NYU1321" s="9"/>
      <c r="NYV1321" s="9"/>
      <c r="NYW1321" s="9"/>
      <c r="NYX1321" s="9"/>
      <c r="NYY1321" s="9"/>
      <c r="NYZ1321" s="9"/>
      <c r="NZA1321" s="9"/>
      <c r="NZB1321" s="9"/>
      <c r="NZC1321" s="9"/>
      <c r="NZD1321" s="9"/>
      <c r="NZE1321" s="9"/>
      <c r="NZF1321" s="9"/>
      <c r="NZG1321" s="9"/>
      <c r="NZH1321" s="9"/>
      <c r="NZI1321" s="9"/>
      <c r="NZJ1321" s="9"/>
      <c r="NZK1321" s="9"/>
      <c r="NZL1321" s="9"/>
      <c r="NZM1321" s="9"/>
      <c r="NZN1321" s="9"/>
      <c r="NZO1321" s="9"/>
      <c r="NZP1321" s="9"/>
      <c r="NZQ1321" s="9"/>
      <c r="NZR1321" s="9"/>
      <c r="NZS1321" s="9"/>
      <c r="NZT1321" s="9"/>
      <c r="NZU1321" s="9"/>
      <c r="NZV1321" s="9"/>
      <c r="NZW1321" s="9"/>
      <c r="NZX1321" s="9"/>
      <c r="NZY1321" s="9"/>
      <c r="NZZ1321" s="9"/>
      <c r="OAA1321" s="9"/>
      <c r="OAB1321" s="9"/>
      <c r="OAC1321" s="9"/>
      <c r="OAD1321" s="9"/>
      <c r="OAE1321" s="9"/>
      <c r="OAF1321" s="9"/>
      <c r="OAG1321" s="9"/>
      <c r="OAH1321" s="9"/>
      <c r="OAI1321" s="9"/>
      <c r="OAJ1321" s="9"/>
      <c r="OAK1321" s="9"/>
      <c r="OAL1321" s="9"/>
      <c r="OAM1321" s="9"/>
      <c r="OAN1321" s="9"/>
      <c r="OAO1321" s="9"/>
      <c r="OAP1321" s="9"/>
      <c r="OAQ1321" s="9"/>
      <c r="OAR1321" s="9"/>
      <c r="OAS1321" s="9"/>
      <c r="OAT1321" s="9"/>
      <c r="OAU1321" s="9"/>
      <c r="OAV1321" s="9"/>
      <c r="OAW1321" s="9"/>
      <c r="OAX1321" s="9"/>
      <c r="OAY1321" s="9"/>
      <c r="OAZ1321" s="9"/>
      <c r="OBA1321" s="9"/>
      <c r="OBB1321" s="9"/>
      <c r="OBC1321" s="9"/>
      <c r="OBD1321" s="9"/>
      <c r="OBE1321" s="9"/>
      <c r="OBF1321" s="9"/>
      <c r="OBG1321" s="9"/>
      <c r="OBH1321" s="9"/>
      <c r="OBI1321" s="9"/>
      <c r="OBJ1321" s="9"/>
      <c r="OBK1321" s="9"/>
      <c r="OBL1321" s="9"/>
      <c r="OBM1321" s="9"/>
      <c r="OBN1321" s="9"/>
      <c r="OBO1321" s="9"/>
      <c r="OBP1321" s="9"/>
      <c r="OBQ1321" s="9"/>
      <c r="OBR1321" s="9"/>
      <c r="OBS1321" s="9"/>
      <c r="OBT1321" s="9"/>
      <c r="OBU1321" s="9"/>
      <c r="OBV1321" s="9"/>
      <c r="OBW1321" s="9"/>
      <c r="OBX1321" s="9"/>
      <c r="OBY1321" s="9"/>
      <c r="OBZ1321" s="9"/>
      <c r="OCA1321" s="9"/>
      <c r="OCB1321" s="9"/>
      <c r="OCC1321" s="9"/>
      <c r="OCD1321" s="9"/>
      <c r="OCE1321" s="9"/>
      <c r="OCF1321" s="9"/>
      <c r="OCG1321" s="9"/>
      <c r="OCH1321" s="9"/>
      <c r="OCI1321" s="9"/>
      <c r="OCJ1321" s="9"/>
      <c r="OCK1321" s="9"/>
      <c r="OCL1321" s="9"/>
      <c r="OCM1321" s="9"/>
      <c r="OCN1321" s="9"/>
      <c r="OCO1321" s="9"/>
      <c r="OCP1321" s="9"/>
      <c r="OCQ1321" s="9"/>
      <c r="OCR1321" s="9"/>
      <c r="OCS1321" s="9"/>
      <c r="OCT1321" s="9"/>
      <c r="OCU1321" s="9"/>
      <c r="OCV1321" s="9"/>
      <c r="OCW1321" s="9"/>
      <c r="OCX1321" s="9"/>
      <c r="OCY1321" s="9"/>
      <c r="OCZ1321" s="9"/>
      <c r="ODA1321" s="9"/>
      <c r="ODB1321" s="9"/>
      <c r="ODC1321" s="9"/>
      <c r="ODD1321" s="9"/>
      <c r="ODE1321" s="9"/>
      <c r="ODF1321" s="9"/>
      <c r="ODG1321" s="9"/>
      <c r="ODH1321" s="9"/>
      <c r="ODI1321" s="9"/>
      <c r="ODJ1321" s="9"/>
      <c r="ODK1321" s="9"/>
      <c r="ODL1321" s="9"/>
      <c r="ODM1321" s="9"/>
      <c r="ODN1321" s="9"/>
      <c r="ODO1321" s="9"/>
      <c r="ODP1321" s="9"/>
      <c r="ODQ1321" s="9"/>
      <c r="ODR1321" s="9"/>
      <c r="ODS1321" s="9"/>
      <c r="ODT1321" s="9"/>
      <c r="ODU1321" s="9"/>
      <c r="ODV1321" s="9"/>
      <c r="ODW1321" s="9"/>
      <c r="ODX1321" s="9"/>
      <c r="ODY1321" s="9"/>
      <c r="ODZ1321" s="9"/>
      <c r="OEA1321" s="9"/>
      <c r="OEB1321" s="9"/>
      <c r="OEC1321" s="9"/>
      <c r="OED1321" s="9"/>
      <c r="OEE1321" s="9"/>
      <c r="OEF1321" s="9"/>
      <c r="OEG1321" s="9"/>
      <c r="OEH1321" s="9"/>
      <c r="OEI1321" s="9"/>
      <c r="OEJ1321" s="9"/>
      <c r="OEK1321" s="9"/>
      <c r="OEL1321" s="9"/>
      <c r="OEM1321" s="9"/>
      <c r="OEN1321" s="9"/>
      <c r="OEO1321" s="9"/>
      <c r="OEP1321" s="9"/>
      <c r="OEQ1321" s="9"/>
      <c r="OER1321" s="9"/>
      <c r="OES1321" s="9"/>
      <c r="OET1321" s="9"/>
      <c r="OEU1321" s="9"/>
      <c r="OEV1321" s="9"/>
      <c r="OEW1321" s="9"/>
      <c r="OEX1321" s="9"/>
      <c r="OEY1321" s="9"/>
      <c r="OEZ1321" s="9"/>
      <c r="OFA1321" s="9"/>
      <c r="OFB1321" s="9"/>
      <c r="OFC1321" s="9"/>
      <c r="OFD1321" s="9"/>
      <c r="OFE1321" s="9"/>
      <c r="OFF1321" s="9"/>
      <c r="OFG1321" s="9"/>
      <c r="OFH1321" s="9"/>
      <c r="OFI1321" s="9"/>
      <c r="OFJ1321" s="9"/>
      <c r="OFK1321" s="9"/>
      <c r="OFL1321" s="9"/>
      <c r="OFM1321" s="9"/>
      <c r="OFN1321" s="9"/>
      <c r="OFO1321" s="9"/>
      <c r="OFP1321" s="9"/>
      <c r="OFQ1321" s="9"/>
      <c r="OFR1321" s="9"/>
      <c r="OFS1321" s="9"/>
      <c r="OFT1321" s="9"/>
      <c r="OFU1321" s="9"/>
      <c r="OFV1321" s="9"/>
      <c r="OFW1321" s="9"/>
      <c r="OFX1321" s="9"/>
      <c r="OFY1321" s="9"/>
      <c r="OFZ1321" s="9"/>
      <c r="OGA1321" s="9"/>
      <c r="OGB1321" s="9"/>
      <c r="OGC1321" s="9"/>
      <c r="OGD1321" s="9"/>
      <c r="OGE1321" s="9"/>
      <c r="OGF1321" s="9"/>
      <c r="OGG1321" s="9"/>
      <c r="OGH1321" s="9"/>
      <c r="OGI1321" s="9"/>
      <c r="OGJ1321" s="9"/>
      <c r="OGK1321" s="9"/>
      <c r="OGL1321" s="9"/>
      <c r="OGM1321" s="9"/>
      <c r="OGN1321" s="9"/>
      <c r="OGO1321" s="9"/>
      <c r="OGP1321" s="9"/>
      <c r="OGQ1321" s="9"/>
      <c r="OGR1321" s="9"/>
      <c r="OGS1321" s="9"/>
      <c r="OGT1321" s="9"/>
      <c r="OGU1321" s="9"/>
      <c r="OGV1321" s="9"/>
      <c r="OGW1321" s="9"/>
      <c r="OGX1321" s="9"/>
      <c r="OGY1321" s="9"/>
      <c r="OGZ1321" s="9"/>
      <c r="OHA1321" s="9"/>
      <c r="OHB1321" s="9"/>
      <c r="OHC1321" s="9"/>
      <c r="OHD1321" s="9"/>
      <c r="OHE1321" s="9"/>
      <c r="OHF1321" s="9"/>
      <c r="OHG1321" s="9"/>
      <c r="OHH1321" s="9"/>
      <c r="OHI1321" s="9"/>
      <c r="OHJ1321" s="9"/>
      <c r="OHK1321" s="9"/>
      <c r="OHL1321" s="9"/>
      <c r="OHM1321" s="9"/>
      <c r="OHN1321" s="9"/>
      <c r="OHO1321" s="9"/>
      <c r="OHP1321" s="9"/>
      <c r="OHQ1321" s="9"/>
      <c r="OHR1321" s="9"/>
      <c r="OHS1321" s="9"/>
      <c r="OHT1321" s="9"/>
      <c r="OHU1321" s="9"/>
      <c r="OHV1321" s="9"/>
      <c r="OHW1321" s="9"/>
      <c r="OHX1321" s="9"/>
      <c r="OHY1321" s="9"/>
      <c r="OHZ1321" s="9"/>
      <c r="OIA1321" s="9"/>
      <c r="OIB1321" s="9"/>
      <c r="OIC1321" s="9"/>
      <c r="OID1321" s="9"/>
      <c r="OIE1321" s="9"/>
      <c r="OIF1321" s="9"/>
      <c r="OIG1321" s="9"/>
      <c r="OIH1321" s="9"/>
      <c r="OII1321" s="9"/>
      <c r="OIJ1321" s="9"/>
      <c r="OIK1321" s="9"/>
      <c r="OIL1321" s="9"/>
      <c r="OIM1321" s="9"/>
      <c r="OIN1321" s="9"/>
      <c r="OIO1321" s="9"/>
      <c r="OIP1321" s="9"/>
      <c r="OIQ1321" s="9"/>
      <c r="OIR1321" s="9"/>
      <c r="OIS1321" s="9"/>
      <c r="OIT1321" s="9"/>
      <c r="OIU1321" s="9"/>
      <c r="OIV1321" s="9"/>
      <c r="OIW1321" s="9"/>
      <c r="OIX1321" s="9"/>
      <c r="OIY1321" s="9"/>
      <c r="OIZ1321" s="9"/>
      <c r="OJA1321" s="9"/>
      <c r="OJB1321" s="9"/>
      <c r="OJC1321" s="9"/>
      <c r="OJD1321" s="9"/>
      <c r="OJE1321" s="9"/>
      <c r="OJF1321" s="9"/>
      <c r="OJG1321" s="9"/>
      <c r="OJH1321" s="9"/>
      <c r="OJI1321" s="9"/>
      <c r="OJJ1321" s="9"/>
      <c r="OJK1321" s="9"/>
      <c r="OJL1321" s="9"/>
      <c r="OJM1321" s="9"/>
      <c r="OJN1321" s="9"/>
      <c r="OJO1321" s="9"/>
      <c r="OJP1321" s="9"/>
      <c r="OJQ1321" s="9"/>
      <c r="OJR1321" s="9"/>
      <c r="OJS1321" s="9"/>
      <c r="OJT1321" s="9"/>
      <c r="OJU1321" s="9"/>
      <c r="OJV1321" s="9"/>
      <c r="OJW1321" s="9"/>
      <c r="OJX1321" s="9"/>
      <c r="OJY1321" s="9"/>
      <c r="OJZ1321" s="9"/>
      <c r="OKA1321" s="9"/>
      <c r="OKB1321" s="9"/>
      <c r="OKC1321" s="9"/>
      <c r="OKD1321" s="9"/>
      <c r="OKE1321" s="9"/>
      <c r="OKF1321" s="9"/>
      <c r="OKG1321" s="9"/>
      <c r="OKH1321" s="9"/>
      <c r="OKI1321" s="9"/>
      <c r="OKJ1321" s="9"/>
      <c r="OKK1321" s="9"/>
      <c r="OKL1321" s="9"/>
      <c r="OKM1321" s="9"/>
      <c r="OKN1321" s="9"/>
      <c r="OKO1321" s="9"/>
      <c r="OKP1321" s="9"/>
      <c r="OKQ1321" s="9"/>
      <c r="OKR1321" s="9"/>
      <c r="OKS1321" s="9"/>
      <c r="OKT1321" s="9"/>
      <c r="OKU1321" s="9"/>
      <c r="OKV1321" s="9"/>
      <c r="OKW1321" s="9"/>
      <c r="OKX1321" s="9"/>
      <c r="OKY1321" s="9"/>
      <c r="OKZ1321" s="9"/>
      <c r="OLA1321" s="9"/>
      <c r="OLB1321" s="9"/>
      <c r="OLC1321" s="9"/>
      <c r="OLD1321" s="9"/>
      <c r="OLE1321" s="9"/>
      <c r="OLF1321" s="9"/>
      <c r="OLG1321" s="9"/>
      <c r="OLH1321" s="9"/>
      <c r="OLI1321" s="9"/>
      <c r="OLJ1321" s="9"/>
      <c r="OLK1321" s="9"/>
      <c r="OLL1321" s="9"/>
      <c r="OLM1321" s="9"/>
      <c r="OLN1321" s="9"/>
      <c r="OLO1321" s="9"/>
      <c r="OLP1321" s="9"/>
      <c r="OLQ1321" s="9"/>
      <c r="OLR1321" s="9"/>
      <c r="OLS1321" s="9"/>
      <c r="OLT1321" s="9"/>
      <c r="OLU1321" s="9"/>
      <c r="OLV1321" s="9"/>
      <c r="OLW1321" s="9"/>
      <c r="OLX1321" s="9"/>
      <c r="OLY1321" s="9"/>
      <c r="OLZ1321" s="9"/>
      <c r="OMA1321" s="9"/>
      <c r="OMB1321" s="9"/>
      <c r="OMC1321" s="9"/>
      <c r="OMD1321" s="9"/>
      <c r="OME1321" s="9"/>
      <c r="OMF1321" s="9"/>
      <c r="OMG1321" s="9"/>
      <c r="OMH1321" s="9"/>
      <c r="OMI1321" s="9"/>
      <c r="OMJ1321" s="9"/>
      <c r="OMK1321" s="9"/>
      <c r="OML1321" s="9"/>
      <c r="OMM1321" s="9"/>
      <c r="OMN1321" s="9"/>
      <c r="OMO1321" s="9"/>
      <c r="OMP1321" s="9"/>
      <c r="OMQ1321" s="9"/>
      <c r="OMR1321" s="9"/>
      <c r="OMS1321" s="9"/>
      <c r="OMT1321" s="9"/>
      <c r="OMU1321" s="9"/>
      <c r="OMV1321" s="9"/>
      <c r="OMW1321" s="9"/>
      <c r="OMX1321" s="9"/>
      <c r="OMY1321" s="9"/>
      <c r="OMZ1321" s="9"/>
      <c r="ONA1321" s="9"/>
      <c r="ONB1321" s="9"/>
      <c r="ONC1321" s="9"/>
      <c r="OND1321" s="9"/>
      <c r="ONE1321" s="9"/>
      <c r="ONF1321" s="9"/>
      <c r="ONG1321" s="9"/>
      <c r="ONH1321" s="9"/>
      <c r="ONI1321" s="9"/>
      <c r="ONJ1321" s="9"/>
      <c r="ONK1321" s="9"/>
      <c r="ONL1321" s="9"/>
      <c r="ONM1321" s="9"/>
      <c r="ONN1321" s="9"/>
      <c r="ONO1321" s="9"/>
      <c r="ONP1321" s="9"/>
      <c r="ONQ1321" s="9"/>
      <c r="ONR1321" s="9"/>
      <c r="ONS1321" s="9"/>
      <c r="ONT1321" s="9"/>
      <c r="ONU1321" s="9"/>
      <c r="ONV1321" s="9"/>
      <c r="ONW1321" s="9"/>
      <c r="ONX1321" s="9"/>
      <c r="ONY1321" s="9"/>
      <c r="ONZ1321" s="9"/>
      <c r="OOA1321" s="9"/>
      <c r="OOB1321" s="9"/>
      <c r="OOC1321" s="9"/>
      <c r="OOD1321" s="9"/>
      <c r="OOE1321" s="9"/>
      <c r="OOF1321" s="9"/>
      <c r="OOG1321" s="9"/>
      <c r="OOH1321" s="9"/>
      <c r="OOI1321" s="9"/>
      <c r="OOJ1321" s="9"/>
      <c r="OOK1321" s="9"/>
      <c r="OOL1321" s="9"/>
      <c r="OOM1321" s="9"/>
      <c r="OON1321" s="9"/>
      <c r="OOO1321" s="9"/>
      <c r="OOP1321" s="9"/>
      <c r="OOQ1321" s="9"/>
      <c r="OOR1321" s="9"/>
      <c r="OOS1321" s="9"/>
      <c r="OOT1321" s="9"/>
      <c r="OOU1321" s="9"/>
      <c r="OOV1321" s="9"/>
      <c r="OOW1321" s="9"/>
      <c r="OOX1321" s="9"/>
      <c r="OOY1321" s="9"/>
      <c r="OOZ1321" s="9"/>
      <c r="OPA1321" s="9"/>
      <c r="OPB1321" s="9"/>
      <c r="OPC1321" s="9"/>
      <c r="OPD1321" s="9"/>
      <c r="OPE1321" s="9"/>
      <c r="OPF1321" s="9"/>
      <c r="OPG1321" s="9"/>
      <c r="OPH1321" s="9"/>
      <c r="OPI1321" s="9"/>
      <c r="OPJ1321" s="9"/>
      <c r="OPK1321" s="9"/>
      <c r="OPL1321" s="9"/>
      <c r="OPM1321" s="9"/>
      <c r="OPN1321" s="9"/>
      <c r="OPO1321" s="9"/>
      <c r="OPP1321" s="9"/>
      <c r="OPQ1321" s="9"/>
      <c r="OPR1321" s="9"/>
      <c r="OPS1321" s="9"/>
      <c r="OPT1321" s="9"/>
      <c r="OPU1321" s="9"/>
      <c r="OPV1321" s="9"/>
      <c r="OPW1321" s="9"/>
      <c r="OPX1321" s="9"/>
      <c r="OPY1321" s="9"/>
      <c r="OPZ1321" s="9"/>
      <c r="OQA1321" s="9"/>
      <c r="OQB1321" s="9"/>
      <c r="OQC1321" s="9"/>
      <c r="OQD1321" s="9"/>
      <c r="OQE1321" s="9"/>
      <c r="OQF1321" s="9"/>
      <c r="OQG1321" s="9"/>
      <c r="OQH1321" s="9"/>
      <c r="OQI1321" s="9"/>
      <c r="OQJ1321" s="9"/>
      <c r="OQK1321" s="9"/>
      <c r="OQL1321" s="9"/>
      <c r="OQM1321" s="9"/>
      <c r="OQN1321" s="9"/>
      <c r="OQO1321" s="9"/>
      <c r="OQP1321" s="9"/>
      <c r="OQQ1321" s="9"/>
      <c r="OQR1321" s="9"/>
      <c r="OQS1321" s="9"/>
      <c r="OQT1321" s="9"/>
      <c r="OQU1321" s="9"/>
      <c r="OQV1321" s="9"/>
      <c r="OQW1321" s="9"/>
      <c r="OQX1321" s="9"/>
      <c r="OQY1321" s="9"/>
      <c r="OQZ1321" s="9"/>
      <c r="ORA1321" s="9"/>
      <c r="ORB1321" s="9"/>
      <c r="ORC1321" s="9"/>
      <c r="ORD1321" s="9"/>
      <c r="ORE1321" s="9"/>
      <c r="ORF1321" s="9"/>
      <c r="ORG1321" s="9"/>
      <c r="ORH1321" s="9"/>
      <c r="ORI1321" s="9"/>
      <c r="ORJ1321" s="9"/>
      <c r="ORK1321" s="9"/>
      <c r="ORL1321" s="9"/>
      <c r="ORM1321" s="9"/>
      <c r="ORN1321" s="9"/>
      <c r="ORO1321" s="9"/>
      <c r="ORP1321" s="9"/>
      <c r="ORQ1321" s="9"/>
      <c r="ORR1321" s="9"/>
      <c r="ORS1321" s="9"/>
      <c r="ORT1321" s="9"/>
      <c r="ORU1321" s="9"/>
      <c r="ORV1321" s="9"/>
      <c r="ORW1321" s="9"/>
      <c r="ORX1321" s="9"/>
      <c r="ORY1321" s="9"/>
      <c r="ORZ1321" s="9"/>
      <c r="OSA1321" s="9"/>
      <c r="OSB1321" s="9"/>
      <c r="OSC1321" s="9"/>
      <c r="OSD1321" s="9"/>
      <c r="OSE1321" s="9"/>
      <c r="OSF1321" s="9"/>
      <c r="OSG1321" s="9"/>
      <c r="OSH1321" s="9"/>
      <c r="OSI1321" s="9"/>
      <c r="OSJ1321" s="9"/>
      <c r="OSK1321" s="9"/>
      <c r="OSL1321" s="9"/>
      <c r="OSM1321" s="9"/>
      <c r="OSN1321" s="9"/>
      <c r="OSO1321" s="9"/>
      <c r="OSP1321" s="9"/>
      <c r="OSQ1321" s="9"/>
      <c r="OSR1321" s="9"/>
      <c r="OSS1321" s="9"/>
      <c r="OST1321" s="9"/>
      <c r="OSU1321" s="9"/>
      <c r="OSV1321" s="9"/>
      <c r="OSW1321" s="9"/>
      <c r="OSX1321" s="9"/>
      <c r="OSY1321" s="9"/>
      <c r="OSZ1321" s="9"/>
      <c r="OTA1321" s="9"/>
      <c r="OTB1321" s="9"/>
      <c r="OTC1321" s="9"/>
      <c r="OTD1321" s="9"/>
      <c r="OTE1321" s="9"/>
      <c r="OTF1321" s="9"/>
      <c r="OTG1321" s="9"/>
      <c r="OTH1321" s="9"/>
      <c r="OTI1321" s="9"/>
      <c r="OTJ1321" s="9"/>
      <c r="OTK1321" s="9"/>
      <c r="OTL1321" s="9"/>
      <c r="OTM1321" s="9"/>
      <c r="OTN1321" s="9"/>
      <c r="OTO1321" s="9"/>
      <c r="OTP1321" s="9"/>
      <c r="OTQ1321" s="9"/>
      <c r="OTR1321" s="9"/>
      <c r="OTS1321" s="9"/>
      <c r="OTT1321" s="9"/>
      <c r="OTU1321" s="9"/>
      <c r="OTV1321" s="9"/>
      <c r="OTW1321" s="9"/>
      <c r="OTX1321" s="9"/>
      <c r="OTY1321" s="9"/>
      <c r="OTZ1321" s="9"/>
      <c r="OUA1321" s="9"/>
      <c r="OUB1321" s="9"/>
      <c r="OUC1321" s="9"/>
      <c r="OUD1321" s="9"/>
      <c r="OUE1321" s="9"/>
      <c r="OUF1321" s="9"/>
      <c r="OUG1321" s="9"/>
      <c r="OUH1321" s="9"/>
      <c r="OUI1321" s="9"/>
      <c r="OUJ1321" s="9"/>
      <c r="OUK1321" s="9"/>
      <c r="OUL1321" s="9"/>
      <c r="OUM1321" s="9"/>
      <c r="OUN1321" s="9"/>
      <c r="OUO1321" s="9"/>
      <c r="OUP1321" s="9"/>
      <c r="OUQ1321" s="9"/>
      <c r="OUR1321" s="9"/>
      <c r="OUS1321" s="9"/>
      <c r="OUT1321" s="9"/>
      <c r="OUU1321" s="9"/>
      <c r="OUV1321" s="9"/>
      <c r="OUW1321" s="9"/>
      <c r="OUX1321" s="9"/>
      <c r="OUY1321" s="9"/>
      <c r="OUZ1321" s="9"/>
      <c r="OVA1321" s="9"/>
      <c r="OVB1321" s="9"/>
      <c r="OVC1321" s="9"/>
      <c r="OVD1321" s="9"/>
      <c r="OVE1321" s="9"/>
      <c r="OVF1321" s="9"/>
      <c r="OVG1321" s="9"/>
      <c r="OVH1321" s="9"/>
      <c r="OVI1321" s="9"/>
      <c r="OVJ1321" s="9"/>
      <c r="OVK1321" s="9"/>
      <c r="OVL1321" s="9"/>
      <c r="OVM1321" s="9"/>
      <c r="OVN1321" s="9"/>
      <c r="OVO1321" s="9"/>
      <c r="OVP1321" s="9"/>
      <c r="OVQ1321" s="9"/>
      <c r="OVR1321" s="9"/>
      <c r="OVS1321" s="9"/>
      <c r="OVT1321" s="9"/>
      <c r="OVU1321" s="9"/>
      <c r="OVV1321" s="9"/>
      <c r="OVW1321" s="9"/>
      <c r="OVX1321" s="9"/>
      <c r="OVY1321" s="9"/>
      <c r="OVZ1321" s="9"/>
      <c r="OWA1321" s="9"/>
      <c r="OWB1321" s="9"/>
      <c r="OWC1321" s="9"/>
      <c r="OWD1321" s="9"/>
      <c r="OWE1321" s="9"/>
      <c r="OWF1321" s="9"/>
      <c r="OWG1321" s="9"/>
      <c r="OWH1321" s="9"/>
      <c r="OWI1321" s="9"/>
      <c r="OWJ1321" s="9"/>
      <c r="OWK1321" s="9"/>
      <c r="OWL1321" s="9"/>
      <c r="OWM1321" s="9"/>
      <c r="OWN1321" s="9"/>
      <c r="OWO1321" s="9"/>
      <c r="OWP1321" s="9"/>
      <c r="OWQ1321" s="9"/>
      <c r="OWR1321" s="9"/>
      <c r="OWS1321" s="9"/>
      <c r="OWT1321" s="9"/>
      <c r="OWU1321" s="9"/>
      <c r="OWV1321" s="9"/>
      <c r="OWW1321" s="9"/>
      <c r="OWX1321" s="9"/>
      <c r="OWY1321" s="9"/>
      <c r="OWZ1321" s="9"/>
      <c r="OXA1321" s="9"/>
      <c r="OXB1321" s="9"/>
      <c r="OXC1321" s="9"/>
      <c r="OXD1321" s="9"/>
      <c r="OXE1321" s="9"/>
      <c r="OXF1321" s="9"/>
      <c r="OXG1321" s="9"/>
      <c r="OXH1321" s="9"/>
      <c r="OXI1321" s="9"/>
      <c r="OXJ1321" s="9"/>
      <c r="OXK1321" s="9"/>
      <c r="OXL1321" s="9"/>
      <c r="OXM1321" s="9"/>
      <c r="OXN1321" s="9"/>
      <c r="OXO1321" s="9"/>
      <c r="OXP1321" s="9"/>
      <c r="OXQ1321" s="9"/>
      <c r="OXR1321" s="9"/>
      <c r="OXS1321" s="9"/>
      <c r="OXT1321" s="9"/>
      <c r="OXU1321" s="9"/>
      <c r="OXV1321" s="9"/>
      <c r="OXW1321" s="9"/>
      <c r="OXX1321" s="9"/>
      <c r="OXY1321" s="9"/>
      <c r="OXZ1321" s="9"/>
      <c r="OYA1321" s="9"/>
      <c r="OYB1321" s="9"/>
      <c r="OYC1321" s="9"/>
      <c r="OYD1321" s="9"/>
      <c r="OYE1321" s="9"/>
      <c r="OYF1321" s="9"/>
      <c r="OYG1321" s="9"/>
      <c r="OYH1321" s="9"/>
      <c r="OYI1321" s="9"/>
      <c r="OYJ1321" s="9"/>
      <c r="OYK1321" s="9"/>
      <c r="OYL1321" s="9"/>
      <c r="OYM1321" s="9"/>
      <c r="OYN1321" s="9"/>
      <c r="OYO1321" s="9"/>
      <c r="OYP1321" s="9"/>
      <c r="OYQ1321" s="9"/>
      <c r="OYR1321" s="9"/>
      <c r="OYS1321" s="9"/>
      <c r="OYT1321" s="9"/>
      <c r="OYU1321" s="9"/>
      <c r="OYV1321" s="9"/>
      <c r="OYW1321" s="9"/>
      <c r="OYX1321" s="9"/>
      <c r="OYY1321" s="9"/>
      <c r="OYZ1321" s="9"/>
      <c r="OZA1321" s="9"/>
      <c r="OZB1321" s="9"/>
      <c r="OZC1321" s="9"/>
      <c r="OZD1321" s="9"/>
      <c r="OZE1321" s="9"/>
      <c r="OZF1321" s="9"/>
      <c r="OZG1321" s="9"/>
      <c r="OZH1321" s="9"/>
      <c r="OZI1321" s="9"/>
      <c r="OZJ1321" s="9"/>
      <c r="OZK1321" s="9"/>
      <c r="OZL1321" s="9"/>
      <c r="OZM1321" s="9"/>
      <c r="OZN1321" s="9"/>
      <c r="OZO1321" s="9"/>
      <c r="OZP1321" s="9"/>
      <c r="OZQ1321" s="9"/>
      <c r="OZR1321" s="9"/>
      <c r="OZS1321" s="9"/>
      <c r="OZT1321" s="9"/>
      <c r="OZU1321" s="9"/>
      <c r="OZV1321" s="9"/>
      <c r="OZW1321" s="9"/>
      <c r="OZX1321" s="9"/>
      <c r="OZY1321" s="9"/>
      <c r="OZZ1321" s="9"/>
      <c r="PAA1321" s="9"/>
      <c r="PAB1321" s="9"/>
      <c r="PAC1321" s="9"/>
      <c r="PAD1321" s="9"/>
      <c r="PAE1321" s="9"/>
      <c r="PAF1321" s="9"/>
      <c r="PAG1321" s="9"/>
      <c r="PAH1321" s="9"/>
      <c r="PAI1321" s="9"/>
      <c r="PAJ1321" s="9"/>
      <c r="PAK1321" s="9"/>
      <c r="PAL1321" s="9"/>
      <c r="PAM1321" s="9"/>
      <c r="PAN1321" s="9"/>
      <c r="PAO1321" s="9"/>
      <c r="PAP1321" s="9"/>
      <c r="PAQ1321" s="9"/>
      <c r="PAR1321" s="9"/>
      <c r="PAS1321" s="9"/>
      <c r="PAT1321" s="9"/>
      <c r="PAU1321" s="9"/>
      <c r="PAV1321" s="9"/>
      <c r="PAW1321" s="9"/>
      <c r="PAX1321" s="9"/>
      <c r="PAY1321" s="9"/>
      <c r="PAZ1321" s="9"/>
      <c r="PBA1321" s="9"/>
      <c r="PBB1321" s="9"/>
      <c r="PBC1321" s="9"/>
      <c r="PBD1321" s="9"/>
      <c r="PBE1321" s="9"/>
      <c r="PBF1321" s="9"/>
      <c r="PBG1321" s="9"/>
      <c r="PBH1321" s="9"/>
      <c r="PBI1321" s="9"/>
      <c r="PBJ1321" s="9"/>
      <c r="PBK1321" s="9"/>
      <c r="PBL1321" s="9"/>
      <c r="PBM1321" s="9"/>
      <c r="PBN1321" s="9"/>
      <c r="PBO1321" s="9"/>
      <c r="PBP1321" s="9"/>
      <c r="PBQ1321" s="9"/>
      <c r="PBR1321" s="9"/>
      <c r="PBS1321" s="9"/>
      <c r="PBT1321" s="9"/>
      <c r="PBU1321" s="9"/>
      <c r="PBV1321" s="9"/>
      <c r="PBW1321" s="9"/>
      <c r="PBX1321" s="9"/>
      <c r="PBY1321" s="9"/>
      <c r="PBZ1321" s="9"/>
      <c r="PCA1321" s="9"/>
      <c r="PCB1321" s="9"/>
      <c r="PCC1321" s="9"/>
      <c r="PCD1321" s="9"/>
      <c r="PCE1321" s="9"/>
      <c r="PCF1321" s="9"/>
      <c r="PCG1321" s="9"/>
      <c r="PCH1321" s="9"/>
      <c r="PCI1321" s="9"/>
      <c r="PCJ1321" s="9"/>
      <c r="PCK1321" s="9"/>
      <c r="PCL1321" s="9"/>
      <c r="PCM1321" s="9"/>
      <c r="PCN1321" s="9"/>
      <c r="PCO1321" s="9"/>
      <c r="PCP1321" s="9"/>
      <c r="PCQ1321" s="9"/>
      <c r="PCR1321" s="9"/>
      <c r="PCS1321" s="9"/>
      <c r="PCT1321" s="9"/>
      <c r="PCU1321" s="9"/>
      <c r="PCV1321" s="9"/>
      <c r="PCW1321" s="9"/>
      <c r="PCX1321" s="9"/>
      <c r="PCY1321" s="9"/>
      <c r="PCZ1321" s="9"/>
      <c r="PDA1321" s="9"/>
      <c r="PDB1321" s="9"/>
      <c r="PDC1321" s="9"/>
      <c r="PDD1321" s="9"/>
      <c r="PDE1321" s="9"/>
      <c r="PDF1321" s="9"/>
      <c r="PDG1321" s="9"/>
      <c r="PDH1321" s="9"/>
      <c r="PDI1321" s="9"/>
      <c r="PDJ1321" s="9"/>
      <c r="PDK1321" s="9"/>
      <c r="PDL1321" s="9"/>
      <c r="PDM1321" s="9"/>
      <c r="PDN1321" s="9"/>
      <c r="PDO1321" s="9"/>
      <c r="PDP1321" s="9"/>
      <c r="PDQ1321" s="9"/>
      <c r="PDR1321" s="9"/>
      <c r="PDS1321" s="9"/>
      <c r="PDT1321" s="9"/>
      <c r="PDU1321" s="9"/>
      <c r="PDV1321" s="9"/>
      <c r="PDW1321" s="9"/>
      <c r="PDX1321" s="9"/>
      <c r="PDY1321" s="9"/>
      <c r="PDZ1321" s="9"/>
      <c r="PEA1321" s="9"/>
      <c r="PEB1321" s="9"/>
      <c r="PEC1321" s="9"/>
      <c r="PED1321" s="9"/>
      <c r="PEE1321" s="9"/>
      <c r="PEF1321" s="9"/>
      <c r="PEG1321" s="9"/>
      <c r="PEH1321" s="9"/>
      <c r="PEI1321" s="9"/>
      <c r="PEJ1321" s="9"/>
      <c r="PEK1321" s="9"/>
      <c r="PEL1321" s="9"/>
      <c r="PEM1321" s="9"/>
      <c r="PEN1321" s="9"/>
      <c r="PEO1321" s="9"/>
      <c r="PEP1321" s="9"/>
      <c r="PEQ1321" s="9"/>
      <c r="PER1321" s="9"/>
      <c r="PES1321" s="9"/>
      <c r="PET1321" s="9"/>
      <c r="PEU1321" s="9"/>
      <c r="PEV1321" s="9"/>
      <c r="PEW1321" s="9"/>
      <c r="PEX1321" s="9"/>
      <c r="PEY1321" s="9"/>
      <c r="PEZ1321" s="9"/>
      <c r="PFA1321" s="9"/>
      <c r="PFB1321" s="9"/>
      <c r="PFC1321" s="9"/>
      <c r="PFD1321" s="9"/>
      <c r="PFE1321" s="9"/>
      <c r="PFF1321" s="9"/>
      <c r="PFG1321" s="9"/>
      <c r="PFH1321" s="9"/>
      <c r="PFI1321" s="9"/>
      <c r="PFJ1321" s="9"/>
      <c r="PFK1321" s="9"/>
      <c r="PFL1321" s="9"/>
      <c r="PFM1321" s="9"/>
      <c r="PFN1321" s="9"/>
      <c r="PFO1321" s="9"/>
      <c r="PFP1321" s="9"/>
      <c r="PFQ1321" s="9"/>
      <c r="PFR1321" s="9"/>
      <c r="PFS1321" s="9"/>
      <c r="PFT1321" s="9"/>
      <c r="PFU1321" s="9"/>
      <c r="PFV1321" s="9"/>
      <c r="PFW1321" s="9"/>
      <c r="PFX1321" s="9"/>
      <c r="PFY1321" s="9"/>
      <c r="PFZ1321" s="9"/>
      <c r="PGA1321" s="9"/>
      <c r="PGB1321" s="9"/>
      <c r="PGC1321" s="9"/>
      <c r="PGD1321" s="9"/>
      <c r="PGE1321" s="9"/>
      <c r="PGF1321" s="9"/>
      <c r="PGG1321" s="9"/>
      <c r="PGH1321" s="9"/>
      <c r="PGI1321" s="9"/>
      <c r="PGJ1321" s="9"/>
      <c r="PGK1321" s="9"/>
      <c r="PGL1321" s="9"/>
      <c r="PGM1321" s="9"/>
      <c r="PGN1321" s="9"/>
      <c r="PGO1321" s="9"/>
      <c r="PGP1321" s="9"/>
      <c r="PGQ1321" s="9"/>
      <c r="PGR1321" s="9"/>
      <c r="PGS1321" s="9"/>
      <c r="PGT1321" s="9"/>
      <c r="PGU1321" s="9"/>
      <c r="PGV1321" s="9"/>
      <c r="PGW1321" s="9"/>
      <c r="PGX1321" s="9"/>
      <c r="PGY1321" s="9"/>
      <c r="PGZ1321" s="9"/>
      <c r="PHA1321" s="9"/>
      <c r="PHB1321" s="9"/>
      <c r="PHC1321" s="9"/>
      <c r="PHD1321" s="9"/>
      <c r="PHE1321" s="9"/>
      <c r="PHF1321" s="9"/>
      <c r="PHG1321" s="9"/>
      <c r="PHH1321" s="9"/>
      <c r="PHI1321" s="9"/>
      <c r="PHJ1321" s="9"/>
      <c r="PHK1321" s="9"/>
      <c r="PHL1321" s="9"/>
      <c r="PHM1321" s="9"/>
      <c r="PHN1321" s="9"/>
      <c r="PHO1321" s="9"/>
      <c r="PHP1321" s="9"/>
      <c r="PHQ1321" s="9"/>
      <c r="PHR1321" s="9"/>
      <c r="PHS1321" s="9"/>
      <c r="PHT1321" s="9"/>
      <c r="PHU1321" s="9"/>
      <c r="PHV1321" s="9"/>
      <c r="PHW1321" s="9"/>
      <c r="PHX1321" s="9"/>
      <c r="PHY1321" s="9"/>
      <c r="PHZ1321" s="9"/>
      <c r="PIA1321" s="9"/>
      <c r="PIB1321" s="9"/>
      <c r="PIC1321" s="9"/>
      <c r="PID1321" s="9"/>
      <c r="PIE1321" s="9"/>
      <c r="PIF1321" s="9"/>
      <c r="PIG1321" s="9"/>
      <c r="PIH1321" s="9"/>
      <c r="PII1321" s="9"/>
      <c r="PIJ1321" s="9"/>
      <c r="PIK1321" s="9"/>
      <c r="PIL1321" s="9"/>
      <c r="PIM1321" s="9"/>
      <c r="PIN1321" s="9"/>
      <c r="PIO1321" s="9"/>
      <c r="PIP1321" s="9"/>
      <c r="PIQ1321" s="9"/>
      <c r="PIR1321" s="9"/>
      <c r="PIS1321" s="9"/>
      <c r="PIT1321" s="9"/>
      <c r="PIU1321" s="9"/>
      <c r="PIV1321" s="9"/>
      <c r="PIW1321" s="9"/>
      <c r="PIX1321" s="9"/>
      <c r="PIY1321" s="9"/>
      <c r="PIZ1321" s="9"/>
      <c r="PJA1321" s="9"/>
      <c r="PJB1321" s="9"/>
      <c r="PJC1321" s="9"/>
      <c r="PJD1321" s="9"/>
      <c r="PJE1321" s="9"/>
      <c r="PJF1321" s="9"/>
      <c r="PJG1321" s="9"/>
      <c r="PJH1321" s="9"/>
      <c r="PJI1321" s="9"/>
      <c r="PJJ1321" s="9"/>
      <c r="PJK1321" s="9"/>
      <c r="PJL1321" s="9"/>
      <c r="PJM1321" s="9"/>
      <c r="PJN1321" s="9"/>
      <c r="PJO1321" s="9"/>
      <c r="PJP1321" s="9"/>
      <c r="PJQ1321" s="9"/>
      <c r="PJR1321" s="9"/>
      <c r="PJS1321" s="9"/>
      <c r="PJT1321" s="9"/>
      <c r="PJU1321" s="9"/>
      <c r="PJV1321" s="9"/>
      <c r="PJW1321" s="9"/>
      <c r="PJX1321" s="9"/>
      <c r="PJY1321" s="9"/>
      <c r="PJZ1321" s="9"/>
      <c r="PKA1321" s="9"/>
      <c r="PKB1321" s="9"/>
      <c r="PKC1321" s="9"/>
      <c r="PKD1321" s="9"/>
      <c r="PKE1321" s="9"/>
      <c r="PKF1321" s="9"/>
      <c r="PKG1321" s="9"/>
      <c r="PKH1321" s="9"/>
      <c r="PKI1321" s="9"/>
      <c r="PKJ1321" s="9"/>
      <c r="PKK1321" s="9"/>
      <c r="PKL1321" s="9"/>
      <c r="PKM1321" s="9"/>
      <c r="PKN1321" s="9"/>
      <c r="PKO1321" s="9"/>
      <c r="PKP1321" s="9"/>
      <c r="PKQ1321" s="9"/>
      <c r="PKR1321" s="9"/>
      <c r="PKS1321" s="9"/>
      <c r="PKT1321" s="9"/>
      <c r="PKU1321" s="9"/>
      <c r="PKV1321" s="9"/>
      <c r="PKW1321" s="9"/>
      <c r="PKX1321" s="9"/>
      <c r="PKY1321" s="9"/>
      <c r="PKZ1321" s="9"/>
      <c r="PLA1321" s="9"/>
      <c r="PLB1321" s="9"/>
      <c r="PLC1321" s="9"/>
      <c r="PLD1321" s="9"/>
      <c r="PLE1321" s="9"/>
      <c r="PLF1321" s="9"/>
      <c r="PLG1321" s="9"/>
      <c r="PLH1321" s="9"/>
      <c r="PLI1321" s="9"/>
      <c r="PLJ1321" s="9"/>
      <c r="PLK1321" s="9"/>
      <c r="PLL1321" s="9"/>
      <c r="PLM1321" s="9"/>
      <c r="PLN1321" s="9"/>
      <c r="PLO1321" s="9"/>
      <c r="PLP1321" s="9"/>
      <c r="PLQ1321" s="9"/>
      <c r="PLR1321" s="9"/>
      <c r="PLS1321" s="9"/>
      <c r="PLT1321" s="9"/>
      <c r="PLU1321" s="9"/>
      <c r="PLV1321" s="9"/>
      <c r="PLW1321" s="9"/>
      <c r="PLX1321" s="9"/>
      <c r="PLY1321" s="9"/>
      <c r="PLZ1321" s="9"/>
      <c r="PMA1321" s="9"/>
      <c r="PMB1321" s="9"/>
      <c r="PMC1321" s="9"/>
      <c r="PMD1321" s="9"/>
      <c r="PME1321" s="9"/>
      <c r="PMF1321" s="9"/>
      <c r="PMG1321" s="9"/>
      <c r="PMH1321" s="9"/>
      <c r="PMI1321" s="9"/>
      <c r="PMJ1321" s="9"/>
      <c r="PMK1321" s="9"/>
      <c r="PML1321" s="9"/>
      <c r="PMM1321" s="9"/>
      <c r="PMN1321" s="9"/>
      <c r="PMO1321" s="9"/>
      <c r="PMP1321" s="9"/>
      <c r="PMQ1321" s="9"/>
      <c r="PMR1321" s="9"/>
      <c r="PMS1321" s="9"/>
      <c r="PMT1321" s="9"/>
      <c r="PMU1321" s="9"/>
      <c r="PMV1321" s="9"/>
      <c r="PMW1321" s="9"/>
      <c r="PMX1321" s="9"/>
      <c r="PMY1321" s="9"/>
      <c r="PMZ1321" s="9"/>
      <c r="PNA1321" s="9"/>
      <c r="PNB1321" s="9"/>
      <c r="PNC1321" s="9"/>
      <c r="PND1321" s="9"/>
      <c r="PNE1321" s="9"/>
      <c r="PNF1321" s="9"/>
      <c r="PNG1321" s="9"/>
      <c r="PNH1321" s="9"/>
      <c r="PNI1321" s="9"/>
      <c r="PNJ1321" s="9"/>
      <c r="PNK1321" s="9"/>
      <c r="PNL1321" s="9"/>
      <c r="PNM1321" s="9"/>
      <c r="PNN1321" s="9"/>
      <c r="PNO1321" s="9"/>
      <c r="PNP1321" s="9"/>
      <c r="PNQ1321" s="9"/>
      <c r="PNR1321" s="9"/>
      <c r="PNS1321" s="9"/>
      <c r="PNT1321" s="9"/>
      <c r="PNU1321" s="9"/>
      <c r="PNV1321" s="9"/>
      <c r="PNW1321" s="9"/>
      <c r="PNX1321" s="9"/>
      <c r="PNY1321" s="9"/>
      <c r="PNZ1321" s="9"/>
      <c r="POA1321" s="9"/>
      <c r="POB1321" s="9"/>
      <c r="POC1321" s="9"/>
      <c r="POD1321" s="9"/>
      <c r="POE1321" s="9"/>
      <c r="POF1321" s="9"/>
      <c r="POG1321" s="9"/>
      <c r="POH1321" s="9"/>
      <c r="POI1321" s="9"/>
      <c r="POJ1321" s="9"/>
      <c r="POK1321" s="9"/>
      <c r="POL1321" s="9"/>
      <c r="POM1321" s="9"/>
      <c r="PON1321" s="9"/>
      <c r="POO1321" s="9"/>
      <c r="POP1321" s="9"/>
      <c r="POQ1321" s="9"/>
      <c r="POR1321" s="9"/>
      <c r="POS1321" s="9"/>
      <c r="POT1321" s="9"/>
      <c r="POU1321" s="9"/>
      <c r="POV1321" s="9"/>
      <c r="POW1321" s="9"/>
      <c r="POX1321" s="9"/>
      <c r="POY1321" s="9"/>
      <c r="POZ1321" s="9"/>
      <c r="PPA1321" s="9"/>
      <c r="PPB1321" s="9"/>
      <c r="PPC1321" s="9"/>
      <c r="PPD1321" s="9"/>
      <c r="PPE1321" s="9"/>
      <c r="PPF1321" s="9"/>
      <c r="PPG1321" s="9"/>
      <c r="PPH1321" s="9"/>
      <c r="PPI1321" s="9"/>
      <c r="PPJ1321" s="9"/>
      <c r="PPK1321" s="9"/>
      <c r="PPL1321" s="9"/>
      <c r="PPM1321" s="9"/>
      <c r="PPN1321" s="9"/>
      <c r="PPO1321" s="9"/>
      <c r="PPP1321" s="9"/>
      <c r="PPQ1321" s="9"/>
      <c r="PPR1321" s="9"/>
      <c r="PPS1321" s="9"/>
      <c r="PPT1321" s="9"/>
      <c r="PPU1321" s="9"/>
      <c r="PPV1321" s="9"/>
      <c r="PPW1321" s="9"/>
      <c r="PPX1321" s="9"/>
      <c r="PPY1321" s="9"/>
      <c r="PPZ1321" s="9"/>
      <c r="PQA1321" s="9"/>
      <c r="PQB1321" s="9"/>
      <c r="PQC1321" s="9"/>
      <c r="PQD1321" s="9"/>
      <c r="PQE1321" s="9"/>
      <c r="PQF1321" s="9"/>
      <c r="PQG1321" s="9"/>
      <c r="PQH1321" s="9"/>
      <c r="PQI1321" s="9"/>
      <c r="PQJ1321" s="9"/>
      <c r="PQK1321" s="9"/>
      <c r="PQL1321" s="9"/>
      <c r="PQM1321" s="9"/>
      <c r="PQN1321" s="9"/>
      <c r="PQO1321" s="9"/>
      <c r="PQP1321" s="9"/>
      <c r="PQQ1321" s="9"/>
      <c r="PQR1321" s="9"/>
      <c r="PQS1321" s="9"/>
      <c r="PQT1321" s="9"/>
      <c r="PQU1321" s="9"/>
      <c r="PQV1321" s="9"/>
      <c r="PQW1321" s="9"/>
      <c r="PQX1321" s="9"/>
      <c r="PQY1321" s="9"/>
      <c r="PQZ1321" s="9"/>
      <c r="PRA1321" s="9"/>
      <c r="PRB1321" s="9"/>
      <c r="PRC1321" s="9"/>
      <c r="PRD1321" s="9"/>
      <c r="PRE1321" s="9"/>
      <c r="PRF1321" s="9"/>
      <c r="PRG1321" s="9"/>
      <c r="PRH1321" s="9"/>
      <c r="PRI1321" s="9"/>
      <c r="PRJ1321" s="9"/>
      <c r="PRK1321" s="9"/>
      <c r="PRL1321" s="9"/>
      <c r="PRM1321" s="9"/>
      <c r="PRN1321" s="9"/>
      <c r="PRO1321" s="9"/>
      <c r="PRP1321" s="9"/>
      <c r="PRQ1321" s="9"/>
      <c r="PRR1321" s="9"/>
      <c r="PRS1321" s="9"/>
      <c r="PRT1321" s="9"/>
      <c r="PRU1321" s="9"/>
      <c r="PRV1321" s="9"/>
      <c r="PRW1321" s="9"/>
      <c r="PRX1321" s="9"/>
      <c r="PRY1321" s="9"/>
      <c r="PRZ1321" s="9"/>
      <c r="PSA1321" s="9"/>
      <c r="PSB1321" s="9"/>
      <c r="PSC1321" s="9"/>
      <c r="PSD1321" s="9"/>
      <c r="PSE1321" s="9"/>
      <c r="PSF1321" s="9"/>
      <c r="PSG1321" s="9"/>
      <c r="PSH1321" s="9"/>
      <c r="PSI1321" s="9"/>
      <c r="PSJ1321" s="9"/>
      <c r="PSK1321" s="9"/>
      <c r="PSL1321" s="9"/>
      <c r="PSM1321" s="9"/>
      <c r="PSN1321" s="9"/>
      <c r="PSO1321" s="9"/>
      <c r="PSP1321" s="9"/>
      <c r="PSQ1321" s="9"/>
      <c r="PSR1321" s="9"/>
      <c r="PSS1321" s="9"/>
      <c r="PST1321" s="9"/>
      <c r="PSU1321" s="9"/>
      <c r="PSV1321" s="9"/>
      <c r="PSW1321" s="9"/>
      <c r="PSX1321" s="9"/>
      <c r="PSY1321" s="9"/>
      <c r="PSZ1321" s="9"/>
      <c r="PTA1321" s="9"/>
      <c r="PTB1321" s="9"/>
      <c r="PTC1321" s="9"/>
      <c r="PTD1321" s="9"/>
      <c r="PTE1321" s="9"/>
      <c r="PTF1321" s="9"/>
      <c r="PTG1321" s="9"/>
      <c r="PTH1321" s="9"/>
      <c r="PTI1321" s="9"/>
      <c r="PTJ1321" s="9"/>
      <c r="PTK1321" s="9"/>
      <c r="PTL1321" s="9"/>
      <c r="PTM1321" s="9"/>
      <c r="PTN1321" s="9"/>
      <c r="PTO1321" s="9"/>
      <c r="PTP1321" s="9"/>
      <c r="PTQ1321" s="9"/>
      <c r="PTR1321" s="9"/>
      <c r="PTS1321" s="9"/>
      <c r="PTT1321" s="9"/>
      <c r="PTU1321" s="9"/>
      <c r="PTV1321" s="9"/>
      <c r="PTW1321" s="9"/>
      <c r="PTX1321" s="9"/>
      <c r="PTY1321" s="9"/>
      <c r="PTZ1321" s="9"/>
      <c r="PUA1321" s="9"/>
      <c r="PUB1321" s="9"/>
      <c r="PUC1321" s="9"/>
      <c r="PUD1321" s="9"/>
      <c r="PUE1321" s="9"/>
      <c r="PUF1321" s="9"/>
      <c r="PUG1321" s="9"/>
      <c r="PUH1321" s="9"/>
      <c r="PUI1321" s="9"/>
      <c r="PUJ1321" s="9"/>
      <c r="PUK1321" s="9"/>
      <c r="PUL1321" s="9"/>
      <c r="PUM1321" s="9"/>
      <c r="PUN1321" s="9"/>
      <c r="PUO1321" s="9"/>
      <c r="PUP1321" s="9"/>
      <c r="PUQ1321" s="9"/>
      <c r="PUR1321" s="9"/>
      <c r="PUS1321" s="9"/>
      <c r="PUT1321" s="9"/>
      <c r="PUU1321" s="9"/>
      <c r="PUV1321" s="9"/>
      <c r="PUW1321" s="9"/>
      <c r="PUX1321" s="9"/>
      <c r="PUY1321" s="9"/>
      <c r="PUZ1321" s="9"/>
      <c r="PVA1321" s="9"/>
      <c r="PVB1321" s="9"/>
      <c r="PVC1321" s="9"/>
      <c r="PVD1321" s="9"/>
      <c r="PVE1321" s="9"/>
      <c r="PVF1321" s="9"/>
      <c r="PVG1321" s="9"/>
      <c r="PVH1321" s="9"/>
      <c r="PVI1321" s="9"/>
      <c r="PVJ1321" s="9"/>
      <c r="PVK1321" s="9"/>
      <c r="PVL1321" s="9"/>
      <c r="PVM1321" s="9"/>
      <c r="PVN1321" s="9"/>
      <c r="PVO1321" s="9"/>
      <c r="PVP1321" s="9"/>
      <c r="PVQ1321" s="9"/>
      <c r="PVR1321" s="9"/>
      <c r="PVS1321" s="9"/>
      <c r="PVT1321" s="9"/>
      <c r="PVU1321" s="9"/>
      <c r="PVV1321" s="9"/>
      <c r="PVW1321" s="9"/>
      <c r="PVX1321" s="9"/>
      <c r="PVY1321" s="9"/>
      <c r="PVZ1321" s="9"/>
      <c r="PWA1321" s="9"/>
      <c r="PWB1321" s="9"/>
      <c r="PWC1321" s="9"/>
      <c r="PWD1321" s="9"/>
      <c r="PWE1321" s="9"/>
      <c r="PWF1321" s="9"/>
      <c r="PWG1321" s="9"/>
      <c r="PWH1321" s="9"/>
      <c r="PWI1321" s="9"/>
      <c r="PWJ1321" s="9"/>
      <c r="PWK1321" s="9"/>
      <c r="PWL1321" s="9"/>
      <c r="PWM1321" s="9"/>
      <c r="PWN1321" s="9"/>
      <c r="PWO1321" s="9"/>
      <c r="PWP1321" s="9"/>
      <c r="PWQ1321" s="9"/>
      <c r="PWR1321" s="9"/>
      <c r="PWS1321" s="9"/>
      <c r="PWT1321" s="9"/>
      <c r="PWU1321" s="9"/>
      <c r="PWV1321" s="9"/>
      <c r="PWW1321" s="9"/>
      <c r="PWX1321" s="9"/>
      <c r="PWY1321" s="9"/>
      <c r="PWZ1321" s="9"/>
      <c r="PXA1321" s="9"/>
      <c r="PXB1321" s="9"/>
      <c r="PXC1321" s="9"/>
      <c r="PXD1321" s="9"/>
      <c r="PXE1321" s="9"/>
      <c r="PXF1321" s="9"/>
      <c r="PXG1321" s="9"/>
      <c r="PXH1321" s="9"/>
      <c r="PXI1321" s="9"/>
      <c r="PXJ1321" s="9"/>
      <c r="PXK1321" s="9"/>
      <c r="PXL1321" s="9"/>
      <c r="PXM1321" s="9"/>
      <c r="PXN1321" s="9"/>
      <c r="PXO1321" s="9"/>
      <c r="PXP1321" s="9"/>
      <c r="PXQ1321" s="9"/>
      <c r="PXR1321" s="9"/>
      <c r="PXS1321" s="9"/>
      <c r="PXT1321" s="9"/>
      <c r="PXU1321" s="9"/>
      <c r="PXV1321" s="9"/>
      <c r="PXW1321" s="9"/>
      <c r="PXX1321" s="9"/>
      <c r="PXY1321" s="9"/>
      <c r="PXZ1321" s="9"/>
      <c r="PYA1321" s="9"/>
      <c r="PYB1321" s="9"/>
      <c r="PYC1321" s="9"/>
      <c r="PYD1321" s="9"/>
      <c r="PYE1321" s="9"/>
      <c r="PYF1321" s="9"/>
      <c r="PYG1321" s="9"/>
      <c r="PYH1321" s="9"/>
      <c r="PYI1321" s="9"/>
      <c r="PYJ1321" s="9"/>
      <c r="PYK1321" s="9"/>
      <c r="PYL1321" s="9"/>
      <c r="PYM1321" s="9"/>
      <c r="PYN1321" s="9"/>
      <c r="PYO1321" s="9"/>
      <c r="PYP1321" s="9"/>
      <c r="PYQ1321" s="9"/>
      <c r="PYR1321" s="9"/>
      <c r="PYS1321" s="9"/>
      <c r="PYT1321" s="9"/>
      <c r="PYU1321" s="9"/>
      <c r="PYV1321" s="9"/>
      <c r="PYW1321" s="9"/>
      <c r="PYX1321" s="9"/>
      <c r="PYY1321" s="9"/>
      <c r="PYZ1321" s="9"/>
      <c r="PZA1321" s="9"/>
      <c r="PZB1321" s="9"/>
      <c r="PZC1321" s="9"/>
      <c r="PZD1321" s="9"/>
      <c r="PZE1321" s="9"/>
      <c r="PZF1321" s="9"/>
      <c r="PZG1321" s="9"/>
      <c r="PZH1321" s="9"/>
      <c r="PZI1321" s="9"/>
      <c r="PZJ1321" s="9"/>
      <c r="PZK1321" s="9"/>
      <c r="PZL1321" s="9"/>
      <c r="PZM1321" s="9"/>
      <c r="PZN1321" s="9"/>
      <c r="PZO1321" s="9"/>
      <c r="PZP1321" s="9"/>
      <c r="PZQ1321" s="9"/>
      <c r="PZR1321" s="9"/>
      <c r="PZS1321" s="9"/>
      <c r="PZT1321" s="9"/>
      <c r="PZU1321" s="9"/>
      <c r="PZV1321" s="9"/>
      <c r="PZW1321" s="9"/>
      <c r="PZX1321" s="9"/>
      <c r="PZY1321" s="9"/>
      <c r="PZZ1321" s="9"/>
      <c r="QAA1321" s="9"/>
      <c r="QAB1321" s="9"/>
      <c r="QAC1321" s="9"/>
      <c r="QAD1321" s="9"/>
      <c r="QAE1321" s="9"/>
      <c r="QAF1321" s="9"/>
      <c r="QAG1321" s="9"/>
      <c r="QAH1321" s="9"/>
      <c r="QAI1321" s="9"/>
      <c r="QAJ1321" s="9"/>
      <c r="QAK1321" s="9"/>
      <c r="QAL1321" s="9"/>
      <c r="QAM1321" s="9"/>
      <c r="QAN1321" s="9"/>
      <c r="QAO1321" s="9"/>
      <c r="QAP1321" s="9"/>
      <c r="QAQ1321" s="9"/>
      <c r="QAR1321" s="9"/>
      <c r="QAS1321" s="9"/>
      <c r="QAT1321" s="9"/>
      <c r="QAU1321" s="9"/>
      <c r="QAV1321" s="9"/>
      <c r="QAW1321" s="9"/>
      <c r="QAX1321" s="9"/>
      <c r="QAY1321" s="9"/>
      <c r="QAZ1321" s="9"/>
      <c r="QBA1321" s="9"/>
      <c r="QBB1321" s="9"/>
      <c r="QBC1321" s="9"/>
      <c r="QBD1321" s="9"/>
      <c r="QBE1321" s="9"/>
      <c r="QBF1321" s="9"/>
      <c r="QBG1321" s="9"/>
      <c r="QBH1321" s="9"/>
      <c r="QBI1321" s="9"/>
      <c r="QBJ1321" s="9"/>
      <c r="QBK1321" s="9"/>
      <c r="QBL1321" s="9"/>
      <c r="QBM1321" s="9"/>
      <c r="QBN1321" s="9"/>
      <c r="QBO1321" s="9"/>
      <c r="QBP1321" s="9"/>
      <c r="QBQ1321" s="9"/>
      <c r="QBR1321" s="9"/>
      <c r="QBS1321" s="9"/>
      <c r="QBT1321" s="9"/>
      <c r="QBU1321" s="9"/>
      <c r="QBV1321" s="9"/>
      <c r="QBW1321" s="9"/>
      <c r="QBX1321" s="9"/>
      <c r="QBY1321" s="9"/>
      <c r="QBZ1321" s="9"/>
      <c r="QCA1321" s="9"/>
      <c r="QCB1321" s="9"/>
      <c r="QCC1321" s="9"/>
      <c r="QCD1321" s="9"/>
      <c r="QCE1321" s="9"/>
      <c r="QCF1321" s="9"/>
      <c r="QCG1321" s="9"/>
      <c r="QCH1321" s="9"/>
      <c r="QCI1321" s="9"/>
      <c r="QCJ1321" s="9"/>
      <c r="QCK1321" s="9"/>
      <c r="QCL1321" s="9"/>
      <c r="QCM1321" s="9"/>
      <c r="QCN1321" s="9"/>
      <c r="QCO1321" s="9"/>
      <c r="QCP1321" s="9"/>
      <c r="QCQ1321" s="9"/>
      <c r="QCR1321" s="9"/>
      <c r="QCS1321" s="9"/>
      <c r="QCT1321" s="9"/>
      <c r="QCU1321" s="9"/>
      <c r="QCV1321" s="9"/>
      <c r="QCW1321" s="9"/>
      <c r="QCX1321" s="9"/>
      <c r="QCY1321" s="9"/>
      <c r="QCZ1321" s="9"/>
      <c r="QDA1321" s="9"/>
      <c r="QDB1321" s="9"/>
      <c r="QDC1321" s="9"/>
      <c r="QDD1321" s="9"/>
      <c r="QDE1321" s="9"/>
      <c r="QDF1321" s="9"/>
      <c r="QDG1321" s="9"/>
      <c r="QDH1321" s="9"/>
      <c r="QDI1321" s="9"/>
      <c r="QDJ1321" s="9"/>
      <c r="QDK1321" s="9"/>
      <c r="QDL1321" s="9"/>
      <c r="QDM1321" s="9"/>
      <c r="QDN1321" s="9"/>
      <c r="QDO1321" s="9"/>
      <c r="QDP1321" s="9"/>
      <c r="QDQ1321" s="9"/>
      <c r="QDR1321" s="9"/>
      <c r="QDS1321" s="9"/>
      <c r="QDT1321" s="9"/>
      <c r="QDU1321" s="9"/>
      <c r="QDV1321" s="9"/>
      <c r="QDW1321" s="9"/>
      <c r="QDX1321" s="9"/>
      <c r="QDY1321" s="9"/>
      <c r="QDZ1321" s="9"/>
      <c r="QEA1321" s="9"/>
      <c r="QEB1321" s="9"/>
      <c r="QEC1321" s="9"/>
      <c r="QED1321" s="9"/>
      <c r="QEE1321" s="9"/>
      <c r="QEF1321" s="9"/>
      <c r="QEG1321" s="9"/>
      <c r="QEH1321" s="9"/>
      <c r="QEI1321" s="9"/>
      <c r="QEJ1321" s="9"/>
      <c r="QEK1321" s="9"/>
      <c r="QEL1321" s="9"/>
      <c r="QEM1321" s="9"/>
      <c r="QEN1321" s="9"/>
      <c r="QEO1321" s="9"/>
      <c r="QEP1321" s="9"/>
      <c r="QEQ1321" s="9"/>
      <c r="QER1321" s="9"/>
      <c r="QES1321" s="9"/>
      <c r="QET1321" s="9"/>
      <c r="QEU1321" s="9"/>
      <c r="QEV1321" s="9"/>
      <c r="QEW1321" s="9"/>
      <c r="QEX1321" s="9"/>
      <c r="QEY1321" s="9"/>
      <c r="QEZ1321" s="9"/>
      <c r="QFA1321" s="9"/>
      <c r="QFB1321" s="9"/>
      <c r="QFC1321" s="9"/>
      <c r="QFD1321" s="9"/>
      <c r="QFE1321" s="9"/>
      <c r="QFF1321" s="9"/>
      <c r="QFG1321" s="9"/>
      <c r="QFH1321" s="9"/>
      <c r="QFI1321" s="9"/>
      <c r="QFJ1321" s="9"/>
      <c r="QFK1321" s="9"/>
      <c r="QFL1321" s="9"/>
      <c r="QFM1321" s="9"/>
      <c r="QFN1321" s="9"/>
      <c r="QFO1321" s="9"/>
      <c r="QFP1321" s="9"/>
      <c r="QFQ1321" s="9"/>
      <c r="QFR1321" s="9"/>
      <c r="QFS1321" s="9"/>
      <c r="QFT1321" s="9"/>
      <c r="QFU1321" s="9"/>
      <c r="QFV1321" s="9"/>
      <c r="QFW1321" s="9"/>
      <c r="QFX1321" s="9"/>
      <c r="QFY1321" s="9"/>
      <c r="QFZ1321" s="9"/>
      <c r="QGA1321" s="9"/>
      <c r="QGB1321" s="9"/>
      <c r="QGC1321" s="9"/>
      <c r="QGD1321" s="9"/>
      <c r="QGE1321" s="9"/>
      <c r="QGF1321" s="9"/>
      <c r="QGG1321" s="9"/>
      <c r="QGH1321" s="9"/>
      <c r="QGI1321" s="9"/>
      <c r="QGJ1321" s="9"/>
      <c r="QGK1321" s="9"/>
      <c r="QGL1321" s="9"/>
      <c r="QGM1321" s="9"/>
      <c r="QGN1321" s="9"/>
      <c r="QGO1321" s="9"/>
      <c r="QGP1321" s="9"/>
      <c r="QGQ1321" s="9"/>
      <c r="QGR1321" s="9"/>
      <c r="QGS1321" s="9"/>
      <c r="QGT1321" s="9"/>
      <c r="QGU1321" s="9"/>
      <c r="QGV1321" s="9"/>
      <c r="QGW1321" s="9"/>
      <c r="QGX1321" s="9"/>
      <c r="QGY1321" s="9"/>
      <c r="QGZ1321" s="9"/>
      <c r="QHA1321" s="9"/>
      <c r="QHB1321" s="9"/>
      <c r="QHC1321" s="9"/>
      <c r="QHD1321" s="9"/>
      <c r="QHE1321" s="9"/>
      <c r="QHF1321" s="9"/>
      <c r="QHG1321" s="9"/>
      <c r="QHH1321" s="9"/>
      <c r="QHI1321" s="9"/>
      <c r="QHJ1321" s="9"/>
      <c r="QHK1321" s="9"/>
      <c r="QHL1321" s="9"/>
      <c r="QHM1321" s="9"/>
      <c r="QHN1321" s="9"/>
      <c r="QHO1321" s="9"/>
      <c r="QHP1321" s="9"/>
      <c r="QHQ1321" s="9"/>
      <c r="QHR1321" s="9"/>
      <c r="QHS1321" s="9"/>
      <c r="QHT1321" s="9"/>
      <c r="QHU1321" s="9"/>
      <c r="QHV1321" s="9"/>
      <c r="QHW1321" s="9"/>
      <c r="QHX1321" s="9"/>
      <c r="QHY1321" s="9"/>
      <c r="QHZ1321" s="9"/>
      <c r="QIA1321" s="9"/>
      <c r="QIB1321" s="9"/>
      <c r="QIC1321" s="9"/>
      <c r="QID1321" s="9"/>
      <c r="QIE1321" s="9"/>
      <c r="QIF1321" s="9"/>
      <c r="QIG1321" s="9"/>
      <c r="QIH1321" s="9"/>
      <c r="QII1321" s="9"/>
      <c r="QIJ1321" s="9"/>
      <c r="QIK1321" s="9"/>
      <c r="QIL1321" s="9"/>
      <c r="QIM1321" s="9"/>
      <c r="QIN1321" s="9"/>
      <c r="QIO1321" s="9"/>
      <c r="QIP1321" s="9"/>
      <c r="QIQ1321" s="9"/>
      <c r="QIR1321" s="9"/>
      <c r="QIS1321" s="9"/>
      <c r="QIT1321" s="9"/>
      <c r="QIU1321" s="9"/>
      <c r="QIV1321" s="9"/>
      <c r="QIW1321" s="9"/>
      <c r="QIX1321" s="9"/>
      <c r="QIY1321" s="9"/>
      <c r="QIZ1321" s="9"/>
      <c r="QJA1321" s="9"/>
      <c r="QJB1321" s="9"/>
      <c r="QJC1321" s="9"/>
      <c r="QJD1321" s="9"/>
      <c r="QJE1321" s="9"/>
      <c r="QJF1321" s="9"/>
      <c r="QJG1321" s="9"/>
      <c r="QJH1321" s="9"/>
      <c r="QJI1321" s="9"/>
      <c r="QJJ1321" s="9"/>
      <c r="QJK1321" s="9"/>
      <c r="QJL1321" s="9"/>
      <c r="QJM1321" s="9"/>
      <c r="QJN1321" s="9"/>
      <c r="QJO1321" s="9"/>
      <c r="QJP1321" s="9"/>
      <c r="QJQ1321" s="9"/>
      <c r="QJR1321" s="9"/>
      <c r="QJS1321" s="9"/>
      <c r="QJT1321" s="9"/>
      <c r="QJU1321" s="9"/>
      <c r="QJV1321" s="9"/>
      <c r="QJW1321" s="9"/>
      <c r="QJX1321" s="9"/>
      <c r="QJY1321" s="9"/>
      <c r="QJZ1321" s="9"/>
      <c r="QKA1321" s="9"/>
      <c r="QKB1321" s="9"/>
      <c r="QKC1321" s="9"/>
      <c r="QKD1321" s="9"/>
      <c r="QKE1321" s="9"/>
      <c r="QKF1321" s="9"/>
      <c r="QKG1321" s="9"/>
      <c r="QKH1321" s="9"/>
      <c r="QKI1321" s="9"/>
      <c r="QKJ1321" s="9"/>
      <c r="QKK1321" s="9"/>
      <c r="QKL1321" s="9"/>
      <c r="QKM1321" s="9"/>
      <c r="QKN1321" s="9"/>
      <c r="QKO1321" s="9"/>
      <c r="QKP1321" s="9"/>
      <c r="QKQ1321" s="9"/>
      <c r="QKR1321" s="9"/>
      <c r="QKS1321" s="9"/>
      <c r="QKT1321" s="9"/>
      <c r="QKU1321" s="9"/>
      <c r="QKV1321" s="9"/>
      <c r="QKW1321" s="9"/>
      <c r="QKX1321" s="9"/>
      <c r="QKY1321" s="9"/>
      <c r="QKZ1321" s="9"/>
      <c r="QLA1321" s="9"/>
      <c r="QLB1321" s="9"/>
      <c r="QLC1321" s="9"/>
      <c r="QLD1321" s="9"/>
      <c r="QLE1321" s="9"/>
      <c r="QLF1321" s="9"/>
      <c r="QLG1321" s="9"/>
      <c r="QLH1321" s="9"/>
      <c r="QLI1321" s="9"/>
      <c r="QLJ1321" s="9"/>
      <c r="QLK1321" s="9"/>
      <c r="QLL1321" s="9"/>
      <c r="QLM1321" s="9"/>
      <c r="QLN1321" s="9"/>
      <c r="QLO1321" s="9"/>
      <c r="QLP1321" s="9"/>
      <c r="QLQ1321" s="9"/>
      <c r="QLR1321" s="9"/>
      <c r="QLS1321" s="9"/>
      <c r="QLT1321" s="9"/>
      <c r="QLU1321" s="9"/>
      <c r="QLV1321" s="9"/>
      <c r="QLW1321" s="9"/>
      <c r="QLX1321" s="9"/>
      <c r="QLY1321" s="9"/>
      <c r="QLZ1321" s="9"/>
      <c r="QMA1321" s="9"/>
      <c r="QMB1321" s="9"/>
      <c r="QMC1321" s="9"/>
      <c r="QMD1321" s="9"/>
      <c r="QME1321" s="9"/>
      <c r="QMF1321" s="9"/>
      <c r="QMG1321" s="9"/>
      <c r="QMH1321" s="9"/>
      <c r="QMI1321" s="9"/>
      <c r="QMJ1321" s="9"/>
      <c r="QMK1321" s="9"/>
      <c r="QML1321" s="9"/>
      <c r="QMM1321" s="9"/>
      <c r="QMN1321" s="9"/>
      <c r="QMO1321" s="9"/>
      <c r="QMP1321" s="9"/>
      <c r="QMQ1321" s="9"/>
      <c r="QMR1321" s="9"/>
      <c r="QMS1321" s="9"/>
      <c r="QMT1321" s="9"/>
      <c r="QMU1321" s="9"/>
      <c r="QMV1321" s="9"/>
      <c r="QMW1321" s="9"/>
      <c r="QMX1321" s="9"/>
      <c r="QMY1321" s="9"/>
      <c r="QMZ1321" s="9"/>
      <c r="QNA1321" s="9"/>
      <c r="QNB1321" s="9"/>
      <c r="QNC1321" s="9"/>
      <c r="QND1321" s="9"/>
      <c r="QNE1321" s="9"/>
      <c r="QNF1321" s="9"/>
      <c r="QNG1321" s="9"/>
      <c r="QNH1321" s="9"/>
      <c r="QNI1321" s="9"/>
      <c r="QNJ1321" s="9"/>
      <c r="QNK1321" s="9"/>
      <c r="QNL1321" s="9"/>
      <c r="QNM1321" s="9"/>
      <c r="QNN1321" s="9"/>
      <c r="QNO1321" s="9"/>
      <c r="QNP1321" s="9"/>
      <c r="QNQ1321" s="9"/>
      <c r="QNR1321" s="9"/>
      <c r="QNS1321" s="9"/>
      <c r="QNT1321" s="9"/>
      <c r="QNU1321" s="9"/>
      <c r="QNV1321" s="9"/>
      <c r="QNW1321" s="9"/>
      <c r="QNX1321" s="9"/>
      <c r="QNY1321" s="9"/>
      <c r="QNZ1321" s="9"/>
      <c r="QOA1321" s="9"/>
      <c r="QOB1321" s="9"/>
      <c r="QOC1321" s="9"/>
      <c r="QOD1321" s="9"/>
      <c r="QOE1321" s="9"/>
      <c r="QOF1321" s="9"/>
      <c r="QOG1321" s="9"/>
      <c r="QOH1321" s="9"/>
      <c r="QOI1321" s="9"/>
      <c r="QOJ1321" s="9"/>
      <c r="QOK1321" s="9"/>
      <c r="QOL1321" s="9"/>
      <c r="QOM1321" s="9"/>
      <c r="QON1321" s="9"/>
      <c r="QOO1321" s="9"/>
      <c r="QOP1321" s="9"/>
      <c r="QOQ1321" s="9"/>
      <c r="QOR1321" s="9"/>
      <c r="QOS1321" s="9"/>
      <c r="QOT1321" s="9"/>
      <c r="QOU1321" s="9"/>
      <c r="QOV1321" s="9"/>
      <c r="QOW1321" s="9"/>
      <c r="QOX1321" s="9"/>
      <c r="QOY1321" s="9"/>
      <c r="QOZ1321" s="9"/>
      <c r="QPA1321" s="9"/>
      <c r="QPB1321" s="9"/>
      <c r="QPC1321" s="9"/>
      <c r="QPD1321" s="9"/>
      <c r="QPE1321" s="9"/>
      <c r="QPF1321" s="9"/>
      <c r="QPG1321" s="9"/>
      <c r="QPH1321" s="9"/>
      <c r="QPI1321" s="9"/>
      <c r="QPJ1321" s="9"/>
      <c r="QPK1321" s="9"/>
      <c r="QPL1321" s="9"/>
      <c r="QPM1321" s="9"/>
      <c r="QPN1321" s="9"/>
      <c r="QPO1321" s="9"/>
      <c r="QPP1321" s="9"/>
      <c r="QPQ1321" s="9"/>
      <c r="QPR1321" s="9"/>
      <c r="QPS1321" s="9"/>
      <c r="QPT1321" s="9"/>
      <c r="QPU1321" s="9"/>
      <c r="QPV1321" s="9"/>
      <c r="QPW1321" s="9"/>
      <c r="QPX1321" s="9"/>
      <c r="QPY1321" s="9"/>
      <c r="QPZ1321" s="9"/>
      <c r="QQA1321" s="9"/>
      <c r="QQB1321" s="9"/>
      <c r="QQC1321" s="9"/>
      <c r="QQD1321" s="9"/>
      <c r="QQE1321" s="9"/>
      <c r="QQF1321" s="9"/>
      <c r="QQG1321" s="9"/>
      <c r="QQH1321" s="9"/>
      <c r="QQI1321" s="9"/>
      <c r="QQJ1321" s="9"/>
      <c r="QQK1321" s="9"/>
      <c r="QQL1321" s="9"/>
      <c r="QQM1321" s="9"/>
      <c r="QQN1321" s="9"/>
      <c r="QQO1321" s="9"/>
      <c r="QQP1321" s="9"/>
      <c r="QQQ1321" s="9"/>
      <c r="QQR1321" s="9"/>
      <c r="QQS1321" s="9"/>
      <c r="QQT1321" s="9"/>
      <c r="QQU1321" s="9"/>
      <c r="QQV1321" s="9"/>
      <c r="QQW1321" s="9"/>
      <c r="QQX1321" s="9"/>
      <c r="QQY1321" s="9"/>
      <c r="QQZ1321" s="9"/>
      <c r="QRA1321" s="9"/>
      <c r="QRB1321" s="9"/>
      <c r="QRC1321" s="9"/>
      <c r="QRD1321" s="9"/>
      <c r="QRE1321" s="9"/>
      <c r="QRF1321" s="9"/>
      <c r="QRG1321" s="9"/>
      <c r="QRH1321" s="9"/>
      <c r="QRI1321" s="9"/>
      <c r="QRJ1321" s="9"/>
      <c r="QRK1321" s="9"/>
      <c r="QRL1321" s="9"/>
      <c r="QRM1321" s="9"/>
      <c r="QRN1321" s="9"/>
      <c r="QRO1321" s="9"/>
      <c r="QRP1321" s="9"/>
      <c r="QRQ1321" s="9"/>
      <c r="QRR1321" s="9"/>
      <c r="QRS1321" s="9"/>
      <c r="QRT1321" s="9"/>
      <c r="QRU1321" s="9"/>
      <c r="QRV1321" s="9"/>
      <c r="QRW1321" s="9"/>
      <c r="QRX1321" s="9"/>
      <c r="QRY1321" s="9"/>
      <c r="QRZ1321" s="9"/>
      <c r="QSA1321" s="9"/>
      <c r="QSB1321" s="9"/>
      <c r="QSC1321" s="9"/>
      <c r="QSD1321" s="9"/>
      <c r="QSE1321" s="9"/>
      <c r="QSF1321" s="9"/>
      <c r="QSG1321" s="9"/>
      <c r="QSH1321" s="9"/>
      <c r="QSI1321" s="9"/>
      <c r="QSJ1321" s="9"/>
      <c r="QSK1321" s="9"/>
      <c r="QSL1321" s="9"/>
      <c r="QSM1321" s="9"/>
      <c r="QSN1321" s="9"/>
      <c r="QSO1321" s="9"/>
      <c r="QSP1321" s="9"/>
      <c r="QSQ1321" s="9"/>
      <c r="QSR1321" s="9"/>
      <c r="QSS1321" s="9"/>
      <c r="QST1321" s="9"/>
      <c r="QSU1321" s="9"/>
      <c r="QSV1321" s="9"/>
      <c r="QSW1321" s="9"/>
      <c r="QSX1321" s="9"/>
      <c r="QSY1321" s="9"/>
      <c r="QSZ1321" s="9"/>
      <c r="QTA1321" s="9"/>
      <c r="QTB1321" s="9"/>
      <c r="QTC1321" s="9"/>
      <c r="QTD1321" s="9"/>
      <c r="QTE1321" s="9"/>
      <c r="QTF1321" s="9"/>
      <c r="QTG1321" s="9"/>
      <c r="QTH1321" s="9"/>
      <c r="QTI1321" s="9"/>
      <c r="QTJ1321" s="9"/>
      <c r="QTK1321" s="9"/>
      <c r="QTL1321" s="9"/>
      <c r="QTM1321" s="9"/>
      <c r="QTN1321" s="9"/>
      <c r="QTO1321" s="9"/>
      <c r="QTP1321" s="9"/>
      <c r="QTQ1321" s="9"/>
      <c r="QTR1321" s="9"/>
      <c r="QTS1321" s="9"/>
      <c r="QTT1321" s="9"/>
      <c r="QTU1321" s="9"/>
      <c r="QTV1321" s="9"/>
      <c r="QTW1321" s="9"/>
      <c r="QTX1321" s="9"/>
      <c r="QTY1321" s="9"/>
      <c r="QTZ1321" s="9"/>
      <c r="QUA1321" s="9"/>
      <c r="QUB1321" s="9"/>
      <c r="QUC1321" s="9"/>
      <c r="QUD1321" s="9"/>
      <c r="QUE1321" s="9"/>
      <c r="QUF1321" s="9"/>
      <c r="QUG1321" s="9"/>
      <c r="QUH1321" s="9"/>
      <c r="QUI1321" s="9"/>
      <c r="QUJ1321" s="9"/>
      <c r="QUK1321" s="9"/>
      <c r="QUL1321" s="9"/>
      <c r="QUM1321" s="9"/>
      <c r="QUN1321" s="9"/>
      <c r="QUO1321" s="9"/>
      <c r="QUP1321" s="9"/>
      <c r="QUQ1321" s="9"/>
      <c r="QUR1321" s="9"/>
      <c r="QUS1321" s="9"/>
      <c r="QUT1321" s="9"/>
      <c r="QUU1321" s="9"/>
      <c r="QUV1321" s="9"/>
      <c r="QUW1321" s="9"/>
      <c r="QUX1321" s="9"/>
      <c r="QUY1321" s="9"/>
      <c r="QUZ1321" s="9"/>
      <c r="QVA1321" s="9"/>
      <c r="QVB1321" s="9"/>
      <c r="QVC1321" s="9"/>
      <c r="QVD1321" s="9"/>
      <c r="QVE1321" s="9"/>
      <c r="QVF1321" s="9"/>
      <c r="QVG1321" s="9"/>
      <c r="QVH1321" s="9"/>
      <c r="QVI1321" s="9"/>
      <c r="QVJ1321" s="9"/>
      <c r="QVK1321" s="9"/>
      <c r="QVL1321" s="9"/>
      <c r="QVM1321" s="9"/>
      <c r="QVN1321" s="9"/>
      <c r="QVO1321" s="9"/>
      <c r="QVP1321" s="9"/>
      <c r="QVQ1321" s="9"/>
      <c r="QVR1321" s="9"/>
      <c r="QVS1321" s="9"/>
      <c r="QVT1321" s="9"/>
      <c r="QVU1321" s="9"/>
      <c r="QVV1321" s="9"/>
      <c r="QVW1321" s="9"/>
      <c r="QVX1321" s="9"/>
      <c r="QVY1321" s="9"/>
      <c r="QVZ1321" s="9"/>
      <c r="QWA1321" s="9"/>
      <c r="QWB1321" s="9"/>
      <c r="QWC1321" s="9"/>
      <c r="QWD1321" s="9"/>
      <c r="QWE1321" s="9"/>
      <c r="QWF1321" s="9"/>
      <c r="QWG1321" s="9"/>
      <c r="QWH1321" s="9"/>
      <c r="QWI1321" s="9"/>
      <c r="QWJ1321" s="9"/>
      <c r="QWK1321" s="9"/>
      <c r="QWL1321" s="9"/>
      <c r="QWM1321" s="9"/>
      <c r="QWN1321" s="9"/>
      <c r="QWO1321" s="9"/>
      <c r="QWP1321" s="9"/>
      <c r="QWQ1321" s="9"/>
      <c r="QWR1321" s="9"/>
      <c r="QWS1321" s="9"/>
      <c r="QWT1321" s="9"/>
      <c r="QWU1321" s="9"/>
      <c r="QWV1321" s="9"/>
      <c r="QWW1321" s="9"/>
      <c r="QWX1321" s="9"/>
      <c r="QWY1321" s="9"/>
      <c r="QWZ1321" s="9"/>
      <c r="QXA1321" s="9"/>
      <c r="QXB1321" s="9"/>
      <c r="QXC1321" s="9"/>
      <c r="QXD1321" s="9"/>
      <c r="QXE1321" s="9"/>
      <c r="QXF1321" s="9"/>
      <c r="QXG1321" s="9"/>
      <c r="QXH1321" s="9"/>
      <c r="QXI1321" s="9"/>
      <c r="QXJ1321" s="9"/>
      <c r="QXK1321" s="9"/>
      <c r="QXL1321" s="9"/>
      <c r="QXM1321" s="9"/>
      <c r="QXN1321" s="9"/>
      <c r="QXO1321" s="9"/>
      <c r="QXP1321" s="9"/>
      <c r="QXQ1321" s="9"/>
      <c r="QXR1321" s="9"/>
      <c r="QXS1321" s="9"/>
      <c r="QXT1321" s="9"/>
      <c r="QXU1321" s="9"/>
      <c r="QXV1321" s="9"/>
      <c r="QXW1321" s="9"/>
      <c r="QXX1321" s="9"/>
      <c r="QXY1321" s="9"/>
      <c r="QXZ1321" s="9"/>
      <c r="QYA1321" s="9"/>
      <c r="QYB1321" s="9"/>
      <c r="QYC1321" s="9"/>
      <c r="QYD1321" s="9"/>
      <c r="QYE1321" s="9"/>
      <c r="QYF1321" s="9"/>
      <c r="QYG1321" s="9"/>
      <c r="QYH1321" s="9"/>
      <c r="QYI1321" s="9"/>
      <c r="QYJ1321" s="9"/>
      <c r="QYK1321" s="9"/>
      <c r="QYL1321" s="9"/>
      <c r="QYM1321" s="9"/>
      <c r="QYN1321" s="9"/>
      <c r="QYO1321" s="9"/>
      <c r="QYP1321" s="9"/>
      <c r="QYQ1321" s="9"/>
      <c r="QYR1321" s="9"/>
      <c r="QYS1321" s="9"/>
      <c r="QYT1321" s="9"/>
      <c r="QYU1321" s="9"/>
      <c r="QYV1321" s="9"/>
      <c r="QYW1321" s="9"/>
      <c r="QYX1321" s="9"/>
      <c r="QYY1321" s="9"/>
      <c r="QYZ1321" s="9"/>
      <c r="QZA1321" s="9"/>
      <c r="QZB1321" s="9"/>
      <c r="QZC1321" s="9"/>
      <c r="QZD1321" s="9"/>
      <c r="QZE1321" s="9"/>
      <c r="QZF1321" s="9"/>
      <c r="QZG1321" s="9"/>
      <c r="QZH1321" s="9"/>
      <c r="QZI1321" s="9"/>
      <c r="QZJ1321" s="9"/>
      <c r="QZK1321" s="9"/>
      <c r="QZL1321" s="9"/>
      <c r="QZM1321" s="9"/>
      <c r="QZN1321" s="9"/>
      <c r="QZO1321" s="9"/>
      <c r="QZP1321" s="9"/>
      <c r="QZQ1321" s="9"/>
      <c r="QZR1321" s="9"/>
      <c r="QZS1321" s="9"/>
      <c r="QZT1321" s="9"/>
      <c r="QZU1321" s="9"/>
      <c r="QZV1321" s="9"/>
      <c r="QZW1321" s="9"/>
      <c r="QZX1321" s="9"/>
      <c r="QZY1321" s="9"/>
      <c r="QZZ1321" s="9"/>
      <c r="RAA1321" s="9"/>
      <c r="RAB1321" s="9"/>
      <c r="RAC1321" s="9"/>
      <c r="RAD1321" s="9"/>
      <c r="RAE1321" s="9"/>
      <c r="RAF1321" s="9"/>
      <c r="RAG1321" s="9"/>
      <c r="RAH1321" s="9"/>
      <c r="RAI1321" s="9"/>
      <c r="RAJ1321" s="9"/>
      <c r="RAK1321" s="9"/>
      <c r="RAL1321" s="9"/>
      <c r="RAM1321" s="9"/>
      <c r="RAN1321" s="9"/>
      <c r="RAO1321" s="9"/>
      <c r="RAP1321" s="9"/>
      <c r="RAQ1321" s="9"/>
      <c r="RAR1321" s="9"/>
      <c r="RAS1321" s="9"/>
      <c r="RAT1321" s="9"/>
      <c r="RAU1321" s="9"/>
      <c r="RAV1321" s="9"/>
      <c r="RAW1321" s="9"/>
      <c r="RAX1321" s="9"/>
      <c r="RAY1321" s="9"/>
      <c r="RAZ1321" s="9"/>
      <c r="RBA1321" s="9"/>
      <c r="RBB1321" s="9"/>
      <c r="RBC1321" s="9"/>
      <c r="RBD1321" s="9"/>
      <c r="RBE1321" s="9"/>
      <c r="RBF1321" s="9"/>
      <c r="RBG1321" s="9"/>
      <c r="RBH1321" s="9"/>
      <c r="RBI1321" s="9"/>
      <c r="RBJ1321" s="9"/>
      <c r="RBK1321" s="9"/>
      <c r="RBL1321" s="9"/>
      <c r="RBM1321" s="9"/>
      <c r="RBN1321" s="9"/>
      <c r="RBO1321" s="9"/>
      <c r="RBP1321" s="9"/>
      <c r="RBQ1321" s="9"/>
      <c r="RBR1321" s="9"/>
      <c r="RBS1321" s="9"/>
      <c r="RBT1321" s="9"/>
      <c r="RBU1321" s="9"/>
      <c r="RBV1321" s="9"/>
      <c r="RBW1321" s="9"/>
      <c r="RBX1321" s="9"/>
      <c r="RBY1321" s="9"/>
      <c r="RBZ1321" s="9"/>
      <c r="RCA1321" s="9"/>
      <c r="RCB1321" s="9"/>
      <c r="RCC1321" s="9"/>
      <c r="RCD1321" s="9"/>
      <c r="RCE1321" s="9"/>
      <c r="RCF1321" s="9"/>
      <c r="RCG1321" s="9"/>
      <c r="RCH1321" s="9"/>
      <c r="RCI1321" s="9"/>
      <c r="RCJ1321" s="9"/>
      <c r="RCK1321" s="9"/>
      <c r="RCL1321" s="9"/>
      <c r="RCM1321" s="9"/>
      <c r="RCN1321" s="9"/>
      <c r="RCO1321" s="9"/>
      <c r="RCP1321" s="9"/>
      <c r="RCQ1321" s="9"/>
      <c r="RCR1321" s="9"/>
      <c r="RCS1321" s="9"/>
      <c r="RCT1321" s="9"/>
      <c r="RCU1321" s="9"/>
      <c r="RCV1321" s="9"/>
      <c r="RCW1321" s="9"/>
      <c r="RCX1321" s="9"/>
      <c r="RCY1321" s="9"/>
      <c r="RCZ1321" s="9"/>
      <c r="RDA1321" s="9"/>
      <c r="RDB1321" s="9"/>
      <c r="RDC1321" s="9"/>
      <c r="RDD1321" s="9"/>
      <c r="RDE1321" s="9"/>
      <c r="RDF1321" s="9"/>
      <c r="RDG1321" s="9"/>
      <c r="RDH1321" s="9"/>
      <c r="RDI1321" s="9"/>
      <c r="RDJ1321" s="9"/>
      <c r="RDK1321" s="9"/>
      <c r="RDL1321" s="9"/>
      <c r="RDM1321" s="9"/>
      <c r="RDN1321" s="9"/>
      <c r="RDO1321" s="9"/>
      <c r="RDP1321" s="9"/>
      <c r="RDQ1321" s="9"/>
      <c r="RDR1321" s="9"/>
      <c r="RDS1321" s="9"/>
      <c r="RDT1321" s="9"/>
      <c r="RDU1321" s="9"/>
      <c r="RDV1321" s="9"/>
      <c r="RDW1321" s="9"/>
      <c r="RDX1321" s="9"/>
      <c r="RDY1321" s="9"/>
      <c r="RDZ1321" s="9"/>
      <c r="REA1321" s="9"/>
      <c r="REB1321" s="9"/>
      <c r="REC1321" s="9"/>
      <c r="RED1321" s="9"/>
      <c r="REE1321" s="9"/>
      <c r="REF1321" s="9"/>
      <c r="REG1321" s="9"/>
      <c r="REH1321" s="9"/>
      <c r="REI1321" s="9"/>
      <c r="REJ1321" s="9"/>
      <c r="REK1321" s="9"/>
      <c r="REL1321" s="9"/>
      <c r="REM1321" s="9"/>
      <c r="REN1321" s="9"/>
      <c r="REO1321" s="9"/>
      <c r="REP1321" s="9"/>
      <c r="REQ1321" s="9"/>
      <c r="RER1321" s="9"/>
      <c r="RES1321" s="9"/>
      <c r="RET1321" s="9"/>
      <c r="REU1321" s="9"/>
      <c r="REV1321" s="9"/>
      <c r="REW1321" s="9"/>
      <c r="REX1321" s="9"/>
      <c r="REY1321" s="9"/>
      <c r="REZ1321" s="9"/>
      <c r="RFA1321" s="9"/>
      <c r="RFB1321" s="9"/>
      <c r="RFC1321" s="9"/>
      <c r="RFD1321" s="9"/>
      <c r="RFE1321" s="9"/>
      <c r="RFF1321" s="9"/>
      <c r="RFG1321" s="9"/>
      <c r="RFH1321" s="9"/>
      <c r="RFI1321" s="9"/>
      <c r="RFJ1321" s="9"/>
      <c r="RFK1321" s="9"/>
      <c r="RFL1321" s="9"/>
      <c r="RFM1321" s="9"/>
      <c r="RFN1321" s="9"/>
      <c r="RFO1321" s="9"/>
      <c r="RFP1321" s="9"/>
      <c r="RFQ1321" s="9"/>
      <c r="RFR1321" s="9"/>
      <c r="RFS1321" s="9"/>
      <c r="RFT1321" s="9"/>
      <c r="RFU1321" s="9"/>
      <c r="RFV1321" s="9"/>
      <c r="RFW1321" s="9"/>
      <c r="RFX1321" s="9"/>
      <c r="RFY1321" s="9"/>
      <c r="RFZ1321" s="9"/>
      <c r="RGA1321" s="9"/>
      <c r="RGB1321" s="9"/>
      <c r="RGC1321" s="9"/>
      <c r="RGD1321" s="9"/>
      <c r="RGE1321" s="9"/>
      <c r="RGF1321" s="9"/>
      <c r="RGG1321" s="9"/>
      <c r="RGH1321" s="9"/>
      <c r="RGI1321" s="9"/>
      <c r="RGJ1321" s="9"/>
      <c r="RGK1321" s="9"/>
      <c r="RGL1321" s="9"/>
      <c r="RGM1321" s="9"/>
      <c r="RGN1321" s="9"/>
      <c r="RGO1321" s="9"/>
      <c r="RGP1321" s="9"/>
      <c r="RGQ1321" s="9"/>
      <c r="RGR1321" s="9"/>
      <c r="RGS1321" s="9"/>
      <c r="RGT1321" s="9"/>
      <c r="RGU1321" s="9"/>
      <c r="RGV1321" s="9"/>
      <c r="RGW1321" s="9"/>
      <c r="RGX1321" s="9"/>
      <c r="RGY1321" s="9"/>
      <c r="RGZ1321" s="9"/>
      <c r="RHA1321" s="9"/>
      <c r="RHB1321" s="9"/>
      <c r="RHC1321" s="9"/>
      <c r="RHD1321" s="9"/>
      <c r="RHE1321" s="9"/>
      <c r="RHF1321" s="9"/>
      <c r="RHG1321" s="9"/>
      <c r="RHH1321" s="9"/>
      <c r="RHI1321" s="9"/>
      <c r="RHJ1321" s="9"/>
      <c r="RHK1321" s="9"/>
      <c r="RHL1321" s="9"/>
      <c r="RHM1321" s="9"/>
      <c r="RHN1321" s="9"/>
      <c r="RHO1321" s="9"/>
      <c r="RHP1321" s="9"/>
      <c r="RHQ1321" s="9"/>
      <c r="RHR1321" s="9"/>
      <c r="RHS1321" s="9"/>
      <c r="RHT1321" s="9"/>
      <c r="RHU1321" s="9"/>
      <c r="RHV1321" s="9"/>
      <c r="RHW1321" s="9"/>
      <c r="RHX1321" s="9"/>
      <c r="RHY1321" s="9"/>
      <c r="RHZ1321" s="9"/>
      <c r="RIA1321" s="9"/>
      <c r="RIB1321" s="9"/>
      <c r="RIC1321" s="9"/>
      <c r="RID1321" s="9"/>
      <c r="RIE1321" s="9"/>
      <c r="RIF1321" s="9"/>
      <c r="RIG1321" s="9"/>
      <c r="RIH1321" s="9"/>
      <c r="RII1321" s="9"/>
      <c r="RIJ1321" s="9"/>
      <c r="RIK1321" s="9"/>
      <c r="RIL1321" s="9"/>
      <c r="RIM1321" s="9"/>
      <c r="RIN1321" s="9"/>
      <c r="RIO1321" s="9"/>
      <c r="RIP1321" s="9"/>
      <c r="RIQ1321" s="9"/>
      <c r="RIR1321" s="9"/>
      <c r="RIS1321" s="9"/>
      <c r="RIT1321" s="9"/>
      <c r="RIU1321" s="9"/>
      <c r="RIV1321" s="9"/>
      <c r="RIW1321" s="9"/>
      <c r="RIX1321" s="9"/>
      <c r="RIY1321" s="9"/>
      <c r="RIZ1321" s="9"/>
      <c r="RJA1321" s="9"/>
      <c r="RJB1321" s="9"/>
      <c r="RJC1321" s="9"/>
      <c r="RJD1321" s="9"/>
      <c r="RJE1321" s="9"/>
      <c r="RJF1321" s="9"/>
      <c r="RJG1321" s="9"/>
      <c r="RJH1321" s="9"/>
      <c r="RJI1321" s="9"/>
      <c r="RJJ1321" s="9"/>
      <c r="RJK1321" s="9"/>
      <c r="RJL1321" s="9"/>
      <c r="RJM1321" s="9"/>
      <c r="RJN1321" s="9"/>
      <c r="RJO1321" s="9"/>
      <c r="RJP1321" s="9"/>
      <c r="RJQ1321" s="9"/>
      <c r="RJR1321" s="9"/>
      <c r="RJS1321" s="9"/>
      <c r="RJT1321" s="9"/>
      <c r="RJU1321" s="9"/>
      <c r="RJV1321" s="9"/>
      <c r="RJW1321" s="9"/>
      <c r="RJX1321" s="9"/>
      <c r="RJY1321" s="9"/>
      <c r="RJZ1321" s="9"/>
      <c r="RKA1321" s="9"/>
      <c r="RKB1321" s="9"/>
      <c r="RKC1321" s="9"/>
      <c r="RKD1321" s="9"/>
      <c r="RKE1321" s="9"/>
      <c r="RKF1321" s="9"/>
      <c r="RKG1321" s="9"/>
      <c r="RKH1321" s="9"/>
      <c r="RKI1321" s="9"/>
      <c r="RKJ1321" s="9"/>
      <c r="RKK1321" s="9"/>
      <c r="RKL1321" s="9"/>
      <c r="RKM1321" s="9"/>
      <c r="RKN1321" s="9"/>
      <c r="RKO1321" s="9"/>
      <c r="RKP1321" s="9"/>
      <c r="RKQ1321" s="9"/>
      <c r="RKR1321" s="9"/>
      <c r="RKS1321" s="9"/>
      <c r="RKT1321" s="9"/>
      <c r="RKU1321" s="9"/>
      <c r="RKV1321" s="9"/>
      <c r="RKW1321" s="9"/>
      <c r="RKX1321" s="9"/>
      <c r="RKY1321" s="9"/>
      <c r="RKZ1321" s="9"/>
      <c r="RLA1321" s="9"/>
      <c r="RLB1321" s="9"/>
      <c r="RLC1321" s="9"/>
      <c r="RLD1321" s="9"/>
      <c r="RLE1321" s="9"/>
      <c r="RLF1321" s="9"/>
      <c r="RLG1321" s="9"/>
      <c r="RLH1321" s="9"/>
      <c r="RLI1321" s="9"/>
      <c r="RLJ1321" s="9"/>
      <c r="RLK1321" s="9"/>
      <c r="RLL1321" s="9"/>
      <c r="RLM1321" s="9"/>
      <c r="RLN1321" s="9"/>
      <c r="RLO1321" s="9"/>
      <c r="RLP1321" s="9"/>
      <c r="RLQ1321" s="9"/>
      <c r="RLR1321" s="9"/>
      <c r="RLS1321" s="9"/>
      <c r="RLT1321" s="9"/>
      <c r="RLU1321" s="9"/>
      <c r="RLV1321" s="9"/>
      <c r="RLW1321" s="9"/>
      <c r="RLX1321" s="9"/>
      <c r="RLY1321" s="9"/>
      <c r="RLZ1321" s="9"/>
      <c r="RMA1321" s="9"/>
      <c r="RMB1321" s="9"/>
      <c r="RMC1321" s="9"/>
      <c r="RMD1321" s="9"/>
      <c r="RME1321" s="9"/>
      <c r="RMF1321" s="9"/>
      <c r="RMG1321" s="9"/>
      <c r="RMH1321" s="9"/>
      <c r="RMI1321" s="9"/>
      <c r="RMJ1321" s="9"/>
      <c r="RMK1321" s="9"/>
      <c r="RML1321" s="9"/>
      <c r="RMM1321" s="9"/>
      <c r="RMN1321" s="9"/>
      <c r="RMO1321" s="9"/>
      <c r="RMP1321" s="9"/>
      <c r="RMQ1321" s="9"/>
      <c r="RMR1321" s="9"/>
      <c r="RMS1321" s="9"/>
      <c r="RMT1321" s="9"/>
      <c r="RMU1321" s="9"/>
      <c r="RMV1321" s="9"/>
      <c r="RMW1321" s="9"/>
      <c r="RMX1321" s="9"/>
      <c r="RMY1321" s="9"/>
      <c r="RMZ1321" s="9"/>
      <c r="RNA1321" s="9"/>
      <c r="RNB1321" s="9"/>
      <c r="RNC1321" s="9"/>
      <c r="RND1321" s="9"/>
      <c r="RNE1321" s="9"/>
      <c r="RNF1321" s="9"/>
      <c r="RNG1321" s="9"/>
      <c r="RNH1321" s="9"/>
      <c r="RNI1321" s="9"/>
      <c r="RNJ1321" s="9"/>
      <c r="RNK1321" s="9"/>
      <c r="RNL1321" s="9"/>
      <c r="RNM1321" s="9"/>
      <c r="RNN1321" s="9"/>
      <c r="RNO1321" s="9"/>
      <c r="RNP1321" s="9"/>
      <c r="RNQ1321" s="9"/>
      <c r="RNR1321" s="9"/>
      <c r="RNS1321" s="9"/>
      <c r="RNT1321" s="9"/>
      <c r="RNU1321" s="9"/>
      <c r="RNV1321" s="9"/>
      <c r="RNW1321" s="9"/>
      <c r="RNX1321" s="9"/>
      <c r="RNY1321" s="9"/>
      <c r="RNZ1321" s="9"/>
      <c r="ROA1321" s="9"/>
      <c r="ROB1321" s="9"/>
      <c r="ROC1321" s="9"/>
      <c r="ROD1321" s="9"/>
      <c r="ROE1321" s="9"/>
      <c r="ROF1321" s="9"/>
      <c r="ROG1321" s="9"/>
      <c r="ROH1321" s="9"/>
      <c r="ROI1321" s="9"/>
      <c r="ROJ1321" s="9"/>
      <c r="ROK1321" s="9"/>
      <c r="ROL1321" s="9"/>
      <c r="ROM1321" s="9"/>
      <c r="RON1321" s="9"/>
      <c r="ROO1321" s="9"/>
      <c r="ROP1321" s="9"/>
      <c r="ROQ1321" s="9"/>
      <c r="ROR1321" s="9"/>
      <c r="ROS1321" s="9"/>
      <c r="ROT1321" s="9"/>
      <c r="ROU1321" s="9"/>
      <c r="ROV1321" s="9"/>
      <c r="ROW1321" s="9"/>
      <c r="ROX1321" s="9"/>
      <c r="ROY1321" s="9"/>
      <c r="ROZ1321" s="9"/>
      <c r="RPA1321" s="9"/>
      <c r="RPB1321" s="9"/>
      <c r="RPC1321" s="9"/>
      <c r="RPD1321" s="9"/>
      <c r="RPE1321" s="9"/>
      <c r="RPF1321" s="9"/>
      <c r="RPG1321" s="9"/>
      <c r="RPH1321" s="9"/>
      <c r="RPI1321" s="9"/>
      <c r="RPJ1321" s="9"/>
      <c r="RPK1321" s="9"/>
      <c r="RPL1321" s="9"/>
      <c r="RPM1321" s="9"/>
      <c r="RPN1321" s="9"/>
      <c r="RPO1321" s="9"/>
      <c r="RPP1321" s="9"/>
      <c r="RPQ1321" s="9"/>
      <c r="RPR1321" s="9"/>
      <c r="RPS1321" s="9"/>
      <c r="RPT1321" s="9"/>
      <c r="RPU1321" s="9"/>
      <c r="RPV1321" s="9"/>
      <c r="RPW1321" s="9"/>
      <c r="RPX1321" s="9"/>
      <c r="RPY1321" s="9"/>
      <c r="RPZ1321" s="9"/>
      <c r="RQA1321" s="9"/>
      <c r="RQB1321" s="9"/>
      <c r="RQC1321" s="9"/>
      <c r="RQD1321" s="9"/>
      <c r="RQE1321" s="9"/>
      <c r="RQF1321" s="9"/>
      <c r="RQG1321" s="9"/>
      <c r="RQH1321" s="9"/>
      <c r="RQI1321" s="9"/>
      <c r="RQJ1321" s="9"/>
      <c r="RQK1321" s="9"/>
      <c r="RQL1321" s="9"/>
      <c r="RQM1321" s="9"/>
      <c r="RQN1321" s="9"/>
      <c r="RQO1321" s="9"/>
      <c r="RQP1321" s="9"/>
      <c r="RQQ1321" s="9"/>
      <c r="RQR1321" s="9"/>
      <c r="RQS1321" s="9"/>
      <c r="RQT1321" s="9"/>
      <c r="RQU1321" s="9"/>
      <c r="RQV1321" s="9"/>
      <c r="RQW1321" s="9"/>
      <c r="RQX1321" s="9"/>
      <c r="RQY1321" s="9"/>
      <c r="RQZ1321" s="9"/>
      <c r="RRA1321" s="9"/>
      <c r="RRB1321" s="9"/>
      <c r="RRC1321" s="9"/>
      <c r="RRD1321" s="9"/>
      <c r="RRE1321" s="9"/>
      <c r="RRF1321" s="9"/>
      <c r="RRG1321" s="9"/>
      <c r="RRH1321" s="9"/>
      <c r="RRI1321" s="9"/>
      <c r="RRJ1321" s="9"/>
      <c r="RRK1321" s="9"/>
      <c r="RRL1321" s="9"/>
      <c r="RRM1321" s="9"/>
      <c r="RRN1321" s="9"/>
      <c r="RRO1321" s="9"/>
      <c r="RRP1321" s="9"/>
      <c r="RRQ1321" s="9"/>
      <c r="RRR1321" s="9"/>
      <c r="RRS1321" s="9"/>
      <c r="RRT1321" s="9"/>
      <c r="RRU1321" s="9"/>
      <c r="RRV1321" s="9"/>
      <c r="RRW1321" s="9"/>
      <c r="RRX1321" s="9"/>
      <c r="RRY1321" s="9"/>
      <c r="RRZ1321" s="9"/>
      <c r="RSA1321" s="9"/>
      <c r="RSB1321" s="9"/>
      <c r="RSC1321" s="9"/>
      <c r="RSD1321" s="9"/>
      <c r="RSE1321" s="9"/>
      <c r="RSF1321" s="9"/>
      <c r="RSG1321" s="9"/>
      <c r="RSH1321" s="9"/>
      <c r="RSI1321" s="9"/>
      <c r="RSJ1321" s="9"/>
      <c r="RSK1321" s="9"/>
      <c r="RSL1321" s="9"/>
      <c r="RSM1321" s="9"/>
      <c r="RSN1321" s="9"/>
      <c r="RSO1321" s="9"/>
      <c r="RSP1321" s="9"/>
      <c r="RSQ1321" s="9"/>
      <c r="RSR1321" s="9"/>
      <c r="RSS1321" s="9"/>
      <c r="RST1321" s="9"/>
      <c r="RSU1321" s="9"/>
      <c r="RSV1321" s="9"/>
      <c r="RSW1321" s="9"/>
      <c r="RSX1321" s="9"/>
      <c r="RSY1321" s="9"/>
      <c r="RSZ1321" s="9"/>
      <c r="RTA1321" s="9"/>
      <c r="RTB1321" s="9"/>
      <c r="RTC1321" s="9"/>
      <c r="RTD1321" s="9"/>
      <c r="RTE1321" s="9"/>
      <c r="RTF1321" s="9"/>
      <c r="RTG1321" s="9"/>
      <c r="RTH1321" s="9"/>
      <c r="RTI1321" s="9"/>
      <c r="RTJ1321" s="9"/>
      <c r="RTK1321" s="9"/>
      <c r="RTL1321" s="9"/>
      <c r="RTM1321" s="9"/>
      <c r="RTN1321" s="9"/>
      <c r="RTO1321" s="9"/>
      <c r="RTP1321" s="9"/>
      <c r="RTQ1321" s="9"/>
      <c r="RTR1321" s="9"/>
      <c r="RTS1321" s="9"/>
      <c r="RTT1321" s="9"/>
      <c r="RTU1321" s="9"/>
      <c r="RTV1321" s="9"/>
      <c r="RTW1321" s="9"/>
      <c r="RTX1321" s="9"/>
      <c r="RTY1321" s="9"/>
      <c r="RTZ1321" s="9"/>
      <c r="RUA1321" s="9"/>
      <c r="RUB1321" s="9"/>
      <c r="RUC1321" s="9"/>
      <c r="RUD1321" s="9"/>
      <c r="RUE1321" s="9"/>
      <c r="RUF1321" s="9"/>
      <c r="RUG1321" s="9"/>
      <c r="RUH1321" s="9"/>
      <c r="RUI1321" s="9"/>
      <c r="RUJ1321" s="9"/>
      <c r="RUK1321" s="9"/>
      <c r="RUL1321" s="9"/>
      <c r="RUM1321" s="9"/>
      <c r="RUN1321" s="9"/>
      <c r="RUO1321" s="9"/>
      <c r="RUP1321" s="9"/>
      <c r="RUQ1321" s="9"/>
      <c r="RUR1321" s="9"/>
      <c r="RUS1321" s="9"/>
      <c r="RUT1321" s="9"/>
      <c r="RUU1321" s="9"/>
      <c r="RUV1321" s="9"/>
      <c r="RUW1321" s="9"/>
      <c r="RUX1321" s="9"/>
      <c r="RUY1321" s="9"/>
      <c r="RUZ1321" s="9"/>
      <c r="RVA1321" s="9"/>
      <c r="RVB1321" s="9"/>
      <c r="RVC1321" s="9"/>
      <c r="RVD1321" s="9"/>
      <c r="RVE1321" s="9"/>
      <c r="RVF1321" s="9"/>
      <c r="RVG1321" s="9"/>
      <c r="RVH1321" s="9"/>
      <c r="RVI1321" s="9"/>
      <c r="RVJ1321" s="9"/>
      <c r="RVK1321" s="9"/>
      <c r="RVL1321" s="9"/>
      <c r="RVM1321" s="9"/>
      <c r="RVN1321" s="9"/>
      <c r="RVO1321" s="9"/>
      <c r="RVP1321" s="9"/>
      <c r="RVQ1321" s="9"/>
      <c r="RVR1321" s="9"/>
      <c r="RVS1321" s="9"/>
      <c r="RVT1321" s="9"/>
      <c r="RVU1321" s="9"/>
      <c r="RVV1321" s="9"/>
      <c r="RVW1321" s="9"/>
      <c r="RVX1321" s="9"/>
      <c r="RVY1321" s="9"/>
      <c r="RVZ1321" s="9"/>
      <c r="RWA1321" s="9"/>
      <c r="RWB1321" s="9"/>
      <c r="RWC1321" s="9"/>
      <c r="RWD1321" s="9"/>
      <c r="RWE1321" s="9"/>
      <c r="RWF1321" s="9"/>
      <c r="RWG1321" s="9"/>
      <c r="RWH1321" s="9"/>
      <c r="RWI1321" s="9"/>
      <c r="RWJ1321" s="9"/>
      <c r="RWK1321" s="9"/>
      <c r="RWL1321" s="9"/>
      <c r="RWM1321" s="9"/>
      <c r="RWN1321" s="9"/>
      <c r="RWO1321" s="9"/>
      <c r="RWP1321" s="9"/>
      <c r="RWQ1321" s="9"/>
      <c r="RWR1321" s="9"/>
      <c r="RWS1321" s="9"/>
      <c r="RWT1321" s="9"/>
      <c r="RWU1321" s="9"/>
      <c r="RWV1321" s="9"/>
      <c r="RWW1321" s="9"/>
      <c r="RWX1321" s="9"/>
      <c r="RWY1321" s="9"/>
      <c r="RWZ1321" s="9"/>
      <c r="RXA1321" s="9"/>
      <c r="RXB1321" s="9"/>
      <c r="RXC1321" s="9"/>
      <c r="RXD1321" s="9"/>
      <c r="RXE1321" s="9"/>
      <c r="RXF1321" s="9"/>
      <c r="RXG1321" s="9"/>
      <c r="RXH1321" s="9"/>
      <c r="RXI1321" s="9"/>
      <c r="RXJ1321" s="9"/>
      <c r="RXK1321" s="9"/>
      <c r="RXL1321" s="9"/>
      <c r="RXM1321" s="9"/>
      <c r="RXN1321" s="9"/>
      <c r="RXO1321" s="9"/>
      <c r="RXP1321" s="9"/>
      <c r="RXQ1321" s="9"/>
      <c r="RXR1321" s="9"/>
      <c r="RXS1321" s="9"/>
      <c r="RXT1321" s="9"/>
      <c r="RXU1321" s="9"/>
      <c r="RXV1321" s="9"/>
      <c r="RXW1321" s="9"/>
      <c r="RXX1321" s="9"/>
      <c r="RXY1321" s="9"/>
      <c r="RXZ1321" s="9"/>
      <c r="RYA1321" s="9"/>
      <c r="RYB1321" s="9"/>
      <c r="RYC1321" s="9"/>
      <c r="RYD1321" s="9"/>
      <c r="RYE1321" s="9"/>
      <c r="RYF1321" s="9"/>
      <c r="RYG1321" s="9"/>
      <c r="RYH1321" s="9"/>
      <c r="RYI1321" s="9"/>
      <c r="RYJ1321" s="9"/>
      <c r="RYK1321" s="9"/>
      <c r="RYL1321" s="9"/>
      <c r="RYM1321" s="9"/>
      <c r="RYN1321" s="9"/>
      <c r="RYO1321" s="9"/>
      <c r="RYP1321" s="9"/>
      <c r="RYQ1321" s="9"/>
      <c r="RYR1321" s="9"/>
      <c r="RYS1321" s="9"/>
      <c r="RYT1321" s="9"/>
      <c r="RYU1321" s="9"/>
      <c r="RYV1321" s="9"/>
      <c r="RYW1321" s="9"/>
      <c r="RYX1321" s="9"/>
      <c r="RYY1321" s="9"/>
      <c r="RYZ1321" s="9"/>
      <c r="RZA1321" s="9"/>
      <c r="RZB1321" s="9"/>
      <c r="RZC1321" s="9"/>
      <c r="RZD1321" s="9"/>
      <c r="RZE1321" s="9"/>
      <c r="RZF1321" s="9"/>
      <c r="RZG1321" s="9"/>
      <c r="RZH1321" s="9"/>
      <c r="RZI1321" s="9"/>
      <c r="RZJ1321" s="9"/>
      <c r="RZK1321" s="9"/>
      <c r="RZL1321" s="9"/>
      <c r="RZM1321" s="9"/>
      <c r="RZN1321" s="9"/>
      <c r="RZO1321" s="9"/>
      <c r="RZP1321" s="9"/>
      <c r="RZQ1321" s="9"/>
      <c r="RZR1321" s="9"/>
      <c r="RZS1321" s="9"/>
      <c r="RZT1321" s="9"/>
      <c r="RZU1321" s="9"/>
      <c r="RZV1321" s="9"/>
      <c r="RZW1321" s="9"/>
      <c r="RZX1321" s="9"/>
      <c r="RZY1321" s="9"/>
      <c r="RZZ1321" s="9"/>
      <c r="SAA1321" s="9"/>
      <c r="SAB1321" s="9"/>
      <c r="SAC1321" s="9"/>
      <c r="SAD1321" s="9"/>
      <c r="SAE1321" s="9"/>
      <c r="SAF1321" s="9"/>
      <c r="SAG1321" s="9"/>
      <c r="SAH1321" s="9"/>
      <c r="SAI1321" s="9"/>
      <c r="SAJ1321" s="9"/>
      <c r="SAK1321" s="9"/>
      <c r="SAL1321" s="9"/>
      <c r="SAM1321" s="9"/>
      <c r="SAN1321" s="9"/>
      <c r="SAO1321" s="9"/>
      <c r="SAP1321" s="9"/>
      <c r="SAQ1321" s="9"/>
      <c r="SAR1321" s="9"/>
      <c r="SAS1321" s="9"/>
      <c r="SAT1321" s="9"/>
      <c r="SAU1321" s="9"/>
      <c r="SAV1321" s="9"/>
      <c r="SAW1321" s="9"/>
      <c r="SAX1321" s="9"/>
      <c r="SAY1321" s="9"/>
      <c r="SAZ1321" s="9"/>
      <c r="SBA1321" s="9"/>
      <c r="SBB1321" s="9"/>
      <c r="SBC1321" s="9"/>
      <c r="SBD1321" s="9"/>
      <c r="SBE1321" s="9"/>
      <c r="SBF1321" s="9"/>
      <c r="SBG1321" s="9"/>
      <c r="SBH1321" s="9"/>
      <c r="SBI1321" s="9"/>
      <c r="SBJ1321" s="9"/>
      <c r="SBK1321" s="9"/>
      <c r="SBL1321" s="9"/>
      <c r="SBM1321" s="9"/>
      <c r="SBN1321" s="9"/>
      <c r="SBO1321" s="9"/>
      <c r="SBP1321" s="9"/>
      <c r="SBQ1321" s="9"/>
      <c r="SBR1321" s="9"/>
      <c r="SBS1321" s="9"/>
      <c r="SBT1321" s="9"/>
      <c r="SBU1321" s="9"/>
      <c r="SBV1321" s="9"/>
      <c r="SBW1321" s="9"/>
      <c r="SBX1321" s="9"/>
      <c r="SBY1321" s="9"/>
      <c r="SBZ1321" s="9"/>
      <c r="SCA1321" s="9"/>
      <c r="SCB1321" s="9"/>
      <c r="SCC1321" s="9"/>
      <c r="SCD1321" s="9"/>
      <c r="SCE1321" s="9"/>
      <c r="SCF1321" s="9"/>
      <c r="SCG1321" s="9"/>
      <c r="SCH1321" s="9"/>
      <c r="SCI1321" s="9"/>
      <c r="SCJ1321" s="9"/>
      <c r="SCK1321" s="9"/>
      <c r="SCL1321" s="9"/>
      <c r="SCM1321" s="9"/>
      <c r="SCN1321" s="9"/>
      <c r="SCO1321" s="9"/>
      <c r="SCP1321" s="9"/>
      <c r="SCQ1321" s="9"/>
      <c r="SCR1321" s="9"/>
      <c r="SCS1321" s="9"/>
      <c r="SCT1321" s="9"/>
      <c r="SCU1321" s="9"/>
      <c r="SCV1321" s="9"/>
      <c r="SCW1321" s="9"/>
      <c r="SCX1321" s="9"/>
      <c r="SCY1321" s="9"/>
      <c r="SCZ1321" s="9"/>
      <c r="SDA1321" s="9"/>
      <c r="SDB1321" s="9"/>
      <c r="SDC1321" s="9"/>
      <c r="SDD1321" s="9"/>
      <c r="SDE1321" s="9"/>
      <c r="SDF1321" s="9"/>
      <c r="SDG1321" s="9"/>
      <c r="SDH1321" s="9"/>
      <c r="SDI1321" s="9"/>
      <c r="SDJ1321" s="9"/>
      <c r="SDK1321" s="9"/>
      <c r="SDL1321" s="9"/>
      <c r="SDM1321" s="9"/>
      <c r="SDN1321" s="9"/>
      <c r="SDO1321" s="9"/>
      <c r="SDP1321" s="9"/>
      <c r="SDQ1321" s="9"/>
      <c r="SDR1321" s="9"/>
      <c r="SDS1321" s="9"/>
      <c r="SDT1321" s="9"/>
      <c r="SDU1321" s="9"/>
      <c r="SDV1321" s="9"/>
      <c r="SDW1321" s="9"/>
      <c r="SDX1321" s="9"/>
      <c r="SDY1321" s="9"/>
      <c r="SDZ1321" s="9"/>
      <c r="SEA1321" s="9"/>
      <c r="SEB1321" s="9"/>
      <c r="SEC1321" s="9"/>
      <c r="SED1321" s="9"/>
      <c r="SEE1321" s="9"/>
      <c r="SEF1321" s="9"/>
      <c r="SEG1321" s="9"/>
      <c r="SEH1321" s="9"/>
      <c r="SEI1321" s="9"/>
      <c r="SEJ1321" s="9"/>
      <c r="SEK1321" s="9"/>
      <c r="SEL1321" s="9"/>
      <c r="SEM1321" s="9"/>
      <c r="SEN1321" s="9"/>
      <c r="SEO1321" s="9"/>
      <c r="SEP1321" s="9"/>
      <c r="SEQ1321" s="9"/>
      <c r="SER1321" s="9"/>
      <c r="SES1321" s="9"/>
      <c r="SET1321" s="9"/>
      <c r="SEU1321" s="9"/>
      <c r="SEV1321" s="9"/>
      <c r="SEW1321" s="9"/>
      <c r="SEX1321" s="9"/>
      <c r="SEY1321" s="9"/>
      <c r="SEZ1321" s="9"/>
      <c r="SFA1321" s="9"/>
      <c r="SFB1321" s="9"/>
      <c r="SFC1321" s="9"/>
      <c r="SFD1321" s="9"/>
      <c r="SFE1321" s="9"/>
      <c r="SFF1321" s="9"/>
      <c r="SFG1321" s="9"/>
      <c r="SFH1321" s="9"/>
      <c r="SFI1321" s="9"/>
      <c r="SFJ1321" s="9"/>
      <c r="SFK1321" s="9"/>
      <c r="SFL1321" s="9"/>
      <c r="SFM1321" s="9"/>
      <c r="SFN1321" s="9"/>
      <c r="SFO1321" s="9"/>
      <c r="SFP1321" s="9"/>
      <c r="SFQ1321" s="9"/>
      <c r="SFR1321" s="9"/>
      <c r="SFS1321" s="9"/>
      <c r="SFT1321" s="9"/>
      <c r="SFU1321" s="9"/>
      <c r="SFV1321" s="9"/>
      <c r="SFW1321" s="9"/>
      <c r="SFX1321" s="9"/>
      <c r="SFY1321" s="9"/>
      <c r="SFZ1321" s="9"/>
      <c r="SGA1321" s="9"/>
      <c r="SGB1321" s="9"/>
      <c r="SGC1321" s="9"/>
      <c r="SGD1321" s="9"/>
      <c r="SGE1321" s="9"/>
      <c r="SGF1321" s="9"/>
      <c r="SGG1321" s="9"/>
      <c r="SGH1321" s="9"/>
      <c r="SGI1321" s="9"/>
      <c r="SGJ1321" s="9"/>
      <c r="SGK1321" s="9"/>
      <c r="SGL1321" s="9"/>
      <c r="SGM1321" s="9"/>
      <c r="SGN1321" s="9"/>
      <c r="SGO1321" s="9"/>
      <c r="SGP1321" s="9"/>
      <c r="SGQ1321" s="9"/>
      <c r="SGR1321" s="9"/>
      <c r="SGS1321" s="9"/>
      <c r="SGT1321" s="9"/>
      <c r="SGU1321" s="9"/>
      <c r="SGV1321" s="9"/>
      <c r="SGW1321" s="9"/>
      <c r="SGX1321" s="9"/>
      <c r="SGY1321" s="9"/>
      <c r="SGZ1321" s="9"/>
      <c r="SHA1321" s="9"/>
      <c r="SHB1321" s="9"/>
      <c r="SHC1321" s="9"/>
      <c r="SHD1321" s="9"/>
      <c r="SHE1321" s="9"/>
      <c r="SHF1321" s="9"/>
      <c r="SHG1321" s="9"/>
      <c r="SHH1321" s="9"/>
      <c r="SHI1321" s="9"/>
      <c r="SHJ1321" s="9"/>
      <c r="SHK1321" s="9"/>
      <c r="SHL1321" s="9"/>
      <c r="SHM1321" s="9"/>
      <c r="SHN1321" s="9"/>
      <c r="SHO1321" s="9"/>
      <c r="SHP1321" s="9"/>
      <c r="SHQ1321" s="9"/>
      <c r="SHR1321" s="9"/>
      <c r="SHS1321" s="9"/>
      <c r="SHT1321" s="9"/>
      <c r="SHU1321" s="9"/>
      <c r="SHV1321" s="9"/>
      <c r="SHW1321" s="9"/>
      <c r="SHX1321" s="9"/>
      <c r="SHY1321" s="9"/>
      <c r="SHZ1321" s="9"/>
      <c r="SIA1321" s="9"/>
      <c r="SIB1321" s="9"/>
      <c r="SIC1321" s="9"/>
      <c r="SID1321" s="9"/>
      <c r="SIE1321" s="9"/>
      <c r="SIF1321" s="9"/>
      <c r="SIG1321" s="9"/>
      <c r="SIH1321" s="9"/>
      <c r="SII1321" s="9"/>
      <c r="SIJ1321" s="9"/>
      <c r="SIK1321" s="9"/>
      <c r="SIL1321" s="9"/>
      <c r="SIM1321" s="9"/>
      <c r="SIN1321" s="9"/>
      <c r="SIO1321" s="9"/>
      <c r="SIP1321" s="9"/>
      <c r="SIQ1321" s="9"/>
      <c r="SIR1321" s="9"/>
      <c r="SIS1321" s="9"/>
      <c r="SIT1321" s="9"/>
      <c r="SIU1321" s="9"/>
      <c r="SIV1321" s="9"/>
      <c r="SIW1321" s="9"/>
      <c r="SIX1321" s="9"/>
      <c r="SIY1321" s="9"/>
      <c r="SIZ1321" s="9"/>
      <c r="SJA1321" s="9"/>
      <c r="SJB1321" s="9"/>
      <c r="SJC1321" s="9"/>
      <c r="SJD1321" s="9"/>
      <c r="SJE1321" s="9"/>
      <c r="SJF1321" s="9"/>
      <c r="SJG1321" s="9"/>
      <c r="SJH1321" s="9"/>
      <c r="SJI1321" s="9"/>
      <c r="SJJ1321" s="9"/>
      <c r="SJK1321" s="9"/>
      <c r="SJL1321" s="9"/>
      <c r="SJM1321" s="9"/>
      <c r="SJN1321" s="9"/>
      <c r="SJO1321" s="9"/>
      <c r="SJP1321" s="9"/>
      <c r="SJQ1321" s="9"/>
      <c r="SJR1321" s="9"/>
      <c r="SJS1321" s="9"/>
      <c r="SJT1321" s="9"/>
      <c r="SJU1321" s="9"/>
      <c r="SJV1321" s="9"/>
      <c r="SJW1321" s="9"/>
      <c r="SJX1321" s="9"/>
      <c r="SJY1321" s="9"/>
      <c r="SJZ1321" s="9"/>
      <c r="SKA1321" s="9"/>
      <c r="SKB1321" s="9"/>
      <c r="SKC1321" s="9"/>
      <c r="SKD1321" s="9"/>
      <c r="SKE1321" s="9"/>
      <c r="SKF1321" s="9"/>
      <c r="SKG1321" s="9"/>
      <c r="SKH1321" s="9"/>
      <c r="SKI1321" s="9"/>
      <c r="SKJ1321" s="9"/>
      <c r="SKK1321" s="9"/>
      <c r="SKL1321" s="9"/>
      <c r="SKM1321" s="9"/>
      <c r="SKN1321" s="9"/>
      <c r="SKO1321" s="9"/>
      <c r="SKP1321" s="9"/>
      <c r="SKQ1321" s="9"/>
      <c r="SKR1321" s="9"/>
      <c r="SKS1321" s="9"/>
      <c r="SKT1321" s="9"/>
      <c r="SKU1321" s="9"/>
      <c r="SKV1321" s="9"/>
      <c r="SKW1321" s="9"/>
      <c r="SKX1321" s="9"/>
      <c r="SKY1321" s="9"/>
      <c r="SKZ1321" s="9"/>
      <c r="SLA1321" s="9"/>
      <c r="SLB1321" s="9"/>
      <c r="SLC1321" s="9"/>
      <c r="SLD1321" s="9"/>
      <c r="SLE1321" s="9"/>
      <c r="SLF1321" s="9"/>
      <c r="SLG1321" s="9"/>
      <c r="SLH1321" s="9"/>
      <c r="SLI1321" s="9"/>
      <c r="SLJ1321" s="9"/>
      <c r="SLK1321" s="9"/>
      <c r="SLL1321" s="9"/>
      <c r="SLM1321" s="9"/>
      <c r="SLN1321" s="9"/>
      <c r="SLO1321" s="9"/>
      <c r="SLP1321" s="9"/>
      <c r="SLQ1321" s="9"/>
      <c r="SLR1321" s="9"/>
      <c r="SLS1321" s="9"/>
      <c r="SLT1321" s="9"/>
      <c r="SLU1321" s="9"/>
      <c r="SLV1321" s="9"/>
      <c r="SLW1321" s="9"/>
      <c r="SLX1321" s="9"/>
      <c r="SLY1321" s="9"/>
      <c r="SLZ1321" s="9"/>
      <c r="SMA1321" s="9"/>
      <c r="SMB1321" s="9"/>
      <c r="SMC1321" s="9"/>
      <c r="SMD1321" s="9"/>
      <c r="SME1321" s="9"/>
      <c r="SMF1321" s="9"/>
      <c r="SMG1321" s="9"/>
      <c r="SMH1321" s="9"/>
      <c r="SMI1321" s="9"/>
      <c r="SMJ1321" s="9"/>
      <c r="SMK1321" s="9"/>
      <c r="SML1321" s="9"/>
      <c r="SMM1321" s="9"/>
      <c r="SMN1321" s="9"/>
      <c r="SMO1321" s="9"/>
      <c r="SMP1321" s="9"/>
      <c r="SMQ1321" s="9"/>
      <c r="SMR1321" s="9"/>
      <c r="SMS1321" s="9"/>
      <c r="SMT1321" s="9"/>
      <c r="SMU1321" s="9"/>
      <c r="SMV1321" s="9"/>
      <c r="SMW1321" s="9"/>
      <c r="SMX1321" s="9"/>
      <c r="SMY1321" s="9"/>
      <c r="SMZ1321" s="9"/>
      <c r="SNA1321" s="9"/>
      <c r="SNB1321" s="9"/>
      <c r="SNC1321" s="9"/>
      <c r="SND1321" s="9"/>
      <c r="SNE1321" s="9"/>
      <c r="SNF1321" s="9"/>
      <c r="SNG1321" s="9"/>
      <c r="SNH1321" s="9"/>
      <c r="SNI1321" s="9"/>
      <c r="SNJ1321" s="9"/>
      <c r="SNK1321" s="9"/>
      <c r="SNL1321" s="9"/>
      <c r="SNM1321" s="9"/>
      <c r="SNN1321" s="9"/>
      <c r="SNO1321" s="9"/>
      <c r="SNP1321" s="9"/>
      <c r="SNQ1321" s="9"/>
      <c r="SNR1321" s="9"/>
      <c r="SNS1321" s="9"/>
      <c r="SNT1321" s="9"/>
      <c r="SNU1321" s="9"/>
      <c r="SNV1321" s="9"/>
      <c r="SNW1321" s="9"/>
      <c r="SNX1321" s="9"/>
      <c r="SNY1321" s="9"/>
      <c r="SNZ1321" s="9"/>
      <c r="SOA1321" s="9"/>
      <c r="SOB1321" s="9"/>
      <c r="SOC1321" s="9"/>
      <c r="SOD1321" s="9"/>
      <c r="SOE1321" s="9"/>
      <c r="SOF1321" s="9"/>
      <c r="SOG1321" s="9"/>
      <c r="SOH1321" s="9"/>
      <c r="SOI1321" s="9"/>
      <c r="SOJ1321" s="9"/>
      <c r="SOK1321" s="9"/>
      <c r="SOL1321" s="9"/>
      <c r="SOM1321" s="9"/>
      <c r="SON1321" s="9"/>
      <c r="SOO1321" s="9"/>
      <c r="SOP1321" s="9"/>
      <c r="SOQ1321" s="9"/>
      <c r="SOR1321" s="9"/>
      <c r="SOS1321" s="9"/>
      <c r="SOT1321" s="9"/>
      <c r="SOU1321" s="9"/>
      <c r="SOV1321" s="9"/>
      <c r="SOW1321" s="9"/>
      <c r="SOX1321" s="9"/>
      <c r="SOY1321" s="9"/>
      <c r="SOZ1321" s="9"/>
      <c r="SPA1321" s="9"/>
      <c r="SPB1321" s="9"/>
      <c r="SPC1321" s="9"/>
      <c r="SPD1321" s="9"/>
      <c r="SPE1321" s="9"/>
      <c r="SPF1321" s="9"/>
      <c r="SPG1321" s="9"/>
      <c r="SPH1321" s="9"/>
      <c r="SPI1321" s="9"/>
      <c r="SPJ1321" s="9"/>
      <c r="SPK1321" s="9"/>
      <c r="SPL1321" s="9"/>
      <c r="SPM1321" s="9"/>
      <c r="SPN1321" s="9"/>
      <c r="SPO1321" s="9"/>
      <c r="SPP1321" s="9"/>
      <c r="SPQ1321" s="9"/>
      <c r="SPR1321" s="9"/>
      <c r="SPS1321" s="9"/>
      <c r="SPT1321" s="9"/>
      <c r="SPU1321" s="9"/>
      <c r="SPV1321" s="9"/>
      <c r="SPW1321" s="9"/>
      <c r="SPX1321" s="9"/>
      <c r="SPY1321" s="9"/>
      <c r="SPZ1321" s="9"/>
      <c r="SQA1321" s="9"/>
      <c r="SQB1321" s="9"/>
      <c r="SQC1321" s="9"/>
      <c r="SQD1321" s="9"/>
      <c r="SQE1321" s="9"/>
      <c r="SQF1321" s="9"/>
      <c r="SQG1321" s="9"/>
      <c r="SQH1321" s="9"/>
      <c r="SQI1321" s="9"/>
      <c r="SQJ1321" s="9"/>
      <c r="SQK1321" s="9"/>
      <c r="SQL1321" s="9"/>
      <c r="SQM1321" s="9"/>
      <c r="SQN1321" s="9"/>
      <c r="SQO1321" s="9"/>
      <c r="SQP1321" s="9"/>
      <c r="SQQ1321" s="9"/>
      <c r="SQR1321" s="9"/>
      <c r="SQS1321" s="9"/>
      <c r="SQT1321" s="9"/>
      <c r="SQU1321" s="9"/>
      <c r="SQV1321" s="9"/>
      <c r="SQW1321" s="9"/>
      <c r="SQX1321" s="9"/>
      <c r="SQY1321" s="9"/>
      <c r="SQZ1321" s="9"/>
      <c r="SRA1321" s="9"/>
      <c r="SRB1321" s="9"/>
      <c r="SRC1321" s="9"/>
      <c r="SRD1321" s="9"/>
      <c r="SRE1321" s="9"/>
      <c r="SRF1321" s="9"/>
      <c r="SRG1321" s="9"/>
      <c r="SRH1321" s="9"/>
      <c r="SRI1321" s="9"/>
      <c r="SRJ1321" s="9"/>
      <c r="SRK1321" s="9"/>
      <c r="SRL1321" s="9"/>
      <c r="SRM1321" s="9"/>
      <c r="SRN1321" s="9"/>
      <c r="SRO1321" s="9"/>
      <c r="SRP1321" s="9"/>
      <c r="SRQ1321" s="9"/>
      <c r="SRR1321" s="9"/>
      <c r="SRS1321" s="9"/>
      <c r="SRT1321" s="9"/>
      <c r="SRU1321" s="9"/>
      <c r="SRV1321" s="9"/>
      <c r="SRW1321" s="9"/>
      <c r="SRX1321" s="9"/>
      <c r="SRY1321" s="9"/>
      <c r="SRZ1321" s="9"/>
      <c r="SSA1321" s="9"/>
      <c r="SSB1321" s="9"/>
      <c r="SSC1321" s="9"/>
      <c r="SSD1321" s="9"/>
      <c r="SSE1321" s="9"/>
      <c r="SSF1321" s="9"/>
      <c r="SSG1321" s="9"/>
      <c r="SSH1321" s="9"/>
      <c r="SSI1321" s="9"/>
      <c r="SSJ1321" s="9"/>
      <c r="SSK1321" s="9"/>
      <c r="SSL1321" s="9"/>
      <c r="SSM1321" s="9"/>
      <c r="SSN1321" s="9"/>
      <c r="SSO1321" s="9"/>
      <c r="SSP1321" s="9"/>
      <c r="SSQ1321" s="9"/>
      <c r="SSR1321" s="9"/>
      <c r="SSS1321" s="9"/>
      <c r="SST1321" s="9"/>
      <c r="SSU1321" s="9"/>
      <c r="SSV1321" s="9"/>
      <c r="SSW1321" s="9"/>
      <c r="SSX1321" s="9"/>
      <c r="SSY1321" s="9"/>
      <c r="SSZ1321" s="9"/>
      <c r="STA1321" s="9"/>
      <c r="STB1321" s="9"/>
      <c r="STC1321" s="9"/>
      <c r="STD1321" s="9"/>
      <c r="STE1321" s="9"/>
      <c r="STF1321" s="9"/>
      <c r="STG1321" s="9"/>
      <c r="STH1321" s="9"/>
      <c r="STI1321" s="9"/>
      <c r="STJ1321" s="9"/>
      <c r="STK1321" s="9"/>
      <c r="STL1321" s="9"/>
      <c r="STM1321" s="9"/>
      <c r="STN1321" s="9"/>
      <c r="STO1321" s="9"/>
      <c r="STP1321" s="9"/>
      <c r="STQ1321" s="9"/>
      <c r="STR1321" s="9"/>
      <c r="STS1321" s="9"/>
      <c r="STT1321" s="9"/>
      <c r="STU1321" s="9"/>
      <c r="STV1321" s="9"/>
      <c r="STW1321" s="9"/>
      <c r="STX1321" s="9"/>
      <c r="STY1321" s="9"/>
      <c r="STZ1321" s="9"/>
      <c r="SUA1321" s="9"/>
      <c r="SUB1321" s="9"/>
      <c r="SUC1321" s="9"/>
      <c r="SUD1321" s="9"/>
      <c r="SUE1321" s="9"/>
      <c r="SUF1321" s="9"/>
      <c r="SUG1321" s="9"/>
      <c r="SUH1321" s="9"/>
      <c r="SUI1321" s="9"/>
      <c r="SUJ1321" s="9"/>
      <c r="SUK1321" s="9"/>
      <c r="SUL1321" s="9"/>
      <c r="SUM1321" s="9"/>
      <c r="SUN1321" s="9"/>
      <c r="SUO1321" s="9"/>
      <c r="SUP1321" s="9"/>
      <c r="SUQ1321" s="9"/>
      <c r="SUR1321" s="9"/>
      <c r="SUS1321" s="9"/>
      <c r="SUT1321" s="9"/>
      <c r="SUU1321" s="9"/>
      <c r="SUV1321" s="9"/>
      <c r="SUW1321" s="9"/>
      <c r="SUX1321" s="9"/>
      <c r="SUY1321" s="9"/>
      <c r="SUZ1321" s="9"/>
      <c r="SVA1321" s="9"/>
      <c r="SVB1321" s="9"/>
      <c r="SVC1321" s="9"/>
      <c r="SVD1321" s="9"/>
      <c r="SVE1321" s="9"/>
      <c r="SVF1321" s="9"/>
      <c r="SVG1321" s="9"/>
      <c r="SVH1321" s="9"/>
      <c r="SVI1321" s="9"/>
      <c r="SVJ1321" s="9"/>
      <c r="SVK1321" s="9"/>
      <c r="SVL1321" s="9"/>
      <c r="SVM1321" s="9"/>
      <c r="SVN1321" s="9"/>
      <c r="SVO1321" s="9"/>
      <c r="SVP1321" s="9"/>
      <c r="SVQ1321" s="9"/>
      <c r="SVR1321" s="9"/>
      <c r="SVS1321" s="9"/>
      <c r="SVT1321" s="9"/>
      <c r="SVU1321" s="9"/>
      <c r="SVV1321" s="9"/>
      <c r="SVW1321" s="9"/>
      <c r="SVX1321" s="9"/>
      <c r="SVY1321" s="9"/>
      <c r="SVZ1321" s="9"/>
      <c r="SWA1321" s="9"/>
      <c r="SWB1321" s="9"/>
      <c r="SWC1321" s="9"/>
      <c r="SWD1321" s="9"/>
      <c r="SWE1321" s="9"/>
      <c r="SWF1321" s="9"/>
      <c r="SWG1321" s="9"/>
      <c r="SWH1321" s="9"/>
      <c r="SWI1321" s="9"/>
      <c r="SWJ1321" s="9"/>
      <c r="SWK1321" s="9"/>
      <c r="SWL1321" s="9"/>
      <c r="SWM1321" s="9"/>
      <c r="SWN1321" s="9"/>
      <c r="SWO1321" s="9"/>
      <c r="SWP1321" s="9"/>
      <c r="SWQ1321" s="9"/>
      <c r="SWR1321" s="9"/>
      <c r="SWS1321" s="9"/>
      <c r="SWT1321" s="9"/>
      <c r="SWU1321" s="9"/>
      <c r="SWV1321" s="9"/>
      <c r="SWW1321" s="9"/>
      <c r="SWX1321" s="9"/>
      <c r="SWY1321" s="9"/>
      <c r="SWZ1321" s="9"/>
      <c r="SXA1321" s="9"/>
      <c r="SXB1321" s="9"/>
      <c r="SXC1321" s="9"/>
      <c r="SXD1321" s="9"/>
      <c r="SXE1321" s="9"/>
      <c r="SXF1321" s="9"/>
      <c r="SXG1321" s="9"/>
      <c r="SXH1321" s="9"/>
      <c r="SXI1321" s="9"/>
      <c r="SXJ1321" s="9"/>
      <c r="SXK1321" s="9"/>
      <c r="SXL1321" s="9"/>
      <c r="SXM1321" s="9"/>
      <c r="SXN1321" s="9"/>
      <c r="SXO1321" s="9"/>
      <c r="SXP1321" s="9"/>
      <c r="SXQ1321" s="9"/>
      <c r="SXR1321" s="9"/>
      <c r="SXS1321" s="9"/>
      <c r="SXT1321" s="9"/>
      <c r="SXU1321" s="9"/>
      <c r="SXV1321" s="9"/>
      <c r="SXW1321" s="9"/>
      <c r="SXX1321" s="9"/>
      <c r="SXY1321" s="9"/>
      <c r="SXZ1321" s="9"/>
      <c r="SYA1321" s="9"/>
      <c r="SYB1321" s="9"/>
      <c r="SYC1321" s="9"/>
      <c r="SYD1321" s="9"/>
      <c r="SYE1321" s="9"/>
      <c r="SYF1321" s="9"/>
      <c r="SYG1321" s="9"/>
      <c r="SYH1321" s="9"/>
      <c r="SYI1321" s="9"/>
      <c r="SYJ1321" s="9"/>
      <c r="SYK1321" s="9"/>
      <c r="SYL1321" s="9"/>
      <c r="SYM1321" s="9"/>
      <c r="SYN1321" s="9"/>
      <c r="SYO1321" s="9"/>
      <c r="SYP1321" s="9"/>
      <c r="SYQ1321" s="9"/>
      <c r="SYR1321" s="9"/>
      <c r="SYS1321" s="9"/>
      <c r="SYT1321" s="9"/>
      <c r="SYU1321" s="9"/>
      <c r="SYV1321" s="9"/>
      <c r="SYW1321" s="9"/>
      <c r="SYX1321" s="9"/>
      <c r="SYY1321" s="9"/>
      <c r="SYZ1321" s="9"/>
      <c r="SZA1321" s="9"/>
      <c r="SZB1321" s="9"/>
      <c r="SZC1321" s="9"/>
      <c r="SZD1321" s="9"/>
      <c r="SZE1321" s="9"/>
      <c r="SZF1321" s="9"/>
      <c r="SZG1321" s="9"/>
      <c r="SZH1321" s="9"/>
      <c r="SZI1321" s="9"/>
      <c r="SZJ1321" s="9"/>
      <c r="SZK1321" s="9"/>
      <c r="SZL1321" s="9"/>
      <c r="SZM1321" s="9"/>
      <c r="SZN1321" s="9"/>
      <c r="SZO1321" s="9"/>
      <c r="SZP1321" s="9"/>
      <c r="SZQ1321" s="9"/>
      <c r="SZR1321" s="9"/>
      <c r="SZS1321" s="9"/>
      <c r="SZT1321" s="9"/>
      <c r="SZU1321" s="9"/>
      <c r="SZV1321" s="9"/>
      <c r="SZW1321" s="9"/>
      <c r="SZX1321" s="9"/>
      <c r="SZY1321" s="9"/>
      <c r="SZZ1321" s="9"/>
      <c r="TAA1321" s="9"/>
      <c r="TAB1321" s="9"/>
      <c r="TAC1321" s="9"/>
      <c r="TAD1321" s="9"/>
      <c r="TAE1321" s="9"/>
      <c r="TAF1321" s="9"/>
      <c r="TAG1321" s="9"/>
      <c r="TAH1321" s="9"/>
      <c r="TAI1321" s="9"/>
      <c r="TAJ1321" s="9"/>
      <c r="TAK1321" s="9"/>
      <c r="TAL1321" s="9"/>
      <c r="TAM1321" s="9"/>
      <c r="TAN1321" s="9"/>
      <c r="TAO1321" s="9"/>
      <c r="TAP1321" s="9"/>
      <c r="TAQ1321" s="9"/>
      <c r="TAR1321" s="9"/>
      <c r="TAS1321" s="9"/>
      <c r="TAT1321" s="9"/>
      <c r="TAU1321" s="9"/>
      <c r="TAV1321" s="9"/>
      <c r="TAW1321" s="9"/>
      <c r="TAX1321" s="9"/>
      <c r="TAY1321" s="9"/>
      <c r="TAZ1321" s="9"/>
      <c r="TBA1321" s="9"/>
      <c r="TBB1321" s="9"/>
      <c r="TBC1321" s="9"/>
      <c r="TBD1321" s="9"/>
      <c r="TBE1321" s="9"/>
      <c r="TBF1321" s="9"/>
      <c r="TBG1321" s="9"/>
      <c r="TBH1321" s="9"/>
      <c r="TBI1321" s="9"/>
      <c r="TBJ1321" s="9"/>
      <c r="TBK1321" s="9"/>
      <c r="TBL1321" s="9"/>
      <c r="TBM1321" s="9"/>
      <c r="TBN1321" s="9"/>
      <c r="TBO1321" s="9"/>
      <c r="TBP1321" s="9"/>
      <c r="TBQ1321" s="9"/>
      <c r="TBR1321" s="9"/>
      <c r="TBS1321" s="9"/>
      <c r="TBT1321" s="9"/>
      <c r="TBU1321" s="9"/>
      <c r="TBV1321" s="9"/>
      <c r="TBW1321" s="9"/>
      <c r="TBX1321" s="9"/>
      <c r="TBY1321" s="9"/>
      <c r="TBZ1321" s="9"/>
      <c r="TCA1321" s="9"/>
      <c r="TCB1321" s="9"/>
      <c r="TCC1321" s="9"/>
      <c r="TCD1321" s="9"/>
      <c r="TCE1321" s="9"/>
      <c r="TCF1321" s="9"/>
      <c r="TCG1321" s="9"/>
      <c r="TCH1321" s="9"/>
      <c r="TCI1321" s="9"/>
      <c r="TCJ1321" s="9"/>
      <c r="TCK1321" s="9"/>
      <c r="TCL1321" s="9"/>
      <c r="TCM1321" s="9"/>
      <c r="TCN1321" s="9"/>
      <c r="TCO1321" s="9"/>
      <c r="TCP1321" s="9"/>
      <c r="TCQ1321" s="9"/>
      <c r="TCR1321" s="9"/>
      <c r="TCS1321" s="9"/>
      <c r="TCT1321" s="9"/>
      <c r="TCU1321" s="9"/>
      <c r="TCV1321" s="9"/>
      <c r="TCW1321" s="9"/>
      <c r="TCX1321" s="9"/>
      <c r="TCY1321" s="9"/>
      <c r="TCZ1321" s="9"/>
      <c r="TDA1321" s="9"/>
      <c r="TDB1321" s="9"/>
      <c r="TDC1321" s="9"/>
      <c r="TDD1321" s="9"/>
      <c r="TDE1321" s="9"/>
      <c r="TDF1321" s="9"/>
      <c r="TDG1321" s="9"/>
      <c r="TDH1321" s="9"/>
      <c r="TDI1321" s="9"/>
      <c r="TDJ1321" s="9"/>
      <c r="TDK1321" s="9"/>
      <c r="TDL1321" s="9"/>
      <c r="TDM1321" s="9"/>
      <c r="TDN1321" s="9"/>
      <c r="TDO1321" s="9"/>
      <c r="TDP1321" s="9"/>
      <c r="TDQ1321" s="9"/>
      <c r="TDR1321" s="9"/>
      <c r="TDS1321" s="9"/>
      <c r="TDT1321" s="9"/>
      <c r="TDU1321" s="9"/>
      <c r="TDV1321" s="9"/>
      <c r="TDW1321" s="9"/>
      <c r="TDX1321" s="9"/>
      <c r="TDY1321" s="9"/>
      <c r="TDZ1321" s="9"/>
      <c r="TEA1321" s="9"/>
      <c r="TEB1321" s="9"/>
      <c r="TEC1321" s="9"/>
      <c r="TED1321" s="9"/>
      <c r="TEE1321" s="9"/>
      <c r="TEF1321" s="9"/>
      <c r="TEG1321" s="9"/>
      <c r="TEH1321" s="9"/>
      <c r="TEI1321" s="9"/>
      <c r="TEJ1321" s="9"/>
      <c r="TEK1321" s="9"/>
      <c r="TEL1321" s="9"/>
      <c r="TEM1321" s="9"/>
      <c r="TEN1321" s="9"/>
      <c r="TEO1321" s="9"/>
      <c r="TEP1321" s="9"/>
      <c r="TEQ1321" s="9"/>
      <c r="TER1321" s="9"/>
      <c r="TES1321" s="9"/>
      <c r="TET1321" s="9"/>
      <c r="TEU1321" s="9"/>
      <c r="TEV1321" s="9"/>
      <c r="TEW1321" s="9"/>
      <c r="TEX1321" s="9"/>
      <c r="TEY1321" s="9"/>
      <c r="TEZ1321" s="9"/>
      <c r="TFA1321" s="9"/>
      <c r="TFB1321" s="9"/>
      <c r="TFC1321" s="9"/>
      <c r="TFD1321" s="9"/>
      <c r="TFE1321" s="9"/>
      <c r="TFF1321" s="9"/>
      <c r="TFG1321" s="9"/>
      <c r="TFH1321" s="9"/>
      <c r="TFI1321" s="9"/>
      <c r="TFJ1321" s="9"/>
      <c r="TFK1321" s="9"/>
      <c r="TFL1321" s="9"/>
      <c r="TFM1321" s="9"/>
      <c r="TFN1321" s="9"/>
      <c r="TFO1321" s="9"/>
      <c r="TFP1321" s="9"/>
      <c r="TFQ1321" s="9"/>
      <c r="TFR1321" s="9"/>
      <c r="TFS1321" s="9"/>
      <c r="TFT1321" s="9"/>
      <c r="TFU1321" s="9"/>
      <c r="TFV1321" s="9"/>
      <c r="TFW1321" s="9"/>
      <c r="TFX1321" s="9"/>
      <c r="TFY1321" s="9"/>
      <c r="TFZ1321" s="9"/>
      <c r="TGA1321" s="9"/>
      <c r="TGB1321" s="9"/>
      <c r="TGC1321" s="9"/>
      <c r="TGD1321" s="9"/>
      <c r="TGE1321" s="9"/>
      <c r="TGF1321" s="9"/>
      <c r="TGG1321" s="9"/>
      <c r="TGH1321" s="9"/>
      <c r="TGI1321" s="9"/>
      <c r="TGJ1321" s="9"/>
      <c r="TGK1321" s="9"/>
      <c r="TGL1321" s="9"/>
      <c r="TGM1321" s="9"/>
      <c r="TGN1321" s="9"/>
      <c r="TGO1321" s="9"/>
      <c r="TGP1321" s="9"/>
      <c r="TGQ1321" s="9"/>
      <c r="TGR1321" s="9"/>
      <c r="TGS1321" s="9"/>
      <c r="TGT1321" s="9"/>
      <c r="TGU1321" s="9"/>
      <c r="TGV1321" s="9"/>
      <c r="TGW1321" s="9"/>
      <c r="TGX1321" s="9"/>
      <c r="TGY1321" s="9"/>
      <c r="TGZ1321" s="9"/>
      <c r="THA1321" s="9"/>
      <c r="THB1321" s="9"/>
      <c r="THC1321" s="9"/>
      <c r="THD1321" s="9"/>
      <c r="THE1321" s="9"/>
      <c r="THF1321" s="9"/>
      <c r="THG1321" s="9"/>
      <c r="THH1321" s="9"/>
      <c r="THI1321" s="9"/>
      <c r="THJ1321" s="9"/>
      <c r="THK1321" s="9"/>
      <c r="THL1321" s="9"/>
      <c r="THM1321" s="9"/>
      <c r="THN1321" s="9"/>
      <c r="THO1321" s="9"/>
      <c r="THP1321" s="9"/>
      <c r="THQ1321" s="9"/>
      <c r="THR1321" s="9"/>
      <c r="THS1321" s="9"/>
      <c r="THT1321" s="9"/>
      <c r="THU1321" s="9"/>
      <c r="THV1321" s="9"/>
      <c r="THW1321" s="9"/>
      <c r="THX1321" s="9"/>
      <c r="THY1321" s="9"/>
      <c r="THZ1321" s="9"/>
      <c r="TIA1321" s="9"/>
      <c r="TIB1321" s="9"/>
      <c r="TIC1321" s="9"/>
      <c r="TID1321" s="9"/>
      <c r="TIE1321" s="9"/>
      <c r="TIF1321" s="9"/>
      <c r="TIG1321" s="9"/>
      <c r="TIH1321" s="9"/>
      <c r="TII1321" s="9"/>
      <c r="TIJ1321" s="9"/>
      <c r="TIK1321" s="9"/>
      <c r="TIL1321" s="9"/>
      <c r="TIM1321" s="9"/>
      <c r="TIN1321" s="9"/>
      <c r="TIO1321" s="9"/>
      <c r="TIP1321" s="9"/>
      <c r="TIQ1321" s="9"/>
      <c r="TIR1321" s="9"/>
      <c r="TIS1321" s="9"/>
      <c r="TIT1321" s="9"/>
      <c r="TIU1321" s="9"/>
      <c r="TIV1321" s="9"/>
      <c r="TIW1321" s="9"/>
      <c r="TIX1321" s="9"/>
      <c r="TIY1321" s="9"/>
      <c r="TIZ1321" s="9"/>
      <c r="TJA1321" s="9"/>
      <c r="TJB1321" s="9"/>
      <c r="TJC1321" s="9"/>
      <c r="TJD1321" s="9"/>
      <c r="TJE1321" s="9"/>
      <c r="TJF1321" s="9"/>
      <c r="TJG1321" s="9"/>
      <c r="TJH1321" s="9"/>
      <c r="TJI1321" s="9"/>
      <c r="TJJ1321" s="9"/>
      <c r="TJK1321" s="9"/>
      <c r="TJL1321" s="9"/>
      <c r="TJM1321" s="9"/>
      <c r="TJN1321" s="9"/>
      <c r="TJO1321" s="9"/>
      <c r="TJP1321" s="9"/>
      <c r="TJQ1321" s="9"/>
      <c r="TJR1321" s="9"/>
      <c r="TJS1321" s="9"/>
      <c r="TJT1321" s="9"/>
      <c r="TJU1321" s="9"/>
      <c r="TJV1321" s="9"/>
      <c r="TJW1321" s="9"/>
      <c r="TJX1321" s="9"/>
      <c r="TJY1321" s="9"/>
      <c r="TJZ1321" s="9"/>
      <c r="TKA1321" s="9"/>
      <c r="TKB1321" s="9"/>
      <c r="TKC1321" s="9"/>
      <c r="TKD1321" s="9"/>
      <c r="TKE1321" s="9"/>
      <c r="TKF1321" s="9"/>
      <c r="TKG1321" s="9"/>
      <c r="TKH1321" s="9"/>
      <c r="TKI1321" s="9"/>
      <c r="TKJ1321" s="9"/>
      <c r="TKK1321" s="9"/>
      <c r="TKL1321" s="9"/>
      <c r="TKM1321" s="9"/>
      <c r="TKN1321" s="9"/>
      <c r="TKO1321" s="9"/>
      <c r="TKP1321" s="9"/>
      <c r="TKQ1321" s="9"/>
      <c r="TKR1321" s="9"/>
      <c r="TKS1321" s="9"/>
      <c r="TKT1321" s="9"/>
      <c r="TKU1321" s="9"/>
      <c r="TKV1321" s="9"/>
      <c r="TKW1321" s="9"/>
      <c r="TKX1321" s="9"/>
      <c r="TKY1321" s="9"/>
      <c r="TKZ1321" s="9"/>
      <c r="TLA1321" s="9"/>
      <c r="TLB1321" s="9"/>
      <c r="TLC1321" s="9"/>
      <c r="TLD1321" s="9"/>
      <c r="TLE1321" s="9"/>
      <c r="TLF1321" s="9"/>
      <c r="TLG1321" s="9"/>
      <c r="TLH1321" s="9"/>
      <c r="TLI1321" s="9"/>
      <c r="TLJ1321" s="9"/>
      <c r="TLK1321" s="9"/>
      <c r="TLL1321" s="9"/>
      <c r="TLM1321" s="9"/>
      <c r="TLN1321" s="9"/>
      <c r="TLO1321" s="9"/>
      <c r="TLP1321" s="9"/>
      <c r="TLQ1321" s="9"/>
      <c r="TLR1321" s="9"/>
      <c r="TLS1321" s="9"/>
      <c r="TLT1321" s="9"/>
      <c r="TLU1321" s="9"/>
      <c r="TLV1321" s="9"/>
      <c r="TLW1321" s="9"/>
      <c r="TLX1321" s="9"/>
      <c r="TLY1321" s="9"/>
      <c r="TLZ1321" s="9"/>
      <c r="TMA1321" s="9"/>
      <c r="TMB1321" s="9"/>
      <c r="TMC1321" s="9"/>
      <c r="TMD1321" s="9"/>
      <c r="TME1321" s="9"/>
      <c r="TMF1321" s="9"/>
      <c r="TMG1321" s="9"/>
      <c r="TMH1321" s="9"/>
      <c r="TMI1321" s="9"/>
      <c r="TMJ1321" s="9"/>
      <c r="TMK1321" s="9"/>
      <c r="TML1321" s="9"/>
      <c r="TMM1321" s="9"/>
      <c r="TMN1321" s="9"/>
      <c r="TMO1321" s="9"/>
      <c r="TMP1321" s="9"/>
      <c r="TMQ1321" s="9"/>
      <c r="TMR1321" s="9"/>
      <c r="TMS1321" s="9"/>
      <c r="TMT1321" s="9"/>
      <c r="TMU1321" s="9"/>
      <c r="TMV1321" s="9"/>
      <c r="TMW1321" s="9"/>
      <c r="TMX1321" s="9"/>
      <c r="TMY1321" s="9"/>
      <c r="TMZ1321" s="9"/>
      <c r="TNA1321" s="9"/>
      <c r="TNB1321" s="9"/>
      <c r="TNC1321" s="9"/>
      <c r="TND1321" s="9"/>
      <c r="TNE1321" s="9"/>
      <c r="TNF1321" s="9"/>
      <c r="TNG1321" s="9"/>
      <c r="TNH1321" s="9"/>
      <c r="TNI1321" s="9"/>
      <c r="TNJ1321" s="9"/>
      <c r="TNK1321" s="9"/>
      <c r="TNL1321" s="9"/>
      <c r="TNM1321" s="9"/>
      <c r="TNN1321" s="9"/>
      <c r="TNO1321" s="9"/>
      <c r="TNP1321" s="9"/>
      <c r="TNQ1321" s="9"/>
      <c r="TNR1321" s="9"/>
      <c r="TNS1321" s="9"/>
      <c r="TNT1321" s="9"/>
      <c r="TNU1321" s="9"/>
      <c r="TNV1321" s="9"/>
      <c r="TNW1321" s="9"/>
      <c r="TNX1321" s="9"/>
      <c r="TNY1321" s="9"/>
      <c r="TNZ1321" s="9"/>
      <c r="TOA1321" s="9"/>
      <c r="TOB1321" s="9"/>
      <c r="TOC1321" s="9"/>
      <c r="TOD1321" s="9"/>
      <c r="TOE1321" s="9"/>
      <c r="TOF1321" s="9"/>
      <c r="TOG1321" s="9"/>
      <c r="TOH1321" s="9"/>
      <c r="TOI1321" s="9"/>
      <c r="TOJ1321" s="9"/>
      <c r="TOK1321" s="9"/>
      <c r="TOL1321" s="9"/>
      <c r="TOM1321" s="9"/>
      <c r="TON1321" s="9"/>
      <c r="TOO1321" s="9"/>
      <c r="TOP1321" s="9"/>
      <c r="TOQ1321" s="9"/>
      <c r="TOR1321" s="9"/>
      <c r="TOS1321" s="9"/>
      <c r="TOT1321" s="9"/>
      <c r="TOU1321" s="9"/>
      <c r="TOV1321" s="9"/>
      <c r="TOW1321" s="9"/>
      <c r="TOX1321" s="9"/>
      <c r="TOY1321" s="9"/>
      <c r="TOZ1321" s="9"/>
      <c r="TPA1321" s="9"/>
      <c r="TPB1321" s="9"/>
      <c r="TPC1321" s="9"/>
      <c r="TPD1321" s="9"/>
      <c r="TPE1321" s="9"/>
      <c r="TPF1321" s="9"/>
      <c r="TPG1321" s="9"/>
      <c r="TPH1321" s="9"/>
      <c r="TPI1321" s="9"/>
      <c r="TPJ1321" s="9"/>
      <c r="TPK1321" s="9"/>
      <c r="TPL1321" s="9"/>
      <c r="TPM1321" s="9"/>
      <c r="TPN1321" s="9"/>
      <c r="TPO1321" s="9"/>
      <c r="TPP1321" s="9"/>
      <c r="TPQ1321" s="9"/>
      <c r="TPR1321" s="9"/>
      <c r="TPS1321" s="9"/>
      <c r="TPT1321" s="9"/>
      <c r="TPU1321" s="9"/>
      <c r="TPV1321" s="9"/>
      <c r="TPW1321" s="9"/>
      <c r="TPX1321" s="9"/>
      <c r="TPY1321" s="9"/>
      <c r="TPZ1321" s="9"/>
      <c r="TQA1321" s="9"/>
      <c r="TQB1321" s="9"/>
      <c r="TQC1321" s="9"/>
      <c r="TQD1321" s="9"/>
      <c r="TQE1321" s="9"/>
      <c r="TQF1321" s="9"/>
      <c r="TQG1321" s="9"/>
      <c r="TQH1321" s="9"/>
      <c r="TQI1321" s="9"/>
      <c r="TQJ1321" s="9"/>
      <c r="TQK1321" s="9"/>
      <c r="TQL1321" s="9"/>
      <c r="TQM1321" s="9"/>
      <c r="TQN1321" s="9"/>
      <c r="TQO1321" s="9"/>
      <c r="TQP1321" s="9"/>
      <c r="TQQ1321" s="9"/>
      <c r="TQR1321" s="9"/>
      <c r="TQS1321" s="9"/>
      <c r="TQT1321" s="9"/>
      <c r="TQU1321" s="9"/>
      <c r="TQV1321" s="9"/>
      <c r="TQW1321" s="9"/>
      <c r="TQX1321" s="9"/>
      <c r="TQY1321" s="9"/>
      <c r="TQZ1321" s="9"/>
      <c r="TRA1321" s="9"/>
      <c r="TRB1321" s="9"/>
      <c r="TRC1321" s="9"/>
      <c r="TRD1321" s="9"/>
      <c r="TRE1321" s="9"/>
      <c r="TRF1321" s="9"/>
      <c r="TRG1321" s="9"/>
      <c r="TRH1321" s="9"/>
      <c r="TRI1321" s="9"/>
      <c r="TRJ1321" s="9"/>
      <c r="TRK1321" s="9"/>
      <c r="TRL1321" s="9"/>
      <c r="TRM1321" s="9"/>
      <c r="TRN1321" s="9"/>
      <c r="TRO1321" s="9"/>
      <c r="TRP1321" s="9"/>
      <c r="TRQ1321" s="9"/>
      <c r="TRR1321" s="9"/>
      <c r="TRS1321" s="9"/>
      <c r="TRT1321" s="9"/>
      <c r="TRU1321" s="9"/>
      <c r="TRV1321" s="9"/>
      <c r="TRW1321" s="9"/>
      <c r="TRX1321" s="9"/>
      <c r="TRY1321" s="9"/>
      <c r="TRZ1321" s="9"/>
      <c r="TSA1321" s="9"/>
      <c r="TSB1321" s="9"/>
      <c r="TSC1321" s="9"/>
      <c r="TSD1321" s="9"/>
      <c r="TSE1321" s="9"/>
      <c r="TSF1321" s="9"/>
      <c r="TSG1321" s="9"/>
      <c r="TSH1321" s="9"/>
      <c r="TSI1321" s="9"/>
      <c r="TSJ1321" s="9"/>
      <c r="TSK1321" s="9"/>
      <c r="TSL1321" s="9"/>
      <c r="TSM1321" s="9"/>
      <c r="TSN1321" s="9"/>
      <c r="TSO1321" s="9"/>
      <c r="TSP1321" s="9"/>
      <c r="TSQ1321" s="9"/>
      <c r="TSR1321" s="9"/>
      <c r="TSS1321" s="9"/>
      <c r="TST1321" s="9"/>
      <c r="TSU1321" s="9"/>
      <c r="TSV1321" s="9"/>
      <c r="TSW1321" s="9"/>
      <c r="TSX1321" s="9"/>
      <c r="TSY1321" s="9"/>
      <c r="TSZ1321" s="9"/>
      <c r="TTA1321" s="9"/>
      <c r="TTB1321" s="9"/>
      <c r="TTC1321" s="9"/>
      <c r="TTD1321" s="9"/>
      <c r="TTE1321" s="9"/>
      <c r="TTF1321" s="9"/>
      <c r="TTG1321" s="9"/>
      <c r="TTH1321" s="9"/>
      <c r="TTI1321" s="9"/>
      <c r="TTJ1321" s="9"/>
      <c r="TTK1321" s="9"/>
      <c r="TTL1321" s="9"/>
      <c r="TTM1321" s="9"/>
      <c r="TTN1321" s="9"/>
      <c r="TTO1321" s="9"/>
      <c r="TTP1321" s="9"/>
      <c r="TTQ1321" s="9"/>
      <c r="TTR1321" s="9"/>
      <c r="TTS1321" s="9"/>
      <c r="TTT1321" s="9"/>
      <c r="TTU1321" s="9"/>
      <c r="TTV1321" s="9"/>
      <c r="TTW1321" s="9"/>
      <c r="TTX1321" s="9"/>
      <c r="TTY1321" s="9"/>
      <c r="TTZ1321" s="9"/>
      <c r="TUA1321" s="9"/>
      <c r="TUB1321" s="9"/>
      <c r="TUC1321" s="9"/>
      <c r="TUD1321" s="9"/>
      <c r="TUE1321" s="9"/>
      <c r="TUF1321" s="9"/>
      <c r="TUG1321" s="9"/>
      <c r="TUH1321" s="9"/>
      <c r="TUI1321" s="9"/>
      <c r="TUJ1321" s="9"/>
      <c r="TUK1321" s="9"/>
      <c r="TUL1321" s="9"/>
      <c r="TUM1321" s="9"/>
      <c r="TUN1321" s="9"/>
      <c r="TUO1321" s="9"/>
      <c r="TUP1321" s="9"/>
      <c r="TUQ1321" s="9"/>
      <c r="TUR1321" s="9"/>
      <c r="TUS1321" s="9"/>
      <c r="TUT1321" s="9"/>
      <c r="TUU1321" s="9"/>
      <c r="TUV1321" s="9"/>
      <c r="TUW1321" s="9"/>
      <c r="TUX1321" s="9"/>
      <c r="TUY1321" s="9"/>
      <c r="TUZ1321" s="9"/>
      <c r="TVA1321" s="9"/>
      <c r="TVB1321" s="9"/>
      <c r="TVC1321" s="9"/>
      <c r="TVD1321" s="9"/>
      <c r="TVE1321" s="9"/>
      <c r="TVF1321" s="9"/>
      <c r="TVG1321" s="9"/>
      <c r="TVH1321" s="9"/>
      <c r="TVI1321" s="9"/>
      <c r="TVJ1321" s="9"/>
      <c r="TVK1321" s="9"/>
      <c r="TVL1321" s="9"/>
      <c r="TVM1321" s="9"/>
      <c r="TVN1321" s="9"/>
      <c r="TVO1321" s="9"/>
      <c r="TVP1321" s="9"/>
      <c r="TVQ1321" s="9"/>
      <c r="TVR1321" s="9"/>
      <c r="TVS1321" s="9"/>
      <c r="TVT1321" s="9"/>
      <c r="TVU1321" s="9"/>
      <c r="TVV1321" s="9"/>
      <c r="TVW1321" s="9"/>
      <c r="TVX1321" s="9"/>
      <c r="TVY1321" s="9"/>
      <c r="TVZ1321" s="9"/>
      <c r="TWA1321" s="9"/>
      <c r="TWB1321" s="9"/>
      <c r="TWC1321" s="9"/>
      <c r="TWD1321" s="9"/>
      <c r="TWE1321" s="9"/>
      <c r="TWF1321" s="9"/>
      <c r="TWG1321" s="9"/>
      <c r="TWH1321" s="9"/>
      <c r="TWI1321" s="9"/>
      <c r="TWJ1321" s="9"/>
      <c r="TWK1321" s="9"/>
      <c r="TWL1321" s="9"/>
      <c r="TWM1321" s="9"/>
      <c r="TWN1321" s="9"/>
      <c r="TWO1321" s="9"/>
      <c r="TWP1321" s="9"/>
      <c r="TWQ1321" s="9"/>
      <c r="TWR1321" s="9"/>
      <c r="TWS1321" s="9"/>
      <c r="TWT1321" s="9"/>
      <c r="TWU1321" s="9"/>
      <c r="TWV1321" s="9"/>
      <c r="TWW1321" s="9"/>
      <c r="TWX1321" s="9"/>
      <c r="TWY1321" s="9"/>
      <c r="TWZ1321" s="9"/>
      <c r="TXA1321" s="9"/>
      <c r="TXB1321" s="9"/>
      <c r="TXC1321" s="9"/>
      <c r="TXD1321" s="9"/>
      <c r="TXE1321" s="9"/>
      <c r="TXF1321" s="9"/>
      <c r="TXG1321" s="9"/>
      <c r="TXH1321" s="9"/>
      <c r="TXI1321" s="9"/>
      <c r="TXJ1321" s="9"/>
      <c r="TXK1321" s="9"/>
      <c r="TXL1321" s="9"/>
      <c r="TXM1321" s="9"/>
      <c r="TXN1321" s="9"/>
      <c r="TXO1321" s="9"/>
      <c r="TXP1321" s="9"/>
      <c r="TXQ1321" s="9"/>
      <c r="TXR1321" s="9"/>
      <c r="TXS1321" s="9"/>
      <c r="TXT1321" s="9"/>
      <c r="TXU1321" s="9"/>
      <c r="TXV1321" s="9"/>
      <c r="TXW1321" s="9"/>
      <c r="TXX1321" s="9"/>
      <c r="TXY1321" s="9"/>
      <c r="TXZ1321" s="9"/>
      <c r="TYA1321" s="9"/>
      <c r="TYB1321" s="9"/>
      <c r="TYC1321" s="9"/>
      <c r="TYD1321" s="9"/>
      <c r="TYE1321" s="9"/>
      <c r="TYF1321" s="9"/>
      <c r="TYG1321" s="9"/>
      <c r="TYH1321" s="9"/>
      <c r="TYI1321" s="9"/>
      <c r="TYJ1321" s="9"/>
      <c r="TYK1321" s="9"/>
      <c r="TYL1321" s="9"/>
      <c r="TYM1321" s="9"/>
      <c r="TYN1321" s="9"/>
      <c r="TYO1321" s="9"/>
      <c r="TYP1321" s="9"/>
      <c r="TYQ1321" s="9"/>
      <c r="TYR1321" s="9"/>
      <c r="TYS1321" s="9"/>
      <c r="TYT1321" s="9"/>
      <c r="TYU1321" s="9"/>
      <c r="TYV1321" s="9"/>
      <c r="TYW1321" s="9"/>
      <c r="TYX1321" s="9"/>
      <c r="TYY1321" s="9"/>
      <c r="TYZ1321" s="9"/>
      <c r="TZA1321" s="9"/>
      <c r="TZB1321" s="9"/>
      <c r="TZC1321" s="9"/>
      <c r="TZD1321" s="9"/>
      <c r="TZE1321" s="9"/>
      <c r="TZF1321" s="9"/>
      <c r="TZG1321" s="9"/>
      <c r="TZH1321" s="9"/>
      <c r="TZI1321" s="9"/>
      <c r="TZJ1321" s="9"/>
      <c r="TZK1321" s="9"/>
      <c r="TZL1321" s="9"/>
      <c r="TZM1321" s="9"/>
      <c r="TZN1321" s="9"/>
      <c r="TZO1321" s="9"/>
      <c r="TZP1321" s="9"/>
      <c r="TZQ1321" s="9"/>
      <c r="TZR1321" s="9"/>
      <c r="TZS1321" s="9"/>
      <c r="TZT1321" s="9"/>
      <c r="TZU1321" s="9"/>
      <c r="TZV1321" s="9"/>
      <c r="TZW1321" s="9"/>
      <c r="TZX1321" s="9"/>
      <c r="TZY1321" s="9"/>
      <c r="TZZ1321" s="9"/>
      <c r="UAA1321" s="9"/>
      <c r="UAB1321" s="9"/>
      <c r="UAC1321" s="9"/>
      <c r="UAD1321" s="9"/>
      <c r="UAE1321" s="9"/>
      <c r="UAF1321" s="9"/>
      <c r="UAG1321" s="9"/>
      <c r="UAH1321" s="9"/>
      <c r="UAI1321" s="9"/>
      <c r="UAJ1321" s="9"/>
      <c r="UAK1321" s="9"/>
      <c r="UAL1321" s="9"/>
      <c r="UAM1321" s="9"/>
      <c r="UAN1321" s="9"/>
      <c r="UAO1321" s="9"/>
      <c r="UAP1321" s="9"/>
      <c r="UAQ1321" s="9"/>
      <c r="UAR1321" s="9"/>
      <c r="UAS1321" s="9"/>
      <c r="UAT1321" s="9"/>
      <c r="UAU1321" s="9"/>
      <c r="UAV1321" s="9"/>
      <c r="UAW1321" s="9"/>
      <c r="UAX1321" s="9"/>
      <c r="UAY1321" s="9"/>
      <c r="UAZ1321" s="9"/>
      <c r="UBA1321" s="9"/>
      <c r="UBB1321" s="9"/>
      <c r="UBC1321" s="9"/>
      <c r="UBD1321" s="9"/>
      <c r="UBE1321" s="9"/>
      <c r="UBF1321" s="9"/>
      <c r="UBG1321" s="9"/>
      <c r="UBH1321" s="9"/>
      <c r="UBI1321" s="9"/>
      <c r="UBJ1321" s="9"/>
      <c r="UBK1321" s="9"/>
      <c r="UBL1321" s="9"/>
      <c r="UBM1321" s="9"/>
      <c r="UBN1321" s="9"/>
      <c r="UBO1321" s="9"/>
      <c r="UBP1321" s="9"/>
      <c r="UBQ1321" s="9"/>
      <c r="UBR1321" s="9"/>
      <c r="UBS1321" s="9"/>
      <c r="UBT1321" s="9"/>
      <c r="UBU1321" s="9"/>
      <c r="UBV1321" s="9"/>
      <c r="UBW1321" s="9"/>
      <c r="UBX1321" s="9"/>
      <c r="UBY1321" s="9"/>
      <c r="UBZ1321" s="9"/>
      <c r="UCA1321" s="9"/>
      <c r="UCB1321" s="9"/>
      <c r="UCC1321" s="9"/>
      <c r="UCD1321" s="9"/>
      <c r="UCE1321" s="9"/>
      <c r="UCF1321" s="9"/>
      <c r="UCG1321" s="9"/>
      <c r="UCH1321" s="9"/>
      <c r="UCI1321" s="9"/>
      <c r="UCJ1321" s="9"/>
      <c r="UCK1321" s="9"/>
      <c r="UCL1321" s="9"/>
      <c r="UCM1321" s="9"/>
      <c r="UCN1321" s="9"/>
      <c r="UCO1321" s="9"/>
      <c r="UCP1321" s="9"/>
      <c r="UCQ1321" s="9"/>
      <c r="UCR1321" s="9"/>
      <c r="UCS1321" s="9"/>
      <c r="UCT1321" s="9"/>
      <c r="UCU1321" s="9"/>
      <c r="UCV1321" s="9"/>
      <c r="UCW1321" s="9"/>
      <c r="UCX1321" s="9"/>
      <c r="UCY1321" s="9"/>
      <c r="UCZ1321" s="9"/>
      <c r="UDA1321" s="9"/>
      <c r="UDB1321" s="9"/>
      <c r="UDC1321" s="9"/>
      <c r="UDD1321" s="9"/>
      <c r="UDE1321" s="9"/>
      <c r="UDF1321" s="9"/>
      <c r="UDG1321" s="9"/>
      <c r="UDH1321" s="9"/>
      <c r="UDI1321" s="9"/>
      <c r="UDJ1321" s="9"/>
      <c r="UDK1321" s="9"/>
      <c r="UDL1321" s="9"/>
      <c r="UDM1321" s="9"/>
      <c r="UDN1321" s="9"/>
      <c r="UDO1321" s="9"/>
      <c r="UDP1321" s="9"/>
      <c r="UDQ1321" s="9"/>
      <c r="UDR1321" s="9"/>
      <c r="UDS1321" s="9"/>
      <c r="UDT1321" s="9"/>
      <c r="UDU1321" s="9"/>
      <c r="UDV1321" s="9"/>
      <c r="UDW1321" s="9"/>
      <c r="UDX1321" s="9"/>
      <c r="UDY1321" s="9"/>
      <c r="UDZ1321" s="9"/>
      <c r="UEA1321" s="9"/>
      <c r="UEB1321" s="9"/>
      <c r="UEC1321" s="9"/>
      <c r="UED1321" s="9"/>
      <c r="UEE1321" s="9"/>
      <c r="UEF1321" s="9"/>
      <c r="UEG1321" s="9"/>
      <c r="UEH1321" s="9"/>
      <c r="UEI1321" s="9"/>
      <c r="UEJ1321" s="9"/>
      <c r="UEK1321" s="9"/>
      <c r="UEL1321" s="9"/>
      <c r="UEM1321" s="9"/>
      <c r="UEN1321" s="9"/>
      <c r="UEO1321" s="9"/>
      <c r="UEP1321" s="9"/>
      <c r="UEQ1321" s="9"/>
      <c r="UER1321" s="9"/>
      <c r="UES1321" s="9"/>
      <c r="UET1321" s="9"/>
      <c r="UEU1321" s="9"/>
      <c r="UEV1321" s="9"/>
      <c r="UEW1321" s="9"/>
      <c r="UEX1321" s="9"/>
      <c r="UEY1321" s="9"/>
      <c r="UEZ1321" s="9"/>
      <c r="UFA1321" s="9"/>
      <c r="UFB1321" s="9"/>
      <c r="UFC1321" s="9"/>
      <c r="UFD1321" s="9"/>
      <c r="UFE1321" s="9"/>
      <c r="UFF1321" s="9"/>
      <c r="UFG1321" s="9"/>
      <c r="UFH1321" s="9"/>
      <c r="UFI1321" s="9"/>
      <c r="UFJ1321" s="9"/>
      <c r="UFK1321" s="9"/>
      <c r="UFL1321" s="9"/>
      <c r="UFM1321" s="9"/>
      <c r="UFN1321" s="9"/>
      <c r="UFO1321" s="9"/>
      <c r="UFP1321" s="9"/>
      <c r="UFQ1321" s="9"/>
      <c r="UFR1321" s="9"/>
      <c r="UFS1321" s="9"/>
      <c r="UFT1321" s="9"/>
      <c r="UFU1321" s="9"/>
      <c r="UFV1321" s="9"/>
      <c r="UFW1321" s="9"/>
      <c r="UFX1321" s="9"/>
      <c r="UFY1321" s="9"/>
      <c r="UFZ1321" s="9"/>
      <c r="UGA1321" s="9"/>
      <c r="UGB1321" s="9"/>
      <c r="UGC1321" s="9"/>
      <c r="UGD1321" s="9"/>
      <c r="UGE1321" s="9"/>
      <c r="UGF1321" s="9"/>
      <c r="UGG1321" s="9"/>
      <c r="UGH1321" s="9"/>
      <c r="UGI1321" s="9"/>
      <c r="UGJ1321" s="9"/>
      <c r="UGK1321" s="9"/>
      <c r="UGL1321" s="9"/>
      <c r="UGM1321" s="9"/>
      <c r="UGN1321" s="9"/>
      <c r="UGO1321" s="9"/>
      <c r="UGP1321" s="9"/>
      <c r="UGQ1321" s="9"/>
      <c r="UGR1321" s="9"/>
      <c r="UGS1321" s="9"/>
      <c r="UGT1321" s="9"/>
      <c r="UGU1321" s="9"/>
      <c r="UGV1321" s="9"/>
      <c r="UGW1321" s="9"/>
      <c r="UGX1321" s="9"/>
      <c r="UGY1321" s="9"/>
      <c r="UGZ1321" s="9"/>
      <c r="UHA1321" s="9"/>
      <c r="UHB1321" s="9"/>
      <c r="UHC1321" s="9"/>
      <c r="UHD1321" s="9"/>
      <c r="UHE1321" s="9"/>
      <c r="UHF1321" s="9"/>
      <c r="UHG1321" s="9"/>
      <c r="UHH1321" s="9"/>
      <c r="UHI1321" s="9"/>
      <c r="UHJ1321" s="9"/>
      <c r="UHK1321" s="9"/>
      <c r="UHL1321" s="9"/>
      <c r="UHM1321" s="9"/>
      <c r="UHN1321" s="9"/>
      <c r="UHO1321" s="9"/>
      <c r="UHP1321" s="9"/>
      <c r="UHQ1321" s="9"/>
      <c r="UHR1321" s="9"/>
      <c r="UHS1321" s="9"/>
      <c r="UHT1321" s="9"/>
      <c r="UHU1321" s="9"/>
      <c r="UHV1321" s="9"/>
      <c r="UHW1321" s="9"/>
      <c r="UHX1321" s="9"/>
      <c r="UHY1321" s="9"/>
      <c r="UHZ1321" s="9"/>
      <c r="UIA1321" s="9"/>
      <c r="UIB1321" s="9"/>
      <c r="UIC1321" s="9"/>
      <c r="UID1321" s="9"/>
      <c r="UIE1321" s="9"/>
      <c r="UIF1321" s="9"/>
      <c r="UIG1321" s="9"/>
      <c r="UIH1321" s="9"/>
      <c r="UII1321" s="9"/>
      <c r="UIJ1321" s="9"/>
      <c r="UIK1321" s="9"/>
      <c r="UIL1321" s="9"/>
      <c r="UIM1321" s="9"/>
      <c r="UIN1321" s="9"/>
      <c r="UIO1321" s="9"/>
      <c r="UIP1321" s="9"/>
      <c r="UIQ1321" s="9"/>
      <c r="UIR1321" s="9"/>
      <c r="UIS1321" s="9"/>
      <c r="UIT1321" s="9"/>
      <c r="UIU1321" s="9"/>
      <c r="UIV1321" s="9"/>
      <c r="UIW1321" s="9"/>
      <c r="UIX1321" s="9"/>
      <c r="UIY1321" s="9"/>
      <c r="UIZ1321" s="9"/>
      <c r="UJA1321" s="9"/>
      <c r="UJB1321" s="9"/>
      <c r="UJC1321" s="9"/>
      <c r="UJD1321" s="9"/>
      <c r="UJE1321" s="9"/>
      <c r="UJF1321" s="9"/>
      <c r="UJG1321" s="9"/>
      <c r="UJH1321" s="9"/>
      <c r="UJI1321" s="9"/>
      <c r="UJJ1321" s="9"/>
      <c r="UJK1321" s="9"/>
      <c r="UJL1321" s="9"/>
      <c r="UJM1321" s="9"/>
      <c r="UJN1321" s="9"/>
      <c r="UJO1321" s="9"/>
      <c r="UJP1321" s="9"/>
      <c r="UJQ1321" s="9"/>
      <c r="UJR1321" s="9"/>
      <c r="UJS1321" s="9"/>
      <c r="UJT1321" s="9"/>
      <c r="UJU1321" s="9"/>
      <c r="UJV1321" s="9"/>
      <c r="UJW1321" s="9"/>
      <c r="UJX1321" s="9"/>
      <c r="UJY1321" s="9"/>
      <c r="UJZ1321" s="9"/>
      <c r="UKA1321" s="9"/>
      <c r="UKB1321" s="9"/>
      <c r="UKC1321" s="9"/>
      <c r="UKD1321" s="9"/>
      <c r="UKE1321" s="9"/>
      <c r="UKF1321" s="9"/>
      <c r="UKG1321" s="9"/>
      <c r="UKH1321" s="9"/>
      <c r="UKI1321" s="9"/>
      <c r="UKJ1321" s="9"/>
      <c r="UKK1321" s="9"/>
      <c r="UKL1321" s="9"/>
      <c r="UKM1321" s="9"/>
      <c r="UKN1321" s="9"/>
      <c r="UKO1321" s="9"/>
      <c r="UKP1321" s="9"/>
      <c r="UKQ1321" s="9"/>
      <c r="UKR1321" s="9"/>
      <c r="UKS1321" s="9"/>
      <c r="UKT1321" s="9"/>
      <c r="UKU1321" s="9"/>
      <c r="UKV1321" s="9"/>
      <c r="UKW1321" s="9"/>
      <c r="UKX1321" s="9"/>
      <c r="UKY1321" s="9"/>
      <c r="UKZ1321" s="9"/>
      <c r="ULA1321" s="9"/>
      <c r="ULB1321" s="9"/>
      <c r="ULC1321" s="9"/>
      <c r="ULD1321" s="9"/>
      <c r="ULE1321" s="9"/>
      <c r="ULF1321" s="9"/>
      <c r="ULG1321" s="9"/>
      <c r="ULH1321" s="9"/>
      <c r="ULI1321" s="9"/>
      <c r="ULJ1321" s="9"/>
      <c r="ULK1321" s="9"/>
      <c r="ULL1321" s="9"/>
      <c r="ULM1321" s="9"/>
      <c r="ULN1321" s="9"/>
      <c r="ULO1321" s="9"/>
      <c r="ULP1321" s="9"/>
      <c r="ULQ1321" s="9"/>
      <c r="ULR1321" s="9"/>
      <c r="ULS1321" s="9"/>
      <c r="ULT1321" s="9"/>
      <c r="ULU1321" s="9"/>
      <c r="ULV1321" s="9"/>
      <c r="ULW1321" s="9"/>
      <c r="ULX1321" s="9"/>
      <c r="ULY1321" s="9"/>
      <c r="ULZ1321" s="9"/>
      <c r="UMA1321" s="9"/>
      <c r="UMB1321" s="9"/>
      <c r="UMC1321" s="9"/>
      <c r="UMD1321" s="9"/>
      <c r="UME1321" s="9"/>
      <c r="UMF1321" s="9"/>
      <c r="UMG1321" s="9"/>
      <c r="UMH1321" s="9"/>
      <c r="UMI1321" s="9"/>
      <c r="UMJ1321" s="9"/>
      <c r="UMK1321" s="9"/>
      <c r="UML1321" s="9"/>
      <c r="UMM1321" s="9"/>
      <c r="UMN1321" s="9"/>
      <c r="UMO1321" s="9"/>
      <c r="UMP1321" s="9"/>
      <c r="UMQ1321" s="9"/>
      <c r="UMR1321" s="9"/>
      <c r="UMS1321" s="9"/>
      <c r="UMT1321" s="9"/>
      <c r="UMU1321" s="9"/>
      <c r="UMV1321" s="9"/>
      <c r="UMW1321" s="9"/>
      <c r="UMX1321" s="9"/>
      <c r="UMY1321" s="9"/>
      <c r="UMZ1321" s="9"/>
      <c r="UNA1321" s="9"/>
      <c r="UNB1321" s="9"/>
      <c r="UNC1321" s="9"/>
      <c r="UND1321" s="9"/>
      <c r="UNE1321" s="9"/>
      <c r="UNF1321" s="9"/>
      <c r="UNG1321" s="9"/>
      <c r="UNH1321" s="9"/>
      <c r="UNI1321" s="9"/>
      <c r="UNJ1321" s="9"/>
      <c r="UNK1321" s="9"/>
      <c r="UNL1321" s="9"/>
      <c r="UNM1321" s="9"/>
      <c r="UNN1321" s="9"/>
      <c r="UNO1321" s="9"/>
      <c r="UNP1321" s="9"/>
      <c r="UNQ1321" s="9"/>
      <c r="UNR1321" s="9"/>
      <c r="UNS1321" s="9"/>
      <c r="UNT1321" s="9"/>
      <c r="UNU1321" s="9"/>
      <c r="UNV1321" s="9"/>
      <c r="UNW1321" s="9"/>
      <c r="UNX1321" s="9"/>
      <c r="UNY1321" s="9"/>
      <c r="UNZ1321" s="9"/>
      <c r="UOA1321" s="9"/>
      <c r="UOB1321" s="9"/>
      <c r="UOC1321" s="9"/>
      <c r="UOD1321" s="9"/>
      <c r="UOE1321" s="9"/>
      <c r="UOF1321" s="9"/>
      <c r="UOG1321" s="9"/>
      <c r="UOH1321" s="9"/>
      <c r="UOI1321" s="9"/>
      <c r="UOJ1321" s="9"/>
      <c r="UOK1321" s="9"/>
      <c r="UOL1321" s="9"/>
      <c r="UOM1321" s="9"/>
      <c r="UON1321" s="9"/>
      <c r="UOO1321" s="9"/>
      <c r="UOP1321" s="9"/>
      <c r="UOQ1321" s="9"/>
      <c r="UOR1321" s="9"/>
      <c r="UOS1321" s="9"/>
      <c r="UOT1321" s="9"/>
      <c r="UOU1321" s="9"/>
      <c r="UOV1321" s="9"/>
      <c r="UOW1321" s="9"/>
      <c r="UOX1321" s="9"/>
      <c r="UOY1321" s="9"/>
      <c r="UOZ1321" s="9"/>
      <c r="UPA1321" s="9"/>
      <c r="UPB1321" s="9"/>
      <c r="UPC1321" s="9"/>
      <c r="UPD1321" s="9"/>
      <c r="UPE1321" s="9"/>
      <c r="UPF1321" s="9"/>
      <c r="UPG1321" s="9"/>
      <c r="UPH1321" s="9"/>
      <c r="UPI1321" s="9"/>
      <c r="UPJ1321" s="9"/>
      <c r="UPK1321" s="9"/>
      <c r="UPL1321" s="9"/>
      <c r="UPM1321" s="9"/>
      <c r="UPN1321" s="9"/>
      <c r="UPO1321" s="9"/>
      <c r="UPP1321" s="9"/>
      <c r="UPQ1321" s="9"/>
      <c r="UPR1321" s="9"/>
      <c r="UPS1321" s="9"/>
      <c r="UPT1321" s="9"/>
      <c r="UPU1321" s="9"/>
      <c r="UPV1321" s="9"/>
      <c r="UPW1321" s="9"/>
      <c r="UPX1321" s="9"/>
      <c r="UPY1321" s="9"/>
      <c r="UPZ1321" s="9"/>
      <c r="UQA1321" s="9"/>
      <c r="UQB1321" s="9"/>
      <c r="UQC1321" s="9"/>
      <c r="UQD1321" s="9"/>
      <c r="UQE1321" s="9"/>
      <c r="UQF1321" s="9"/>
      <c r="UQG1321" s="9"/>
      <c r="UQH1321" s="9"/>
      <c r="UQI1321" s="9"/>
      <c r="UQJ1321" s="9"/>
      <c r="UQK1321" s="9"/>
      <c r="UQL1321" s="9"/>
      <c r="UQM1321" s="9"/>
      <c r="UQN1321" s="9"/>
      <c r="UQO1321" s="9"/>
      <c r="UQP1321" s="9"/>
      <c r="UQQ1321" s="9"/>
      <c r="UQR1321" s="9"/>
      <c r="UQS1321" s="9"/>
      <c r="UQT1321" s="9"/>
      <c r="UQU1321" s="9"/>
      <c r="UQV1321" s="9"/>
      <c r="UQW1321" s="9"/>
      <c r="UQX1321" s="9"/>
      <c r="UQY1321" s="9"/>
      <c r="UQZ1321" s="9"/>
      <c r="URA1321" s="9"/>
      <c r="URB1321" s="9"/>
      <c r="URC1321" s="9"/>
      <c r="URD1321" s="9"/>
      <c r="URE1321" s="9"/>
      <c r="URF1321" s="9"/>
      <c r="URG1321" s="9"/>
      <c r="URH1321" s="9"/>
      <c r="URI1321" s="9"/>
      <c r="URJ1321" s="9"/>
      <c r="URK1321" s="9"/>
      <c r="URL1321" s="9"/>
      <c r="URM1321" s="9"/>
      <c r="URN1321" s="9"/>
      <c r="URO1321" s="9"/>
      <c r="URP1321" s="9"/>
      <c r="URQ1321" s="9"/>
      <c r="URR1321" s="9"/>
      <c r="URS1321" s="9"/>
      <c r="URT1321" s="9"/>
      <c r="URU1321" s="9"/>
      <c r="URV1321" s="9"/>
      <c r="URW1321" s="9"/>
      <c r="URX1321" s="9"/>
      <c r="URY1321" s="9"/>
      <c r="URZ1321" s="9"/>
      <c r="USA1321" s="9"/>
      <c r="USB1321" s="9"/>
      <c r="USC1321" s="9"/>
      <c r="USD1321" s="9"/>
      <c r="USE1321" s="9"/>
      <c r="USF1321" s="9"/>
      <c r="USG1321" s="9"/>
      <c r="USH1321" s="9"/>
      <c r="USI1321" s="9"/>
      <c r="USJ1321" s="9"/>
      <c r="USK1321" s="9"/>
      <c r="USL1321" s="9"/>
      <c r="USM1321" s="9"/>
      <c r="USN1321" s="9"/>
      <c r="USO1321" s="9"/>
      <c r="USP1321" s="9"/>
      <c r="USQ1321" s="9"/>
      <c r="USR1321" s="9"/>
      <c r="USS1321" s="9"/>
      <c r="UST1321" s="9"/>
      <c r="USU1321" s="9"/>
      <c r="USV1321" s="9"/>
      <c r="USW1321" s="9"/>
      <c r="USX1321" s="9"/>
      <c r="USY1321" s="9"/>
      <c r="USZ1321" s="9"/>
      <c r="UTA1321" s="9"/>
      <c r="UTB1321" s="9"/>
      <c r="UTC1321" s="9"/>
      <c r="UTD1321" s="9"/>
      <c r="UTE1321" s="9"/>
      <c r="UTF1321" s="9"/>
      <c r="UTG1321" s="9"/>
      <c r="UTH1321" s="9"/>
      <c r="UTI1321" s="9"/>
      <c r="UTJ1321" s="9"/>
      <c r="UTK1321" s="9"/>
      <c r="UTL1321" s="9"/>
      <c r="UTM1321" s="9"/>
      <c r="UTN1321" s="9"/>
      <c r="UTO1321" s="9"/>
      <c r="UTP1321" s="9"/>
      <c r="UTQ1321" s="9"/>
      <c r="UTR1321" s="9"/>
      <c r="UTS1321" s="9"/>
      <c r="UTT1321" s="9"/>
      <c r="UTU1321" s="9"/>
      <c r="UTV1321" s="9"/>
      <c r="UTW1321" s="9"/>
      <c r="UTX1321" s="9"/>
      <c r="UTY1321" s="9"/>
      <c r="UTZ1321" s="9"/>
      <c r="UUA1321" s="9"/>
      <c r="UUB1321" s="9"/>
      <c r="UUC1321" s="9"/>
      <c r="UUD1321" s="9"/>
      <c r="UUE1321" s="9"/>
      <c r="UUF1321" s="9"/>
      <c r="UUG1321" s="9"/>
      <c r="UUH1321" s="9"/>
      <c r="UUI1321" s="9"/>
      <c r="UUJ1321" s="9"/>
      <c r="UUK1321" s="9"/>
      <c r="UUL1321" s="9"/>
      <c r="UUM1321" s="9"/>
      <c r="UUN1321" s="9"/>
      <c r="UUO1321" s="9"/>
      <c r="UUP1321" s="9"/>
      <c r="UUQ1321" s="9"/>
      <c r="UUR1321" s="9"/>
      <c r="UUS1321" s="9"/>
      <c r="UUT1321" s="9"/>
      <c r="UUU1321" s="9"/>
      <c r="UUV1321" s="9"/>
      <c r="UUW1321" s="9"/>
      <c r="UUX1321" s="9"/>
      <c r="UUY1321" s="9"/>
      <c r="UUZ1321" s="9"/>
      <c r="UVA1321" s="9"/>
      <c r="UVB1321" s="9"/>
      <c r="UVC1321" s="9"/>
      <c r="UVD1321" s="9"/>
      <c r="UVE1321" s="9"/>
      <c r="UVF1321" s="9"/>
      <c r="UVG1321" s="9"/>
      <c r="UVH1321" s="9"/>
      <c r="UVI1321" s="9"/>
      <c r="UVJ1321" s="9"/>
      <c r="UVK1321" s="9"/>
      <c r="UVL1321" s="9"/>
      <c r="UVM1321" s="9"/>
      <c r="UVN1321" s="9"/>
      <c r="UVO1321" s="9"/>
      <c r="UVP1321" s="9"/>
      <c r="UVQ1321" s="9"/>
      <c r="UVR1321" s="9"/>
      <c r="UVS1321" s="9"/>
      <c r="UVT1321" s="9"/>
      <c r="UVU1321" s="9"/>
      <c r="UVV1321" s="9"/>
      <c r="UVW1321" s="9"/>
      <c r="UVX1321" s="9"/>
      <c r="UVY1321" s="9"/>
      <c r="UVZ1321" s="9"/>
      <c r="UWA1321" s="9"/>
      <c r="UWB1321" s="9"/>
      <c r="UWC1321" s="9"/>
      <c r="UWD1321" s="9"/>
      <c r="UWE1321" s="9"/>
      <c r="UWF1321" s="9"/>
      <c r="UWG1321" s="9"/>
      <c r="UWH1321" s="9"/>
      <c r="UWI1321" s="9"/>
      <c r="UWJ1321" s="9"/>
      <c r="UWK1321" s="9"/>
      <c r="UWL1321" s="9"/>
      <c r="UWM1321" s="9"/>
      <c r="UWN1321" s="9"/>
      <c r="UWO1321" s="9"/>
      <c r="UWP1321" s="9"/>
      <c r="UWQ1321" s="9"/>
      <c r="UWR1321" s="9"/>
      <c r="UWS1321" s="9"/>
      <c r="UWT1321" s="9"/>
      <c r="UWU1321" s="9"/>
      <c r="UWV1321" s="9"/>
      <c r="UWW1321" s="9"/>
      <c r="UWX1321" s="9"/>
      <c r="UWY1321" s="9"/>
      <c r="UWZ1321" s="9"/>
      <c r="UXA1321" s="9"/>
      <c r="UXB1321" s="9"/>
      <c r="UXC1321" s="9"/>
      <c r="UXD1321" s="9"/>
      <c r="UXE1321" s="9"/>
      <c r="UXF1321" s="9"/>
      <c r="UXG1321" s="9"/>
      <c r="UXH1321" s="9"/>
      <c r="UXI1321" s="9"/>
      <c r="UXJ1321" s="9"/>
      <c r="UXK1321" s="9"/>
      <c r="UXL1321" s="9"/>
      <c r="UXM1321" s="9"/>
      <c r="UXN1321" s="9"/>
      <c r="UXO1321" s="9"/>
      <c r="UXP1321" s="9"/>
      <c r="UXQ1321" s="9"/>
      <c r="UXR1321" s="9"/>
      <c r="UXS1321" s="9"/>
      <c r="UXT1321" s="9"/>
      <c r="UXU1321" s="9"/>
      <c r="UXV1321" s="9"/>
      <c r="UXW1321" s="9"/>
      <c r="UXX1321" s="9"/>
      <c r="UXY1321" s="9"/>
      <c r="UXZ1321" s="9"/>
      <c r="UYA1321" s="9"/>
      <c r="UYB1321" s="9"/>
      <c r="UYC1321" s="9"/>
      <c r="UYD1321" s="9"/>
      <c r="UYE1321" s="9"/>
      <c r="UYF1321" s="9"/>
      <c r="UYG1321" s="9"/>
      <c r="UYH1321" s="9"/>
      <c r="UYI1321" s="9"/>
      <c r="UYJ1321" s="9"/>
      <c r="UYK1321" s="9"/>
      <c r="UYL1321" s="9"/>
      <c r="UYM1321" s="9"/>
      <c r="UYN1321" s="9"/>
      <c r="UYO1321" s="9"/>
      <c r="UYP1321" s="9"/>
      <c r="UYQ1321" s="9"/>
      <c r="UYR1321" s="9"/>
      <c r="UYS1321" s="9"/>
      <c r="UYT1321" s="9"/>
      <c r="UYU1321" s="9"/>
      <c r="UYV1321" s="9"/>
      <c r="UYW1321" s="9"/>
      <c r="UYX1321" s="9"/>
      <c r="UYY1321" s="9"/>
      <c r="UYZ1321" s="9"/>
      <c r="UZA1321" s="9"/>
      <c r="UZB1321" s="9"/>
      <c r="UZC1321" s="9"/>
      <c r="UZD1321" s="9"/>
      <c r="UZE1321" s="9"/>
      <c r="UZF1321" s="9"/>
      <c r="UZG1321" s="9"/>
      <c r="UZH1321" s="9"/>
      <c r="UZI1321" s="9"/>
      <c r="UZJ1321" s="9"/>
      <c r="UZK1321" s="9"/>
      <c r="UZL1321" s="9"/>
      <c r="UZM1321" s="9"/>
      <c r="UZN1321" s="9"/>
      <c r="UZO1321" s="9"/>
      <c r="UZP1321" s="9"/>
      <c r="UZQ1321" s="9"/>
      <c r="UZR1321" s="9"/>
      <c r="UZS1321" s="9"/>
      <c r="UZT1321" s="9"/>
      <c r="UZU1321" s="9"/>
      <c r="UZV1321" s="9"/>
      <c r="UZW1321" s="9"/>
      <c r="UZX1321" s="9"/>
      <c r="UZY1321" s="9"/>
      <c r="UZZ1321" s="9"/>
      <c r="VAA1321" s="9"/>
      <c r="VAB1321" s="9"/>
      <c r="VAC1321" s="9"/>
      <c r="VAD1321" s="9"/>
      <c r="VAE1321" s="9"/>
      <c r="VAF1321" s="9"/>
      <c r="VAG1321" s="9"/>
      <c r="VAH1321" s="9"/>
      <c r="VAI1321" s="9"/>
      <c r="VAJ1321" s="9"/>
      <c r="VAK1321" s="9"/>
      <c r="VAL1321" s="9"/>
      <c r="VAM1321" s="9"/>
      <c r="VAN1321" s="9"/>
      <c r="VAO1321" s="9"/>
      <c r="VAP1321" s="9"/>
      <c r="VAQ1321" s="9"/>
      <c r="VAR1321" s="9"/>
      <c r="VAS1321" s="9"/>
      <c r="VAT1321" s="9"/>
      <c r="VAU1321" s="9"/>
      <c r="VAV1321" s="9"/>
      <c r="VAW1321" s="9"/>
      <c r="VAX1321" s="9"/>
      <c r="VAY1321" s="9"/>
      <c r="VAZ1321" s="9"/>
      <c r="VBA1321" s="9"/>
      <c r="VBB1321" s="9"/>
      <c r="VBC1321" s="9"/>
      <c r="VBD1321" s="9"/>
      <c r="VBE1321" s="9"/>
      <c r="VBF1321" s="9"/>
      <c r="VBG1321" s="9"/>
      <c r="VBH1321" s="9"/>
      <c r="VBI1321" s="9"/>
      <c r="VBJ1321" s="9"/>
      <c r="VBK1321" s="9"/>
      <c r="VBL1321" s="9"/>
      <c r="VBM1321" s="9"/>
      <c r="VBN1321" s="9"/>
      <c r="VBO1321" s="9"/>
      <c r="VBP1321" s="9"/>
      <c r="VBQ1321" s="9"/>
      <c r="VBR1321" s="9"/>
      <c r="VBS1321" s="9"/>
      <c r="VBT1321" s="9"/>
      <c r="VBU1321" s="9"/>
      <c r="VBV1321" s="9"/>
      <c r="VBW1321" s="9"/>
      <c r="VBX1321" s="9"/>
      <c r="VBY1321" s="9"/>
      <c r="VBZ1321" s="9"/>
      <c r="VCA1321" s="9"/>
      <c r="VCB1321" s="9"/>
      <c r="VCC1321" s="9"/>
      <c r="VCD1321" s="9"/>
      <c r="VCE1321" s="9"/>
      <c r="VCF1321" s="9"/>
      <c r="VCG1321" s="9"/>
      <c r="VCH1321" s="9"/>
      <c r="VCI1321" s="9"/>
      <c r="VCJ1321" s="9"/>
      <c r="VCK1321" s="9"/>
      <c r="VCL1321" s="9"/>
      <c r="VCM1321" s="9"/>
      <c r="VCN1321" s="9"/>
      <c r="VCO1321" s="9"/>
      <c r="VCP1321" s="9"/>
      <c r="VCQ1321" s="9"/>
      <c r="VCR1321" s="9"/>
      <c r="VCS1321" s="9"/>
      <c r="VCT1321" s="9"/>
      <c r="VCU1321" s="9"/>
      <c r="VCV1321" s="9"/>
      <c r="VCW1321" s="9"/>
      <c r="VCX1321" s="9"/>
      <c r="VCY1321" s="9"/>
      <c r="VCZ1321" s="9"/>
      <c r="VDA1321" s="9"/>
      <c r="VDB1321" s="9"/>
      <c r="VDC1321" s="9"/>
      <c r="VDD1321" s="9"/>
      <c r="VDE1321" s="9"/>
      <c r="VDF1321" s="9"/>
      <c r="VDG1321" s="9"/>
      <c r="VDH1321" s="9"/>
      <c r="VDI1321" s="9"/>
      <c r="VDJ1321" s="9"/>
      <c r="VDK1321" s="9"/>
      <c r="VDL1321" s="9"/>
      <c r="VDM1321" s="9"/>
      <c r="VDN1321" s="9"/>
      <c r="VDO1321" s="9"/>
      <c r="VDP1321" s="9"/>
      <c r="VDQ1321" s="9"/>
      <c r="VDR1321" s="9"/>
      <c r="VDS1321" s="9"/>
      <c r="VDT1321" s="9"/>
      <c r="VDU1321" s="9"/>
      <c r="VDV1321" s="9"/>
      <c r="VDW1321" s="9"/>
      <c r="VDX1321" s="9"/>
      <c r="VDY1321" s="9"/>
      <c r="VDZ1321" s="9"/>
      <c r="VEA1321" s="9"/>
      <c r="VEB1321" s="9"/>
      <c r="VEC1321" s="9"/>
      <c r="VED1321" s="9"/>
      <c r="VEE1321" s="9"/>
      <c r="VEF1321" s="9"/>
      <c r="VEG1321" s="9"/>
      <c r="VEH1321" s="9"/>
      <c r="VEI1321" s="9"/>
      <c r="VEJ1321" s="9"/>
      <c r="VEK1321" s="9"/>
      <c r="VEL1321" s="9"/>
      <c r="VEM1321" s="9"/>
      <c r="VEN1321" s="9"/>
      <c r="VEO1321" s="9"/>
      <c r="VEP1321" s="9"/>
      <c r="VEQ1321" s="9"/>
      <c r="VER1321" s="9"/>
      <c r="VES1321" s="9"/>
      <c r="VET1321" s="9"/>
      <c r="VEU1321" s="9"/>
      <c r="VEV1321" s="9"/>
      <c r="VEW1321" s="9"/>
      <c r="VEX1321" s="9"/>
      <c r="VEY1321" s="9"/>
      <c r="VEZ1321" s="9"/>
      <c r="VFA1321" s="9"/>
      <c r="VFB1321" s="9"/>
      <c r="VFC1321" s="9"/>
      <c r="VFD1321" s="9"/>
      <c r="VFE1321" s="9"/>
      <c r="VFF1321" s="9"/>
      <c r="VFG1321" s="9"/>
      <c r="VFH1321" s="9"/>
      <c r="VFI1321" s="9"/>
      <c r="VFJ1321" s="9"/>
      <c r="VFK1321" s="9"/>
      <c r="VFL1321" s="9"/>
      <c r="VFM1321" s="9"/>
      <c r="VFN1321" s="9"/>
      <c r="VFO1321" s="9"/>
      <c r="VFP1321" s="9"/>
      <c r="VFQ1321" s="9"/>
      <c r="VFR1321" s="9"/>
      <c r="VFS1321" s="9"/>
      <c r="VFT1321" s="9"/>
      <c r="VFU1321" s="9"/>
      <c r="VFV1321" s="9"/>
      <c r="VFW1321" s="9"/>
      <c r="VFX1321" s="9"/>
      <c r="VFY1321" s="9"/>
      <c r="VFZ1321" s="9"/>
      <c r="VGA1321" s="9"/>
      <c r="VGB1321" s="9"/>
      <c r="VGC1321" s="9"/>
      <c r="VGD1321" s="9"/>
      <c r="VGE1321" s="9"/>
      <c r="VGF1321" s="9"/>
      <c r="VGG1321" s="9"/>
      <c r="VGH1321" s="9"/>
      <c r="VGI1321" s="9"/>
      <c r="VGJ1321" s="9"/>
      <c r="VGK1321" s="9"/>
      <c r="VGL1321" s="9"/>
      <c r="VGM1321" s="9"/>
      <c r="VGN1321" s="9"/>
      <c r="VGO1321" s="9"/>
      <c r="VGP1321" s="9"/>
      <c r="VGQ1321" s="9"/>
      <c r="VGR1321" s="9"/>
      <c r="VGS1321" s="9"/>
      <c r="VGT1321" s="9"/>
      <c r="VGU1321" s="9"/>
      <c r="VGV1321" s="9"/>
      <c r="VGW1321" s="9"/>
      <c r="VGX1321" s="9"/>
      <c r="VGY1321" s="9"/>
      <c r="VGZ1321" s="9"/>
      <c r="VHA1321" s="9"/>
      <c r="VHB1321" s="9"/>
      <c r="VHC1321" s="9"/>
      <c r="VHD1321" s="9"/>
      <c r="VHE1321" s="9"/>
      <c r="VHF1321" s="9"/>
      <c r="VHG1321" s="9"/>
      <c r="VHH1321" s="9"/>
      <c r="VHI1321" s="9"/>
      <c r="VHJ1321" s="9"/>
      <c r="VHK1321" s="9"/>
      <c r="VHL1321" s="9"/>
      <c r="VHM1321" s="9"/>
      <c r="VHN1321" s="9"/>
      <c r="VHO1321" s="9"/>
      <c r="VHP1321" s="9"/>
      <c r="VHQ1321" s="9"/>
      <c r="VHR1321" s="9"/>
      <c r="VHS1321" s="9"/>
      <c r="VHT1321" s="9"/>
      <c r="VHU1321" s="9"/>
      <c r="VHV1321" s="9"/>
      <c r="VHW1321" s="9"/>
      <c r="VHX1321" s="9"/>
      <c r="VHY1321" s="9"/>
      <c r="VHZ1321" s="9"/>
      <c r="VIA1321" s="9"/>
      <c r="VIB1321" s="9"/>
      <c r="VIC1321" s="9"/>
      <c r="VID1321" s="9"/>
      <c r="VIE1321" s="9"/>
      <c r="VIF1321" s="9"/>
      <c r="VIG1321" s="9"/>
      <c r="VIH1321" s="9"/>
      <c r="VII1321" s="9"/>
      <c r="VIJ1321" s="9"/>
      <c r="VIK1321" s="9"/>
      <c r="VIL1321" s="9"/>
      <c r="VIM1321" s="9"/>
      <c r="VIN1321" s="9"/>
      <c r="VIO1321" s="9"/>
      <c r="VIP1321" s="9"/>
      <c r="VIQ1321" s="9"/>
      <c r="VIR1321" s="9"/>
      <c r="VIS1321" s="9"/>
      <c r="VIT1321" s="9"/>
      <c r="VIU1321" s="9"/>
      <c r="VIV1321" s="9"/>
      <c r="VIW1321" s="9"/>
      <c r="VIX1321" s="9"/>
      <c r="VIY1321" s="9"/>
      <c r="VIZ1321" s="9"/>
      <c r="VJA1321" s="9"/>
      <c r="VJB1321" s="9"/>
      <c r="VJC1321" s="9"/>
      <c r="VJD1321" s="9"/>
      <c r="VJE1321" s="9"/>
      <c r="VJF1321" s="9"/>
      <c r="VJG1321" s="9"/>
      <c r="VJH1321" s="9"/>
      <c r="VJI1321" s="9"/>
      <c r="VJJ1321" s="9"/>
      <c r="VJK1321" s="9"/>
      <c r="VJL1321" s="9"/>
      <c r="VJM1321" s="9"/>
      <c r="VJN1321" s="9"/>
      <c r="VJO1321" s="9"/>
      <c r="VJP1321" s="9"/>
      <c r="VJQ1321" s="9"/>
      <c r="VJR1321" s="9"/>
      <c r="VJS1321" s="9"/>
      <c r="VJT1321" s="9"/>
      <c r="VJU1321" s="9"/>
      <c r="VJV1321" s="9"/>
      <c r="VJW1321" s="9"/>
      <c r="VJX1321" s="9"/>
      <c r="VJY1321" s="9"/>
      <c r="VJZ1321" s="9"/>
      <c r="VKA1321" s="9"/>
      <c r="VKB1321" s="9"/>
      <c r="VKC1321" s="9"/>
      <c r="VKD1321" s="9"/>
      <c r="VKE1321" s="9"/>
      <c r="VKF1321" s="9"/>
      <c r="VKG1321" s="9"/>
      <c r="VKH1321" s="9"/>
      <c r="VKI1321" s="9"/>
      <c r="VKJ1321" s="9"/>
      <c r="VKK1321" s="9"/>
      <c r="VKL1321" s="9"/>
      <c r="VKM1321" s="9"/>
      <c r="VKN1321" s="9"/>
      <c r="VKO1321" s="9"/>
      <c r="VKP1321" s="9"/>
      <c r="VKQ1321" s="9"/>
      <c r="VKR1321" s="9"/>
      <c r="VKS1321" s="9"/>
      <c r="VKT1321" s="9"/>
      <c r="VKU1321" s="9"/>
      <c r="VKV1321" s="9"/>
      <c r="VKW1321" s="9"/>
      <c r="VKX1321" s="9"/>
      <c r="VKY1321" s="9"/>
      <c r="VKZ1321" s="9"/>
      <c r="VLA1321" s="9"/>
      <c r="VLB1321" s="9"/>
      <c r="VLC1321" s="9"/>
      <c r="VLD1321" s="9"/>
      <c r="VLE1321" s="9"/>
      <c r="VLF1321" s="9"/>
      <c r="VLG1321" s="9"/>
      <c r="VLH1321" s="9"/>
      <c r="VLI1321" s="9"/>
      <c r="VLJ1321" s="9"/>
      <c r="VLK1321" s="9"/>
      <c r="VLL1321" s="9"/>
      <c r="VLM1321" s="9"/>
      <c r="VLN1321" s="9"/>
      <c r="VLO1321" s="9"/>
      <c r="VLP1321" s="9"/>
      <c r="VLQ1321" s="9"/>
      <c r="VLR1321" s="9"/>
      <c r="VLS1321" s="9"/>
      <c r="VLT1321" s="9"/>
      <c r="VLU1321" s="9"/>
      <c r="VLV1321" s="9"/>
      <c r="VLW1321" s="9"/>
      <c r="VLX1321" s="9"/>
      <c r="VLY1321" s="9"/>
      <c r="VLZ1321" s="9"/>
      <c r="VMA1321" s="9"/>
      <c r="VMB1321" s="9"/>
      <c r="VMC1321" s="9"/>
      <c r="VMD1321" s="9"/>
      <c r="VME1321" s="9"/>
      <c r="VMF1321" s="9"/>
      <c r="VMG1321" s="9"/>
      <c r="VMH1321" s="9"/>
      <c r="VMI1321" s="9"/>
      <c r="VMJ1321" s="9"/>
      <c r="VMK1321" s="9"/>
      <c r="VML1321" s="9"/>
      <c r="VMM1321" s="9"/>
      <c r="VMN1321" s="9"/>
      <c r="VMO1321" s="9"/>
      <c r="VMP1321" s="9"/>
      <c r="VMQ1321" s="9"/>
      <c r="VMR1321" s="9"/>
      <c r="VMS1321" s="9"/>
      <c r="VMT1321" s="9"/>
      <c r="VMU1321" s="9"/>
      <c r="VMV1321" s="9"/>
      <c r="VMW1321" s="9"/>
      <c r="VMX1321" s="9"/>
      <c r="VMY1321" s="9"/>
      <c r="VMZ1321" s="9"/>
      <c r="VNA1321" s="9"/>
      <c r="VNB1321" s="9"/>
      <c r="VNC1321" s="9"/>
      <c r="VND1321" s="9"/>
      <c r="VNE1321" s="9"/>
      <c r="VNF1321" s="9"/>
      <c r="VNG1321" s="9"/>
      <c r="VNH1321" s="9"/>
      <c r="VNI1321" s="9"/>
      <c r="VNJ1321" s="9"/>
      <c r="VNK1321" s="9"/>
      <c r="VNL1321" s="9"/>
      <c r="VNM1321" s="9"/>
      <c r="VNN1321" s="9"/>
      <c r="VNO1321" s="9"/>
      <c r="VNP1321" s="9"/>
      <c r="VNQ1321" s="9"/>
      <c r="VNR1321" s="9"/>
      <c r="VNS1321" s="9"/>
      <c r="VNT1321" s="9"/>
      <c r="VNU1321" s="9"/>
      <c r="VNV1321" s="9"/>
      <c r="VNW1321" s="9"/>
      <c r="VNX1321" s="9"/>
      <c r="VNY1321" s="9"/>
      <c r="VNZ1321" s="9"/>
      <c r="VOA1321" s="9"/>
      <c r="VOB1321" s="9"/>
      <c r="VOC1321" s="9"/>
      <c r="VOD1321" s="9"/>
      <c r="VOE1321" s="9"/>
      <c r="VOF1321" s="9"/>
      <c r="VOG1321" s="9"/>
      <c r="VOH1321" s="9"/>
      <c r="VOI1321" s="9"/>
      <c r="VOJ1321" s="9"/>
      <c r="VOK1321" s="9"/>
      <c r="VOL1321" s="9"/>
      <c r="VOM1321" s="9"/>
      <c r="VON1321" s="9"/>
      <c r="VOO1321" s="9"/>
      <c r="VOP1321" s="9"/>
      <c r="VOQ1321" s="9"/>
      <c r="VOR1321" s="9"/>
      <c r="VOS1321" s="9"/>
      <c r="VOT1321" s="9"/>
      <c r="VOU1321" s="9"/>
      <c r="VOV1321" s="9"/>
      <c r="VOW1321" s="9"/>
      <c r="VOX1321" s="9"/>
      <c r="VOY1321" s="9"/>
      <c r="VOZ1321" s="9"/>
      <c r="VPA1321" s="9"/>
      <c r="VPB1321" s="9"/>
      <c r="VPC1321" s="9"/>
      <c r="VPD1321" s="9"/>
      <c r="VPE1321" s="9"/>
      <c r="VPF1321" s="9"/>
      <c r="VPG1321" s="9"/>
      <c r="VPH1321" s="9"/>
      <c r="VPI1321" s="9"/>
      <c r="VPJ1321" s="9"/>
      <c r="VPK1321" s="9"/>
      <c r="VPL1321" s="9"/>
      <c r="VPM1321" s="9"/>
      <c r="VPN1321" s="9"/>
      <c r="VPO1321" s="9"/>
      <c r="VPP1321" s="9"/>
      <c r="VPQ1321" s="9"/>
      <c r="VPR1321" s="9"/>
      <c r="VPS1321" s="9"/>
      <c r="VPT1321" s="9"/>
      <c r="VPU1321" s="9"/>
      <c r="VPV1321" s="9"/>
      <c r="VPW1321" s="9"/>
      <c r="VPX1321" s="9"/>
      <c r="VPY1321" s="9"/>
      <c r="VPZ1321" s="9"/>
      <c r="VQA1321" s="9"/>
      <c r="VQB1321" s="9"/>
      <c r="VQC1321" s="9"/>
      <c r="VQD1321" s="9"/>
      <c r="VQE1321" s="9"/>
      <c r="VQF1321" s="9"/>
      <c r="VQG1321" s="9"/>
      <c r="VQH1321" s="9"/>
      <c r="VQI1321" s="9"/>
      <c r="VQJ1321" s="9"/>
      <c r="VQK1321" s="9"/>
      <c r="VQL1321" s="9"/>
      <c r="VQM1321" s="9"/>
      <c r="VQN1321" s="9"/>
      <c r="VQO1321" s="9"/>
      <c r="VQP1321" s="9"/>
      <c r="VQQ1321" s="9"/>
      <c r="VQR1321" s="9"/>
      <c r="VQS1321" s="9"/>
      <c r="VQT1321" s="9"/>
      <c r="VQU1321" s="9"/>
      <c r="VQV1321" s="9"/>
      <c r="VQW1321" s="9"/>
      <c r="VQX1321" s="9"/>
      <c r="VQY1321" s="9"/>
      <c r="VQZ1321" s="9"/>
      <c r="VRA1321" s="9"/>
      <c r="VRB1321" s="9"/>
      <c r="VRC1321" s="9"/>
      <c r="VRD1321" s="9"/>
      <c r="VRE1321" s="9"/>
      <c r="VRF1321" s="9"/>
      <c r="VRG1321" s="9"/>
      <c r="VRH1321" s="9"/>
      <c r="VRI1321" s="9"/>
      <c r="VRJ1321" s="9"/>
      <c r="VRK1321" s="9"/>
      <c r="VRL1321" s="9"/>
      <c r="VRM1321" s="9"/>
      <c r="VRN1321" s="9"/>
      <c r="VRO1321" s="9"/>
      <c r="VRP1321" s="9"/>
      <c r="VRQ1321" s="9"/>
      <c r="VRR1321" s="9"/>
      <c r="VRS1321" s="9"/>
      <c r="VRT1321" s="9"/>
      <c r="VRU1321" s="9"/>
      <c r="VRV1321" s="9"/>
      <c r="VRW1321" s="9"/>
      <c r="VRX1321" s="9"/>
      <c r="VRY1321" s="9"/>
      <c r="VRZ1321" s="9"/>
      <c r="VSA1321" s="9"/>
      <c r="VSB1321" s="9"/>
      <c r="VSC1321" s="9"/>
      <c r="VSD1321" s="9"/>
      <c r="VSE1321" s="9"/>
      <c r="VSF1321" s="9"/>
      <c r="VSG1321" s="9"/>
      <c r="VSH1321" s="9"/>
      <c r="VSI1321" s="9"/>
      <c r="VSJ1321" s="9"/>
      <c r="VSK1321" s="9"/>
      <c r="VSL1321" s="9"/>
      <c r="VSM1321" s="9"/>
      <c r="VSN1321" s="9"/>
      <c r="VSO1321" s="9"/>
      <c r="VSP1321" s="9"/>
      <c r="VSQ1321" s="9"/>
      <c r="VSR1321" s="9"/>
      <c r="VSS1321" s="9"/>
      <c r="VST1321" s="9"/>
      <c r="VSU1321" s="9"/>
      <c r="VSV1321" s="9"/>
      <c r="VSW1321" s="9"/>
      <c r="VSX1321" s="9"/>
      <c r="VSY1321" s="9"/>
      <c r="VSZ1321" s="9"/>
      <c r="VTA1321" s="9"/>
      <c r="VTB1321" s="9"/>
      <c r="VTC1321" s="9"/>
      <c r="VTD1321" s="9"/>
      <c r="VTE1321" s="9"/>
      <c r="VTF1321" s="9"/>
      <c r="VTG1321" s="9"/>
      <c r="VTH1321" s="9"/>
      <c r="VTI1321" s="9"/>
      <c r="VTJ1321" s="9"/>
      <c r="VTK1321" s="9"/>
      <c r="VTL1321" s="9"/>
      <c r="VTM1321" s="9"/>
      <c r="VTN1321" s="9"/>
      <c r="VTO1321" s="9"/>
      <c r="VTP1321" s="9"/>
      <c r="VTQ1321" s="9"/>
      <c r="VTR1321" s="9"/>
      <c r="VTS1321" s="9"/>
      <c r="VTT1321" s="9"/>
      <c r="VTU1321" s="9"/>
      <c r="VTV1321" s="9"/>
      <c r="VTW1321" s="9"/>
      <c r="VTX1321" s="9"/>
      <c r="VTY1321" s="9"/>
      <c r="VTZ1321" s="9"/>
      <c r="VUA1321" s="9"/>
      <c r="VUB1321" s="9"/>
      <c r="VUC1321" s="9"/>
      <c r="VUD1321" s="9"/>
      <c r="VUE1321" s="9"/>
      <c r="VUF1321" s="9"/>
      <c r="VUG1321" s="9"/>
      <c r="VUH1321" s="9"/>
      <c r="VUI1321" s="9"/>
      <c r="VUJ1321" s="9"/>
      <c r="VUK1321" s="9"/>
      <c r="VUL1321" s="9"/>
      <c r="VUM1321" s="9"/>
      <c r="VUN1321" s="9"/>
      <c r="VUO1321" s="9"/>
      <c r="VUP1321" s="9"/>
      <c r="VUQ1321" s="9"/>
      <c r="VUR1321" s="9"/>
      <c r="VUS1321" s="9"/>
      <c r="VUT1321" s="9"/>
      <c r="VUU1321" s="9"/>
      <c r="VUV1321" s="9"/>
      <c r="VUW1321" s="9"/>
      <c r="VUX1321" s="9"/>
      <c r="VUY1321" s="9"/>
      <c r="VUZ1321" s="9"/>
      <c r="VVA1321" s="9"/>
      <c r="VVB1321" s="9"/>
      <c r="VVC1321" s="9"/>
      <c r="VVD1321" s="9"/>
      <c r="VVE1321" s="9"/>
      <c r="VVF1321" s="9"/>
      <c r="VVG1321" s="9"/>
      <c r="VVH1321" s="9"/>
      <c r="VVI1321" s="9"/>
      <c r="VVJ1321" s="9"/>
      <c r="VVK1321" s="9"/>
      <c r="VVL1321" s="9"/>
      <c r="VVM1321" s="9"/>
      <c r="VVN1321" s="9"/>
      <c r="VVO1321" s="9"/>
      <c r="VVP1321" s="9"/>
      <c r="VVQ1321" s="9"/>
      <c r="VVR1321" s="9"/>
      <c r="VVS1321" s="9"/>
      <c r="VVT1321" s="9"/>
      <c r="VVU1321" s="9"/>
      <c r="VVV1321" s="9"/>
      <c r="VVW1321" s="9"/>
      <c r="VVX1321" s="9"/>
      <c r="VVY1321" s="9"/>
      <c r="VVZ1321" s="9"/>
      <c r="VWA1321" s="9"/>
      <c r="VWB1321" s="9"/>
      <c r="VWC1321" s="9"/>
      <c r="VWD1321" s="9"/>
      <c r="VWE1321" s="9"/>
      <c r="VWF1321" s="9"/>
      <c r="VWG1321" s="9"/>
      <c r="VWH1321" s="9"/>
      <c r="VWI1321" s="9"/>
      <c r="VWJ1321" s="9"/>
      <c r="VWK1321" s="9"/>
      <c r="VWL1321" s="9"/>
      <c r="VWM1321" s="9"/>
      <c r="VWN1321" s="9"/>
      <c r="VWO1321" s="9"/>
      <c r="VWP1321" s="9"/>
      <c r="VWQ1321" s="9"/>
      <c r="VWR1321" s="9"/>
      <c r="VWS1321" s="9"/>
      <c r="VWT1321" s="9"/>
      <c r="VWU1321" s="9"/>
      <c r="VWV1321" s="9"/>
      <c r="VWW1321" s="9"/>
      <c r="VWX1321" s="9"/>
      <c r="VWY1321" s="9"/>
      <c r="VWZ1321" s="9"/>
      <c r="VXA1321" s="9"/>
      <c r="VXB1321" s="9"/>
      <c r="VXC1321" s="9"/>
      <c r="VXD1321" s="9"/>
      <c r="VXE1321" s="9"/>
      <c r="VXF1321" s="9"/>
      <c r="VXG1321" s="9"/>
      <c r="VXH1321" s="9"/>
      <c r="VXI1321" s="9"/>
      <c r="VXJ1321" s="9"/>
      <c r="VXK1321" s="9"/>
      <c r="VXL1321" s="9"/>
      <c r="VXM1321" s="9"/>
      <c r="VXN1321" s="9"/>
      <c r="VXO1321" s="9"/>
      <c r="VXP1321" s="9"/>
      <c r="VXQ1321" s="9"/>
      <c r="VXR1321" s="9"/>
      <c r="VXS1321" s="9"/>
      <c r="VXT1321" s="9"/>
      <c r="VXU1321" s="9"/>
      <c r="VXV1321" s="9"/>
      <c r="VXW1321" s="9"/>
      <c r="VXX1321" s="9"/>
      <c r="VXY1321" s="9"/>
      <c r="VXZ1321" s="9"/>
      <c r="VYA1321" s="9"/>
      <c r="VYB1321" s="9"/>
      <c r="VYC1321" s="9"/>
      <c r="VYD1321" s="9"/>
      <c r="VYE1321" s="9"/>
      <c r="VYF1321" s="9"/>
      <c r="VYG1321" s="9"/>
      <c r="VYH1321" s="9"/>
      <c r="VYI1321" s="9"/>
      <c r="VYJ1321" s="9"/>
      <c r="VYK1321" s="9"/>
      <c r="VYL1321" s="9"/>
      <c r="VYM1321" s="9"/>
      <c r="VYN1321" s="9"/>
      <c r="VYO1321" s="9"/>
      <c r="VYP1321" s="9"/>
      <c r="VYQ1321" s="9"/>
      <c r="VYR1321" s="9"/>
      <c r="VYS1321" s="9"/>
      <c r="VYT1321" s="9"/>
      <c r="VYU1321" s="9"/>
      <c r="VYV1321" s="9"/>
      <c r="VYW1321" s="9"/>
      <c r="VYX1321" s="9"/>
      <c r="VYY1321" s="9"/>
      <c r="VYZ1321" s="9"/>
      <c r="VZA1321" s="9"/>
      <c r="VZB1321" s="9"/>
      <c r="VZC1321" s="9"/>
      <c r="VZD1321" s="9"/>
      <c r="VZE1321" s="9"/>
      <c r="VZF1321" s="9"/>
      <c r="VZG1321" s="9"/>
      <c r="VZH1321" s="9"/>
      <c r="VZI1321" s="9"/>
      <c r="VZJ1321" s="9"/>
      <c r="VZK1321" s="9"/>
      <c r="VZL1321" s="9"/>
      <c r="VZM1321" s="9"/>
      <c r="VZN1321" s="9"/>
      <c r="VZO1321" s="9"/>
      <c r="VZP1321" s="9"/>
      <c r="VZQ1321" s="9"/>
      <c r="VZR1321" s="9"/>
      <c r="VZS1321" s="9"/>
      <c r="VZT1321" s="9"/>
      <c r="VZU1321" s="9"/>
      <c r="VZV1321" s="9"/>
      <c r="VZW1321" s="9"/>
      <c r="VZX1321" s="9"/>
      <c r="VZY1321" s="9"/>
      <c r="VZZ1321" s="9"/>
      <c r="WAA1321" s="9"/>
      <c r="WAB1321" s="9"/>
      <c r="WAC1321" s="9"/>
      <c r="WAD1321" s="9"/>
      <c r="WAE1321" s="9"/>
      <c r="WAF1321" s="9"/>
      <c r="WAG1321" s="9"/>
      <c r="WAH1321" s="9"/>
      <c r="WAI1321" s="9"/>
      <c r="WAJ1321" s="9"/>
      <c r="WAK1321" s="9"/>
      <c r="WAL1321" s="9"/>
      <c r="WAM1321" s="9"/>
      <c r="WAN1321" s="9"/>
      <c r="WAO1321" s="9"/>
      <c r="WAP1321" s="9"/>
      <c r="WAQ1321" s="9"/>
      <c r="WAR1321" s="9"/>
      <c r="WAS1321" s="9"/>
      <c r="WAT1321" s="9"/>
      <c r="WAU1321" s="9"/>
      <c r="WAV1321" s="9"/>
      <c r="WAW1321" s="9"/>
      <c r="WAX1321" s="9"/>
      <c r="WAY1321" s="9"/>
      <c r="WAZ1321" s="9"/>
      <c r="WBA1321" s="9"/>
      <c r="WBB1321" s="9"/>
      <c r="WBC1321" s="9"/>
      <c r="WBD1321" s="9"/>
      <c r="WBE1321" s="9"/>
      <c r="WBF1321" s="9"/>
      <c r="WBG1321" s="9"/>
      <c r="WBH1321" s="9"/>
      <c r="WBI1321" s="9"/>
      <c r="WBJ1321" s="9"/>
      <c r="WBK1321" s="9"/>
      <c r="WBL1321" s="9"/>
      <c r="WBM1321" s="9"/>
      <c r="WBN1321" s="9"/>
      <c r="WBO1321" s="9"/>
      <c r="WBP1321" s="9"/>
      <c r="WBQ1321" s="9"/>
      <c r="WBR1321" s="9"/>
      <c r="WBS1321" s="9"/>
      <c r="WBT1321" s="9"/>
      <c r="WBU1321" s="9"/>
      <c r="WBV1321" s="9"/>
      <c r="WBW1321" s="9"/>
      <c r="WBX1321" s="9"/>
      <c r="WBY1321" s="9"/>
      <c r="WBZ1321" s="9"/>
      <c r="WCA1321" s="9"/>
      <c r="WCB1321" s="9"/>
      <c r="WCC1321" s="9"/>
      <c r="WCD1321" s="9"/>
      <c r="WCE1321" s="9"/>
      <c r="WCF1321" s="9"/>
      <c r="WCG1321" s="9"/>
      <c r="WCH1321" s="9"/>
      <c r="WCI1321" s="9"/>
      <c r="WCJ1321" s="9"/>
      <c r="WCK1321" s="9"/>
      <c r="WCL1321" s="9"/>
      <c r="WCM1321" s="9"/>
      <c r="WCN1321" s="9"/>
      <c r="WCO1321" s="9"/>
      <c r="WCP1321" s="9"/>
      <c r="WCQ1321" s="9"/>
      <c r="WCR1321" s="9"/>
      <c r="WCS1321" s="9"/>
      <c r="WCT1321" s="9"/>
      <c r="WCU1321" s="9"/>
      <c r="WCV1321" s="9"/>
      <c r="WCW1321" s="9"/>
      <c r="WCX1321" s="9"/>
      <c r="WCY1321" s="9"/>
      <c r="WCZ1321" s="9"/>
      <c r="WDA1321" s="9"/>
      <c r="WDB1321" s="9"/>
      <c r="WDC1321" s="9"/>
      <c r="WDD1321" s="9"/>
      <c r="WDE1321" s="9"/>
      <c r="WDF1321" s="9"/>
      <c r="WDG1321" s="9"/>
      <c r="WDH1321" s="9"/>
      <c r="WDI1321" s="9"/>
      <c r="WDJ1321" s="9"/>
      <c r="WDK1321" s="9"/>
      <c r="WDL1321" s="9"/>
      <c r="WDM1321" s="9"/>
      <c r="WDN1321" s="9"/>
      <c r="WDO1321" s="9"/>
      <c r="WDP1321" s="9"/>
      <c r="WDQ1321" s="9"/>
      <c r="WDR1321" s="9"/>
      <c r="WDS1321" s="9"/>
      <c r="WDT1321" s="9"/>
      <c r="WDU1321" s="9"/>
      <c r="WDV1321" s="9"/>
      <c r="WDW1321" s="9"/>
      <c r="WDX1321" s="9"/>
      <c r="WDY1321" s="9"/>
      <c r="WDZ1321" s="9"/>
      <c r="WEA1321" s="9"/>
      <c r="WEB1321" s="9"/>
      <c r="WEC1321" s="9"/>
      <c r="WED1321" s="9"/>
      <c r="WEE1321" s="9"/>
      <c r="WEF1321" s="9"/>
      <c r="WEG1321" s="9"/>
      <c r="WEH1321" s="9"/>
      <c r="WEI1321" s="9"/>
      <c r="WEJ1321" s="9"/>
      <c r="WEK1321" s="9"/>
      <c r="WEL1321" s="9"/>
      <c r="WEM1321" s="9"/>
      <c r="WEN1321" s="9"/>
      <c r="WEO1321" s="9"/>
      <c r="WEP1321" s="9"/>
      <c r="WEQ1321" s="9"/>
      <c r="WER1321" s="9"/>
      <c r="WES1321" s="9"/>
      <c r="WET1321" s="9"/>
      <c r="WEU1321" s="9"/>
      <c r="WEV1321" s="9"/>
      <c r="WEW1321" s="9"/>
      <c r="WEX1321" s="9"/>
      <c r="WEY1321" s="9"/>
      <c r="WEZ1321" s="9"/>
      <c r="WFA1321" s="9"/>
      <c r="WFB1321" s="9"/>
      <c r="WFC1321" s="9"/>
      <c r="WFD1321" s="9"/>
      <c r="WFE1321" s="9"/>
      <c r="WFF1321" s="9"/>
      <c r="WFG1321" s="9"/>
      <c r="WFH1321" s="9"/>
      <c r="WFI1321" s="9"/>
      <c r="WFJ1321" s="9"/>
      <c r="WFK1321" s="9"/>
      <c r="WFL1321" s="9"/>
      <c r="WFM1321" s="9"/>
      <c r="WFN1321" s="9"/>
      <c r="WFO1321" s="9"/>
      <c r="WFP1321" s="9"/>
      <c r="WFQ1321" s="9"/>
      <c r="WFR1321" s="9"/>
      <c r="WFS1321" s="9"/>
      <c r="WFT1321" s="9"/>
      <c r="WFU1321" s="9"/>
      <c r="WFV1321" s="9"/>
      <c r="WFW1321" s="9"/>
      <c r="WFX1321" s="9"/>
      <c r="WFY1321" s="9"/>
      <c r="WFZ1321" s="9"/>
      <c r="WGA1321" s="9"/>
      <c r="WGB1321" s="9"/>
      <c r="WGC1321" s="9"/>
      <c r="WGD1321" s="9"/>
      <c r="WGE1321" s="9"/>
      <c r="WGF1321" s="9"/>
      <c r="WGG1321" s="9"/>
      <c r="WGH1321" s="9"/>
      <c r="WGI1321" s="9"/>
      <c r="WGJ1321" s="9"/>
      <c r="WGK1321" s="9"/>
      <c r="WGL1321" s="9"/>
      <c r="WGM1321" s="9"/>
      <c r="WGN1321" s="9"/>
      <c r="WGO1321" s="9"/>
      <c r="WGP1321" s="9"/>
      <c r="WGQ1321" s="9"/>
      <c r="WGR1321" s="9"/>
      <c r="WGS1321" s="9"/>
      <c r="WGT1321" s="9"/>
      <c r="WGU1321" s="9"/>
      <c r="WGV1321" s="9"/>
      <c r="WGW1321" s="9"/>
      <c r="WGX1321" s="9"/>
      <c r="WGY1321" s="9"/>
      <c r="WGZ1321" s="9"/>
      <c r="WHA1321" s="9"/>
      <c r="WHB1321" s="9"/>
      <c r="WHC1321" s="9"/>
      <c r="WHD1321" s="9"/>
      <c r="WHE1321" s="9"/>
      <c r="WHF1321" s="9"/>
      <c r="WHG1321" s="9"/>
      <c r="WHH1321" s="9"/>
      <c r="WHI1321" s="9"/>
      <c r="WHJ1321" s="9"/>
      <c r="WHK1321" s="9"/>
      <c r="WHL1321" s="9"/>
      <c r="WHM1321" s="9"/>
      <c r="WHN1321" s="9"/>
      <c r="WHO1321" s="9"/>
      <c r="WHP1321" s="9"/>
      <c r="WHQ1321" s="9"/>
      <c r="WHR1321" s="9"/>
      <c r="WHS1321" s="9"/>
      <c r="WHT1321" s="9"/>
      <c r="WHU1321" s="9"/>
      <c r="WHV1321" s="9"/>
      <c r="WHW1321" s="9"/>
      <c r="WHX1321" s="9"/>
      <c r="WHY1321" s="9"/>
      <c r="WHZ1321" s="9"/>
      <c r="WIA1321" s="9"/>
      <c r="WIB1321" s="9"/>
      <c r="WIC1321" s="9"/>
      <c r="WID1321" s="9"/>
      <c r="WIE1321" s="9"/>
      <c r="WIF1321" s="9"/>
      <c r="WIG1321" s="9"/>
      <c r="WIH1321" s="9"/>
      <c r="WII1321" s="9"/>
      <c r="WIJ1321" s="9"/>
      <c r="WIK1321" s="9"/>
      <c r="WIL1321" s="9"/>
      <c r="WIM1321" s="9"/>
      <c r="WIN1321" s="9"/>
      <c r="WIO1321" s="9"/>
      <c r="WIP1321" s="9"/>
      <c r="WIQ1321" s="9"/>
      <c r="WIR1321" s="9"/>
      <c r="WIS1321" s="9"/>
      <c r="WIT1321" s="9"/>
      <c r="WIU1321" s="9"/>
      <c r="WIV1321" s="9"/>
      <c r="WIW1321" s="9"/>
      <c r="WIX1321" s="9"/>
      <c r="WIY1321" s="9"/>
      <c r="WIZ1321" s="9"/>
      <c r="WJA1321" s="9"/>
      <c r="WJB1321" s="9"/>
      <c r="WJC1321" s="9"/>
      <c r="WJD1321" s="9"/>
      <c r="WJE1321" s="9"/>
      <c r="WJF1321" s="9"/>
      <c r="WJG1321" s="9"/>
      <c r="WJH1321" s="9"/>
      <c r="WJI1321" s="9"/>
      <c r="WJJ1321" s="9"/>
      <c r="WJK1321" s="9"/>
      <c r="WJL1321" s="9"/>
      <c r="WJM1321" s="9"/>
      <c r="WJN1321" s="9"/>
      <c r="WJO1321" s="9"/>
      <c r="WJP1321" s="9"/>
      <c r="WJQ1321" s="9"/>
      <c r="WJR1321" s="9"/>
      <c r="WJS1321" s="9"/>
      <c r="WJT1321" s="9"/>
      <c r="WJU1321" s="9"/>
      <c r="WJV1321" s="9"/>
      <c r="WJW1321" s="9"/>
      <c r="WJX1321" s="9"/>
      <c r="WJY1321" s="9"/>
      <c r="WJZ1321" s="9"/>
      <c r="WKA1321" s="9"/>
      <c r="WKB1321" s="9"/>
      <c r="WKC1321" s="9"/>
      <c r="WKD1321" s="9"/>
      <c r="WKE1321" s="9"/>
      <c r="WKF1321" s="9"/>
      <c r="WKG1321" s="9"/>
      <c r="WKH1321" s="9"/>
      <c r="WKI1321" s="9"/>
      <c r="WKJ1321" s="9"/>
      <c r="WKK1321" s="9"/>
      <c r="WKL1321" s="9"/>
      <c r="WKM1321" s="9"/>
      <c r="WKN1321" s="9"/>
      <c r="WKO1321" s="9"/>
      <c r="WKP1321" s="9"/>
      <c r="WKQ1321" s="9"/>
      <c r="WKR1321" s="9"/>
      <c r="WKS1321" s="9"/>
      <c r="WKT1321" s="9"/>
      <c r="WKU1321" s="9"/>
      <c r="WKV1321" s="9"/>
      <c r="WKW1321" s="9"/>
      <c r="WKX1321" s="9"/>
      <c r="WKY1321" s="9"/>
      <c r="WKZ1321" s="9"/>
      <c r="WLA1321" s="9"/>
      <c r="WLB1321" s="9"/>
      <c r="WLC1321" s="9"/>
      <c r="WLD1321" s="9"/>
      <c r="WLE1321" s="9"/>
      <c r="WLF1321" s="9"/>
      <c r="WLG1321" s="9"/>
      <c r="WLH1321" s="9"/>
      <c r="WLI1321" s="9"/>
      <c r="WLJ1321" s="9"/>
      <c r="WLK1321" s="9"/>
      <c r="WLL1321" s="9"/>
      <c r="WLM1321" s="9"/>
      <c r="WLN1321" s="9"/>
      <c r="WLO1321" s="9"/>
      <c r="WLP1321" s="9"/>
      <c r="WLQ1321" s="9"/>
      <c r="WLR1321" s="9"/>
      <c r="WLS1321" s="9"/>
      <c r="WLT1321" s="9"/>
      <c r="WLU1321" s="9"/>
      <c r="WLV1321" s="9"/>
      <c r="WLW1321" s="9"/>
      <c r="WLX1321" s="9"/>
      <c r="WLY1321" s="9"/>
      <c r="WLZ1321" s="9"/>
      <c r="WMA1321" s="9"/>
      <c r="WMB1321" s="9"/>
      <c r="WMC1321" s="9"/>
      <c r="WMD1321" s="9"/>
      <c r="WME1321" s="9"/>
      <c r="WMF1321" s="9"/>
      <c r="WMG1321" s="9"/>
      <c r="WMH1321" s="9"/>
      <c r="WMI1321" s="9"/>
      <c r="WMJ1321" s="9"/>
      <c r="WMK1321" s="9"/>
      <c r="WML1321" s="9"/>
      <c r="WMM1321" s="9"/>
      <c r="WMN1321" s="9"/>
      <c r="WMO1321" s="9"/>
      <c r="WMP1321" s="9"/>
      <c r="WMQ1321" s="9"/>
      <c r="WMR1321" s="9"/>
      <c r="WMS1321" s="9"/>
      <c r="WMT1321" s="9"/>
      <c r="WMU1321" s="9"/>
      <c r="WMV1321" s="9"/>
      <c r="WMW1321" s="9"/>
      <c r="WMX1321" s="9"/>
      <c r="WMY1321" s="9"/>
      <c r="WMZ1321" s="9"/>
      <c r="WNA1321" s="9"/>
      <c r="WNB1321" s="9"/>
      <c r="WNC1321" s="9"/>
      <c r="WND1321" s="9"/>
      <c r="WNE1321" s="9"/>
      <c r="WNF1321" s="9"/>
      <c r="WNG1321" s="9"/>
      <c r="WNH1321" s="9"/>
      <c r="WNI1321" s="9"/>
      <c r="WNJ1321" s="9"/>
      <c r="WNK1321" s="9"/>
      <c r="WNL1321" s="9"/>
      <c r="WNM1321" s="9"/>
      <c r="WNN1321" s="9"/>
      <c r="WNO1321" s="9"/>
      <c r="WNP1321" s="9"/>
      <c r="WNQ1321" s="9"/>
      <c r="WNR1321" s="9"/>
      <c r="WNS1321" s="9"/>
      <c r="WNT1321" s="9"/>
      <c r="WNU1321" s="9"/>
      <c r="WNV1321" s="9"/>
      <c r="WNW1321" s="9"/>
      <c r="WNX1321" s="9"/>
      <c r="WNY1321" s="9"/>
      <c r="WNZ1321" s="9"/>
      <c r="WOA1321" s="9"/>
      <c r="WOB1321" s="9"/>
      <c r="WOC1321" s="9"/>
      <c r="WOD1321" s="9"/>
      <c r="WOE1321" s="9"/>
      <c r="WOF1321" s="9"/>
      <c r="WOG1321" s="9"/>
      <c r="WOH1321" s="9"/>
      <c r="WOI1321" s="9"/>
      <c r="WOJ1321" s="9"/>
      <c r="WOK1321" s="9"/>
      <c r="WOL1321" s="9"/>
      <c r="WOM1321" s="9"/>
      <c r="WON1321" s="9"/>
      <c r="WOO1321" s="9"/>
      <c r="WOP1321" s="9"/>
      <c r="WOQ1321" s="9"/>
      <c r="WOR1321" s="9"/>
      <c r="WOS1321" s="9"/>
      <c r="WOT1321" s="9"/>
      <c r="WOU1321" s="9"/>
      <c r="WOV1321" s="9"/>
      <c r="WOW1321" s="9"/>
      <c r="WOX1321" s="9"/>
      <c r="WOY1321" s="9"/>
      <c r="WOZ1321" s="9"/>
      <c r="WPA1321" s="9"/>
      <c r="WPB1321" s="9"/>
      <c r="WPC1321" s="9"/>
      <c r="WPD1321" s="9"/>
      <c r="WPE1321" s="9"/>
      <c r="WPF1321" s="9"/>
      <c r="WPG1321" s="9"/>
      <c r="WPH1321" s="9"/>
      <c r="WPI1321" s="9"/>
      <c r="WPJ1321" s="9"/>
      <c r="WPK1321" s="9"/>
      <c r="WPL1321" s="9"/>
      <c r="WPM1321" s="9"/>
      <c r="WPN1321" s="9"/>
      <c r="WPO1321" s="9"/>
      <c r="WPP1321" s="9"/>
      <c r="WPQ1321" s="9"/>
      <c r="WPR1321" s="9"/>
      <c r="WPS1321" s="9"/>
      <c r="WPT1321" s="9"/>
      <c r="WPU1321" s="9"/>
      <c r="WPV1321" s="9"/>
      <c r="WPW1321" s="9"/>
      <c r="WPX1321" s="9"/>
      <c r="WPY1321" s="9"/>
      <c r="WPZ1321" s="9"/>
      <c r="WQA1321" s="9"/>
      <c r="WQB1321" s="9"/>
      <c r="WQC1321" s="9"/>
      <c r="WQD1321" s="9"/>
      <c r="WQE1321" s="9"/>
      <c r="WQF1321" s="9"/>
      <c r="WQG1321" s="9"/>
      <c r="WQH1321" s="9"/>
      <c r="WQI1321" s="9"/>
      <c r="WQJ1321" s="9"/>
      <c r="WQK1321" s="9"/>
      <c r="WQL1321" s="9"/>
      <c r="WQM1321" s="9"/>
      <c r="WQN1321" s="9"/>
      <c r="WQO1321" s="9"/>
      <c r="WQP1321" s="9"/>
      <c r="WQQ1321" s="9"/>
      <c r="WQR1321" s="9"/>
      <c r="WQS1321" s="9"/>
      <c r="WQT1321" s="9"/>
      <c r="WQU1321" s="9"/>
      <c r="WQV1321" s="9"/>
      <c r="WQW1321" s="9"/>
      <c r="WQX1321" s="9"/>
      <c r="WQY1321" s="9"/>
      <c r="WQZ1321" s="9"/>
      <c r="WRA1321" s="9"/>
      <c r="WRB1321" s="9"/>
      <c r="WRC1321" s="9"/>
      <c r="WRD1321" s="9"/>
      <c r="WRE1321" s="9"/>
      <c r="WRF1321" s="9"/>
      <c r="WRG1321" s="9"/>
      <c r="WRH1321" s="9"/>
      <c r="WRI1321" s="9"/>
      <c r="WRJ1321" s="9"/>
      <c r="WRK1321" s="9"/>
      <c r="WRL1321" s="9"/>
      <c r="WRM1321" s="9"/>
      <c r="WRN1321" s="9"/>
      <c r="WRO1321" s="9"/>
      <c r="WRP1321" s="9"/>
      <c r="WRQ1321" s="9"/>
      <c r="WRR1321" s="9"/>
      <c r="WRS1321" s="9"/>
      <c r="WRT1321" s="9"/>
      <c r="WRU1321" s="9"/>
      <c r="WRV1321" s="9"/>
      <c r="WRW1321" s="9"/>
      <c r="WRX1321" s="9"/>
      <c r="WRY1321" s="9"/>
      <c r="WRZ1321" s="9"/>
      <c r="WSA1321" s="9"/>
      <c r="WSB1321" s="9"/>
      <c r="WSC1321" s="9"/>
      <c r="WSD1321" s="9"/>
      <c r="WSE1321" s="9"/>
      <c r="WSF1321" s="9"/>
      <c r="WSG1321" s="9"/>
      <c r="WSH1321" s="9"/>
      <c r="WSI1321" s="9"/>
      <c r="WSJ1321" s="9"/>
      <c r="WSK1321" s="9"/>
      <c r="WSL1321" s="9"/>
      <c r="WSM1321" s="9"/>
      <c r="WSN1321" s="9"/>
      <c r="WSO1321" s="9"/>
      <c r="WSP1321" s="9"/>
      <c r="WSQ1321" s="9"/>
      <c r="WSR1321" s="9"/>
      <c r="WSS1321" s="9"/>
      <c r="WST1321" s="9"/>
      <c r="WSU1321" s="9"/>
      <c r="WSV1321" s="9"/>
      <c r="WSW1321" s="9"/>
      <c r="WSX1321" s="9"/>
      <c r="WSY1321" s="9"/>
      <c r="WSZ1321" s="9"/>
      <c r="WTA1321" s="9"/>
      <c r="WTB1321" s="9"/>
      <c r="WTC1321" s="9"/>
      <c r="WTD1321" s="9"/>
      <c r="WTE1321" s="9"/>
      <c r="WTF1321" s="9"/>
      <c r="WTG1321" s="9"/>
      <c r="WTH1321" s="9"/>
      <c r="WTI1321" s="9"/>
      <c r="WTJ1321" s="9"/>
      <c r="WTK1321" s="9"/>
      <c r="WTL1321" s="9"/>
      <c r="WTM1321" s="9"/>
      <c r="WTN1321" s="9"/>
      <c r="WTO1321" s="9"/>
      <c r="WTP1321" s="9"/>
      <c r="WTQ1321" s="9"/>
      <c r="WTR1321" s="9"/>
      <c r="WTS1321" s="9"/>
      <c r="WTT1321" s="9"/>
      <c r="WTU1321" s="9"/>
      <c r="WTV1321" s="9"/>
      <c r="WTW1321" s="9"/>
      <c r="WTX1321" s="9"/>
      <c r="WTY1321" s="9"/>
      <c r="WTZ1321" s="9"/>
      <c r="WUA1321" s="9"/>
      <c r="WUB1321" s="9"/>
      <c r="WUC1321" s="9"/>
      <c r="WUD1321" s="9"/>
      <c r="WUE1321" s="9"/>
      <c r="WUF1321" s="9"/>
      <c r="WUG1321" s="9"/>
      <c r="WUH1321" s="9"/>
      <c r="WUI1321" s="9"/>
      <c r="WUJ1321" s="9"/>
      <c r="WUK1321" s="9"/>
      <c r="WUL1321" s="9"/>
      <c r="WUM1321" s="9"/>
      <c r="WUN1321" s="9"/>
      <c r="WUO1321" s="9"/>
      <c r="WUP1321" s="9"/>
      <c r="WUQ1321" s="9"/>
      <c r="WUR1321" s="9"/>
      <c r="WUS1321" s="9"/>
      <c r="WUT1321" s="9"/>
      <c r="WUU1321" s="9"/>
      <c r="WUV1321" s="9"/>
      <c r="WUW1321" s="9"/>
      <c r="WUX1321" s="9"/>
      <c r="WUY1321" s="9"/>
      <c r="WUZ1321" s="9"/>
      <c r="WVA1321" s="9"/>
      <c r="WVB1321" s="9"/>
      <c r="WVC1321" s="9"/>
      <c r="WVD1321" s="9"/>
      <c r="WVE1321" s="9"/>
      <c r="WVF1321" s="9"/>
      <c r="WVG1321" s="9"/>
      <c r="WVH1321" s="9"/>
      <c r="WVI1321" s="9"/>
      <c r="WVJ1321" s="9"/>
      <c r="WVK1321" s="9"/>
      <c r="WVL1321" s="9"/>
      <c r="WVM1321" s="9"/>
      <c r="WVN1321" s="9"/>
      <c r="WVO1321" s="9"/>
      <c r="WVP1321" s="9"/>
      <c r="WVQ1321" s="9"/>
      <c r="WVR1321" s="9"/>
      <c r="WVS1321" s="9"/>
      <c r="WVT1321" s="9"/>
      <c r="WVU1321" s="9"/>
      <c r="WVV1321" s="9"/>
      <c r="WVW1321" s="9"/>
      <c r="WVX1321" s="9"/>
      <c r="WVY1321" s="9"/>
      <c r="WVZ1321" s="9"/>
      <c r="WWA1321" s="9"/>
      <c r="WWB1321" s="9"/>
      <c r="WWC1321" s="9"/>
      <c r="WWD1321" s="9"/>
      <c r="WWE1321" s="9"/>
      <c r="WWF1321" s="9"/>
      <c r="WWG1321" s="9"/>
      <c r="WWH1321" s="9"/>
      <c r="WWI1321" s="9"/>
      <c r="WWJ1321" s="9"/>
      <c r="WWK1321" s="9"/>
      <c r="WWL1321" s="9"/>
    </row>
    <row r="1322" spans="1:16158">
      <c r="A1322" s="277"/>
      <c r="B1322" s="245"/>
      <c r="C1322" s="245"/>
      <c r="D1322" s="245"/>
      <c r="E1322" s="248"/>
      <c r="F1322" s="248"/>
      <c r="G1322" s="248"/>
      <c r="H1322" s="247"/>
      <c r="I1322" s="65"/>
      <c r="J1322" s="65"/>
      <c r="K1322" s="80"/>
      <c r="L1322" s="245">
        <v>4</v>
      </c>
      <c r="M1322" s="266" t="s">
        <v>1639</v>
      </c>
      <c r="N1322" s="245" t="s">
        <v>1595</v>
      </c>
      <c r="O1322" s="48"/>
      <c r="P1322" s="58">
        <v>74</v>
      </c>
      <c r="Q1322" s="245"/>
      <c r="R1322" s="251"/>
      <c r="S1322" s="245"/>
      <c r="T1322" s="245">
        <v>33</v>
      </c>
      <c r="U1322" s="248"/>
      <c r="V1322" s="245"/>
      <c r="W1322" s="278"/>
      <c r="X1322" s="257"/>
      <c r="Y1322" s="257"/>
      <c r="Z1322" s="125"/>
      <c r="AA1322" s="254"/>
      <c r="AB1322" s="82"/>
      <c r="AC1322" s="83">
        <f t="shared" si="477"/>
        <v>0</v>
      </c>
    </row>
    <row r="1323" spans="1:16158">
      <c r="A1323" s="256">
        <v>666</v>
      </c>
      <c r="B1323" s="249" t="s">
        <v>1319</v>
      </c>
      <c r="C1323" s="245">
        <v>17411</v>
      </c>
      <c r="D1323" s="245"/>
      <c r="E1323" s="248">
        <v>0</v>
      </c>
      <c r="F1323" s="248">
        <v>2</v>
      </c>
      <c r="G1323" s="248">
        <v>0</v>
      </c>
      <c r="H1323" s="265">
        <v>5</v>
      </c>
      <c r="I1323" s="65">
        <f t="shared" ref="I1323:I1329" si="490">E1323*400+F1323*100+G1323</f>
        <v>200</v>
      </c>
      <c r="J1323" s="248">
        <v>500</v>
      </c>
      <c r="K1323" s="80">
        <f>I1323*J1323</f>
        <v>100000</v>
      </c>
      <c r="L1323" s="245">
        <v>1</v>
      </c>
      <c r="M1323" s="266" t="s">
        <v>1680</v>
      </c>
      <c r="N1323" s="245" t="s">
        <v>1613</v>
      </c>
      <c r="O1323" s="45">
        <v>3</v>
      </c>
      <c r="P1323" s="157">
        <f>7.4*15.4</f>
        <v>113.96000000000001</v>
      </c>
      <c r="Q1323" s="249">
        <v>100</v>
      </c>
      <c r="R1323" s="210">
        <v>7150</v>
      </c>
      <c r="S1323" s="58">
        <f>+P1323*R1323</f>
        <v>814814</v>
      </c>
      <c r="T1323" s="65">
        <v>8</v>
      </c>
      <c r="U1323" s="65">
        <v>8</v>
      </c>
      <c r="V1323" s="58">
        <f>+S1323*0.92</f>
        <v>749628.88</v>
      </c>
      <c r="W1323" s="169">
        <f>+V1323+K1323+V1324</f>
        <v>849628.88</v>
      </c>
      <c r="X1323" s="58">
        <f>+W1323/2</f>
        <v>424814.44</v>
      </c>
      <c r="Y1323" s="58"/>
      <c r="Z1323" s="58">
        <f>+W1323*0.5</f>
        <v>424814.44</v>
      </c>
      <c r="AA1323" s="58">
        <v>0.3</v>
      </c>
      <c r="AB1323" s="136">
        <f>+Z1323*AA1323/100</f>
        <v>1274.4433199999999</v>
      </c>
      <c r="AC1323" s="83">
        <f t="shared" si="477"/>
        <v>1083.2768219999998</v>
      </c>
      <c r="AD1323" s="4" t="s">
        <v>20</v>
      </c>
      <c r="AE1323" s="4" t="s">
        <v>2064</v>
      </c>
      <c r="AF1323" s="4" t="s">
        <v>1145</v>
      </c>
      <c r="AH1323" s="541" t="s">
        <v>377</v>
      </c>
      <c r="AI1323" s="35">
        <v>1</v>
      </c>
    </row>
    <row r="1324" spans="1:16158">
      <c r="A1324" s="256"/>
      <c r="B1324" s="249"/>
      <c r="C1324" s="245"/>
      <c r="D1324" s="245"/>
      <c r="E1324" s="248"/>
      <c r="F1324" s="248"/>
      <c r="G1324" s="248"/>
      <c r="H1324" s="265"/>
      <c r="I1324" s="65"/>
      <c r="J1324" s="248"/>
      <c r="K1324" s="80"/>
      <c r="L1324" s="245"/>
      <c r="M1324" s="266"/>
      <c r="N1324" s="245"/>
      <c r="O1324" s="45"/>
      <c r="P1324" s="157"/>
      <c r="Q1324" s="249"/>
      <c r="R1324" s="210"/>
      <c r="S1324" s="58"/>
      <c r="T1324" s="65"/>
      <c r="U1324" s="65"/>
      <c r="V1324" s="58"/>
      <c r="W1324" s="169"/>
      <c r="X1324" s="58"/>
      <c r="Y1324" s="58"/>
      <c r="Z1324" s="58"/>
      <c r="AA1324" s="58"/>
      <c r="AB1324" s="136"/>
      <c r="AC1324" s="83">
        <f t="shared" si="477"/>
        <v>0</v>
      </c>
      <c r="AH1324" s="541"/>
    </row>
    <row r="1325" spans="1:16158">
      <c r="A1325" s="256"/>
      <c r="B1325" s="249"/>
      <c r="C1325" s="245"/>
      <c r="D1325" s="245"/>
      <c r="E1325" s="248"/>
      <c r="F1325" s="248"/>
      <c r="G1325" s="248"/>
      <c r="H1325" s="265"/>
      <c r="I1325" s="65">
        <f t="shared" si="490"/>
        <v>0</v>
      </c>
      <c r="J1325" s="248"/>
      <c r="K1325" s="80"/>
      <c r="L1325" s="245"/>
      <c r="M1325" s="266"/>
      <c r="N1325" s="245"/>
      <c r="O1325" s="45"/>
      <c r="P1325" s="139"/>
      <c r="Q1325" s="445"/>
      <c r="R1325" s="251"/>
      <c r="S1325" s="55"/>
      <c r="T1325" s="248"/>
      <c r="U1325" s="338"/>
      <c r="V1325" s="54"/>
      <c r="W1325" s="446"/>
      <c r="X1325" s="55"/>
      <c r="Y1325" s="245"/>
      <c r="Z1325" s="130"/>
      <c r="AA1325" s="250"/>
      <c r="AB1325" s="136"/>
      <c r="AC1325" s="83">
        <f t="shared" si="477"/>
        <v>0</v>
      </c>
      <c r="AH1325" s="541" t="s">
        <v>377</v>
      </c>
      <c r="AI1325" s="35">
        <v>1</v>
      </c>
    </row>
    <row r="1326" spans="1:16158" ht="20.100000000000001" customHeight="1">
      <c r="A1326" s="256">
        <v>667</v>
      </c>
      <c r="B1326" s="243" t="s">
        <v>656</v>
      </c>
      <c r="C1326" s="258">
        <v>333</v>
      </c>
      <c r="D1326" s="259" t="s">
        <v>95</v>
      </c>
      <c r="E1326" s="260">
        <v>3</v>
      </c>
      <c r="F1326" s="260">
        <v>3</v>
      </c>
      <c r="G1326" s="260">
        <v>41</v>
      </c>
      <c r="H1326" s="247">
        <v>1</v>
      </c>
      <c r="I1326" s="84">
        <f t="shared" si="490"/>
        <v>1541</v>
      </c>
      <c r="J1326" s="84">
        <v>250</v>
      </c>
      <c r="K1326" s="80">
        <f>I1326*J1326</f>
        <v>385250</v>
      </c>
      <c r="L1326" s="245"/>
      <c r="M1326" s="248"/>
      <c r="N1326" s="249"/>
      <c r="O1326" s="45"/>
      <c r="P1326" s="139"/>
      <c r="Q1326" s="250"/>
      <c r="R1326" s="250"/>
      <c r="S1326" s="251"/>
      <c r="T1326" s="249"/>
      <c r="U1326" s="252"/>
      <c r="V1326" s="249"/>
      <c r="W1326" s="253"/>
      <c r="X1326" s="243"/>
      <c r="Y1326" s="243"/>
      <c r="Z1326" s="125">
        <f>K1326</f>
        <v>385250</v>
      </c>
      <c r="AA1326" s="254">
        <v>0.01</v>
      </c>
      <c r="AB1326" s="136">
        <f t="shared" si="485"/>
        <v>38.524999999999999</v>
      </c>
      <c r="AC1326" s="83">
        <f t="shared" si="477"/>
        <v>32.746249999999996</v>
      </c>
      <c r="AD1326" s="501" t="s">
        <v>20</v>
      </c>
      <c r="AE1326" s="489" t="s">
        <v>186</v>
      </c>
      <c r="AF1326" s="489" t="s">
        <v>34</v>
      </c>
      <c r="AG1326" s="498" t="s">
        <v>997</v>
      </c>
      <c r="AH1326" s="498" t="s">
        <v>164</v>
      </c>
      <c r="AI1326" s="12" t="s">
        <v>32</v>
      </c>
      <c r="AJ1326" s="6" t="s">
        <v>36</v>
      </c>
      <c r="AK1326" s="11" t="s">
        <v>15</v>
      </c>
      <c r="AL1326" s="11" t="s">
        <v>16</v>
      </c>
      <c r="AM1326" s="11" t="s">
        <v>17</v>
      </c>
      <c r="AN1326" s="11" t="s">
        <v>114</v>
      </c>
      <c r="AO1326" s="11" t="s">
        <v>485</v>
      </c>
      <c r="AP1326" s="11">
        <v>11</v>
      </c>
      <c r="AQ1326" s="11">
        <v>1</v>
      </c>
      <c r="AR1326" s="11">
        <v>80</v>
      </c>
    </row>
    <row r="1327" spans="1:16158" ht="20.100000000000001" customHeight="1">
      <c r="A1327" s="256">
        <v>668</v>
      </c>
      <c r="B1327" s="243" t="s">
        <v>656</v>
      </c>
      <c r="C1327" s="258">
        <v>568</v>
      </c>
      <c r="D1327" s="259" t="s">
        <v>95</v>
      </c>
      <c r="E1327" s="260">
        <v>3</v>
      </c>
      <c r="F1327" s="260">
        <v>3</v>
      </c>
      <c r="G1327" s="260">
        <v>43</v>
      </c>
      <c r="H1327" s="264">
        <v>1</v>
      </c>
      <c r="I1327" s="84">
        <f t="shared" si="490"/>
        <v>1543</v>
      </c>
      <c r="J1327" s="84">
        <v>250</v>
      </c>
      <c r="K1327" s="80">
        <f>I1327*J1327</f>
        <v>385750</v>
      </c>
      <c r="L1327" s="245"/>
      <c r="M1327" s="248"/>
      <c r="N1327" s="249"/>
      <c r="O1327" s="45"/>
      <c r="P1327" s="139"/>
      <c r="Q1327" s="250"/>
      <c r="R1327" s="250"/>
      <c r="S1327" s="251"/>
      <c r="T1327" s="249"/>
      <c r="U1327" s="252"/>
      <c r="V1327" s="249"/>
      <c r="W1327" s="253"/>
      <c r="X1327" s="243"/>
      <c r="Y1327" s="243"/>
      <c r="Z1327" s="125">
        <f t="shared" ref="Z1327:Z1329" si="491">K1327</f>
        <v>385750</v>
      </c>
      <c r="AA1327" s="254">
        <v>0.01</v>
      </c>
      <c r="AB1327" s="136">
        <f t="shared" si="485"/>
        <v>38.575000000000003</v>
      </c>
      <c r="AC1327" s="83">
        <f t="shared" si="477"/>
        <v>32.78875</v>
      </c>
      <c r="AD1327" s="501" t="s">
        <v>10</v>
      </c>
      <c r="AE1327" s="489" t="s">
        <v>531</v>
      </c>
      <c r="AF1327" s="489" t="s">
        <v>59</v>
      </c>
      <c r="AG1327" s="498" t="s">
        <v>767</v>
      </c>
      <c r="AH1327" s="498" t="s">
        <v>108</v>
      </c>
      <c r="AI1327" s="12" t="s">
        <v>95</v>
      </c>
      <c r="AJ1327" s="6" t="s">
        <v>123</v>
      </c>
      <c r="AK1327" s="11" t="s">
        <v>15</v>
      </c>
      <c r="AL1327" s="11" t="s">
        <v>16</v>
      </c>
      <c r="AM1327" s="11" t="s">
        <v>17</v>
      </c>
      <c r="AN1327" s="11" t="s">
        <v>134</v>
      </c>
      <c r="AO1327" s="11" t="s">
        <v>76</v>
      </c>
      <c r="AP1327" s="11">
        <v>1</v>
      </c>
      <c r="AQ1327" s="11">
        <v>1</v>
      </c>
      <c r="AR1327" s="11">
        <v>62</v>
      </c>
    </row>
    <row r="1328" spans="1:16158" ht="20.100000000000001" customHeight="1">
      <c r="A1328" s="256"/>
      <c r="B1328" s="243" t="s">
        <v>656</v>
      </c>
      <c r="C1328" s="258">
        <v>340</v>
      </c>
      <c r="D1328" s="259" t="s">
        <v>95</v>
      </c>
      <c r="E1328" s="260">
        <v>7</v>
      </c>
      <c r="F1328" s="260">
        <v>0</v>
      </c>
      <c r="G1328" s="260">
        <v>40</v>
      </c>
      <c r="H1328" s="264">
        <v>1</v>
      </c>
      <c r="I1328" s="84">
        <f t="shared" si="490"/>
        <v>2840</v>
      </c>
      <c r="J1328" s="84">
        <v>250</v>
      </c>
      <c r="K1328" s="80">
        <f t="shared" ref="K1328:K1329" si="492">I1328*J1328</f>
        <v>710000</v>
      </c>
      <c r="L1328" s="245"/>
      <c r="M1328" s="248"/>
      <c r="N1328" s="249"/>
      <c r="O1328" s="45"/>
      <c r="P1328" s="139"/>
      <c r="Q1328" s="250"/>
      <c r="R1328" s="250"/>
      <c r="S1328" s="251"/>
      <c r="T1328" s="249"/>
      <c r="U1328" s="252"/>
      <c r="V1328" s="249"/>
      <c r="W1328" s="253"/>
      <c r="X1328" s="243"/>
      <c r="Y1328" s="243"/>
      <c r="Z1328" s="125">
        <f>+K1328</f>
        <v>710000</v>
      </c>
      <c r="AA1328" s="254">
        <v>0.01</v>
      </c>
      <c r="AB1328" s="136">
        <f t="shared" si="485"/>
        <v>71</v>
      </c>
      <c r="AC1328" s="83">
        <f t="shared" si="477"/>
        <v>60.35</v>
      </c>
      <c r="AD1328" s="501"/>
      <c r="AE1328" s="489" t="s">
        <v>531</v>
      </c>
      <c r="AF1328" s="489" t="s">
        <v>59</v>
      </c>
      <c r="AG1328" s="498"/>
      <c r="AH1328" s="498"/>
      <c r="AI1328" s="12"/>
      <c r="AJ1328" s="6"/>
      <c r="AK1328" s="11"/>
      <c r="AL1328" s="11"/>
      <c r="AM1328" s="11" t="s">
        <v>17</v>
      </c>
      <c r="AN1328" s="11" t="s">
        <v>169</v>
      </c>
      <c r="AO1328" s="11" t="s">
        <v>76</v>
      </c>
      <c r="AP1328" s="11">
        <v>1</v>
      </c>
      <c r="AQ1328" s="11">
        <v>0</v>
      </c>
      <c r="AR1328" s="11">
        <v>57</v>
      </c>
    </row>
    <row r="1329" spans="1:44">
      <c r="A1329" s="256">
        <v>669</v>
      </c>
      <c r="B1329" s="249" t="s">
        <v>1723</v>
      </c>
      <c r="C1329" s="263"/>
      <c r="D1329" s="245">
        <v>6</v>
      </c>
      <c r="E1329" s="248">
        <v>0</v>
      </c>
      <c r="F1329" s="248">
        <v>1</v>
      </c>
      <c r="G1329" s="248">
        <v>38</v>
      </c>
      <c r="H1329" s="247">
        <v>2</v>
      </c>
      <c r="I1329" s="65">
        <f t="shared" si="490"/>
        <v>138</v>
      </c>
      <c r="J1329" s="84">
        <v>250</v>
      </c>
      <c r="K1329" s="80">
        <f t="shared" si="492"/>
        <v>34500</v>
      </c>
      <c r="L1329" s="245">
        <v>1</v>
      </c>
      <c r="M1329" s="266" t="s">
        <v>1592</v>
      </c>
      <c r="N1329" s="245"/>
      <c r="O1329" s="45"/>
      <c r="P1329" s="144">
        <v>209</v>
      </c>
      <c r="Q1329" s="249"/>
      <c r="R1329" s="250"/>
      <c r="S1329" s="245"/>
      <c r="T1329" s="249">
        <v>7</v>
      </c>
      <c r="U1329" s="252"/>
      <c r="V1329" s="249"/>
      <c r="W1329" s="253"/>
      <c r="X1329" s="243"/>
      <c r="Y1329" s="243"/>
      <c r="Z1329" s="125">
        <f t="shared" si="491"/>
        <v>34500</v>
      </c>
      <c r="AA1329" s="254">
        <v>0.02</v>
      </c>
      <c r="AB1329" s="136">
        <f t="shared" si="485"/>
        <v>6.9</v>
      </c>
      <c r="AC1329" s="83">
        <f t="shared" si="477"/>
        <v>5.8650000000000002</v>
      </c>
      <c r="AD1329" s="4" t="s">
        <v>20</v>
      </c>
      <c r="AE1329" s="4" t="s">
        <v>1765</v>
      </c>
      <c r="AF1329" s="4" t="s">
        <v>160</v>
      </c>
      <c r="AG1329" s="121">
        <v>3350400667985</v>
      </c>
      <c r="AH1329" s="8" t="s">
        <v>1764</v>
      </c>
    </row>
    <row r="1330" spans="1:44">
      <c r="A1330" s="256"/>
      <c r="B1330" s="249"/>
      <c r="C1330" s="245"/>
      <c r="D1330" s="245"/>
      <c r="E1330" s="248"/>
      <c r="F1330" s="248"/>
      <c r="G1330" s="248"/>
      <c r="H1330" s="247"/>
      <c r="I1330" s="65"/>
      <c r="J1330" s="65"/>
      <c r="K1330" s="80"/>
      <c r="L1330" s="245">
        <v>2</v>
      </c>
      <c r="M1330" s="266" t="s">
        <v>1766</v>
      </c>
      <c r="N1330" s="245"/>
      <c r="O1330" s="45"/>
      <c r="P1330" s="139">
        <v>41</v>
      </c>
      <c r="Q1330" s="249"/>
      <c r="R1330" s="250"/>
      <c r="S1330" s="245"/>
      <c r="T1330" s="249">
        <v>5</v>
      </c>
      <c r="U1330" s="252"/>
      <c r="V1330" s="249"/>
      <c r="W1330" s="253"/>
      <c r="X1330" s="243"/>
      <c r="Y1330" s="243"/>
      <c r="Z1330" s="125"/>
      <c r="AA1330" s="254"/>
      <c r="AB1330" s="136"/>
      <c r="AC1330" s="83">
        <f t="shared" si="477"/>
        <v>0</v>
      </c>
    </row>
    <row r="1331" spans="1:44">
      <c r="A1331" s="277">
        <v>670</v>
      </c>
      <c r="B1331" s="257" t="s">
        <v>1322</v>
      </c>
      <c r="C1331" s="262">
        <v>23933</v>
      </c>
      <c r="D1331" s="245">
        <v>4</v>
      </c>
      <c r="E1331" s="248">
        <v>3</v>
      </c>
      <c r="F1331" s="248">
        <v>0</v>
      </c>
      <c r="G1331" s="248">
        <v>80</v>
      </c>
      <c r="H1331" s="247">
        <v>1</v>
      </c>
      <c r="I1331" s="84">
        <f>E1331*400+F1331*100+G1331</f>
        <v>1280</v>
      </c>
      <c r="J1331" s="84">
        <v>250</v>
      </c>
      <c r="K1331" s="80">
        <f>I1331*J1331</f>
        <v>320000</v>
      </c>
      <c r="L1331" s="245"/>
      <c r="M1331" s="248"/>
      <c r="N1331" s="245"/>
      <c r="O1331" s="48"/>
      <c r="P1331" s="58"/>
      <c r="Q1331" s="251"/>
      <c r="R1331" s="251"/>
      <c r="S1331" s="251"/>
      <c r="T1331" s="245"/>
      <c r="U1331" s="248"/>
      <c r="V1331" s="245"/>
      <c r="W1331" s="278"/>
      <c r="X1331" s="257"/>
      <c r="Y1331" s="257"/>
      <c r="Z1331" s="125">
        <f t="shared" ref="Z1331:Z1335" si="493">K1331</f>
        <v>320000</v>
      </c>
      <c r="AA1331" s="254">
        <v>0.01</v>
      </c>
      <c r="AB1331" s="136">
        <f t="shared" si="485"/>
        <v>32</v>
      </c>
      <c r="AC1331" s="83">
        <f t="shared" si="477"/>
        <v>27.2</v>
      </c>
      <c r="AD1331" s="4" t="s">
        <v>20</v>
      </c>
      <c r="AE1331" s="4" t="s">
        <v>1198</v>
      </c>
      <c r="AF1331" s="4" t="s">
        <v>1199</v>
      </c>
      <c r="AG1331" s="121">
        <v>3349800185463</v>
      </c>
      <c r="AH1331" s="8">
        <v>124</v>
      </c>
      <c r="AI1331" s="35">
        <v>3</v>
      </c>
      <c r="AJ1331" s="3" t="s">
        <v>15</v>
      </c>
    </row>
    <row r="1332" spans="1:44" ht="20.100000000000001" customHeight="1">
      <c r="A1332" s="277">
        <v>671</v>
      </c>
      <c r="B1332" s="243" t="s">
        <v>656</v>
      </c>
      <c r="C1332" s="258">
        <v>334</v>
      </c>
      <c r="D1332" s="259" t="s">
        <v>95</v>
      </c>
      <c r="E1332" s="260">
        <v>4</v>
      </c>
      <c r="F1332" s="260">
        <v>3</v>
      </c>
      <c r="G1332" s="260">
        <v>4</v>
      </c>
      <c r="H1332" s="247">
        <v>1</v>
      </c>
      <c r="I1332" s="84">
        <f t="shared" ref="I1332:I1340" si="494">E1332*400+F1332*100+G1332</f>
        <v>1904</v>
      </c>
      <c r="J1332" s="84">
        <v>400</v>
      </c>
      <c r="K1332" s="80">
        <f t="shared" ref="K1332:K1349" si="495">I1332*J1332</f>
        <v>761600</v>
      </c>
      <c r="L1332" s="245"/>
      <c r="M1332" s="248"/>
      <c r="N1332" s="249"/>
      <c r="O1332" s="45"/>
      <c r="P1332" s="139"/>
      <c r="Q1332" s="250"/>
      <c r="R1332" s="250"/>
      <c r="S1332" s="447"/>
      <c r="T1332" s="250"/>
      <c r="U1332" s="252"/>
      <c r="V1332" s="249"/>
      <c r="W1332" s="253"/>
      <c r="X1332" s="243"/>
      <c r="Y1332" s="243"/>
      <c r="Z1332" s="125">
        <f t="shared" si="493"/>
        <v>761600</v>
      </c>
      <c r="AA1332" s="254">
        <v>0.01</v>
      </c>
      <c r="AB1332" s="136">
        <f t="shared" si="485"/>
        <v>76.16</v>
      </c>
      <c r="AC1332" s="83">
        <f t="shared" si="477"/>
        <v>64.73599999999999</v>
      </c>
      <c r="AD1332" s="501" t="s">
        <v>10</v>
      </c>
      <c r="AE1332" s="489" t="s">
        <v>241</v>
      </c>
      <c r="AF1332" s="489" t="s">
        <v>242</v>
      </c>
      <c r="AG1332" s="498" t="s">
        <v>941</v>
      </c>
      <c r="AH1332" s="498" t="s">
        <v>184</v>
      </c>
      <c r="AI1332" s="12" t="s">
        <v>95</v>
      </c>
      <c r="AJ1332" s="200" t="s">
        <v>195</v>
      </c>
      <c r="AK1332" s="11" t="s">
        <v>15</v>
      </c>
      <c r="AL1332" s="11" t="s">
        <v>16</v>
      </c>
      <c r="AM1332" s="11" t="s">
        <v>17</v>
      </c>
      <c r="AN1332" s="11" t="s">
        <v>57</v>
      </c>
      <c r="AO1332" s="11" t="s">
        <v>431</v>
      </c>
      <c r="AP1332" s="11">
        <v>9</v>
      </c>
      <c r="AQ1332" s="11">
        <v>2</v>
      </c>
      <c r="AR1332" s="11">
        <v>30</v>
      </c>
    </row>
    <row r="1333" spans="1:44">
      <c r="A1333" s="277">
        <v>672</v>
      </c>
      <c r="B1333" s="243" t="s">
        <v>1322</v>
      </c>
      <c r="C1333" s="262">
        <v>23933</v>
      </c>
      <c r="D1333" s="245">
        <v>4</v>
      </c>
      <c r="E1333" s="248">
        <v>4</v>
      </c>
      <c r="F1333" s="248">
        <v>1</v>
      </c>
      <c r="G1333" s="248">
        <v>0</v>
      </c>
      <c r="H1333" s="247">
        <v>1</v>
      </c>
      <c r="I1333" s="84">
        <f t="shared" si="494"/>
        <v>1700</v>
      </c>
      <c r="J1333" s="84">
        <v>400</v>
      </c>
      <c r="K1333" s="80">
        <f t="shared" si="495"/>
        <v>680000</v>
      </c>
      <c r="L1333" s="245"/>
      <c r="M1333" s="248"/>
      <c r="N1333" s="249"/>
      <c r="O1333" s="45"/>
      <c r="P1333" s="139"/>
      <c r="Q1333" s="250"/>
      <c r="R1333" s="250"/>
      <c r="S1333" s="251"/>
      <c r="T1333" s="249"/>
      <c r="U1333" s="252"/>
      <c r="V1333" s="249"/>
      <c r="W1333" s="253"/>
      <c r="X1333" s="243"/>
      <c r="Y1333" s="243"/>
      <c r="Z1333" s="125">
        <f t="shared" si="493"/>
        <v>680000</v>
      </c>
      <c r="AA1333" s="254">
        <v>0.01</v>
      </c>
      <c r="AB1333" s="136">
        <f t="shared" si="485"/>
        <v>68</v>
      </c>
      <c r="AC1333" s="83">
        <f t="shared" si="477"/>
        <v>57.8</v>
      </c>
      <c r="AD1333" s="4" t="s">
        <v>10</v>
      </c>
      <c r="AE1333" s="4" t="s">
        <v>1335</v>
      </c>
      <c r="AF1333" s="4" t="s">
        <v>104</v>
      </c>
      <c r="AG1333" s="121">
        <v>3350500172472</v>
      </c>
    </row>
    <row r="1334" spans="1:44">
      <c r="A1334" s="277">
        <v>673</v>
      </c>
      <c r="B1334" s="243" t="s">
        <v>1322</v>
      </c>
      <c r="C1334" s="262">
        <v>23933</v>
      </c>
      <c r="D1334" s="245">
        <v>4</v>
      </c>
      <c r="E1334" s="248">
        <v>4</v>
      </c>
      <c r="F1334" s="248">
        <v>2</v>
      </c>
      <c r="G1334" s="248">
        <v>68</v>
      </c>
      <c r="H1334" s="247">
        <v>1</v>
      </c>
      <c r="I1334" s="84">
        <f t="shared" si="494"/>
        <v>1868</v>
      </c>
      <c r="J1334" s="84">
        <v>250</v>
      </c>
      <c r="K1334" s="80">
        <f t="shared" si="495"/>
        <v>467000</v>
      </c>
      <c r="L1334" s="245"/>
      <c r="M1334" s="248"/>
      <c r="N1334" s="249"/>
      <c r="O1334" s="45"/>
      <c r="P1334" s="139"/>
      <c r="Q1334" s="250"/>
      <c r="R1334" s="250"/>
      <c r="S1334" s="251"/>
      <c r="T1334" s="249"/>
      <c r="U1334" s="252"/>
      <c r="V1334" s="249"/>
      <c r="W1334" s="253"/>
      <c r="X1334" s="243"/>
      <c r="Y1334" s="243"/>
      <c r="Z1334" s="125">
        <f t="shared" si="493"/>
        <v>467000</v>
      </c>
      <c r="AA1334" s="254">
        <v>0.01</v>
      </c>
      <c r="AB1334" s="136">
        <f t="shared" si="485"/>
        <v>46.7</v>
      </c>
      <c r="AC1334" s="83">
        <f t="shared" si="477"/>
        <v>39.695</v>
      </c>
      <c r="AD1334" s="4" t="s">
        <v>20</v>
      </c>
      <c r="AE1334" s="4" t="s">
        <v>1436</v>
      </c>
      <c r="AF1334" s="4" t="s">
        <v>493</v>
      </c>
      <c r="AG1334" s="121">
        <v>3350500097170</v>
      </c>
      <c r="AH1334" s="8" t="s">
        <v>1570</v>
      </c>
      <c r="AI1334" s="204" t="s">
        <v>195</v>
      </c>
    </row>
    <row r="1335" spans="1:44" ht="20.100000000000001" customHeight="1">
      <c r="A1335" s="256">
        <v>674</v>
      </c>
      <c r="B1335" s="243" t="s">
        <v>656</v>
      </c>
      <c r="C1335" s="258" t="s">
        <v>1128</v>
      </c>
      <c r="D1335" s="259" t="s">
        <v>95</v>
      </c>
      <c r="E1335" s="260">
        <v>2</v>
      </c>
      <c r="F1335" s="260">
        <v>0</v>
      </c>
      <c r="G1335" s="260">
        <v>11</v>
      </c>
      <c r="H1335" s="247">
        <v>1</v>
      </c>
      <c r="I1335" s="65">
        <f t="shared" si="494"/>
        <v>811</v>
      </c>
      <c r="J1335" s="84">
        <v>250</v>
      </c>
      <c r="K1335" s="80">
        <f t="shared" si="495"/>
        <v>202750</v>
      </c>
      <c r="L1335" s="245"/>
      <c r="M1335" s="248"/>
      <c r="N1335" s="245"/>
      <c r="O1335" s="48"/>
      <c r="P1335" s="58"/>
      <c r="Q1335" s="251"/>
      <c r="R1335" s="251"/>
      <c r="S1335" s="251"/>
      <c r="T1335" s="245"/>
      <c r="U1335" s="248"/>
      <c r="V1335" s="245"/>
      <c r="W1335" s="278"/>
      <c r="X1335" s="257"/>
      <c r="Y1335" s="243"/>
      <c r="Z1335" s="125">
        <f t="shared" si="493"/>
        <v>202750</v>
      </c>
      <c r="AA1335" s="254">
        <v>0.01</v>
      </c>
      <c r="AB1335" s="136">
        <f t="shared" si="485"/>
        <v>20.274999999999999</v>
      </c>
      <c r="AC1335" s="83">
        <f t="shared" si="477"/>
        <v>17.233749999999997</v>
      </c>
      <c r="AD1335" s="501" t="s">
        <v>20</v>
      </c>
      <c r="AE1335" s="489" t="s">
        <v>674</v>
      </c>
      <c r="AF1335" s="489" t="s">
        <v>190</v>
      </c>
      <c r="AG1335" s="498" t="s">
        <v>969</v>
      </c>
      <c r="AH1335" s="498" t="s">
        <v>502</v>
      </c>
      <c r="AI1335" s="12" t="s">
        <v>95</v>
      </c>
      <c r="AJ1335" s="6" t="s">
        <v>123</v>
      </c>
      <c r="AK1335" s="11" t="s">
        <v>347</v>
      </c>
      <c r="AL1335" s="11" t="s">
        <v>16</v>
      </c>
      <c r="AM1335" s="11" t="s">
        <v>17</v>
      </c>
      <c r="AN1335" s="11" t="s">
        <v>43</v>
      </c>
      <c r="AO1335" s="11" t="s">
        <v>462</v>
      </c>
      <c r="AP1335" s="11">
        <v>13</v>
      </c>
      <c r="AQ1335" s="11">
        <v>1</v>
      </c>
      <c r="AR1335" s="11">
        <v>29</v>
      </c>
    </row>
    <row r="1336" spans="1:44">
      <c r="A1336" s="256">
        <v>675</v>
      </c>
      <c r="B1336" s="249" t="s">
        <v>1319</v>
      </c>
      <c r="C1336" s="263">
        <v>43825</v>
      </c>
      <c r="D1336" s="245">
        <v>1</v>
      </c>
      <c r="E1336" s="248">
        <v>1</v>
      </c>
      <c r="F1336" s="248">
        <v>0</v>
      </c>
      <c r="G1336" s="248">
        <v>19</v>
      </c>
      <c r="H1336" s="265">
        <v>5</v>
      </c>
      <c r="I1336" s="65">
        <f t="shared" si="494"/>
        <v>419</v>
      </c>
      <c r="J1336" s="248">
        <v>500</v>
      </c>
      <c r="K1336" s="80">
        <f t="shared" si="495"/>
        <v>209500</v>
      </c>
      <c r="L1336" s="245"/>
      <c r="M1336" s="266"/>
      <c r="N1336" s="245"/>
      <c r="O1336" s="48"/>
      <c r="P1336" s="165"/>
      <c r="Q1336" s="245"/>
      <c r="R1336" s="251"/>
      <c r="S1336" s="53"/>
      <c r="T1336" s="248"/>
      <c r="U1336" s="248"/>
      <c r="V1336" s="57"/>
      <c r="W1336" s="69"/>
      <c r="X1336" s="58"/>
      <c r="Y1336" s="245"/>
      <c r="Z1336" s="129"/>
      <c r="AA1336" s="250"/>
      <c r="AB1336" s="136"/>
      <c r="AC1336" s="83">
        <f t="shared" si="477"/>
        <v>0</v>
      </c>
      <c r="AD1336" s="4" t="s">
        <v>20</v>
      </c>
      <c r="AE1336" s="179" t="s">
        <v>618</v>
      </c>
      <c r="AF1336" s="179" t="s">
        <v>1141</v>
      </c>
      <c r="AH1336" s="8">
        <v>259</v>
      </c>
      <c r="AI1336" s="35">
        <v>1</v>
      </c>
    </row>
    <row r="1337" spans="1:44">
      <c r="A1337" s="256"/>
      <c r="B1337" s="249"/>
      <c r="C1337" s="263"/>
      <c r="D1337" s="245"/>
      <c r="E1337" s="248"/>
      <c r="F1337" s="248"/>
      <c r="G1337" s="248"/>
      <c r="H1337" s="265"/>
      <c r="I1337" s="65">
        <v>419</v>
      </c>
      <c r="J1337" s="248">
        <v>500</v>
      </c>
      <c r="K1337" s="80">
        <f t="shared" si="495"/>
        <v>209500</v>
      </c>
      <c r="L1337" s="245">
        <v>1</v>
      </c>
      <c r="M1337" s="266" t="s">
        <v>2065</v>
      </c>
      <c r="N1337" s="245" t="s">
        <v>2170</v>
      </c>
      <c r="O1337" s="48">
        <v>3</v>
      </c>
      <c r="P1337" s="58">
        <v>180</v>
      </c>
      <c r="Q1337" s="245">
        <v>33</v>
      </c>
      <c r="R1337" s="251">
        <v>56</v>
      </c>
      <c r="S1337" s="53"/>
      <c r="T1337" s="248"/>
      <c r="U1337" s="248"/>
      <c r="V1337" s="57"/>
      <c r="W1337" s="69"/>
      <c r="X1337" s="58"/>
      <c r="Y1337" s="245"/>
      <c r="Z1337" s="129">
        <f>X1337</f>
        <v>0</v>
      </c>
      <c r="AA1337" s="250">
        <v>0.3</v>
      </c>
      <c r="AB1337" s="136">
        <f t="shared" si="485"/>
        <v>0</v>
      </c>
      <c r="AC1337" s="83">
        <f t="shared" si="477"/>
        <v>0</v>
      </c>
      <c r="AD1337" s="4" t="s">
        <v>20</v>
      </c>
      <c r="AE1337" s="179" t="s">
        <v>618</v>
      </c>
      <c r="AF1337" s="179" t="s">
        <v>1141</v>
      </c>
      <c r="AH1337" s="8">
        <v>259</v>
      </c>
      <c r="AI1337" s="35">
        <v>1</v>
      </c>
    </row>
    <row r="1338" spans="1:44">
      <c r="A1338" s="256"/>
      <c r="B1338" s="249"/>
      <c r="C1338" s="263"/>
      <c r="D1338" s="245"/>
      <c r="E1338" s="248"/>
      <c r="F1338" s="248"/>
      <c r="G1338" s="248"/>
      <c r="H1338" s="265"/>
      <c r="I1338" s="65">
        <f t="shared" si="494"/>
        <v>0</v>
      </c>
      <c r="J1338" s="248"/>
      <c r="K1338" s="80">
        <f t="shared" si="495"/>
        <v>0</v>
      </c>
      <c r="L1338" s="245"/>
      <c r="M1338" s="266"/>
      <c r="N1338" s="245"/>
      <c r="O1338" s="48">
        <v>2</v>
      </c>
      <c r="P1338" s="448"/>
      <c r="Q1338" s="245"/>
      <c r="R1338" s="251"/>
      <c r="S1338" s="53"/>
      <c r="T1338" s="248"/>
      <c r="U1338" s="248"/>
      <c r="V1338" s="57"/>
      <c r="W1338" s="69"/>
      <c r="X1338" s="58"/>
      <c r="Y1338" s="245"/>
      <c r="Z1338" s="129"/>
      <c r="AA1338" s="250"/>
      <c r="AB1338" s="136"/>
      <c r="AC1338" s="83">
        <f t="shared" si="477"/>
        <v>0</v>
      </c>
      <c r="AD1338" s="4" t="s">
        <v>20</v>
      </c>
      <c r="AE1338" s="179"/>
      <c r="AF1338" s="179"/>
    </row>
    <row r="1339" spans="1:44">
      <c r="A1339" s="256"/>
      <c r="B1339" s="249" t="s">
        <v>1319</v>
      </c>
      <c r="C1339" s="263">
        <v>43824</v>
      </c>
      <c r="D1339" s="245">
        <v>5</v>
      </c>
      <c r="E1339" s="248">
        <v>0</v>
      </c>
      <c r="F1339" s="248">
        <v>2</v>
      </c>
      <c r="G1339" s="248">
        <v>5</v>
      </c>
      <c r="H1339" s="265">
        <v>5</v>
      </c>
      <c r="I1339" s="65">
        <f t="shared" si="494"/>
        <v>205</v>
      </c>
      <c r="J1339" s="248">
        <v>500</v>
      </c>
      <c r="K1339" s="80">
        <f t="shared" si="495"/>
        <v>102500</v>
      </c>
      <c r="L1339" s="245">
        <v>2</v>
      </c>
      <c r="M1339" s="266" t="s">
        <v>1592</v>
      </c>
      <c r="N1339" s="245" t="s">
        <v>1613</v>
      </c>
      <c r="O1339" s="48">
        <v>2</v>
      </c>
      <c r="P1339" s="58">
        <v>112</v>
      </c>
      <c r="Q1339" s="245">
        <v>75</v>
      </c>
      <c r="R1339" s="251">
        <v>7150</v>
      </c>
      <c r="S1339" s="53">
        <f>+P1339*R1339</f>
        <v>800800</v>
      </c>
      <c r="T1339" s="248">
        <v>3</v>
      </c>
      <c r="U1339" s="248">
        <v>3</v>
      </c>
      <c r="V1339" s="57">
        <f>+S1339*0.97</f>
        <v>776776</v>
      </c>
      <c r="W1339" s="69">
        <f>+K1339+V1339</f>
        <v>879276</v>
      </c>
      <c r="X1339" s="58">
        <f>+W1339*Q1339/100</f>
        <v>659457</v>
      </c>
      <c r="Y1339" s="245"/>
      <c r="Z1339" s="77">
        <f>+X1339</f>
        <v>659457</v>
      </c>
      <c r="AA1339" s="250">
        <v>0.3</v>
      </c>
      <c r="AB1339" s="136">
        <f>+Z1339*AA1339/100</f>
        <v>1978.3710000000001</v>
      </c>
      <c r="AC1339" s="83">
        <f t="shared" si="477"/>
        <v>1681.61535</v>
      </c>
      <c r="AD1339" s="4" t="s">
        <v>20</v>
      </c>
      <c r="AE1339" s="179" t="s">
        <v>618</v>
      </c>
      <c r="AF1339" s="179" t="s">
        <v>1141</v>
      </c>
      <c r="AH1339" s="8">
        <v>259</v>
      </c>
      <c r="AI1339" s="35">
        <v>1</v>
      </c>
    </row>
    <row r="1340" spans="1:44">
      <c r="A1340" s="256"/>
      <c r="B1340" s="249"/>
      <c r="C1340" s="263"/>
      <c r="D1340" s="245"/>
      <c r="E1340" s="248"/>
      <c r="F1340" s="248"/>
      <c r="G1340" s="248"/>
      <c r="H1340" s="265"/>
      <c r="I1340" s="65">
        <f t="shared" si="494"/>
        <v>0</v>
      </c>
      <c r="J1340" s="248"/>
      <c r="K1340" s="80">
        <f t="shared" si="495"/>
        <v>0</v>
      </c>
      <c r="L1340" s="245"/>
      <c r="M1340" s="266"/>
      <c r="N1340" s="245"/>
      <c r="O1340" s="48">
        <v>3</v>
      </c>
      <c r="P1340" s="165"/>
      <c r="Q1340" s="245">
        <v>25</v>
      </c>
      <c r="R1340" s="251"/>
      <c r="S1340" s="53"/>
      <c r="T1340" s="248"/>
      <c r="U1340" s="248"/>
      <c r="V1340" s="57"/>
      <c r="W1340" s="69"/>
      <c r="X1340" s="58">
        <f>+W1339*Q1340/100</f>
        <v>219819</v>
      </c>
      <c r="Y1340" s="245">
        <v>50</v>
      </c>
      <c r="Z1340" s="129"/>
      <c r="AA1340" s="250"/>
      <c r="AB1340" s="136"/>
      <c r="AC1340" s="83">
        <f t="shared" si="477"/>
        <v>0</v>
      </c>
      <c r="AE1340" s="179"/>
      <c r="AF1340" s="179"/>
    </row>
    <row r="1341" spans="1:44">
      <c r="A1341" s="256">
        <v>676</v>
      </c>
      <c r="B1341" s="249" t="s">
        <v>1282</v>
      </c>
      <c r="C1341" s="263">
        <v>55346</v>
      </c>
      <c r="D1341" s="245">
        <v>3</v>
      </c>
      <c r="E1341" s="248">
        <v>0</v>
      </c>
      <c r="F1341" s="248">
        <v>1</v>
      </c>
      <c r="G1341" s="248">
        <v>80</v>
      </c>
      <c r="H1341" s="265">
        <v>3</v>
      </c>
      <c r="I1341" s="60"/>
      <c r="J1341" s="248"/>
      <c r="K1341" s="97"/>
      <c r="L1341" s="58"/>
      <c r="M1341" s="60"/>
      <c r="N1341" s="58"/>
      <c r="O1341" s="48"/>
      <c r="P1341" s="58"/>
      <c r="Q1341" s="58"/>
      <c r="R1341" s="210"/>
      <c r="S1341" s="58"/>
      <c r="T1341" s="65"/>
      <c r="U1341" s="65"/>
      <c r="V1341" s="58"/>
      <c r="W1341" s="69"/>
      <c r="X1341" s="69"/>
      <c r="Y1341" s="58"/>
      <c r="Z1341" s="77"/>
      <c r="AA1341" s="250"/>
      <c r="AB1341" s="136"/>
      <c r="AC1341" s="83">
        <f t="shared" si="477"/>
        <v>0</v>
      </c>
      <c r="AD1341" s="4" t="s">
        <v>20</v>
      </c>
      <c r="AE1341" s="179" t="s">
        <v>618</v>
      </c>
      <c r="AF1341" s="179" t="s">
        <v>1297</v>
      </c>
    </row>
    <row r="1342" spans="1:44">
      <c r="A1342" s="256"/>
      <c r="B1342" s="243"/>
      <c r="C1342" s="263"/>
      <c r="D1342" s="245"/>
      <c r="E1342" s="248"/>
      <c r="F1342" s="248"/>
      <c r="G1342" s="248"/>
      <c r="H1342" s="265"/>
      <c r="I1342" s="60">
        <v>19.71</v>
      </c>
      <c r="J1342" s="248">
        <v>400</v>
      </c>
      <c r="K1342" s="97">
        <f t="shared" ref="K1342:K1343" si="496">I1342*J1342</f>
        <v>7884</v>
      </c>
      <c r="L1342" s="58">
        <v>1</v>
      </c>
      <c r="M1342" s="60" t="s">
        <v>1586</v>
      </c>
      <c r="N1342" s="58" t="s">
        <v>1595</v>
      </c>
      <c r="O1342" s="48">
        <v>3</v>
      </c>
      <c r="P1342" s="58">
        <v>78.849999999999994</v>
      </c>
      <c r="Q1342" s="58">
        <v>100</v>
      </c>
      <c r="R1342" s="210">
        <v>2600</v>
      </c>
      <c r="S1342" s="58">
        <f>+P1342*R1342</f>
        <v>205009.99999999997</v>
      </c>
      <c r="T1342" s="65">
        <v>13</v>
      </c>
      <c r="U1342" s="65">
        <v>55</v>
      </c>
      <c r="V1342" s="58">
        <f>+S1342*0.45</f>
        <v>92254.499999999985</v>
      </c>
      <c r="W1342" s="169">
        <f>+V1342+K1342</f>
        <v>100138.49999999999</v>
      </c>
      <c r="X1342" s="169">
        <f>+W1342</f>
        <v>100138.49999999999</v>
      </c>
      <c r="Y1342" s="58"/>
      <c r="Z1342" s="77">
        <f>+X1342</f>
        <v>100138.49999999999</v>
      </c>
      <c r="AA1342" s="254">
        <v>0.3</v>
      </c>
      <c r="AB1342" s="136">
        <f t="shared" si="485"/>
        <v>300.41549999999995</v>
      </c>
      <c r="AC1342" s="83">
        <f t="shared" si="477"/>
        <v>255.35317499999996</v>
      </c>
      <c r="AE1342" s="179" t="s">
        <v>618</v>
      </c>
      <c r="AF1342" s="179" t="s">
        <v>1297</v>
      </c>
    </row>
    <row r="1343" spans="1:44">
      <c r="A1343" s="256"/>
      <c r="B1343" s="243"/>
      <c r="C1343" s="263"/>
      <c r="D1343" s="245"/>
      <c r="E1343" s="248"/>
      <c r="F1343" s="248"/>
      <c r="G1343" s="248"/>
      <c r="H1343" s="265"/>
      <c r="I1343" s="60">
        <f>180-I1342</f>
        <v>160.29</v>
      </c>
      <c r="J1343" s="248">
        <v>400</v>
      </c>
      <c r="K1343" s="97">
        <f t="shared" si="496"/>
        <v>64116</v>
      </c>
      <c r="L1343" s="58"/>
      <c r="M1343" s="60"/>
      <c r="N1343" s="58"/>
      <c r="O1343" s="48"/>
      <c r="P1343" s="58"/>
      <c r="Q1343" s="58"/>
      <c r="R1343" s="210"/>
      <c r="S1343" s="58"/>
      <c r="T1343" s="65"/>
      <c r="U1343" s="65"/>
      <c r="V1343" s="58"/>
      <c r="W1343" s="160"/>
      <c r="X1343" s="160">
        <f>+K1343</f>
        <v>64116</v>
      </c>
      <c r="Y1343" s="59">
        <v>50</v>
      </c>
      <c r="Z1343" s="125"/>
      <c r="AA1343" s="254"/>
      <c r="AB1343" s="136"/>
      <c r="AC1343" s="83">
        <f t="shared" si="477"/>
        <v>0</v>
      </c>
      <c r="AE1343" s="179" t="s">
        <v>618</v>
      </c>
      <c r="AF1343" s="179" t="s">
        <v>1297</v>
      </c>
    </row>
    <row r="1344" spans="1:44">
      <c r="A1344" s="256">
        <v>677</v>
      </c>
      <c r="B1344" s="243" t="s">
        <v>1322</v>
      </c>
      <c r="C1344" s="263"/>
      <c r="D1344" s="245">
        <v>4</v>
      </c>
      <c r="E1344" s="248">
        <v>4</v>
      </c>
      <c r="F1344" s="248">
        <v>0</v>
      </c>
      <c r="G1344" s="248">
        <v>0</v>
      </c>
      <c r="H1344" s="265">
        <v>1</v>
      </c>
      <c r="I1344" s="60">
        <v>1600</v>
      </c>
      <c r="J1344" s="248">
        <v>250</v>
      </c>
      <c r="K1344" s="97">
        <v>400000</v>
      </c>
      <c r="L1344" s="58"/>
      <c r="M1344" s="60"/>
      <c r="N1344" s="58"/>
      <c r="O1344" s="48"/>
      <c r="P1344" s="58"/>
      <c r="Q1344" s="58"/>
      <c r="R1344" s="210"/>
      <c r="S1344" s="58"/>
      <c r="T1344" s="65"/>
      <c r="U1344" s="65"/>
      <c r="V1344" s="58"/>
      <c r="W1344" s="160"/>
      <c r="X1344" s="160"/>
      <c r="Y1344" s="59"/>
      <c r="Z1344" s="125">
        <v>400000</v>
      </c>
      <c r="AA1344" s="254">
        <v>0.01</v>
      </c>
      <c r="AB1344" s="136">
        <v>40</v>
      </c>
      <c r="AC1344" s="83"/>
      <c r="AD1344" s="4" t="s">
        <v>10</v>
      </c>
      <c r="AE1344" s="179" t="s">
        <v>618</v>
      </c>
      <c r="AF1344" s="179" t="s">
        <v>527</v>
      </c>
    </row>
    <row r="1345" spans="1:44" ht="20.100000000000001" customHeight="1">
      <c r="A1345" s="256">
        <v>678</v>
      </c>
      <c r="B1345" s="243" t="s">
        <v>656</v>
      </c>
      <c r="C1345" s="258">
        <v>489</v>
      </c>
      <c r="D1345" s="259" t="s">
        <v>95</v>
      </c>
      <c r="E1345" s="260">
        <v>6</v>
      </c>
      <c r="F1345" s="260">
        <v>0</v>
      </c>
      <c r="G1345" s="260">
        <v>8</v>
      </c>
      <c r="H1345" s="247">
        <v>1</v>
      </c>
      <c r="I1345" s="84">
        <f t="shared" ref="I1345:I1349" si="497">E1345*400+F1345*100+G1345</f>
        <v>2408</v>
      </c>
      <c r="J1345" s="84">
        <v>400</v>
      </c>
      <c r="K1345" s="80">
        <f t="shared" si="495"/>
        <v>963200</v>
      </c>
      <c r="L1345" s="245"/>
      <c r="M1345" s="248"/>
      <c r="N1345" s="245"/>
      <c r="O1345" s="48"/>
      <c r="P1345" s="58"/>
      <c r="Q1345" s="251"/>
      <c r="R1345" s="251"/>
      <c r="S1345" s="251"/>
      <c r="T1345" s="245"/>
      <c r="U1345" s="248"/>
      <c r="V1345" s="245"/>
      <c r="W1345" s="278"/>
      <c r="X1345" s="257"/>
      <c r="Y1345" s="243"/>
      <c r="Z1345" s="125">
        <f>K1345</f>
        <v>963200</v>
      </c>
      <c r="AA1345" s="254">
        <v>0.01</v>
      </c>
      <c r="AB1345" s="136">
        <f>+Z1345*AA1345/100</f>
        <v>96.32</v>
      </c>
      <c r="AC1345" s="83">
        <f t="shared" si="477"/>
        <v>81.871999999999986</v>
      </c>
      <c r="AD1345" s="501" t="s">
        <v>20</v>
      </c>
      <c r="AE1345" s="489" t="s">
        <v>342</v>
      </c>
      <c r="AF1345" s="489" t="s">
        <v>81</v>
      </c>
      <c r="AG1345" s="498" t="s">
        <v>996</v>
      </c>
      <c r="AH1345" s="498" t="s">
        <v>166</v>
      </c>
      <c r="AI1345" s="12" t="s">
        <v>95</v>
      </c>
      <c r="AJ1345" s="6" t="s">
        <v>123</v>
      </c>
      <c r="AK1345" s="11" t="s">
        <v>15</v>
      </c>
      <c r="AL1345" s="11" t="s">
        <v>16</v>
      </c>
      <c r="AM1345" s="11" t="s">
        <v>17</v>
      </c>
      <c r="AN1345" s="11" t="s">
        <v>38</v>
      </c>
      <c r="AO1345" s="11" t="s">
        <v>485</v>
      </c>
      <c r="AP1345" s="11">
        <v>3</v>
      </c>
      <c r="AQ1345" s="11">
        <v>2</v>
      </c>
      <c r="AR1345" s="11">
        <v>4</v>
      </c>
    </row>
    <row r="1346" spans="1:44">
      <c r="A1346" s="256">
        <v>679</v>
      </c>
      <c r="B1346" s="249" t="s">
        <v>1723</v>
      </c>
      <c r="C1346" s="245"/>
      <c r="D1346" s="245">
        <v>5</v>
      </c>
      <c r="E1346" s="248">
        <v>0</v>
      </c>
      <c r="F1346" s="248">
        <v>1</v>
      </c>
      <c r="G1346" s="248">
        <v>89</v>
      </c>
      <c r="H1346" s="247">
        <v>1</v>
      </c>
      <c r="I1346" s="65">
        <f t="shared" si="497"/>
        <v>189</v>
      </c>
      <c r="J1346" s="84">
        <v>250</v>
      </c>
      <c r="K1346" s="80">
        <f t="shared" si="495"/>
        <v>47250</v>
      </c>
      <c r="L1346" s="245"/>
      <c r="M1346" s="266"/>
      <c r="N1346" s="245"/>
      <c r="O1346" s="48"/>
      <c r="P1346" s="58"/>
      <c r="Q1346" s="245"/>
      <c r="R1346" s="251"/>
      <c r="S1346" s="245"/>
      <c r="T1346" s="245"/>
      <c r="U1346" s="248"/>
      <c r="V1346" s="245"/>
      <c r="W1346" s="278"/>
      <c r="X1346" s="257"/>
      <c r="Y1346" s="243"/>
      <c r="Z1346" s="125">
        <f>K1346</f>
        <v>47250</v>
      </c>
      <c r="AA1346" s="254">
        <v>0.01</v>
      </c>
      <c r="AB1346" s="136">
        <f>+Z1346*AA1346/100</f>
        <v>4.7249999999999996</v>
      </c>
      <c r="AC1346" s="83">
        <f t="shared" si="477"/>
        <v>4.0162499999999994</v>
      </c>
      <c r="AD1346" s="4" t="s">
        <v>20</v>
      </c>
      <c r="AE1346" s="4" t="s">
        <v>342</v>
      </c>
      <c r="AF1346" s="4" t="s">
        <v>34</v>
      </c>
      <c r="AG1346" s="121">
        <v>3350400251606</v>
      </c>
      <c r="AH1346" s="8" t="s">
        <v>1928</v>
      </c>
    </row>
    <row r="1347" spans="1:44">
      <c r="A1347" s="256"/>
      <c r="B1347" s="249" t="s">
        <v>1723</v>
      </c>
      <c r="C1347" s="245"/>
      <c r="D1347" s="245">
        <v>5</v>
      </c>
      <c r="E1347" s="248">
        <v>0</v>
      </c>
      <c r="F1347" s="248">
        <v>0</v>
      </c>
      <c r="G1347" s="248">
        <v>76</v>
      </c>
      <c r="H1347" s="247">
        <v>2</v>
      </c>
      <c r="I1347" s="65">
        <f t="shared" si="497"/>
        <v>76</v>
      </c>
      <c r="J1347" s="84">
        <v>250</v>
      </c>
      <c r="K1347" s="80">
        <f t="shared" si="495"/>
        <v>19000</v>
      </c>
      <c r="L1347" s="245">
        <v>1</v>
      </c>
      <c r="M1347" s="266" t="s">
        <v>1592</v>
      </c>
      <c r="N1347" s="245" t="s">
        <v>1595</v>
      </c>
      <c r="O1347" s="48"/>
      <c r="P1347" s="142">
        <v>139</v>
      </c>
      <c r="Q1347" s="245"/>
      <c r="R1347" s="251"/>
      <c r="S1347" s="245"/>
      <c r="T1347" s="245">
        <v>13</v>
      </c>
      <c r="U1347" s="248"/>
      <c r="V1347" s="245"/>
      <c r="W1347" s="278"/>
      <c r="X1347" s="257"/>
      <c r="Y1347" s="243"/>
      <c r="Z1347" s="125">
        <f t="shared" ref="Z1347:Z1349" si="498">K1347</f>
        <v>19000</v>
      </c>
      <c r="AA1347" s="254">
        <v>0.02</v>
      </c>
      <c r="AB1347" s="136">
        <f t="shared" ref="AB1347:AB1349" si="499">+Z1347*AA1347/100</f>
        <v>3.8</v>
      </c>
      <c r="AC1347" s="83">
        <f t="shared" si="477"/>
        <v>3.23</v>
      </c>
      <c r="AD1347" s="4" t="s">
        <v>20</v>
      </c>
      <c r="AE1347" s="4" t="s">
        <v>342</v>
      </c>
      <c r="AF1347" s="4" t="s">
        <v>34</v>
      </c>
      <c r="AG1347" s="121">
        <v>3350400251606</v>
      </c>
      <c r="AH1347" s="8" t="s">
        <v>1928</v>
      </c>
    </row>
    <row r="1348" spans="1:44">
      <c r="A1348" s="256">
        <v>680</v>
      </c>
      <c r="B1348" s="249" t="s">
        <v>1319</v>
      </c>
      <c r="C1348" s="263">
        <v>45672</v>
      </c>
      <c r="D1348" s="245">
        <v>4</v>
      </c>
      <c r="E1348" s="248">
        <v>0</v>
      </c>
      <c r="F1348" s="248">
        <v>0</v>
      </c>
      <c r="G1348" s="248">
        <v>98</v>
      </c>
      <c r="H1348" s="247">
        <v>2</v>
      </c>
      <c r="I1348" s="65">
        <f t="shared" si="497"/>
        <v>98</v>
      </c>
      <c r="J1348" s="84">
        <v>130</v>
      </c>
      <c r="K1348" s="80">
        <f t="shared" si="495"/>
        <v>12740</v>
      </c>
      <c r="L1348" s="245"/>
      <c r="M1348" s="266"/>
      <c r="N1348" s="245"/>
      <c r="O1348" s="48"/>
      <c r="P1348" s="58"/>
      <c r="Q1348" s="245"/>
      <c r="R1348" s="251"/>
      <c r="S1348" s="245"/>
      <c r="T1348" s="245"/>
      <c r="U1348" s="248"/>
      <c r="V1348" s="245"/>
      <c r="W1348" s="278"/>
      <c r="X1348" s="257"/>
      <c r="Y1348" s="243"/>
      <c r="Z1348" s="125">
        <f t="shared" si="498"/>
        <v>12740</v>
      </c>
      <c r="AA1348" s="254">
        <v>0.02</v>
      </c>
      <c r="AB1348" s="136">
        <f t="shared" si="499"/>
        <v>2.548</v>
      </c>
      <c r="AC1348" s="83">
        <f t="shared" si="477"/>
        <v>2.1657999999999999</v>
      </c>
      <c r="AD1348" s="4" t="s">
        <v>644</v>
      </c>
      <c r="AE1348" s="4" t="s">
        <v>342</v>
      </c>
      <c r="AF1348" s="4" t="s">
        <v>59</v>
      </c>
      <c r="AG1348" s="121">
        <v>1350400065091</v>
      </c>
      <c r="AH1348" s="8" t="s">
        <v>1674</v>
      </c>
    </row>
    <row r="1349" spans="1:44">
      <c r="A1349" s="256">
        <v>681</v>
      </c>
      <c r="B1349" s="249" t="s">
        <v>1319</v>
      </c>
      <c r="C1349" s="263">
        <v>45133</v>
      </c>
      <c r="D1349" s="245">
        <v>4</v>
      </c>
      <c r="E1349" s="248">
        <v>0</v>
      </c>
      <c r="F1349" s="248">
        <v>0</v>
      </c>
      <c r="G1349" s="248">
        <v>85</v>
      </c>
      <c r="H1349" s="247">
        <v>2</v>
      </c>
      <c r="I1349" s="65">
        <f t="shared" si="497"/>
        <v>85</v>
      </c>
      <c r="J1349" s="84">
        <v>500</v>
      </c>
      <c r="K1349" s="80">
        <f t="shared" si="495"/>
        <v>42500</v>
      </c>
      <c r="L1349" s="245">
        <v>1</v>
      </c>
      <c r="M1349" s="266" t="s">
        <v>1657</v>
      </c>
      <c r="N1349" s="245" t="s">
        <v>1613</v>
      </c>
      <c r="O1349" s="48"/>
      <c r="P1349" s="142">
        <v>240</v>
      </c>
      <c r="Q1349" s="245"/>
      <c r="R1349" s="251"/>
      <c r="S1349" s="245"/>
      <c r="T1349" s="245">
        <v>13</v>
      </c>
      <c r="U1349" s="248"/>
      <c r="V1349" s="245"/>
      <c r="W1349" s="278"/>
      <c r="X1349" s="257"/>
      <c r="Y1349" s="243"/>
      <c r="Z1349" s="125">
        <f t="shared" si="498"/>
        <v>42500</v>
      </c>
      <c r="AA1349" s="254">
        <v>0.02</v>
      </c>
      <c r="AB1349" s="136">
        <f t="shared" si="499"/>
        <v>8.5</v>
      </c>
      <c r="AC1349" s="83">
        <f t="shared" si="477"/>
        <v>7.2249999999999996</v>
      </c>
      <c r="AD1349" s="4" t="s">
        <v>644</v>
      </c>
      <c r="AE1349" s="4" t="s">
        <v>1705</v>
      </c>
      <c r="AF1349" s="4" t="s">
        <v>171</v>
      </c>
      <c r="AG1349" s="121">
        <v>3350400177759</v>
      </c>
      <c r="AH1349" s="8" t="s">
        <v>1656</v>
      </c>
    </row>
    <row r="1350" spans="1:44">
      <c r="A1350" s="256"/>
      <c r="B1350" s="249"/>
      <c r="C1350" s="245"/>
      <c r="D1350" s="245"/>
      <c r="E1350" s="248"/>
      <c r="F1350" s="248"/>
      <c r="G1350" s="248"/>
      <c r="H1350" s="247"/>
      <c r="I1350" s="65"/>
      <c r="J1350" s="65"/>
      <c r="K1350" s="80"/>
      <c r="L1350" s="245">
        <v>2</v>
      </c>
      <c r="M1350" s="266" t="s">
        <v>1639</v>
      </c>
      <c r="N1350" s="245" t="s">
        <v>1595</v>
      </c>
      <c r="O1350" s="48"/>
      <c r="P1350" s="58">
        <v>41</v>
      </c>
      <c r="Q1350" s="245"/>
      <c r="R1350" s="251"/>
      <c r="S1350" s="245"/>
      <c r="T1350" s="245">
        <v>23</v>
      </c>
      <c r="U1350" s="248"/>
      <c r="V1350" s="245"/>
      <c r="W1350" s="278"/>
      <c r="X1350" s="257"/>
      <c r="Y1350" s="243"/>
      <c r="Z1350" s="125"/>
      <c r="AA1350" s="254"/>
      <c r="AB1350" s="136"/>
      <c r="AC1350" s="83">
        <f t="shared" ref="AC1350:AC1411" si="500">+AB1350*0.85</f>
        <v>0</v>
      </c>
    </row>
    <row r="1351" spans="1:44">
      <c r="A1351" s="256"/>
      <c r="B1351" s="249"/>
      <c r="C1351" s="245"/>
      <c r="D1351" s="245"/>
      <c r="E1351" s="248"/>
      <c r="F1351" s="248"/>
      <c r="G1351" s="248"/>
      <c r="H1351" s="247"/>
      <c r="I1351" s="65"/>
      <c r="J1351" s="65"/>
      <c r="K1351" s="80"/>
      <c r="L1351" s="245">
        <v>3</v>
      </c>
      <c r="M1351" s="266" t="s">
        <v>1630</v>
      </c>
      <c r="N1351" s="245" t="s">
        <v>1595</v>
      </c>
      <c r="O1351" s="48"/>
      <c r="P1351" s="58">
        <v>33</v>
      </c>
      <c r="Q1351" s="245"/>
      <c r="R1351" s="251"/>
      <c r="S1351" s="245"/>
      <c r="T1351" s="245">
        <v>13</v>
      </c>
      <c r="U1351" s="248"/>
      <c r="V1351" s="245"/>
      <c r="W1351" s="278"/>
      <c r="X1351" s="257"/>
      <c r="Y1351" s="243"/>
      <c r="Z1351" s="125"/>
      <c r="AA1351" s="254"/>
      <c r="AB1351" s="136"/>
      <c r="AC1351" s="83">
        <f t="shared" si="500"/>
        <v>0</v>
      </c>
    </row>
    <row r="1352" spans="1:44">
      <c r="A1352" s="256">
        <v>682</v>
      </c>
      <c r="B1352" s="243" t="s">
        <v>1322</v>
      </c>
      <c r="C1352" s="262">
        <v>23933</v>
      </c>
      <c r="D1352" s="245">
        <v>4</v>
      </c>
      <c r="E1352" s="248">
        <v>7</v>
      </c>
      <c r="F1352" s="248">
        <v>2</v>
      </c>
      <c r="G1352" s="248">
        <v>19</v>
      </c>
      <c r="H1352" s="247">
        <v>1</v>
      </c>
      <c r="I1352" s="84">
        <f t="shared" ref="I1352:I1357" si="501">E1352*400+F1352*100+G1352</f>
        <v>3019</v>
      </c>
      <c r="J1352" s="84">
        <v>250</v>
      </c>
      <c r="K1352" s="80">
        <f t="shared" ref="K1352:K1357" si="502">I1352*J1352</f>
        <v>754750</v>
      </c>
      <c r="L1352" s="245"/>
      <c r="M1352" s="248"/>
      <c r="N1352" s="245"/>
      <c r="O1352" s="48"/>
      <c r="P1352" s="58"/>
      <c r="Q1352" s="251"/>
      <c r="R1352" s="251"/>
      <c r="S1352" s="251"/>
      <c r="T1352" s="245"/>
      <c r="U1352" s="248"/>
      <c r="V1352" s="245"/>
      <c r="W1352" s="278"/>
      <c r="X1352" s="257"/>
      <c r="Y1352" s="243"/>
      <c r="Z1352" s="125">
        <f>K1352</f>
        <v>754750</v>
      </c>
      <c r="AA1352" s="254">
        <v>0.01</v>
      </c>
      <c r="AB1352" s="136">
        <f>+Z1352*AA1352/100</f>
        <v>75.474999999999994</v>
      </c>
      <c r="AC1352" s="83">
        <f t="shared" si="500"/>
        <v>64.153749999999988</v>
      </c>
      <c r="AD1352" s="4" t="s">
        <v>20</v>
      </c>
      <c r="AE1352" s="4" t="s">
        <v>1421</v>
      </c>
      <c r="AF1352" s="4" t="s">
        <v>240</v>
      </c>
      <c r="AG1352" s="121">
        <v>3350500125114</v>
      </c>
      <c r="AH1352" s="8" t="s">
        <v>1425</v>
      </c>
      <c r="AI1352" s="204" t="s">
        <v>195</v>
      </c>
    </row>
    <row r="1353" spans="1:44">
      <c r="A1353" s="256">
        <v>683</v>
      </c>
      <c r="B1353" s="243" t="s">
        <v>1322</v>
      </c>
      <c r="C1353" s="262">
        <v>23933</v>
      </c>
      <c r="D1353" s="245">
        <v>4</v>
      </c>
      <c r="E1353" s="248">
        <v>5</v>
      </c>
      <c r="F1353" s="248">
        <v>0</v>
      </c>
      <c r="G1353" s="248">
        <v>91</v>
      </c>
      <c r="H1353" s="247">
        <v>1</v>
      </c>
      <c r="I1353" s="84">
        <f t="shared" si="501"/>
        <v>2091</v>
      </c>
      <c r="J1353" s="84">
        <v>250</v>
      </c>
      <c r="K1353" s="80">
        <f t="shared" si="502"/>
        <v>522750</v>
      </c>
      <c r="L1353" s="245"/>
      <c r="M1353" s="248"/>
      <c r="N1353" s="245"/>
      <c r="O1353" s="48"/>
      <c r="P1353" s="58"/>
      <c r="Q1353" s="251"/>
      <c r="R1353" s="251"/>
      <c r="S1353" s="251"/>
      <c r="T1353" s="245"/>
      <c r="U1353" s="248"/>
      <c r="V1353" s="245"/>
      <c r="W1353" s="278"/>
      <c r="X1353" s="257"/>
      <c r="Y1353" s="243"/>
      <c r="Z1353" s="125">
        <f t="shared" ref="Z1353:Z1357" si="503">K1353</f>
        <v>522750</v>
      </c>
      <c r="AA1353" s="254">
        <v>0.01</v>
      </c>
      <c r="AB1353" s="136">
        <f t="shared" ref="AB1353:AB1357" si="504">+Z1353*AA1353/100</f>
        <v>52.274999999999999</v>
      </c>
      <c r="AC1353" s="83">
        <f t="shared" si="500"/>
        <v>44.433749999999996</v>
      </c>
      <c r="AD1353" s="4" t="s">
        <v>20</v>
      </c>
      <c r="AE1353" s="4" t="s">
        <v>1227</v>
      </c>
      <c r="AF1353" s="4" t="s">
        <v>1145</v>
      </c>
      <c r="AG1353" s="121">
        <v>3350400079331</v>
      </c>
      <c r="AH1353" s="518">
        <v>198</v>
      </c>
      <c r="AI1353" s="17">
        <v>2</v>
      </c>
    </row>
    <row r="1354" spans="1:44" ht="20.100000000000001" customHeight="1">
      <c r="A1354" s="256">
        <v>684</v>
      </c>
      <c r="B1354" s="243" t="s">
        <v>656</v>
      </c>
      <c r="C1354" s="258" t="s">
        <v>1131</v>
      </c>
      <c r="D1354" s="259" t="s">
        <v>32</v>
      </c>
      <c r="E1354" s="260">
        <v>2</v>
      </c>
      <c r="F1354" s="260">
        <v>0</v>
      </c>
      <c r="G1354" s="260">
        <v>0</v>
      </c>
      <c r="H1354" s="247">
        <v>1</v>
      </c>
      <c r="I1354" s="65">
        <f t="shared" si="501"/>
        <v>800</v>
      </c>
      <c r="J1354" s="84">
        <v>250</v>
      </c>
      <c r="K1354" s="80">
        <f t="shared" si="502"/>
        <v>200000</v>
      </c>
      <c r="L1354" s="245"/>
      <c r="M1354" s="248"/>
      <c r="N1354" s="245"/>
      <c r="O1354" s="48"/>
      <c r="P1354" s="58"/>
      <c r="Q1354" s="251"/>
      <c r="R1354" s="251"/>
      <c r="S1354" s="251"/>
      <c r="T1354" s="245"/>
      <c r="U1354" s="248"/>
      <c r="V1354" s="245"/>
      <c r="W1354" s="278"/>
      <c r="X1354" s="257"/>
      <c r="Y1354" s="243"/>
      <c r="Z1354" s="125">
        <f t="shared" si="503"/>
        <v>200000</v>
      </c>
      <c r="AA1354" s="254">
        <v>0.01</v>
      </c>
      <c r="AB1354" s="136">
        <f t="shared" si="504"/>
        <v>20</v>
      </c>
      <c r="AC1354" s="83">
        <f t="shared" si="500"/>
        <v>17</v>
      </c>
      <c r="AD1354" s="501" t="s">
        <v>20</v>
      </c>
      <c r="AE1354" s="489" t="s">
        <v>648</v>
      </c>
      <c r="AF1354" s="489" t="s">
        <v>63</v>
      </c>
      <c r="AG1354" s="498" t="s">
        <v>1078</v>
      </c>
      <c r="AH1354" s="498" t="s">
        <v>557</v>
      </c>
      <c r="AI1354" s="12" t="s">
        <v>32</v>
      </c>
      <c r="AJ1354" s="6" t="s">
        <v>36</v>
      </c>
      <c r="AK1354" s="11" t="s">
        <v>15</v>
      </c>
      <c r="AL1354" s="11" t="s">
        <v>16</v>
      </c>
      <c r="AM1354" s="11" t="s">
        <v>17</v>
      </c>
      <c r="AN1354" s="11" t="s">
        <v>138</v>
      </c>
      <c r="AO1354" s="11" t="s">
        <v>595</v>
      </c>
      <c r="AP1354" s="11">
        <v>10</v>
      </c>
      <c r="AQ1354" s="11">
        <v>2</v>
      </c>
      <c r="AR1354" s="11">
        <v>52</v>
      </c>
    </row>
    <row r="1355" spans="1:44">
      <c r="A1355" s="256">
        <v>685</v>
      </c>
      <c r="B1355" s="249" t="s">
        <v>1319</v>
      </c>
      <c r="C1355" s="263">
        <v>45862</v>
      </c>
      <c r="D1355" s="245">
        <v>5</v>
      </c>
      <c r="E1355" s="248">
        <v>0</v>
      </c>
      <c r="F1355" s="248">
        <v>1</v>
      </c>
      <c r="G1355" s="248">
        <v>15</v>
      </c>
      <c r="H1355" s="247">
        <v>2</v>
      </c>
      <c r="I1355" s="65">
        <f t="shared" si="501"/>
        <v>115</v>
      </c>
      <c r="J1355" s="84">
        <v>500</v>
      </c>
      <c r="K1355" s="80">
        <f t="shared" si="502"/>
        <v>57500</v>
      </c>
      <c r="L1355" s="245"/>
      <c r="M1355" s="266"/>
      <c r="N1355" s="245"/>
      <c r="O1355" s="45"/>
      <c r="P1355" s="139"/>
      <c r="Q1355" s="249"/>
      <c r="R1355" s="250"/>
      <c r="S1355" s="245"/>
      <c r="T1355" s="249"/>
      <c r="U1355" s="252"/>
      <c r="V1355" s="249"/>
      <c r="W1355" s="253"/>
      <c r="X1355" s="243"/>
      <c r="Y1355" s="243"/>
      <c r="Z1355" s="125">
        <f t="shared" si="503"/>
        <v>57500</v>
      </c>
      <c r="AA1355" s="254">
        <v>0.02</v>
      </c>
      <c r="AB1355" s="136">
        <f t="shared" si="504"/>
        <v>11.5</v>
      </c>
      <c r="AC1355" s="83">
        <f t="shared" si="500"/>
        <v>9.7750000000000004</v>
      </c>
      <c r="AD1355" s="4" t="s">
        <v>20</v>
      </c>
      <c r="AE1355" s="4" t="s">
        <v>648</v>
      </c>
      <c r="AF1355" s="4" t="s">
        <v>1850</v>
      </c>
      <c r="AG1355" s="121">
        <v>3350400258848</v>
      </c>
      <c r="AH1355" s="8" t="s">
        <v>1851</v>
      </c>
    </row>
    <row r="1356" spans="1:44" ht="20.100000000000001" customHeight="1">
      <c r="A1356" s="256">
        <v>686</v>
      </c>
      <c r="B1356" s="243" t="s">
        <v>656</v>
      </c>
      <c r="C1356" s="258" t="s">
        <v>1128</v>
      </c>
      <c r="D1356" s="259" t="s">
        <v>14</v>
      </c>
      <c r="E1356" s="260">
        <v>3</v>
      </c>
      <c r="F1356" s="260">
        <v>2</v>
      </c>
      <c r="G1356" s="260">
        <v>63</v>
      </c>
      <c r="H1356" s="247">
        <v>1</v>
      </c>
      <c r="I1356" s="84">
        <f t="shared" si="501"/>
        <v>1463</v>
      </c>
      <c r="J1356" s="84">
        <v>250</v>
      </c>
      <c r="K1356" s="80">
        <f t="shared" si="502"/>
        <v>365750</v>
      </c>
      <c r="L1356" s="245"/>
      <c r="M1356" s="248"/>
      <c r="N1356" s="249"/>
      <c r="O1356" s="45"/>
      <c r="P1356" s="139"/>
      <c r="Q1356" s="250"/>
      <c r="R1356" s="250"/>
      <c r="S1356" s="251"/>
      <c r="T1356" s="249"/>
      <c r="U1356" s="252"/>
      <c r="V1356" s="249"/>
      <c r="W1356" s="253"/>
      <c r="X1356" s="243"/>
      <c r="Y1356" s="243"/>
      <c r="Z1356" s="125">
        <f t="shared" si="503"/>
        <v>365750</v>
      </c>
      <c r="AA1356" s="254">
        <v>0.01</v>
      </c>
      <c r="AB1356" s="136">
        <f t="shared" si="504"/>
        <v>36.575000000000003</v>
      </c>
      <c r="AC1356" s="83">
        <f t="shared" si="500"/>
        <v>31.088750000000001</v>
      </c>
      <c r="AD1356" s="501" t="s">
        <v>20</v>
      </c>
      <c r="AE1356" s="489" t="s">
        <v>699</v>
      </c>
      <c r="AF1356" s="489" t="s">
        <v>34</v>
      </c>
      <c r="AG1356" s="498" t="s">
        <v>1055</v>
      </c>
      <c r="AH1356" s="498" t="s">
        <v>578</v>
      </c>
      <c r="AI1356" s="12" t="s">
        <v>95</v>
      </c>
      <c r="AJ1356" s="6" t="s">
        <v>123</v>
      </c>
      <c r="AK1356" s="11" t="s">
        <v>585</v>
      </c>
      <c r="AL1356" s="11" t="s">
        <v>586</v>
      </c>
      <c r="AM1356" s="11" t="s">
        <v>587</v>
      </c>
      <c r="AN1356" s="11" t="s">
        <v>149</v>
      </c>
      <c r="AO1356" s="11" t="s">
        <v>561</v>
      </c>
      <c r="AP1356" s="11">
        <v>6</v>
      </c>
      <c r="AQ1356" s="11">
        <v>2</v>
      </c>
      <c r="AR1356" s="11">
        <v>23</v>
      </c>
    </row>
    <row r="1357" spans="1:44">
      <c r="A1357" s="256">
        <v>687</v>
      </c>
      <c r="B1357" s="249" t="s">
        <v>1723</v>
      </c>
      <c r="C1357" s="245"/>
      <c r="D1357" s="245">
        <v>5</v>
      </c>
      <c r="E1357" s="248">
        <v>0</v>
      </c>
      <c r="F1357" s="248">
        <v>0</v>
      </c>
      <c r="G1357" s="248">
        <v>52</v>
      </c>
      <c r="H1357" s="247">
        <v>2</v>
      </c>
      <c r="I1357" s="65">
        <f t="shared" si="501"/>
        <v>52</v>
      </c>
      <c r="J1357" s="84">
        <v>250</v>
      </c>
      <c r="K1357" s="80">
        <f t="shared" si="502"/>
        <v>13000</v>
      </c>
      <c r="L1357" s="245">
        <v>1</v>
      </c>
      <c r="M1357" s="266" t="s">
        <v>1630</v>
      </c>
      <c r="N1357" s="245" t="s">
        <v>1621</v>
      </c>
      <c r="O1357" s="45"/>
      <c r="P1357" s="139">
        <v>42</v>
      </c>
      <c r="Q1357" s="249"/>
      <c r="R1357" s="250"/>
      <c r="S1357" s="245"/>
      <c r="T1357" s="249">
        <v>13</v>
      </c>
      <c r="U1357" s="252"/>
      <c r="V1357" s="249"/>
      <c r="W1357" s="253"/>
      <c r="X1357" s="243"/>
      <c r="Y1357" s="243"/>
      <c r="Z1357" s="125">
        <f t="shared" si="503"/>
        <v>13000</v>
      </c>
      <c r="AA1357" s="254">
        <v>0.02</v>
      </c>
      <c r="AB1357" s="136">
        <f t="shared" si="504"/>
        <v>2.6</v>
      </c>
      <c r="AC1357" s="83">
        <f t="shared" si="500"/>
        <v>2.21</v>
      </c>
      <c r="AD1357" s="4" t="s">
        <v>10</v>
      </c>
      <c r="AE1357" s="4" t="s">
        <v>296</v>
      </c>
      <c r="AF1357" s="4" t="s">
        <v>34</v>
      </c>
      <c r="AG1357" s="121">
        <v>3350400252319</v>
      </c>
      <c r="AH1357" s="8" t="s">
        <v>1898</v>
      </c>
    </row>
    <row r="1358" spans="1:44">
      <c r="A1358" s="256"/>
      <c r="B1358" s="249"/>
      <c r="C1358" s="245"/>
      <c r="D1358" s="245"/>
      <c r="E1358" s="248"/>
      <c r="F1358" s="248"/>
      <c r="G1358" s="248"/>
      <c r="H1358" s="247"/>
      <c r="I1358" s="65"/>
      <c r="J1358" s="65"/>
      <c r="K1358" s="80"/>
      <c r="L1358" s="245">
        <v>2</v>
      </c>
      <c r="M1358" s="266" t="s">
        <v>1592</v>
      </c>
      <c r="N1358" s="245" t="s">
        <v>1595</v>
      </c>
      <c r="O1358" s="45"/>
      <c r="P1358" s="139">
        <v>160</v>
      </c>
      <c r="Q1358" s="249"/>
      <c r="R1358" s="250"/>
      <c r="S1358" s="245"/>
      <c r="T1358" s="249">
        <v>47</v>
      </c>
      <c r="U1358" s="252"/>
      <c r="V1358" s="249"/>
      <c r="W1358" s="253"/>
      <c r="X1358" s="243"/>
      <c r="Y1358" s="243"/>
      <c r="Z1358" s="125"/>
      <c r="AA1358" s="254"/>
      <c r="AB1358" s="136"/>
      <c r="AC1358" s="83">
        <f t="shared" si="500"/>
        <v>0</v>
      </c>
    </row>
    <row r="1359" spans="1:44">
      <c r="A1359" s="256"/>
      <c r="B1359" s="249"/>
      <c r="C1359" s="245"/>
      <c r="D1359" s="245"/>
      <c r="E1359" s="248"/>
      <c r="F1359" s="248"/>
      <c r="G1359" s="248"/>
      <c r="H1359" s="247"/>
      <c r="I1359" s="65"/>
      <c r="J1359" s="65"/>
      <c r="K1359" s="80"/>
      <c r="L1359" s="245">
        <v>3</v>
      </c>
      <c r="M1359" s="266" t="s">
        <v>1639</v>
      </c>
      <c r="N1359" s="245" t="s">
        <v>1595</v>
      </c>
      <c r="O1359" s="45"/>
      <c r="P1359" s="139">
        <v>62</v>
      </c>
      <c r="Q1359" s="249"/>
      <c r="R1359" s="250"/>
      <c r="S1359" s="245"/>
      <c r="T1359" s="249">
        <v>11</v>
      </c>
      <c r="U1359" s="252"/>
      <c r="V1359" s="249"/>
      <c r="W1359" s="253"/>
      <c r="X1359" s="243"/>
      <c r="Y1359" s="243"/>
      <c r="Z1359" s="125"/>
      <c r="AA1359" s="254"/>
      <c r="AB1359" s="136"/>
      <c r="AC1359" s="83">
        <f t="shared" si="500"/>
        <v>0</v>
      </c>
    </row>
    <row r="1360" spans="1:44">
      <c r="A1360" s="256"/>
      <c r="B1360" s="249"/>
      <c r="C1360" s="245"/>
      <c r="D1360" s="245"/>
      <c r="E1360" s="248"/>
      <c r="F1360" s="248"/>
      <c r="G1360" s="248"/>
      <c r="H1360" s="247"/>
      <c r="I1360" s="65"/>
      <c r="J1360" s="65"/>
      <c r="K1360" s="80"/>
      <c r="L1360" s="245">
        <v>4</v>
      </c>
      <c r="M1360" s="266" t="s">
        <v>1620</v>
      </c>
      <c r="N1360" s="245" t="s">
        <v>1613</v>
      </c>
      <c r="O1360" s="48"/>
      <c r="P1360" s="58">
        <v>6</v>
      </c>
      <c r="Q1360" s="245"/>
      <c r="R1360" s="251"/>
      <c r="S1360" s="245"/>
      <c r="T1360" s="245">
        <v>7</v>
      </c>
      <c r="U1360" s="248"/>
      <c r="V1360" s="245"/>
      <c r="W1360" s="253"/>
      <c r="X1360" s="243"/>
      <c r="Y1360" s="243"/>
      <c r="Z1360" s="125"/>
      <c r="AA1360" s="254"/>
      <c r="AB1360" s="136"/>
      <c r="AC1360" s="83">
        <f t="shared" si="500"/>
        <v>0</v>
      </c>
    </row>
    <row r="1361" spans="1:44">
      <c r="A1361" s="242">
        <v>688</v>
      </c>
      <c r="B1361" s="243" t="s">
        <v>1322</v>
      </c>
      <c r="C1361" s="262">
        <v>23933</v>
      </c>
      <c r="D1361" s="245">
        <v>4</v>
      </c>
      <c r="E1361" s="248">
        <v>1</v>
      </c>
      <c r="F1361" s="248">
        <v>2</v>
      </c>
      <c r="G1361" s="248">
        <v>16</v>
      </c>
      <c r="H1361" s="247">
        <v>1</v>
      </c>
      <c r="I1361" s="84">
        <f t="shared" ref="I1361:I1387" si="505">E1361*400+F1361*100+G1361</f>
        <v>616</v>
      </c>
      <c r="J1361" s="84">
        <v>250</v>
      </c>
      <c r="K1361" s="80">
        <f>I1361*J1361</f>
        <v>154000</v>
      </c>
      <c r="L1361" s="245"/>
      <c r="M1361" s="248"/>
      <c r="N1361" s="245"/>
      <c r="O1361" s="48"/>
      <c r="P1361" s="58"/>
      <c r="Q1361" s="251"/>
      <c r="R1361" s="251"/>
      <c r="S1361" s="251"/>
      <c r="T1361" s="245"/>
      <c r="U1361" s="248"/>
      <c r="V1361" s="245"/>
      <c r="W1361" s="253"/>
      <c r="X1361" s="243"/>
      <c r="Y1361" s="243"/>
      <c r="Z1361" s="125">
        <f>K1361</f>
        <v>154000</v>
      </c>
      <c r="AA1361" s="254">
        <v>0.01</v>
      </c>
      <c r="AB1361" s="136">
        <f t="shared" ref="AB1361:AB1368" si="506">+Z1361*AA1361/100</f>
        <v>15.4</v>
      </c>
      <c r="AC1361" s="83">
        <f t="shared" si="500"/>
        <v>13.09</v>
      </c>
      <c r="AD1361" s="482" t="s">
        <v>20</v>
      </c>
      <c r="AE1361" s="482" t="s">
        <v>142</v>
      </c>
      <c r="AF1361" s="482" t="s">
        <v>63</v>
      </c>
      <c r="AG1361" s="121">
        <v>3350400228604</v>
      </c>
      <c r="AH1361" s="8" t="s">
        <v>1474</v>
      </c>
    </row>
    <row r="1362" spans="1:44">
      <c r="A1362" s="242">
        <v>689</v>
      </c>
      <c r="B1362" s="243" t="s">
        <v>1320</v>
      </c>
      <c r="C1362" s="262"/>
      <c r="D1362" s="245"/>
      <c r="E1362" s="248">
        <v>8</v>
      </c>
      <c r="F1362" s="248">
        <v>2</v>
      </c>
      <c r="G1362" s="248">
        <v>0</v>
      </c>
      <c r="H1362" s="247">
        <v>1</v>
      </c>
      <c r="I1362" s="84">
        <v>3400</v>
      </c>
      <c r="J1362" s="84">
        <v>250</v>
      </c>
      <c r="K1362" s="80">
        <f>+J1362*I1362</f>
        <v>850000</v>
      </c>
      <c r="L1362" s="245"/>
      <c r="M1362" s="248"/>
      <c r="N1362" s="245"/>
      <c r="O1362" s="48"/>
      <c r="P1362" s="58"/>
      <c r="Q1362" s="251"/>
      <c r="R1362" s="251"/>
      <c r="S1362" s="251"/>
      <c r="T1362" s="245"/>
      <c r="U1362" s="248"/>
      <c r="V1362" s="245"/>
      <c r="W1362" s="253"/>
      <c r="X1362" s="243"/>
      <c r="Y1362" s="243"/>
      <c r="Z1362" s="125">
        <v>850000</v>
      </c>
      <c r="AA1362" s="254">
        <v>0.01</v>
      </c>
      <c r="AB1362" s="136">
        <v>86.02</v>
      </c>
      <c r="AC1362" s="83"/>
      <c r="AD1362" s="4" t="s">
        <v>20</v>
      </c>
      <c r="AE1362" s="4" t="s">
        <v>142</v>
      </c>
      <c r="AF1362" s="4" t="s">
        <v>324</v>
      </c>
    </row>
    <row r="1363" spans="1:44">
      <c r="A1363" s="242"/>
      <c r="B1363" s="243" t="s">
        <v>1322</v>
      </c>
      <c r="C1363" s="262"/>
      <c r="D1363" s="245"/>
      <c r="E1363" s="248">
        <v>3</v>
      </c>
      <c r="F1363" s="248">
        <v>0</v>
      </c>
      <c r="G1363" s="248">
        <v>0</v>
      </c>
      <c r="H1363" s="247">
        <v>1</v>
      </c>
      <c r="I1363" s="84">
        <v>1200</v>
      </c>
      <c r="J1363" s="84">
        <v>250</v>
      </c>
      <c r="K1363" s="80">
        <f>+J1363*I1363</f>
        <v>300000</v>
      </c>
      <c r="L1363" s="245"/>
      <c r="M1363" s="248"/>
      <c r="N1363" s="245"/>
      <c r="O1363" s="48"/>
      <c r="P1363" s="58"/>
      <c r="Q1363" s="251"/>
      <c r="R1363" s="251"/>
      <c r="S1363" s="251"/>
      <c r="T1363" s="245"/>
      <c r="U1363" s="248"/>
      <c r="V1363" s="245"/>
      <c r="W1363" s="253"/>
      <c r="X1363" s="243"/>
      <c r="Y1363" s="243"/>
      <c r="Z1363" s="125">
        <v>300000</v>
      </c>
      <c r="AA1363" s="254">
        <v>0.01</v>
      </c>
      <c r="AB1363" s="136">
        <v>30.48</v>
      </c>
      <c r="AC1363" s="83"/>
      <c r="AD1363" s="4" t="s">
        <v>20</v>
      </c>
      <c r="AE1363" s="4" t="s">
        <v>142</v>
      </c>
      <c r="AF1363" s="4" t="s">
        <v>324</v>
      </c>
    </row>
    <row r="1364" spans="1:44" ht="20.100000000000001" customHeight="1">
      <c r="A1364" s="242">
        <v>690</v>
      </c>
      <c r="B1364" s="243" t="s">
        <v>656</v>
      </c>
      <c r="C1364" s="258">
        <v>673</v>
      </c>
      <c r="D1364" s="259" t="s">
        <v>32</v>
      </c>
      <c r="E1364" s="260">
        <v>1</v>
      </c>
      <c r="F1364" s="260">
        <v>2</v>
      </c>
      <c r="G1364" s="260">
        <v>96</v>
      </c>
      <c r="H1364" s="264">
        <v>1</v>
      </c>
      <c r="I1364" s="65">
        <f t="shared" si="505"/>
        <v>696</v>
      </c>
      <c r="J1364" s="84">
        <v>250</v>
      </c>
      <c r="K1364" s="80">
        <f>I1364*J1364</f>
        <v>174000</v>
      </c>
      <c r="L1364" s="245"/>
      <c r="M1364" s="248"/>
      <c r="N1364" s="245"/>
      <c r="O1364" s="48"/>
      <c r="P1364" s="58"/>
      <c r="Q1364" s="251"/>
      <c r="R1364" s="251"/>
      <c r="S1364" s="251"/>
      <c r="T1364" s="245"/>
      <c r="U1364" s="248"/>
      <c r="V1364" s="245"/>
      <c r="W1364" s="253"/>
      <c r="X1364" s="243"/>
      <c r="Y1364" s="243"/>
      <c r="Z1364" s="125">
        <f t="shared" ref="Z1364:Z1367" si="507">K1364</f>
        <v>174000</v>
      </c>
      <c r="AA1364" s="254">
        <v>0.01</v>
      </c>
      <c r="AB1364" s="136">
        <f t="shared" si="506"/>
        <v>17.399999999999999</v>
      </c>
      <c r="AC1364" s="83">
        <f t="shared" si="500"/>
        <v>14.79</v>
      </c>
      <c r="AD1364" s="501" t="s">
        <v>10</v>
      </c>
      <c r="AE1364" s="489" t="s">
        <v>142</v>
      </c>
      <c r="AF1364" s="489" t="s">
        <v>34</v>
      </c>
      <c r="AG1364" s="498" t="s">
        <v>884</v>
      </c>
      <c r="AH1364" s="498" t="s">
        <v>319</v>
      </c>
      <c r="AI1364" s="12" t="s">
        <v>14</v>
      </c>
      <c r="AJ1364" s="6" t="s">
        <v>36</v>
      </c>
      <c r="AK1364" s="11"/>
      <c r="AL1364" s="11"/>
      <c r="AM1364" s="11"/>
      <c r="AN1364" s="11"/>
      <c r="AO1364" s="11"/>
      <c r="AP1364" s="11"/>
      <c r="AQ1364" s="11"/>
      <c r="AR1364" s="11"/>
    </row>
    <row r="1365" spans="1:44" ht="20.100000000000001" customHeight="1">
      <c r="A1365" s="256"/>
      <c r="B1365" s="243" t="s">
        <v>656</v>
      </c>
      <c r="C1365" s="258">
        <v>749</v>
      </c>
      <c r="D1365" s="259" t="s">
        <v>14</v>
      </c>
      <c r="E1365" s="260">
        <v>1</v>
      </c>
      <c r="F1365" s="260">
        <v>2</v>
      </c>
      <c r="G1365" s="260">
        <v>79</v>
      </c>
      <c r="H1365" s="264">
        <v>1</v>
      </c>
      <c r="I1365" s="65">
        <f t="shared" si="505"/>
        <v>679</v>
      </c>
      <c r="J1365" s="84">
        <v>250</v>
      </c>
      <c r="K1365" s="80">
        <f t="shared" ref="K1365:K1387" si="508">I1365*J1365</f>
        <v>169750</v>
      </c>
      <c r="L1365" s="245"/>
      <c r="M1365" s="248"/>
      <c r="N1365" s="245"/>
      <c r="O1365" s="48"/>
      <c r="P1365" s="58"/>
      <c r="Q1365" s="251"/>
      <c r="R1365" s="251"/>
      <c r="S1365" s="251"/>
      <c r="T1365" s="245"/>
      <c r="U1365" s="248"/>
      <c r="V1365" s="245"/>
      <c r="W1365" s="253"/>
      <c r="X1365" s="243"/>
      <c r="Y1365" s="243"/>
      <c r="Z1365" s="125">
        <f t="shared" si="507"/>
        <v>169750</v>
      </c>
      <c r="AA1365" s="254">
        <v>0.01</v>
      </c>
      <c r="AB1365" s="136">
        <f t="shared" si="506"/>
        <v>16.975000000000001</v>
      </c>
      <c r="AC1365" s="83">
        <f t="shared" si="500"/>
        <v>14.428750000000001</v>
      </c>
      <c r="AD1365" s="501" t="s">
        <v>10</v>
      </c>
      <c r="AE1365" s="489" t="s">
        <v>142</v>
      </c>
      <c r="AF1365" s="489" t="s">
        <v>34</v>
      </c>
      <c r="AG1365" s="498" t="s">
        <v>884</v>
      </c>
      <c r="AH1365" s="498" t="s">
        <v>319</v>
      </c>
      <c r="AI1365" s="12" t="s">
        <v>14</v>
      </c>
      <c r="AJ1365" s="6" t="s">
        <v>36</v>
      </c>
      <c r="AK1365" s="11" t="s">
        <v>15</v>
      </c>
      <c r="AL1365" s="11" t="s">
        <v>16</v>
      </c>
      <c r="AM1365" s="11" t="s">
        <v>17</v>
      </c>
      <c r="AN1365" s="11" t="s">
        <v>65</v>
      </c>
      <c r="AO1365" s="11" t="s">
        <v>416</v>
      </c>
      <c r="AP1365" s="11">
        <v>12</v>
      </c>
      <c r="AQ1365" s="11">
        <v>2</v>
      </c>
      <c r="AR1365" s="11">
        <v>0</v>
      </c>
    </row>
    <row r="1366" spans="1:44" ht="20.100000000000001" customHeight="1">
      <c r="A1366" s="256"/>
      <c r="B1366" s="243" t="s">
        <v>656</v>
      </c>
      <c r="C1366" s="258">
        <v>749</v>
      </c>
      <c r="D1366" s="259" t="s">
        <v>14</v>
      </c>
      <c r="E1366" s="260">
        <v>4</v>
      </c>
      <c r="F1366" s="260">
        <v>0</v>
      </c>
      <c r="G1366" s="260">
        <v>98</v>
      </c>
      <c r="H1366" s="264">
        <v>1</v>
      </c>
      <c r="I1366" s="84">
        <f t="shared" si="505"/>
        <v>1698</v>
      </c>
      <c r="J1366" s="84">
        <v>250</v>
      </c>
      <c r="K1366" s="80">
        <f t="shared" si="508"/>
        <v>424500</v>
      </c>
      <c r="L1366" s="245"/>
      <c r="M1366" s="248"/>
      <c r="N1366" s="245"/>
      <c r="O1366" s="48"/>
      <c r="P1366" s="58"/>
      <c r="Q1366" s="251"/>
      <c r="R1366" s="251"/>
      <c r="S1366" s="251"/>
      <c r="T1366" s="245"/>
      <c r="U1366" s="248"/>
      <c r="V1366" s="245"/>
      <c r="W1366" s="253"/>
      <c r="X1366" s="243"/>
      <c r="Y1366" s="243"/>
      <c r="Z1366" s="125">
        <f t="shared" si="507"/>
        <v>424500</v>
      </c>
      <c r="AA1366" s="254">
        <v>0.01</v>
      </c>
      <c r="AB1366" s="136">
        <f t="shared" si="506"/>
        <v>42.45</v>
      </c>
      <c r="AC1366" s="83">
        <f t="shared" si="500"/>
        <v>36.082500000000003</v>
      </c>
      <c r="AD1366" s="501" t="s">
        <v>10</v>
      </c>
      <c r="AE1366" s="489" t="s">
        <v>142</v>
      </c>
      <c r="AF1366" s="489" t="s">
        <v>34</v>
      </c>
      <c r="AG1366" s="498" t="s">
        <v>884</v>
      </c>
      <c r="AH1366" s="498" t="s">
        <v>319</v>
      </c>
      <c r="AI1366" s="12" t="s">
        <v>14</v>
      </c>
      <c r="AJ1366" s="6" t="s">
        <v>36</v>
      </c>
      <c r="AK1366" s="11" t="s">
        <v>15</v>
      </c>
      <c r="AL1366" s="11" t="s">
        <v>16</v>
      </c>
      <c r="AM1366" s="11" t="s">
        <v>17</v>
      </c>
      <c r="AN1366" s="11" t="s">
        <v>40</v>
      </c>
      <c r="AO1366" s="11" t="s">
        <v>431</v>
      </c>
      <c r="AP1366" s="11">
        <v>3</v>
      </c>
      <c r="AQ1366" s="11">
        <v>0</v>
      </c>
      <c r="AR1366" s="11">
        <v>51</v>
      </c>
    </row>
    <row r="1367" spans="1:44" ht="20.100000000000001" customHeight="1">
      <c r="A1367" s="256"/>
      <c r="B1367" s="243" t="s">
        <v>656</v>
      </c>
      <c r="C1367" s="258" t="s">
        <v>1132</v>
      </c>
      <c r="D1367" s="259" t="s">
        <v>14</v>
      </c>
      <c r="E1367" s="260">
        <v>0</v>
      </c>
      <c r="F1367" s="260">
        <v>2</v>
      </c>
      <c r="G1367" s="260">
        <v>97</v>
      </c>
      <c r="H1367" s="264">
        <v>2</v>
      </c>
      <c r="I1367" s="65">
        <f t="shared" si="505"/>
        <v>297</v>
      </c>
      <c r="J1367" s="84">
        <v>250</v>
      </c>
      <c r="K1367" s="80">
        <f t="shared" si="508"/>
        <v>74250</v>
      </c>
      <c r="L1367" s="245"/>
      <c r="M1367" s="248" t="s">
        <v>1592</v>
      </c>
      <c r="N1367" s="245" t="s">
        <v>1594</v>
      </c>
      <c r="O1367" s="48"/>
      <c r="P1367" s="142">
        <v>224</v>
      </c>
      <c r="Q1367" s="251"/>
      <c r="R1367" s="251"/>
      <c r="S1367" s="251"/>
      <c r="T1367" s="245"/>
      <c r="U1367" s="248"/>
      <c r="V1367" s="245"/>
      <c r="W1367" s="253"/>
      <c r="X1367" s="243"/>
      <c r="Y1367" s="243"/>
      <c r="Z1367" s="125">
        <f t="shared" si="507"/>
        <v>74250</v>
      </c>
      <c r="AA1367" s="254">
        <v>0.02</v>
      </c>
      <c r="AB1367" s="136">
        <f t="shared" si="506"/>
        <v>14.85</v>
      </c>
      <c r="AC1367" s="83">
        <f t="shared" si="500"/>
        <v>12.622499999999999</v>
      </c>
      <c r="AD1367" s="501" t="s">
        <v>10</v>
      </c>
      <c r="AE1367" s="489" t="s">
        <v>142</v>
      </c>
      <c r="AF1367" s="489" t="s">
        <v>34</v>
      </c>
      <c r="AG1367" s="498" t="s">
        <v>884</v>
      </c>
      <c r="AH1367" s="498" t="s">
        <v>319</v>
      </c>
      <c r="AI1367" s="12" t="s">
        <v>14</v>
      </c>
      <c r="AJ1367" s="6" t="s">
        <v>36</v>
      </c>
      <c r="AK1367" s="11" t="s">
        <v>15</v>
      </c>
      <c r="AL1367" s="11" t="s">
        <v>16</v>
      </c>
      <c r="AM1367" s="11" t="s">
        <v>17</v>
      </c>
      <c r="AN1367" s="11" t="s">
        <v>61</v>
      </c>
      <c r="AO1367" s="11" t="s">
        <v>521</v>
      </c>
      <c r="AP1367" s="11">
        <v>28</v>
      </c>
      <c r="AQ1367" s="11">
        <v>0</v>
      </c>
      <c r="AR1367" s="11">
        <v>74</v>
      </c>
    </row>
    <row r="1368" spans="1:44" ht="19.5" customHeight="1">
      <c r="A1368" s="279"/>
      <c r="B1368" s="249" t="s">
        <v>1139</v>
      </c>
      <c r="C1368" s="275">
        <v>549</v>
      </c>
      <c r="D1368" s="245"/>
      <c r="E1368" s="246">
        <v>4</v>
      </c>
      <c r="F1368" s="246">
        <v>0</v>
      </c>
      <c r="G1368" s="246">
        <v>85</v>
      </c>
      <c r="H1368" s="247">
        <v>1</v>
      </c>
      <c r="I1368" s="84">
        <f t="shared" si="505"/>
        <v>1685</v>
      </c>
      <c r="J1368" s="84">
        <v>100</v>
      </c>
      <c r="K1368" s="80">
        <f t="shared" si="508"/>
        <v>168500</v>
      </c>
      <c r="L1368" s="245"/>
      <c r="M1368" s="248"/>
      <c r="N1368" s="245"/>
      <c r="O1368" s="48"/>
      <c r="P1368" s="58"/>
      <c r="Q1368" s="251"/>
      <c r="R1368" s="251"/>
      <c r="S1368" s="251"/>
      <c r="T1368" s="245"/>
      <c r="U1368" s="248"/>
      <c r="V1368" s="245"/>
      <c r="W1368" s="253"/>
      <c r="X1368" s="243"/>
      <c r="Y1368" s="243"/>
      <c r="Z1368" s="125">
        <f>K1368</f>
        <v>168500</v>
      </c>
      <c r="AA1368" s="254">
        <v>0.01</v>
      </c>
      <c r="AB1368" s="136">
        <f t="shared" si="506"/>
        <v>16.850000000000001</v>
      </c>
      <c r="AC1368" s="83">
        <f t="shared" si="500"/>
        <v>14.322500000000002</v>
      </c>
      <c r="AD1368" s="485" t="s">
        <v>10</v>
      </c>
      <c r="AE1368" s="486" t="s">
        <v>142</v>
      </c>
      <c r="AF1368" s="486" t="s">
        <v>34</v>
      </c>
      <c r="AG1368" s="486" t="s">
        <v>1237</v>
      </c>
      <c r="AH1368" s="563">
        <v>141</v>
      </c>
      <c r="AI1368" s="23">
        <v>9</v>
      </c>
      <c r="AJ1368" s="6" t="s">
        <v>36</v>
      </c>
      <c r="AK1368" s="3" t="s">
        <v>16</v>
      </c>
      <c r="AL1368" s="3" t="s">
        <v>17</v>
      </c>
    </row>
    <row r="1369" spans="1:44" ht="19.5" customHeight="1">
      <c r="A1369" s="279"/>
      <c r="B1369" s="243" t="s">
        <v>1723</v>
      </c>
      <c r="C1369" s="275"/>
      <c r="D1369" s="245">
        <v>9</v>
      </c>
      <c r="E1369" s="246">
        <v>0</v>
      </c>
      <c r="F1369" s="246">
        <v>1</v>
      </c>
      <c r="G1369" s="246">
        <v>7</v>
      </c>
      <c r="H1369" s="247">
        <v>1</v>
      </c>
      <c r="I1369" s="65">
        <f t="shared" si="505"/>
        <v>107</v>
      </c>
      <c r="J1369" s="84">
        <v>250</v>
      </c>
      <c r="K1369" s="80">
        <f t="shared" si="508"/>
        <v>26750</v>
      </c>
      <c r="L1369" s="245"/>
      <c r="M1369" s="248"/>
      <c r="N1369" s="245"/>
      <c r="O1369" s="48"/>
      <c r="P1369" s="58"/>
      <c r="Q1369" s="251"/>
      <c r="R1369" s="251"/>
      <c r="S1369" s="251"/>
      <c r="T1369" s="245"/>
      <c r="U1369" s="248"/>
      <c r="V1369" s="245"/>
      <c r="W1369" s="253"/>
      <c r="X1369" s="243"/>
      <c r="Y1369" s="243"/>
      <c r="Z1369" s="125">
        <f t="shared" ref="Z1369:Z1387" si="509">K1369</f>
        <v>26750</v>
      </c>
      <c r="AA1369" s="254">
        <v>0.01</v>
      </c>
      <c r="AB1369" s="136">
        <f t="shared" ref="AB1369:AB1440" si="510">+Z1369*AA1369/100</f>
        <v>2.6749999999999998</v>
      </c>
      <c r="AC1369" s="83">
        <f t="shared" si="500"/>
        <v>2.2737499999999997</v>
      </c>
      <c r="AD1369" s="485" t="s">
        <v>10</v>
      </c>
      <c r="AE1369" s="486" t="s">
        <v>142</v>
      </c>
      <c r="AF1369" s="486" t="s">
        <v>34</v>
      </c>
      <c r="AG1369" s="486" t="s">
        <v>1237</v>
      </c>
      <c r="AH1369" s="563">
        <v>141</v>
      </c>
      <c r="AI1369" s="23">
        <v>9</v>
      </c>
      <c r="AJ1369" s="6" t="s">
        <v>36</v>
      </c>
      <c r="AK1369" s="14"/>
      <c r="AL1369" s="14"/>
    </row>
    <row r="1370" spans="1:44" ht="19.5" customHeight="1">
      <c r="A1370" s="279"/>
      <c r="B1370" s="243" t="s">
        <v>1282</v>
      </c>
      <c r="C1370" s="275">
        <v>17383</v>
      </c>
      <c r="D1370" s="245"/>
      <c r="E1370" s="246">
        <v>0</v>
      </c>
      <c r="F1370" s="246">
        <v>3</v>
      </c>
      <c r="G1370" s="246">
        <v>12</v>
      </c>
      <c r="H1370" s="247">
        <v>2</v>
      </c>
      <c r="I1370" s="65">
        <f t="shared" si="505"/>
        <v>312</v>
      </c>
      <c r="J1370" s="84">
        <v>500</v>
      </c>
      <c r="K1370" s="80">
        <f t="shared" si="508"/>
        <v>156000</v>
      </c>
      <c r="L1370" s="245"/>
      <c r="M1370" s="248"/>
      <c r="N1370" s="245"/>
      <c r="O1370" s="48"/>
      <c r="P1370" s="58"/>
      <c r="Q1370" s="251"/>
      <c r="R1370" s="251"/>
      <c r="S1370" s="251"/>
      <c r="T1370" s="245"/>
      <c r="U1370" s="248"/>
      <c r="V1370" s="245"/>
      <c r="W1370" s="253"/>
      <c r="X1370" s="243"/>
      <c r="Y1370" s="243"/>
      <c r="Z1370" s="125">
        <f t="shared" si="509"/>
        <v>156000</v>
      </c>
      <c r="AA1370" s="254">
        <v>0.02</v>
      </c>
      <c r="AB1370" s="136">
        <f>+Z1370*AA1370/100</f>
        <v>31.2</v>
      </c>
      <c r="AC1370" s="83">
        <f t="shared" si="500"/>
        <v>26.52</v>
      </c>
      <c r="AD1370" s="485"/>
      <c r="AE1370" s="486" t="s">
        <v>142</v>
      </c>
      <c r="AF1370" s="486" t="s">
        <v>34</v>
      </c>
      <c r="AG1370" s="486"/>
      <c r="AH1370" s="563"/>
      <c r="AI1370" s="23"/>
      <c r="AJ1370" s="6"/>
      <c r="AK1370" s="14"/>
      <c r="AL1370" s="14"/>
    </row>
    <row r="1371" spans="1:44" ht="20.100000000000001" customHeight="1">
      <c r="A1371" s="256">
        <v>691</v>
      </c>
      <c r="B1371" s="243" t="s">
        <v>656</v>
      </c>
      <c r="C1371" s="258">
        <v>1989</v>
      </c>
      <c r="D1371" s="259" t="s">
        <v>32</v>
      </c>
      <c r="E1371" s="260">
        <v>5</v>
      </c>
      <c r="F1371" s="260">
        <v>2</v>
      </c>
      <c r="G1371" s="260">
        <v>49</v>
      </c>
      <c r="H1371" s="247">
        <v>1</v>
      </c>
      <c r="I1371" s="84">
        <f t="shared" si="505"/>
        <v>2249</v>
      </c>
      <c r="J1371" s="84">
        <v>250</v>
      </c>
      <c r="K1371" s="80">
        <f t="shared" si="508"/>
        <v>562250</v>
      </c>
      <c r="L1371" s="245"/>
      <c r="M1371" s="248"/>
      <c r="N1371" s="249"/>
      <c r="O1371" s="45"/>
      <c r="P1371" s="139"/>
      <c r="Q1371" s="250"/>
      <c r="R1371" s="250"/>
      <c r="S1371" s="251"/>
      <c r="T1371" s="249"/>
      <c r="U1371" s="252"/>
      <c r="V1371" s="249"/>
      <c r="W1371" s="253"/>
      <c r="X1371" s="243"/>
      <c r="Y1371" s="243"/>
      <c r="Z1371" s="125">
        <f t="shared" si="509"/>
        <v>562250</v>
      </c>
      <c r="AA1371" s="254">
        <v>0.01</v>
      </c>
      <c r="AB1371" s="136">
        <f t="shared" si="510"/>
        <v>56.225000000000001</v>
      </c>
      <c r="AC1371" s="83">
        <f t="shared" si="500"/>
        <v>47.791249999999998</v>
      </c>
      <c r="AD1371" s="501" t="s">
        <v>10</v>
      </c>
      <c r="AE1371" s="489" t="s">
        <v>403</v>
      </c>
      <c r="AF1371" s="489" t="s">
        <v>404</v>
      </c>
      <c r="AG1371" s="498" t="s">
        <v>918</v>
      </c>
      <c r="AH1371" s="498" t="s">
        <v>102</v>
      </c>
      <c r="AI1371" s="12" t="s">
        <v>32</v>
      </c>
      <c r="AJ1371" s="6"/>
      <c r="AK1371" s="11"/>
      <c r="AL1371" s="11" t="s">
        <v>16</v>
      </c>
      <c r="AM1371" s="11" t="s">
        <v>17</v>
      </c>
      <c r="AN1371" s="11" t="s">
        <v>51</v>
      </c>
      <c r="AO1371" s="11" t="s">
        <v>413</v>
      </c>
      <c r="AP1371" s="11">
        <v>6</v>
      </c>
      <c r="AQ1371" s="11">
        <v>2</v>
      </c>
      <c r="AR1371" s="11">
        <v>86</v>
      </c>
    </row>
    <row r="1372" spans="1:44" ht="20.100000000000001" customHeight="1">
      <c r="A1372" s="256">
        <v>692</v>
      </c>
      <c r="B1372" s="243" t="s">
        <v>656</v>
      </c>
      <c r="C1372" s="258">
        <v>333</v>
      </c>
      <c r="D1372" s="259" t="s">
        <v>95</v>
      </c>
      <c r="E1372" s="260">
        <v>5</v>
      </c>
      <c r="F1372" s="260">
        <v>0</v>
      </c>
      <c r="G1372" s="260">
        <v>22</v>
      </c>
      <c r="H1372" s="247">
        <v>1</v>
      </c>
      <c r="I1372" s="84">
        <f t="shared" si="505"/>
        <v>2022</v>
      </c>
      <c r="J1372" s="84">
        <v>400</v>
      </c>
      <c r="K1372" s="80">
        <f t="shared" si="508"/>
        <v>808800</v>
      </c>
      <c r="L1372" s="245"/>
      <c r="M1372" s="248"/>
      <c r="N1372" s="249"/>
      <c r="O1372" s="45"/>
      <c r="P1372" s="139"/>
      <c r="Q1372" s="250"/>
      <c r="R1372" s="250"/>
      <c r="S1372" s="251"/>
      <c r="T1372" s="249"/>
      <c r="U1372" s="252"/>
      <c r="V1372" s="249"/>
      <c r="W1372" s="253"/>
      <c r="X1372" s="243"/>
      <c r="Y1372" s="243"/>
      <c r="Z1372" s="125">
        <f t="shared" si="509"/>
        <v>808800</v>
      </c>
      <c r="AA1372" s="254">
        <v>0.01</v>
      </c>
      <c r="AB1372" s="136">
        <f t="shared" si="510"/>
        <v>80.88</v>
      </c>
      <c r="AC1372" s="83">
        <f t="shared" si="500"/>
        <v>68.74799999999999</v>
      </c>
      <c r="AD1372" s="501" t="s">
        <v>20</v>
      </c>
      <c r="AE1372" s="489" t="s">
        <v>88</v>
      </c>
      <c r="AF1372" s="489" t="s">
        <v>104</v>
      </c>
      <c r="AG1372" s="498" t="s">
        <v>978</v>
      </c>
      <c r="AH1372" s="498" t="s">
        <v>162</v>
      </c>
      <c r="AI1372" s="12" t="s">
        <v>200</v>
      </c>
      <c r="AJ1372" s="200" t="s">
        <v>195</v>
      </c>
      <c r="AK1372" s="11" t="s">
        <v>347</v>
      </c>
      <c r="AL1372" s="11" t="s">
        <v>16</v>
      </c>
      <c r="AM1372" s="11" t="s">
        <v>17</v>
      </c>
      <c r="AN1372" s="11" t="s">
        <v>68</v>
      </c>
      <c r="AO1372" s="11" t="s">
        <v>462</v>
      </c>
      <c r="AP1372" s="11">
        <v>26</v>
      </c>
      <c r="AQ1372" s="11">
        <v>1</v>
      </c>
      <c r="AR1372" s="11">
        <v>91</v>
      </c>
    </row>
    <row r="1373" spans="1:44" ht="20.100000000000001" customHeight="1">
      <c r="A1373" s="256">
        <v>693</v>
      </c>
      <c r="B1373" s="243" t="s">
        <v>656</v>
      </c>
      <c r="C1373" s="258">
        <v>561</v>
      </c>
      <c r="D1373" s="259" t="s">
        <v>419</v>
      </c>
      <c r="E1373" s="260">
        <v>6</v>
      </c>
      <c r="F1373" s="260">
        <v>0</v>
      </c>
      <c r="G1373" s="260">
        <v>55</v>
      </c>
      <c r="H1373" s="247">
        <v>1</v>
      </c>
      <c r="I1373" s="84">
        <f t="shared" si="505"/>
        <v>2455</v>
      </c>
      <c r="J1373" s="84">
        <v>250</v>
      </c>
      <c r="K1373" s="80">
        <f t="shared" si="508"/>
        <v>613750</v>
      </c>
      <c r="L1373" s="245"/>
      <c r="M1373" s="248"/>
      <c r="N1373" s="249"/>
      <c r="O1373" s="45"/>
      <c r="P1373" s="139"/>
      <c r="Q1373" s="250"/>
      <c r="R1373" s="250"/>
      <c r="S1373" s="251"/>
      <c r="T1373" s="249"/>
      <c r="U1373" s="252"/>
      <c r="V1373" s="249"/>
      <c r="W1373" s="253"/>
      <c r="X1373" s="243"/>
      <c r="Y1373" s="243"/>
      <c r="Z1373" s="125">
        <f t="shared" si="509"/>
        <v>613750</v>
      </c>
      <c r="AA1373" s="254">
        <v>0.01</v>
      </c>
      <c r="AB1373" s="136">
        <f t="shared" si="510"/>
        <v>61.375</v>
      </c>
      <c r="AC1373" s="83">
        <f t="shared" si="500"/>
        <v>52.168749999999996</v>
      </c>
      <c r="AD1373" s="501" t="s">
        <v>10</v>
      </c>
      <c r="AE1373" s="489" t="s">
        <v>88</v>
      </c>
      <c r="AF1373" s="489" t="s">
        <v>89</v>
      </c>
      <c r="AG1373" s="498" t="s">
        <v>907</v>
      </c>
      <c r="AH1373" s="498" t="s">
        <v>470</v>
      </c>
      <c r="AI1373" s="12" t="s">
        <v>194</v>
      </c>
      <c r="AJ1373" s="200" t="s">
        <v>347</v>
      </c>
      <c r="AK1373" s="11" t="s">
        <v>15</v>
      </c>
      <c r="AL1373" s="11" t="s">
        <v>16</v>
      </c>
      <c r="AM1373" s="11" t="s">
        <v>17</v>
      </c>
      <c r="AN1373" s="11" t="s">
        <v>101</v>
      </c>
      <c r="AO1373" s="11" t="s">
        <v>396</v>
      </c>
      <c r="AP1373" s="11">
        <v>5</v>
      </c>
      <c r="AQ1373" s="11">
        <v>2</v>
      </c>
      <c r="AR1373" s="11">
        <v>55</v>
      </c>
    </row>
    <row r="1374" spans="1:44" ht="20.100000000000001" customHeight="1">
      <c r="A1374" s="256">
        <v>694</v>
      </c>
      <c r="B1374" s="243" t="s">
        <v>1320</v>
      </c>
      <c r="C1374" s="390"/>
      <c r="D1374" s="259"/>
      <c r="E1374" s="260">
        <v>9</v>
      </c>
      <c r="F1374" s="260">
        <v>2</v>
      </c>
      <c r="G1374" s="260">
        <v>0</v>
      </c>
      <c r="H1374" s="247">
        <v>1</v>
      </c>
      <c r="I1374" s="84">
        <f t="shared" si="505"/>
        <v>3800</v>
      </c>
      <c r="J1374" s="84">
        <v>250</v>
      </c>
      <c r="K1374" s="80">
        <f t="shared" si="508"/>
        <v>950000</v>
      </c>
      <c r="L1374" s="245"/>
      <c r="M1374" s="248"/>
      <c r="N1374" s="249"/>
      <c r="O1374" s="45"/>
      <c r="P1374" s="139"/>
      <c r="Q1374" s="250"/>
      <c r="R1374" s="250"/>
      <c r="S1374" s="251"/>
      <c r="T1374" s="249"/>
      <c r="U1374" s="252"/>
      <c r="V1374" s="249"/>
      <c r="W1374" s="253"/>
      <c r="X1374" s="243"/>
      <c r="Y1374" s="243"/>
      <c r="Z1374" s="125">
        <f t="shared" si="509"/>
        <v>950000</v>
      </c>
      <c r="AA1374" s="254">
        <v>0.01</v>
      </c>
      <c r="AB1374" s="136">
        <f t="shared" si="510"/>
        <v>95</v>
      </c>
      <c r="AC1374" s="83">
        <f t="shared" si="500"/>
        <v>80.75</v>
      </c>
      <c r="AD1374" s="502" t="s">
        <v>20</v>
      </c>
      <c r="AE1374" s="502" t="s">
        <v>88</v>
      </c>
      <c r="AF1374" s="502" t="s">
        <v>460</v>
      </c>
      <c r="AG1374" s="504"/>
      <c r="AH1374" s="504"/>
      <c r="AI1374" s="67"/>
      <c r="AJ1374" s="235"/>
      <c r="AK1374" s="11"/>
      <c r="AL1374" s="11"/>
      <c r="AM1374" s="11"/>
      <c r="AN1374" s="11"/>
      <c r="AO1374" s="11"/>
      <c r="AP1374" s="11"/>
      <c r="AQ1374" s="11"/>
      <c r="AR1374" s="11"/>
    </row>
    <row r="1375" spans="1:44">
      <c r="A1375" s="256">
        <v>695</v>
      </c>
      <c r="B1375" s="243" t="s">
        <v>1322</v>
      </c>
      <c r="C1375" s="262">
        <v>23933</v>
      </c>
      <c r="D1375" s="245">
        <v>4</v>
      </c>
      <c r="E1375" s="248">
        <v>14</v>
      </c>
      <c r="F1375" s="248">
        <v>2</v>
      </c>
      <c r="G1375" s="248">
        <v>53</v>
      </c>
      <c r="H1375" s="247">
        <v>1</v>
      </c>
      <c r="I1375" s="84">
        <f t="shared" si="505"/>
        <v>5853</v>
      </c>
      <c r="J1375" s="84">
        <v>250</v>
      </c>
      <c r="K1375" s="80">
        <f t="shared" si="508"/>
        <v>1463250</v>
      </c>
      <c r="L1375" s="245"/>
      <c r="M1375" s="248"/>
      <c r="N1375" s="249"/>
      <c r="O1375" s="45"/>
      <c r="P1375" s="139"/>
      <c r="Q1375" s="250"/>
      <c r="R1375" s="250"/>
      <c r="S1375" s="251"/>
      <c r="T1375" s="249"/>
      <c r="U1375" s="252"/>
      <c r="V1375" s="249"/>
      <c r="W1375" s="253"/>
      <c r="X1375" s="243"/>
      <c r="Y1375" s="243"/>
      <c r="Z1375" s="125">
        <f t="shared" si="509"/>
        <v>1463250</v>
      </c>
      <c r="AA1375" s="254">
        <v>0.01</v>
      </c>
      <c r="AB1375" s="136">
        <f t="shared" si="510"/>
        <v>146.32499999999999</v>
      </c>
      <c r="AC1375" s="83">
        <f t="shared" si="500"/>
        <v>124.37624999999998</v>
      </c>
      <c r="AD1375" s="4" t="s">
        <v>20</v>
      </c>
      <c r="AE1375" s="4" t="s">
        <v>88</v>
      </c>
      <c r="AF1375" s="4" t="s">
        <v>1195</v>
      </c>
      <c r="AG1375" s="121">
        <v>3350400224282</v>
      </c>
      <c r="AH1375" s="8" t="s">
        <v>1547</v>
      </c>
    </row>
    <row r="1376" spans="1:44" ht="20.100000000000001" customHeight="1">
      <c r="A1376" s="256">
        <v>696</v>
      </c>
      <c r="B1376" s="243" t="s">
        <v>656</v>
      </c>
      <c r="C1376" s="258">
        <v>673</v>
      </c>
      <c r="D1376" s="259" t="s">
        <v>32</v>
      </c>
      <c r="E1376" s="260">
        <v>3</v>
      </c>
      <c r="F1376" s="260">
        <v>2</v>
      </c>
      <c r="G1376" s="260">
        <v>25</v>
      </c>
      <c r="H1376" s="264">
        <v>1</v>
      </c>
      <c r="I1376" s="84">
        <f t="shared" si="505"/>
        <v>1425</v>
      </c>
      <c r="J1376" s="84">
        <v>250</v>
      </c>
      <c r="K1376" s="80">
        <f t="shared" si="508"/>
        <v>356250</v>
      </c>
      <c r="L1376" s="245"/>
      <c r="M1376" s="248"/>
      <c r="N1376" s="249"/>
      <c r="O1376" s="45"/>
      <c r="P1376" s="139"/>
      <c r="Q1376" s="250"/>
      <c r="R1376" s="250"/>
      <c r="S1376" s="251"/>
      <c r="T1376" s="249"/>
      <c r="U1376" s="252"/>
      <c r="V1376" s="249"/>
      <c r="W1376" s="253"/>
      <c r="X1376" s="243"/>
      <c r="Y1376" s="243"/>
      <c r="Z1376" s="125">
        <f t="shared" si="509"/>
        <v>356250</v>
      </c>
      <c r="AA1376" s="254">
        <v>0.01</v>
      </c>
      <c r="AB1376" s="136">
        <f t="shared" si="510"/>
        <v>35.625</v>
      </c>
      <c r="AC1376" s="83">
        <f t="shared" si="500"/>
        <v>30.28125</v>
      </c>
      <c r="AD1376" s="501" t="s">
        <v>10</v>
      </c>
      <c r="AE1376" s="489" t="s">
        <v>88</v>
      </c>
      <c r="AF1376" s="489" t="s">
        <v>34</v>
      </c>
      <c r="AG1376" s="498" t="s">
        <v>872</v>
      </c>
      <c r="AH1376" s="498" t="s">
        <v>87</v>
      </c>
      <c r="AI1376" s="12" t="s">
        <v>32</v>
      </c>
      <c r="AJ1376" s="6" t="s">
        <v>36</v>
      </c>
      <c r="AK1376" s="11" t="s">
        <v>15</v>
      </c>
      <c r="AL1376" s="11" t="s">
        <v>16</v>
      </c>
      <c r="AM1376" s="11" t="s">
        <v>17</v>
      </c>
      <c r="AN1376" s="11" t="s">
        <v>149</v>
      </c>
      <c r="AO1376" s="11" t="s">
        <v>316</v>
      </c>
      <c r="AP1376" s="11">
        <v>9</v>
      </c>
      <c r="AQ1376" s="11">
        <v>0</v>
      </c>
      <c r="AR1376" s="11">
        <v>51</v>
      </c>
    </row>
    <row r="1377" spans="1:44">
      <c r="A1377" s="256">
        <v>697</v>
      </c>
      <c r="B1377" s="243" t="s">
        <v>1450</v>
      </c>
      <c r="C1377" s="262"/>
      <c r="D1377" s="245">
        <v>4</v>
      </c>
      <c r="E1377" s="248">
        <v>7</v>
      </c>
      <c r="F1377" s="248">
        <v>1</v>
      </c>
      <c r="G1377" s="248">
        <v>25</v>
      </c>
      <c r="H1377" s="247">
        <v>1</v>
      </c>
      <c r="I1377" s="84">
        <f t="shared" si="505"/>
        <v>2925</v>
      </c>
      <c r="J1377" s="84">
        <v>250</v>
      </c>
      <c r="K1377" s="80">
        <f t="shared" si="508"/>
        <v>731250</v>
      </c>
      <c r="L1377" s="245"/>
      <c r="M1377" s="248"/>
      <c r="N1377" s="249"/>
      <c r="O1377" s="45"/>
      <c r="P1377" s="139"/>
      <c r="Q1377" s="250"/>
      <c r="R1377" s="250"/>
      <c r="S1377" s="251"/>
      <c r="T1377" s="249"/>
      <c r="U1377" s="252"/>
      <c r="V1377" s="249"/>
      <c r="W1377" s="253"/>
      <c r="X1377" s="243"/>
      <c r="Y1377" s="243"/>
      <c r="Z1377" s="125">
        <f t="shared" si="509"/>
        <v>731250</v>
      </c>
      <c r="AA1377" s="254">
        <v>0.01</v>
      </c>
      <c r="AB1377" s="136">
        <f t="shared" si="510"/>
        <v>73.125</v>
      </c>
      <c r="AC1377" s="83">
        <f t="shared" si="500"/>
        <v>62.15625</v>
      </c>
      <c r="AD1377" s="4" t="s">
        <v>20</v>
      </c>
      <c r="AE1377" s="4" t="s">
        <v>88</v>
      </c>
      <c r="AF1377" s="4" t="s">
        <v>1448</v>
      </c>
      <c r="AG1377" s="121">
        <v>3350400574472</v>
      </c>
      <c r="AH1377" s="8" t="s">
        <v>1580</v>
      </c>
      <c r="AI1377" s="204" t="s">
        <v>1399</v>
      </c>
    </row>
    <row r="1378" spans="1:44" ht="17.25">
      <c r="A1378" s="256">
        <v>698</v>
      </c>
      <c r="B1378" s="287" t="s">
        <v>1282</v>
      </c>
      <c r="C1378" s="281">
        <v>55526</v>
      </c>
      <c r="D1378" s="282">
        <v>7</v>
      </c>
      <c r="E1378" s="312">
        <v>27</v>
      </c>
      <c r="F1378" s="312">
        <v>3</v>
      </c>
      <c r="G1378" s="312">
        <v>46</v>
      </c>
      <c r="H1378" s="313">
        <v>5</v>
      </c>
      <c r="I1378" s="111">
        <f t="shared" si="505"/>
        <v>11146</v>
      </c>
      <c r="J1378" s="100">
        <v>170</v>
      </c>
      <c r="K1378" s="92"/>
      <c r="L1378" s="245"/>
      <c r="M1378" s="248"/>
      <c r="N1378" s="249"/>
      <c r="O1378" s="45"/>
      <c r="P1378" s="139"/>
      <c r="Q1378" s="250"/>
      <c r="R1378" s="250"/>
      <c r="S1378" s="251"/>
      <c r="T1378" s="249"/>
      <c r="U1378" s="252"/>
      <c r="V1378" s="249"/>
      <c r="W1378" s="253"/>
      <c r="X1378" s="243"/>
      <c r="Y1378" s="243"/>
      <c r="Z1378" s="125"/>
      <c r="AA1378" s="254"/>
      <c r="AB1378" s="136"/>
      <c r="AC1378" s="83">
        <f t="shared" si="500"/>
        <v>0</v>
      </c>
      <c r="AD1378" s="485" t="s">
        <v>20</v>
      </c>
      <c r="AE1378" s="180" t="s">
        <v>88</v>
      </c>
      <c r="AF1378" s="180" t="s">
        <v>1219</v>
      </c>
      <c r="AG1378" s="486" t="s">
        <v>1222</v>
      </c>
      <c r="AH1378" s="486">
        <v>110</v>
      </c>
      <c r="AI1378" s="3">
        <v>7</v>
      </c>
      <c r="AJ1378" s="3" t="s">
        <v>1160</v>
      </c>
      <c r="AN1378" s="3" t="s">
        <v>1161</v>
      </c>
      <c r="AO1378" s="3" t="s">
        <v>17</v>
      </c>
    </row>
    <row r="1379" spans="1:44" ht="17.25">
      <c r="A1379" s="286"/>
      <c r="B1379" s="287"/>
      <c r="C1379" s="281"/>
      <c r="D1379" s="282"/>
      <c r="E1379" s="312"/>
      <c r="F1379" s="312"/>
      <c r="G1379" s="312"/>
      <c r="H1379" s="313">
        <v>3</v>
      </c>
      <c r="I1379" s="111">
        <v>625</v>
      </c>
      <c r="J1379" s="100">
        <v>170</v>
      </c>
      <c r="K1379" s="92">
        <f>+J1379*I1379</f>
        <v>106250</v>
      </c>
      <c r="L1379" s="245"/>
      <c r="M1379" s="248"/>
      <c r="N1379" s="249"/>
      <c r="O1379" s="45"/>
      <c r="P1379" s="139"/>
      <c r="Q1379" s="250"/>
      <c r="R1379" s="250"/>
      <c r="S1379" s="251"/>
      <c r="T1379" s="249"/>
      <c r="U1379" s="252"/>
      <c r="V1379" s="249"/>
      <c r="W1379" s="253"/>
      <c r="X1379" s="243"/>
      <c r="Y1379" s="243"/>
      <c r="Z1379" s="125">
        <f>+K1379</f>
        <v>106250</v>
      </c>
      <c r="AA1379" s="254">
        <v>0.3</v>
      </c>
      <c r="AB1379" s="136">
        <f>+Z1379*AA1379/100</f>
        <v>318.75</v>
      </c>
      <c r="AC1379" s="83">
        <f t="shared" si="500"/>
        <v>270.9375</v>
      </c>
      <c r="AD1379" s="485"/>
      <c r="AE1379" s="180" t="s">
        <v>88</v>
      </c>
      <c r="AF1379" s="180" t="s">
        <v>1219</v>
      </c>
      <c r="AG1379" s="486" t="s">
        <v>2140</v>
      </c>
      <c r="AH1379" s="486">
        <v>110</v>
      </c>
      <c r="AI1379" s="3">
        <v>7</v>
      </c>
      <c r="AJ1379" s="3"/>
      <c r="AN1379" s="14"/>
      <c r="AO1379" s="14"/>
    </row>
    <row r="1380" spans="1:44" ht="17.25">
      <c r="A1380" s="286"/>
      <c r="B1380" s="287"/>
      <c r="C1380" s="281"/>
      <c r="D1380" s="282"/>
      <c r="E1380" s="312"/>
      <c r="F1380" s="312"/>
      <c r="G1380" s="312"/>
      <c r="H1380" s="313">
        <v>1</v>
      </c>
      <c r="I1380" s="111">
        <f>+I1378-I1379</f>
        <v>10521</v>
      </c>
      <c r="J1380" s="100">
        <v>170</v>
      </c>
      <c r="K1380" s="92">
        <f>+J1380*I1380</f>
        <v>1788570</v>
      </c>
      <c r="L1380" s="245"/>
      <c r="M1380" s="248"/>
      <c r="N1380" s="249"/>
      <c r="O1380" s="45"/>
      <c r="P1380" s="139"/>
      <c r="Q1380" s="250"/>
      <c r="R1380" s="250"/>
      <c r="S1380" s="251"/>
      <c r="T1380" s="249"/>
      <c r="U1380" s="252"/>
      <c r="V1380" s="249"/>
      <c r="W1380" s="253"/>
      <c r="X1380" s="243"/>
      <c r="Y1380" s="243">
        <v>50</v>
      </c>
      <c r="Z1380" s="125"/>
      <c r="AA1380" s="254"/>
      <c r="AB1380" s="136">
        <f t="shared" si="510"/>
        <v>0</v>
      </c>
      <c r="AC1380" s="83">
        <f t="shared" si="500"/>
        <v>0</v>
      </c>
      <c r="AD1380" s="485"/>
      <c r="AE1380" s="180" t="s">
        <v>88</v>
      </c>
      <c r="AF1380" s="180" t="s">
        <v>1219</v>
      </c>
      <c r="AG1380" s="486" t="s">
        <v>2141</v>
      </c>
      <c r="AH1380" s="486">
        <v>110</v>
      </c>
      <c r="AI1380" s="3">
        <v>7</v>
      </c>
      <c r="AJ1380" s="3"/>
      <c r="AN1380" s="14"/>
      <c r="AO1380" s="14"/>
    </row>
    <row r="1381" spans="1:44">
      <c r="A1381" s="256">
        <v>699</v>
      </c>
      <c r="B1381" s="243" t="s">
        <v>1322</v>
      </c>
      <c r="C1381" s="262">
        <v>23933</v>
      </c>
      <c r="D1381" s="245">
        <v>4</v>
      </c>
      <c r="E1381" s="248">
        <v>4</v>
      </c>
      <c r="F1381" s="248">
        <v>0</v>
      </c>
      <c r="G1381" s="248">
        <v>98</v>
      </c>
      <c r="H1381" s="247">
        <v>1</v>
      </c>
      <c r="I1381" s="84">
        <f t="shared" si="505"/>
        <v>1698</v>
      </c>
      <c r="J1381" s="84">
        <v>250</v>
      </c>
      <c r="K1381" s="80">
        <f t="shared" si="508"/>
        <v>424500</v>
      </c>
      <c r="L1381" s="245"/>
      <c r="M1381" s="248"/>
      <c r="N1381" s="245"/>
      <c r="O1381" s="48"/>
      <c r="P1381" s="58"/>
      <c r="Q1381" s="251"/>
      <c r="R1381" s="251"/>
      <c r="S1381" s="251"/>
      <c r="T1381" s="249"/>
      <c r="U1381" s="252"/>
      <c r="V1381" s="249"/>
      <c r="W1381" s="253"/>
      <c r="X1381" s="243"/>
      <c r="Y1381" s="243"/>
      <c r="Z1381" s="125">
        <f t="shared" si="509"/>
        <v>424500</v>
      </c>
      <c r="AA1381" s="254">
        <v>0.01</v>
      </c>
      <c r="AB1381" s="136">
        <f>+Z1381*AA1381/100</f>
        <v>42.45</v>
      </c>
      <c r="AC1381" s="83">
        <f t="shared" si="500"/>
        <v>36.082500000000003</v>
      </c>
      <c r="AD1381" s="4" t="s">
        <v>10</v>
      </c>
      <c r="AE1381" s="4" t="s">
        <v>132</v>
      </c>
      <c r="AF1381" s="4" t="s">
        <v>49</v>
      </c>
      <c r="AG1381" s="121">
        <v>3350400121276</v>
      </c>
    </row>
    <row r="1382" spans="1:44" ht="17.25">
      <c r="A1382" s="256">
        <v>700</v>
      </c>
      <c r="B1382" s="287" t="s">
        <v>1139</v>
      </c>
      <c r="C1382" s="282">
        <v>160</v>
      </c>
      <c r="D1382" s="282"/>
      <c r="E1382" s="288">
        <v>0</v>
      </c>
      <c r="F1382" s="288">
        <v>0</v>
      </c>
      <c r="G1382" s="288">
        <v>41</v>
      </c>
      <c r="H1382" s="247">
        <v>1</v>
      </c>
      <c r="I1382" s="65">
        <f t="shared" si="505"/>
        <v>41</v>
      </c>
      <c r="J1382" s="84">
        <v>100</v>
      </c>
      <c r="K1382" s="80">
        <f t="shared" si="508"/>
        <v>4100</v>
      </c>
      <c r="L1382" s="282"/>
      <c r="M1382" s="288"/>
      <c r="N1382" s="282"/>
      <c r="O1382" s="88"/>
      <c r="P1382" s="147"/>
      <c r="Q1382" s="290"/>
      <c r="R1382" s="290"/>
      <c r="S1382" s="290"/>
      <c r="T1382" s="287"/>
      <c r="U1382" s="291"/>
      <c r="V1382" s="287"/>
      <c r="W1382" s="292"/>
      <c r="X1382" s="293"/>
      <c r="Y1382" s="293"/>
      <c r="Z1382" s="125">
        <f t="shared" si="509"/>
        <v>4100</v>
      </c>
      <c r="AA1382" s="254">
        <v>0.01</v>
      </c>
      <c r="AB1382" s="136">
        <f t="shared" si="510"/>
        <v>0.41</v>
      </c>
      <c r="AC1382" s="83">
        <f t="shared" si="500"/>
        <v>0.34849999999999998</v>
      </c>
      <c r="AD1382" s="493" t="s">
        <v>10</v>
      </c>
      <c r="AE1382" s="493" t="s">
        <v>132</v>
      </c>
      <c r="AF1382" s="493" t="s">
        <v>1170</v>
      </c>
      <c r="AG1382" s="493" t="s">
        <v>1175</v>
      </c>
      <c r="AH1382" s="493">
        <v>98</v>
      </c>
      <c r="AI1382" s="26">
        <v>7</v>
      </c>
      <c r="AJ1382" s="26" t="s">
        <v>15</v>
      </c>
      <c r="AK1382" s="26" t="s">
        <v>16</v>
      </c>
      <c r="AL1382" s="26" t="s">
        <v>17</v>
      </c>
    </row>
    <row r="1383" spans="1:44" ht="17.25">
      <c r="A1383" s="256">
        <v>701</v>
      </c>
      <c r="B1383" s="293" t="s">
        <v>1322</v>
      </c>
      <c r="C1383" s="282"/>
      <c r="D1383" s="282"/>
      <c r="E1383" s="288">
        <v>9</v>
      </c>
      <c r="F1383" s="288">
        <v>1</v>
      </c>
      <c r="G1383" s="288">
        <v>0</v>
      </c>
      <c r="H1383" s="247">
        <v>1</v>
      </c>
      <c r="I1383" s="65">
        <f t="shared" si="505"/>
        <v>3700</v>
      </c>
      <c r="J1383" s="84">
        <v>250</v>
      </c>
      <c r="K1383" s="80">
        <f t="shared" si="508"/>
        <v>925000</v>
      </c>
      <c r="L1383" s="282"/>
      <c r="M1383" s="288"/>
      <c r="N1383" s="282"/>
      <c r="O1383" s="88"/>
      <c r="P1383" s="147"/>
      <c r="Q1383" s="290"/>
      <c r="R1383" s="290"/>
      <c r="S1383" s="290"/>
      <c r="T1383" s="287"/>
      <c r="U1383" s="291"/>
      <c r="V1383" s="287"/>
      <c r="W1383" s="292"/>
      <c r="X1383" s="293"/>
      <c r="Y1383" s="293"/>
      <c r="Z1383" s="125">
        <f t="shared" si="509"/>
        <v>925000</v>
      </c>
      <c r="AA1383" s="254">
        <v>0.01</v>
      </c>
      <c r="AB1383" s="136">
        <f t="shared" si="510"/>
        <v>92.5</v>
      </c>
      <c r="AC1383" s="83">
        <f t="shared" si="500"/>
        <v>78.625</v>
      </c>
      <c r="AD1383" s="493"/>
      <c r="AE1383" s="493" t="s">
        <v>132</v>
      </c>
      <c r="AF1383" s="493" t="s">
        <v>1246</v>
      </c>
      <c r="AG1383" s="493" t="s">
        <v>2212</v>
      </c>
      <c r="AH1383" s="493"/>
      <c r="AI1383" s="26"/>
      <c r="AJ1383" s="26"/>
      <c r="AK1383" s="26"/>
      <c r="AL1383" s="26"/>
    </row>
    <row r="1384" spans="1:44" ht="20.100000000000001" customHeight="1">
      <c r="A1384" s="256">
        <v>702</v>
      </c>
      <c r="B1384" s="243" t="s">
        <v>656</v>
      </c>
      <c r="C1384" s="258">
        <v>1989</v>
      </c>
      <c r="D1384" s="259" t="s">
        <v>32</v>
      </c>
      <c r="E1384" s="260">
        <v>0</v>
      </c>
      <c r="F1384" s="260">
        <v>2</v>
      </c>
      <c r="G1384" s="260">
        <v>57</v>
      </c>
      <c r="H1384" s="264">
        <v>1</v>
      </c>
      <c r="I1384" s="65">
        <f t="shared" si="505"/>
        <v>257</v>
      </c>
      <c r="J1384" s="84">
        <v>250</v>
      </c>
      <c r="K1384" s="80">
        <f t="shared" si="508"/>
        <v>64250</v>
      </c>
      <c r="L1384" s="245"/>
      <c r="M1384" s="248"/>
      <c r="N1384" s="245"/>
      <c r="O1384" s="48"/>
      <c r="P1384" s="58"/>
      <c r="Q1384" s="251"/>
      <c r="R1384" s="251"/>
      <c r="S1384" s="251"/>
      <c r="T1384" s="249"/>
      <c r="U1384" s="252"/>
      <c r="V1384" s="249"/>
      <c r="W1384" s="253"/>
      <c r="X1384" s="243"/>
      <c r="Y1384" s="243"/>
      <c r="Z1384" s="125">
        <f t="shared" si="509"/>
        <v>64250</v>
      </c>
      <c r="AA1384" s="254">
        <v>0.01</v>
      </c>
      <c r="AB1384" s="136">
        <f t="shared" si="510"/>
        <v>6.4249999999999998</v>
      </c>
      <c r="AC1384" s="83">
        <f t="shared" si="500"/>
        <v>5.4612499999999997</v>
      </c>
      <c r="AD1384" s="501" t="s">
        <v>44</v>
      </c>
      <c r="AE1384" s="489" t="s">
        <v>132</v>
      </c>
      <c r="AF1384" s="489" t="s">
        <v>74</v>
      </c>
      <c r="AG1384" s="498" t="s">
        <v>792</v>
      </c>
      <c r="AH1384" s="498" t="s">
        <v>60</v>
      </c>
      <c r="AI1384" s="12" t="s">
        <v>32</v>
      </c>
      <c r="AJ1384" s="6" t="s">
        <v>36</v>
      </c>
      <c r="AK1384" s="11" t="s">
        <v>15</v>
      </c>
      <c r="AL1384" s="11" t="s">
        <v>16</v>
      </c>
      <c r="AM1384" s="11" t="s">
        <v>17</v>
      </c>
      <c r="AN1384" s="11" t="s">
        <v>39</v>
      </c>
      <c r="AO1384" s="11" t="s">
        <v>191</v>
      </c>
      <c r="AP1384" s="11">
        <v>4</v>
      </c>
      <c r="AQ1384" s="11">
        <v>2</v>
      </c>
      <c r="AR1384" s="11">
        <v>41</v>
      </c>
    </row>
    <row r="1385" spans="1:44" ht="20.100000000000001" customHeight="1">
      <c r="A1385" s="256"/>
      <c r="B1385" s="243" t="s">
        <v>656</v>
      </c>
      <c r="C1385" s="258">
        <v>747</v>
      </c>
      <c r="D1385" s="259" t="s">
        <v>32</v>
      </c>
      <c r="E1385" s="260">
        <v>1</v>
      </c>
      <c r="F1385" s="260">
        <v>3</v>
      </c>
      <c r="G1385" s="260">
        <v>5</v>
      </c>
      <c r="H1385" s="264">
        <v>1</v>
      </c>
      <c r="I1385" s="65">
        <f t="shared" si="505"/>
        <v>705</v>
      </c>
      <c r="J1385" s="84">
        <v>250</v>
      </c>
      <c r="K1385" s="80">
        <f t="shared" si="508"/>
        <v>176250</v>
      </c>
      <c r="L1385" s="245"/>
      <c r="M1385" s="248"/>
      <c r="N1385" s="245"/>
      <c r="O1385" s="48"/>
      <c r="P1385" s="58"/>
      <c r="Q1385" s="251"/>
      <c r="R1385" s="251"/>
      <c r="S1385" s="251"/>
      <c r="T1385" s="249"/>
      <c r="U1385" s="252"/>
      <c r="V1385" s="249"/>
      <c r="W1385" s="253"/>
      <c r="X1385" s="243"/>
      <c r="Y1385" s="243"/>
      <c r="Z1385" s="125">
        <f t="shared" si="509"/>
        <v>176250</v>
      </c>
      <c r="AA1385" s="254">
        <v>0.01</v>
      </c>
      <c r="AB1385" s="136">
        <f>+Z1385*AA1385/100</f>
        <v>17.625</v>
      </c>
      <c r="AC1385" s="83">
        <f t="shared" si="500"/>
        <v>14.981249999999999</v>
      </c>
      <c r="AD1385" s="501" t="s">
        <v>10</v>
      </c>
      <c r="AE1385" s="489" t="s">
        <v>132</v>
      </c>
      <c r="AF1385" s="489" t="s">
        <v>74</v>
      </c>
      <c r="AG1385" s="498" t="s">
        <v>792</v>
      </c>
      <c r="AH1385" s="498" t="s">
        <v>60</v>
      </c>
      <c r="AI1385" s="12" t="s">
        <v>32</v>
      </c>
      <c r="AJ1385" s="6" t="s">
        <v>36</v>
      </c>
      <c r="AK1385" s="11" t="s">
        <v>15</v>
      </c>
      <c r="AL1385" s="11" t="s">
        <v>16</v>
      </c>
      <c r="AM1385" s="11" t="s">
        <v>17</v>
      </c>
      <c r="AN1385" s="11" t="s">
        <v>72</v>
      </c>
      <c r="AO1385" s="11" t="s">
        <v>396</v>
      </c>
      <c r="AP1385" s="11">
        <v>5</v>
      </c>
      <c r="AQ1385" s="11">
        <v>1</v>
      </c>
      <c r="AR1385" s="11">
        <v>49</v>
      </c>
    </row>
    <row r="1386" spans="1:44" ht="20.100000000000001" customHeight="1">
      <c r="A1386" s="256"/>
      <c r="B1386" s="243" t="s">
        <v>656</v>
      </c>
      <c r="C1386" s="258">
        <v>1988</v>
      </c>
      <c r="D1386" s="259" t="s">
        <v>32</v>
      </c>
      <c r="E1386" s="260">
        <v>1</v>
      </c>
      <c r="F1386" s="260">
        <v>3</v>
      </c>
      <c r="G1386" s="260">
        <v>68</v>
      </c>
      <c r="H1386" s="264">
        <v>1</v>
      </c>
      <c r="I1386" s="65">
        <f t="shared" si="505"/>
        <v>768</v>
      </c>
      <c r="J1386" s="84">
        <v>250</v>
      </c>
      <c r="K1386" s="80">
        <f t="shared" si="508"/>
        <v>192000</v>
      </c>
      <c r="L1386" s="245"/>
      <c r="M1386" s="248"/>
      <c r="N1386" s="245"/>
      <c r="O1386" s="48"/>
      <c r="P1386" s="58"/>
      <c r="Q1386" s="251"/>
      <c r="R1386" s="251"/>
      <c r="S1386" s="251"/>
      <c r="T1386" s="249"/>
      <c r="U1386" s="252"/>
      <c r="V1386" s="249"/>
      <c r="W1386" s="253"/>
      <c r="X1386" s="243"/>
      <c r="Y1386" s="243"/>
      <c r="Z1386" s="125">
        <f t="shared" si="509"/>
        <v>192000</v>
      </c>
      <c r="AA1386" s="254">
        <v>0.01</v>
      </c>
      <c r="AB1386" s="136">
        <f>+Z1386*AA1386/100</f>
        <v>19.2</v>
      </c>
      <c r="AC1386" s="83">
        <f t="shared" si="500"/>
        <v>16.32</v>
      </c>
      <c r="AD1386" s="501" t="s">
        <v>44</v>
      </c>
      <c r="AE1386" s="489" t="s">
        <v>132</v>
      </c>
      <c r="AF1386" s="489" t="s">
        <v>74</v>
      </c>
      <c r="AG1386" s="498" t="s">
        <v>792</v>
      </c>
      <c r="AH1386" s="498" t="s">
        <v>60</v>
      </c>
      <c r="AI1386" s="12" t="s">
        <v>32</v>
      </c>
      <c r="AJ1386" s="6" t="s">
        <v>36</v>
      </c>
      <c r="AK1386" s="11" t="s">
        <v>15</v>
      </c>
      <c r="AL1386" s="11" t="s">
        <v>16</v>
      </c>
      <c r="AM1386" s="11" t="s">
        <v>17</v>
      </c>
      <c r="AN1386" s="11" t="s">
        <v>68</v>
      </c>
      <c r="AO1386" s="11" t="s">
        <v>626</v>
      </c>
      <c r="AP1386" s="11">
        <v>10</v>
      </c>
      <c r="AQ1386" s="11">
        <v>0</v>
      </c>
      <c r="AR1386" s="11">
        <v>3</v>
      </c>
    </row>
    <row r="1387" spans="1:44" ht="20.100000000000001" customHeight="1">
      <c r="A1387" s="256"/>
      <c r="B1387" s="243" t="s">
        <v>1723</v>
      </c>
      <c r="C1387" s="258"/>
      <c r="D1387" s="259" t="s">
        <v>32</v>
      </c>
      <c r="E1387" s="260">
        <v>0</v>
      </c>
      <c r="F1387" s="260">
        <v>1</v>
      </c>
      <c r="G1387" s="260">
        <v>69</v>
      </c>
      <c r="H1387" s="264">
        <v>2</v>
      </c>
      <c r="I1387" s="65">
        <f t="shared" si="505"/>
        <v>169</v>
      </c>
      <c r="J1387" s="84">
        <v>250</v>
      </c>
      <c r="K1387" s="80">
        <f t="shared" si="508"/>
        <v>42250</v>
      </c>
      <c r="L1387" s="245">
        <v>1</v>
      </c>
      <c r="M1387" s="248" t="s">
        <v>1592</v>
      </c>
      <c r="N1387" s="245" t="s">
        <v>1621</v>
      </c>
      <c r="O1387" s="48"/>
      <c r="P1387" s="58">
        <v>220</v>
      </c>
      <c r="Q1387" s="251"/>
      <c r="R1387" s="251"/>
      <c r="S1387" s="251"/>
      <c r="T1387" s="249">
        <v>33</v>
      </c>
      <c r="U1387" s="252"/>
      <c r="V1387" s="249"/>
      <c r="W1387" s="253"/>
      <c r="X1387" s="243"/>
      <c r="Y1387" s="243"/>
      <c r="Z1387" s="125">
        <f t="shared" si="509"/>
        <v>42250</v>
      </c>
      <c r="AA1387" s="254">
        <v>0.02</v>
      </c>
      <c r="AB1387" s="136">
        <f t="shared" si="510"/>
        <v>8.4499999999999993</v>
      </c>
      <c r="AC1387" s="83">
        <f t="shared" si="500"/>
        <v>7.1824999999999992</v>
      </c>
      <c r="AD1387" s="501" t="s">
        <v>44</v>
      </c>
      <c r="AE1387" s="489" t="s">
        <v>132</v>
      </c>
      <c r="AF1387" s="489" t="s">
        <v>74</v>
      </c>
      <c r="AG1387" s="498" t="s">
        <v>792</v>
      </c>
      <c r="AH1387" s="498" t="s">
        <v>60</v>
      </c>
      <c r="AI1387" s="12" t="s">
        <v>32</v>
      </c>
      <c r="AJ1387" s="6" t="s">
        <v>36</v>
      </c>
      <c r="AK1387" s="11" t="s">
        <v>15</v>
      </c>
      <c r="AL1387" s="11" t="s">
        <v>16</v>
      </c>
      <c r="AM1387" s="11"/>
      <c r="AN1387" s="11"/>
      <c r="AO1387" s="11"/>
      <c r="AP1387" s="11"/>
      <c r="AQ1387" s="11"/>
      <c r="AR1387" s="11"/>
    </row>
    <row r="1388" spans="1:44" ht="20.100000000000001" customHeight="1">
      <c r="A1388" s="256"/>
      <c r="B1388" s="243"/>
      <c r="C1388" s="258"/>
      <c r="D1388" s="259"/>
      <c r="E1388" s="260"/>
      <c r="F1388" s="260"/>
      <c r="G1388" s="260"/>
      <c r="H1388" s="264"/>
      <c r="I1388" s="65"/>
      <c r="J1388" s="84"/>
      <c r="K1388" s="80"/>
      <c r="L1388" s="245">
        <v>2</v>
      </c>
      <c r="M1388" s="248" t="s">
        <v>1668</v>
      </c>
      <c r="N1388" s="245" t="s">
        <v>1595</v>
      </c>
      <c r="O1388" s="48"/>
      <c r="P1388" s="58">
        <v>48</v>
      </c>
      <c r="Q1388" s="251"/>
      <c r="R1388" s="251"/>
      <c r="S1388" s="251"/>
      <c r="T1388" s="249">
        <v>33</v>
      </c>
      <c r="U1388" s="252"/>
      <c r="V1388" s="249"/>
      <c r="W1388" s="253"/>
      <c r="X1388" s="243"/>
      <c r="Y1388" s="243"/>
      <c r="Z1388" s="125"/>
      <c r="AA1388" s="254"/>
      <c r="AB1388" s="136"/>
      <c r="AC1388" s="83">
        <f t="shared" si="500"/>
        <v>0</v>
      </c>
      <c r="AD1388" s="501" t="s">
        <v>44</v>
      </c>
      <c r="AE1388" s="489" t="s">
        <v>132</v>
      </c>
      <c r="AF1388" s="489" t="s">
        <v>74</v>
      </c>
      <c r="AG1388" s="498" t="s">
        <v>792</v>
      </c>
      <c r="AH1388" s="498" t="s">
        <v>60</v>
      </c>
      <c r="AI1388" s="12" t="s">
        <v>32</v>
      </c>
      <c r="AJ1388" s="6" t="s">
        <v>36</v>
      </c>
      <c r="AK1388" s="11" t="s">
        <v>15</v>
      </c>
      <c r="AL1388" s="11" t="s">
        <v>16</v>
      </c>
      <c r="AM1388" s="11"/>
      <c r="AN1388" s="11"/>
      <c r="AO1388" s="11"/>
      <c r="AP1388" s="11"/>
      <c r="AQ1388" s="11"/>
      <c r="AR1388" s="11"/>
    </row>
    <row r="1389" spans="1:44" ht="20.100000000000001" customHeight="1">
      <c r="A1389" s="256"/>
      <c r="B1389" s="243"/>
      <c r="C1389" s="258"/>
      <c r="D1389" s="259"/>
      <c r="E1389" s="260"/>
      <c r="F1389" s="260"/>
      <c r="G1389" s="260"/>
      <c r="H1389" s="264"/>
      <c r="I1389" s="65"/>
      <c r="J1389" s="84"/>
      <c r="K1389" s="80"/>
      <c r="L1389" s="245">
        <v>3</v>
      </c>
      <c r="M1389" s="248" t="s">
        <v>1639</v>
      </c>
      <c r="N1389" s="245" t="s">
        <v>1595</v>
      </c>
      <c r="O1389" s="48"/>
      <c r="P1389" s="58">
        <v>48</v>
      </c>
      <c r="Q1389" s="251"/>
      <c r="R1389" s="251"/>
      <c r="S1389" s="251"/>
      <c r="T1389" s="249">
        <v>33</v>
      </c>
      <c r="U1389" s="252"/>
      <c r="V1389" s="249"/>
      <c r="W1389" s="253"/>
      <c r="X1389" s="243"/>
      <c r="Y1389" s="243"/>
      <c r="Z1389" s="125"/>
      <c r="AA1389" s="254"/>
      <c r="AB1389" s="136"/>
      <c r="AC1389" s="83">
        <f t="shared" si="500"/>
        <v>0</v>
      </c>
      <c r="AD1389" s="501" t="s">
        <v>44</v>
      </c>
      <c r="AE1389" s="489" t="s">
        <v>132</v>
      </c>
      <c r="AF1389" s="489" t="s">
        <v>74</v>
      </c>
      <c r="AG1389" s="498" t="s">
        <v>792</v>
      </c>
      <c r="AH1389" s="498" t="s">
        <v>60</v>
      </c>
      <c r="AI1389" s="12" t="s">
        <v>32</v>
      </c>
      <c r="AJ1389" s="6" t="s">
        <v>36</v>
      </c>
      <c r="AK1389" s="11" t="s">
        <v>15</v>
      </c>
      <c r="AL1389" s="11" t="s">
        <v>16</v>
      </c>
      <c r="AM1389" s="11"/>
      <c r="AN1389" s="11"/>
      <c r="AO1389" s="11"/>
      <c r="AP1389" s="11"/>
      <c r="AQ1389" s="11"/>
      <c r="AR1389" s="11"/>
    </row>
    <row r="1390" spans="1:44">
      <c r="A1390" s="256">
        <v>703</v>
      </c>
      <c r="B1390" s="249" t="s">
        <v>1723</v>
      </c>
      <c r="C1390" s="245"/>
      <c r="D1390" s="245">
        <v>5</v>
      </c>
      <c r="E1390" s="248">
        <v>0</v>
      </c>
      <c r="F1390" s="248">
        <v>0</v>
      </c>
      <c r="G1390" s="248">
        <v>70</v>
      </c>
      <c r="H1390" s="247">
        <v>1</v>
      </c>
      <c r="I1390" s="65">
        <f>E1390*400+F1390*100+G1390</f>
        <v>70</v>
      </c>
      <c r="J1390" s="84">
        <v>250</v>
      </c>
      <c r="K1390" s="80">
        <f>I1390*J1390</f>
        <v>17500</v>
      </c>
      <c r="L1390" s="245">
        <v>1</v>
      </c>
      <c r="M1390" s="266" t="s">
        <v>1592</v>
      </c>
      <c r="N1390" s="245" t="s">
        <v>1613</v>
      </c>
      <c r="O1390" s="48"/>
      <c r="P1390" s="58">
        <v>32</v>
      </c>
      <c r="Q1390" s="245"/>
      <c r="R1390" s="251"/>
      <c r="S1390" s="245"/>
      <c r="T1390" s="249">
        <v>5</v>
      </c>
      <c r="U1390" s="252"/>
      <c r="V1390" s="249"/>
      <c r="W1390" s="253"/>
      <c r="X1390" s="243"/>
      <c r="Y1390" s="243"/>
      <c r="Z1390" s="125">
        <f>K1390</f>
        <v>17500</v>
      </c>
      <c r="AA1390" s="254">
        <v>0.02</v>
      </c>
      <c r="AB1390" s="136">
        <f>+Z1390*AA1390/100</f>
        <v>3.5</v>
      </c>
      <c r="AC1390" s="83">
        <f t="shared" si="500"/>
        <v>2.9750000000000001</v>
      </c>
      <c r="AD1390" s="4" t="s">
        <v>644</v>
      </c>
      <c r="AE1390" s="4" t="s">
        <v>1887</v>
      </c>
      <c r="AF1390" s="4" t="s">
        <v>327</v>
      </c>
      <c r="AG1390" s="121">
        <v>3350500106969</v>
      </c>
      <c r="AH1390" s="8" t="s">
        <v>1886</v>
      </c>
    </row>
    <row r="1391" spans="1:44">
      <c r="A1391" s="256"/>
      <c r="B1391" s="249"/>
      <c r="C1391" s="245"/>
      <c r="D1391" s="245"/>
      <c r="E1391" s="248"/>
      <c r="F1391" s="248"/>
      <c r="G1391" s="248"/>
      <c r="H1391" s="247"/>
      <c r="I1391" s="65"/>
      <c r="J1391" s="65"/>
      <c r="K1391" s="80"/>
      <c r="L1391" s="245">
        <v>2</v>
      </c>
      <c r="M1391" s="266" t="s">
        <v>1592</v>
      </c>
      <c r="N1391" s="245" t="s">
        <v>1888</v>
      </c>
      <c r="O1391" s="48"/>
      <c r="P1391" s="58">
        <v>62</v>
      </c>
      <c r="Q1391" s="245"/>
      <c r="R1391" s="251"/>
      <c r="S1391" s="245"/>
      <c r="T1391" s="249">
        <v>13</v>
      </c>
      <c r="U1391" s="252"/>
      <c r="V1391" s="249"/>
      <c r="W1391" s="253"/>
      <c r="X1391" s="243"/>
      <c r="Y1391" s="243"/>
      <c r="Z1391" s="125"/>
      <c r="AA1391" s="254"/>
      <c r="AB1391" s="136"/>
      <c r="AC1391" s="83">
        <f t="shared" si="500"/>
        <v>0</v>
      </c>
    </row>
    <row r="1392" spans="1:44">
      <c r="A1392" s="256"/>
      <c r="B1392" s="249"/>
      <c r="C1392" s="245"/>
      <c r="D1392" s="245"/>
      <c r="E1392" s="248"/>
      <c r="F1392" s="248"/>
      <c r="G1392" s="248"/>
      <c r="H1392" s="247"/>
      <c r="I1392" s="65"/>
      <c r="J1392" s="65"/>
      <c r="K1392" s="80"/>
      <c r="L1392" s="245">
        <v>3</v>
      </c>
      <c r="M1392" s="266" t="s">
        <v>1630</v>
      </c>
      <c r="N1392" s="245" t="s">
        <v>1595</v>
      </c>
      <c r="O1392" s="48"/>
      <c r="P1392" s="58">
        <v>4</v>
      </c>
      <c r="Q1392" s="245"/>
      <c r="R1392" s="251"/>
      <c r="S1392" s="245"/>
      <c r="T1392" s="249">
        <v>13</v>
      </c>
      <c r="U1392" s="252"/>
      <c r="V1392" s="249"/>
      <c r="W1392" s="253"/>
      <c r="X1392" s="243"/>
      <c r="Y1392" s="243"/>
      <c r="Z1392" s="125"/>
      <c r="AA1392" s="254"/>
      <c r="AB1392" s="136"/>
      <c r="AC1392" s="83">
        <f t="shared" si="500"/>
        <v>0</v>
      </c>
    </row>
    <row r="1393" spans="1:44">
      <c r="A1393" s="256">
        <v>704</v>
      </c>
      <c r="B1393" s="249" t="s">
        <v>1723</v>
      </c>
      <c r="C1393" s="245"/>
      <c r="D1393" s="245">
        <v>5</v>
      </c>
      <c r="E1393" s="248">
        <v>0</v>
      </c>
      <c r="F1393" s="248">
        <v>2</v>
      </c>
      <c r="G1393" s="248">
        <v>52</v>
      </c>
      <c r="H1393" s="247">
        <v>2</v>
      </c>
      <c r="I1393" s="65">
        <f>E1393*400+F1393*100+G1393</f>
        <v>252</v>
      </c>
      <c r="J1393" s="84">
        <v>250</v>
      </c>
      <c r="K1393" s="80">
        <f>I1393*J1393</f>
        <v>63000</v>
      </c>
      <c r="L1393" s="245">
        <v>1</v>
      </c>
      <c r="M1393" s="266" t="s">
        <v>1630</v>
      </c>
      <c r="N1393" s="245" t="s">
        <v>1595</v>
      </c>
      <c r="O1393" s="48"/>
      <c r="P1393" s="58">
        <v>52</v>
      </c>
      <c r="Q1393" s="245"/>
      <c r="R1393" s="251"/>
      <c r="S1393" s="245"/>
      <c r="T1393" s="245">
        <v>63</v>
      </c>
      <c r="U1393" s="248"/>
      <c r="V1393" s="245"/>
      <c r="W1393" s="278"/>
      <c r="X1393" s="257"/>
      <c r="Y1393" s="243"/>
      <c r="Z1393" s="125">
        <f>K1393</f>
        <v>63000</v>
      </c>
      <c r="AA1393" s="254">
        <v>0.02</v>
      </c>
      <c r="AB1393" s="136">
        <f t="shared" si="510"/>
        <v>12.6</v>
      </c>
      <c r="AC1393" s="83">
        <f t="shared" si="500"/>
        <v>10.709999999999999</v>
      </c>
      <c r="AD1393" s="4" t="s">
        <v>10</v>
      </c>
      <c r="AE1393" s="4" t="s">
        <v>1916</v>
      </c>
      <c r="AF1393" s="4" t="s">
        <v>1917</v>
      </c>
      <c r="AG1393" s="121">
        <v>3350400250545</v>
      </c>
      <c r="AH1393" s="8" t="s">
        <v>1915</v>
      </c>
    </row>
    <row r="1394" spans="1:44">
      <c r="A1394" s="256"/>
      <c r="B1394" s="249"/>
      <c r="C1394" s="245"/>
      <c r="D1394" s="245"/>
      <c r="E1394" s="248"/>
      <c r="F1394" s="248"/>
      <c r="G1394" s="248"/>
      <c r="H1394" s="247"/>
      <c r="I1394" s="65">
        <f t="shared" ref="I1394:I1395" si="511">E1394*400+F1394*100+G1394</f>
        <v>0</v>
      </c>
      <c r="J1394" s="84"/>
      <c r="K1394" s="80"/>
      <c r="L1394" s="245">
        <v>2</v>
      </c>
      <c r="M1394" s="266" t="s">
        <v>1592</v>
      </c>
      <c r="N1394" s="245" t="s">
        <v>1621</v>
      </c>
      <c r="O1394" s="48"/>
      <c r="P1394" s="58">
        <v>190</v>
      </c>
      <c r="Q1394" s="245"/>
      <c r="R1394" s="251"/>
      <c r="S1394" s="245"/>
      <c r="T1394" s="245">
        <v>43</v>
      </c>
      <c r="U1394" s="248"/>
      <c r="V1394" s="245"/>
      <c r="W1394" s="278"/>
      <c r="X1394" s="257"/>
      <c r="Y1394" s="243"/>
      <c r="Z1394" s="125"/>
      <c r="AA1394" s="254"/>
      <c r="AB1394" s="136"/>
      <c r="AC1394" s="83">
        <f t="shared" si="500"/>
        <v>0</v>
      </c>
    </row>
    <row r="1395" spans="1:44">
      <c r="A1395" s="256"/>
      <c r="B1395" s="249"/>
      <c r="C1395" s="245"/>
      <c r="D1395" s="245"/>
      <c r="E1395" s="248"/>
      <c r="F1395" s="248"/>
      <c r="G1395" s="248"/>
      <c r="H1395" s="247"/>
      <c r="I1395" s="65">
        <f t="shared" si="511"/>
        <v>0</v>
      </c>
      <c r="J1395" s="84"/>
      <c r="K1395" s="80"/>
      <c r="L1395" s="245">
        <v>3</v>
      </c>
      <c r="M1395" s="266" t="s">
        <v>1586</v>
      </c>
      <c r="N1395" s="245" t="s">
        <v>1595</v>
      </c>
      <c r="O1395" s="48"/>
      <c r="P1395" s="58">
        <v>36</v>
      </c>
      <c r="Q1395" s="245"/>
      <c r="R1395" s="251"/>
      <c r="S1395" s="245"/>
      <c r="T1395" s="245">
        <v>13</v>
      </c>
      <c r="U1395" s="248"/>
      <c r="V1395" s="245"/>
      <c r="W1395" s="278"/>
      <c r="X1395" s="257"/>
      <c r="Y1395" s="243"/>
      <c r="Z1395" s="125"/>
      <c r="AA1395" s="254"/>
      <c r="AB1395" s="136"/>
      <c r="AC1395" s="83">
        <f t="shared" si="500"/>
        <v>0</v>
      </c>
    </row>
    <row r="1396" spans="1:44" ht="20.100000000000001" customHeight="1">
      <c r="A1396" s="256">
        <v>705</v>
      </c>
      <c r="B1396" s="243" t="s">
        <v>656</v>
      </c>
      <c r="C1396" s="258">
        <v>1988</v>
      </c>
      <c r="D1396" s="259" t="s">
        <v>32</v>
      </c>
      <c r="E1396" s="260">
        <v>2</v>
      </c>
      <c r="F1396" s="260">
        <v>2</v>
      </c>
      <c r="G1396" s="260">
        <v>41</v>
      </c>
      <c r="H1396" s="264">
        <v>1</v>
      </c>
      <c r="I1396" s="84">
        <f t="shared" ref="I1396:I1421" si="512">E1396*400+F1396*100+G1396</f>
        <v>1041</v>
      </c>
      <c r="J1396" s="84">
        <v>250</v>
      </c>
      <c r="K1396" s="80">
        <f t="shared" ref="K1396:K1437" si="513">I1396*J1396</f>
        <v>260250</v>
      </c>
      <c r="L1396" s="245"/>
      <c r="M1396" s="248"/>
      <c r="N1396" s="245"/>
      <c r="O1396" s="48"/>
      <c r="P1396" s="58"/>
      <c r="Q1396" s="251"/>
      <c r="R1396" s="251"/>
      <c r="S1396" s="251"/>
      <c r="T1396" s="245"/>
      <c r="U1396" s="248"/>
      <c r="V1396" s="245"/>
      <c r="W1396" s="278"/>
      <c r="X1396" s="257"/>
      <c r="Y1396" s="243"/>
      <c r="Z1396" s="125">
        <f>K1396</f>
        <v>260250</v>
      </c>
      <c r="AA1396" s="254">
        <v>0.01</v>
      </c>
      <c r="AB1396" s="136">
        <f t="shared" si="510"/>
        <v>26.024999999999999</v>
      </c>
      <c r="AC1396" s="83">
        <f t="shared" si="500"/>
        <v>22.12125</v>
      </c>
      <c r="AD1396" s="497" t="s">
        <v>20</v>
      </c>
      <c r="AE1396" s="515" t="s">
        <v>222</v>
      </c>
      <c r="AF1396" s="515" t="s">
        <v>223</v>
      </c>
      <c r="AG1396" s="498" t="s">
        <v>837</v>
      </c>
      <c r="AH1396" s="498" t="s">
        <v>23</v>
      </c>
      <c r="AI1396" s="12" t="s">
        <v>24</v>
      </c>
      <c r="AJ1396" s="6" t="s">
        <v>321</v>
      </c>
      <c r="AK1396" s="11" t="s">
        <v>15</v>
      </c>
      <c r="AL1396" s="11" t="s">
        <v>16</v>
      </c>
      <c r="AM1396" s="11" t="s">
        <v>17</v>
      </c>
      <c r="AN1396" s="11" t="s">
        <v>38</v>
      </c>
      <c r="AO1396" s="11" t="s">
        <v>269</v>
      </c>
      <c r="AP1396" s="11">
        <v>8</v>
      </c>
      <c r="AQ1396" s="11">
        <v>0</v>
      </c>
      <c r="AR1396" s="11">
        <v>45</v>
      </c>
    </row>
    <row r="1397" spans="1:44" ht="20.100000000000001" customHeight="1">
      <c r="A1397" s="256"/>
      <c r="B1397" s="243" t="s">
        <v>656</v>
      </c>
      <c r="C1397" s="258">
        <v>747</v>
      </c>
      <c r="D1397" s="259" t="s">
        <v>32</v>
      </c>
      <c r="E1397" s="260">
        <v>4</v>
      </c>
      <c r="F1397" s="260">
        <v>0</v>
      </c>
      <c r="G1397" s="260">
        <v>95</v>
      </c>
      <c r="H1397" s="264">
        <v>1</v>
      </c>
      <c r="I1397" s="84">
        <f t="shared" si="512"/>
        <v>1695</v>
      </c>
      <c r="J1397" s="84">
        <v>250</v>
      </c>
      <c r="K1397" s="80">
        <f t="shared" si="513"/>
        <v>423750</v>
      </c>
      <c r="L1397" s="245"/>
      <c r="M1397" s="248"/>
      <c r="N1397" s="245"/>
      <c r="O1397" s="48"/>
      <c r="P1397" s="58"/>
      <c r="Q1397" s="251"/>
      <c r="R1397" s="251"/>
      <c r="S1397" s="251"/>
      <c r="T1397" s="245"/>
      <c r="U1397" s="248"/>
      <c r="V1397" s="245"/>
      <c r="W1397" s="278"/>
      <c r="X1397" s="257"/>
      <c r="Y1397" s="243"/>
      <c r="Z1397" s="125">
        <f t="shared" ref="Z1397:Z1399" si="514">K1397</f>
        <v>423750</v>
      </c>
      <c r="AA1397" s="254">
        <v>0.01</v>
      </c>
      <c r="AB1397" s="136">
        <f t="shared" si="510"/>
        <v>42.375</v>
      </c>
      <c r="AC1397" s="83">
        <f t="shared" si="500"/>
        <v>36.018749999999997</v>
      </c>
      <c r="AD1397" s="501" t="s">
        <v>20</v>
      </c>
      <c r="AE1397" s="489" t="s">
        <v>222</v>
      </c>
      <c r="AF1397" s="489" t="s">
        <v>223</v>
      </c>
      <c r="AG1397" s="498" t="s">
        <v>837</v>
      </c>
      <c r="AH1397" s="498" t="s">
        <v>23</v>
      </c>
      <c r="AI1397" s="12" t="s">
        <v>24</v>
      </c>
      <c r="AJ1397" s="6" t="s">
        <v>321</v>
      </c>
      <c r="AK1397" s="11" t="s">
        <v>15</v>
      </c>
      <c r="AL1397" s="11" t="s">
        <v>16</v>
      </c>
      <c r="AM1397" s="11" t="s">
        <v>17</v>
      </c>
      <c r="AN1397" s="11" t="s">
        <v>108</v>
      </c>
      <c r="AO1397" s="11" t="s">
        <v>269</v>
      </c>
      <c r="AP1397" s="11">
        <v>4</v>
      </c>
      <c r="AQ1397" s="11">
        <v>1</v>
      </c>
      <c r="AR1397" s="11">
        <v>54</v>
      </c>
    </row>
    <row r="1398" spans="1:44" ht="20.100000000000001" customHeight="1">
      <c r="A1398" s="256"/>
      <c r="B1398" s="243" t="s">
        <v>656</v>
      </c>
      <c r="C1398" s="258">
        <v>674</v>
      </c>
      <c r="D1398" s="259" t="s">
        <v>32</v>
      </c>
      <c r="E1398" s="260">
        <v>4</v>
      </c>
      <c r="F1398" s="260">
        <v>1</v>
      </c>
      <c r="G1398" s="260">
        <v>36</v>
      </c>
      <c r="H1398" s="264">
        <v>1</v>
      </c>
      <c r="I1398" s="84">
        <f t="shared" si="512"/>
        <v>1736</v>
      </c>
      <c r="J1398" s="84">
        <v>250</v>
      </c>
      <c r="K1398" s="80">
        <f t="shared" si="513"/>
        <v>434000</v>
      </c>
      <c r="L1398" s="245"/>
      <c r="M1398" s="248"/>
      <c r="N1398" s="245"/>
      <c r="O1398" s="48"/>
      <c r="P1398" s="58"/>
      <c r="Q1398" s="251"/>
      <c r="R1398" s="251"/>
      <c r="S1398" s="251"/>
      <c r="T1398" s="245"/>
      <c r="U1398" s="248"/>
      <c r="V1398" s="245"/>
      <c r="W1398" s="278"/>
      <c r="X1398" s="257"/>
      <c r="Y1398" s="243"/>
      <c r="Z1398" s="125">
        <f t="shared" si="514"/>
        <v>434000</v>
      </c>
      <c r="AA1398" s="254">
        <v>0.01</v>
      </c>
      <c r="AB1398" s="136">
        <f t="shared" si="510"/>
        <v>43.4</v>
      </c>
      <c r="AC1398" s="83">
        <f t="shared" si="500"/>
        <v>36.89</v>
      </c>
      <c r="AD1398" s="501" t="s">
        <v>20</v>
      </c>
      <c r="AE1398" s="489" t="s">
        <v>222</v>
      </c>
      <c r="AF1398" s="489" t="s">
        <v>223</v>
      </c>
      <c r="AG1398" s="498" t="s">
        <v>837</v>
      </c>
      <c r="AH1398" s="498" t="s">
        <v>23</v>
      </c>
      <c r="AI1398" s="12" t="s">
        <v>24</v>
      </c>
      <c r="AJ1398" s="6" t="s">
        <v>321</v>
      </c>
      <c r="AK1398" s="11" t="s">
        <v>15</v>
      </c>
      <c r="AL1398" s="11" t="s">
        <v>16</v>
      </c>
      <c r="AM1398" s="11" t="s">
        <v>17</v>
      </c>
      <c r="AN1398" s="11" t="s">
        <v>96</v>
      </c>
      <c r="AO1398" s="11" t="s">
        <v>316</v>
      </c>
      <c r="AP1398" s="11">
        <v>7</v>
      </c>
      <c r="AQ1398" s="11">
        <v>0</v>
      </c>
      <c r="AR1398" s="11">
        <v>40</v>
      </c>
    </row>
    <row r="1399" spans="1:44" ht="20.100000000000001" customHeight="1">
      <c r="A1399" s="256"/>
      <c r="B1399" s="243" t="s">
        <v>656</v>
      </c>
      <c r="C1399" s="258">
        <v>674</v>
      </c>
      <c r="D1399" s="259" t="s">
        <v>32</v>
      </c>
      <c r="E1399" s="260">
        <v>2</v>
      </c>
      <c r="F1399" s="260">
        <v>3</v>
      </c>
      <c r="G1399" s="260">
        <v>15</v>
      </c>
      <c r="H1399" s="264">
        <v>1</v>
      </c>
      <c r="I1399" s="84">
        <f t="shared" si="512"/>
        <v>1115</v>
      </c>
      <c r="J1399" s="84">
        <v>250</v>
      </c>
      <c r="K1399" s="80">
        <f t="shared" si="513"/>
        <v>278750</v>
      </c>
      <c r="L1399" s="245"/>
      <c r="M1399" s="248"/>
      <c r="N1399" s="245"/>
      <c r="O1399" s="48"/>
      <c r="P1399" s="58"/>
      <c r="Q1399" s="251"/>
      <c r="R1399" s="251"/>
      <c r="S1399" s="251"/>
      <c r="T1399" s="245"/>
      <c r="U1399" s="248"/>
      <c r="V1399" s="245"/>
      <c r="W1399" s="278"/>
      <c r="X1399" s="257"/>
      <c r="Y1399" s="243"/>
      <c r="Z1399" s="125">
        <f t="shared" si="514"/>
        <v>278750</v>
      </c>
      <c r="AA1399" s="254">
        <v>0.01</v>
      </c>
      <c r="AB1399" s="136">
        <f t="shared" si="510"/>
        <v>27.875</v>
      </c>
      <c r="AC1399" s="83">
        <f t="shared" si="500"/>
        <v>23.693749999999998</v>
      </c>
      <c r="AD1399" s="501" t="s">
        <v>20</v>
      </c>
      <c r="AE1399" s="489" t="s">
        <v>222</v>
      </c>
      <c r="AF1399" s="489" t="s">
        <v>223</v>
      </c>
      <c r="AG1399" s="498" t="s">
        <v>837</v>
      </c>
      <c r="AH1399" s="498" t="s">
        <v>23</v>
      </c>
      <c r="AI1399" s="12" t="s">
        <v>24</v>
      </c>
      <c r="AJ1399" s="6" t="s">
        <v>321</v>
      </c>
      <c r="AK1399" s="11" t="s">
        <v>15</v>
      </c>
      <c r="AL1399" s="11" t="s">
        <v>16</v>
      </c>
      <c r="AM1399" s="11" t="s">
        <v>17</v>
      </c>
      <c r="AN1399" s="11" t="s">
        <v>108</v>
      </c>
      <c r="AO1399" s="11" t="s">
        <v>316</v>
      </c>
      <c r="AP1399" s="11">
        <v>10</v>
      </c>
      <c r="AQ1399" s="11">
        <v>1</v>
      </c>
      <c r="AR1399" s="11">
        <v>97</v>
      </c>
    </row>
    <row r="1400" spans="1:44">
      <c r="A1400" s="256"/>
      <c r="B1400" s="249" t="s">
        <v>1723</v>
      </c>
      <c r="C1400" s="245"/>
      <c r="D1400" s="245"/>
      <c r="E1400" s="248">
        <v>1</v>
      </c>
      <c r="F1400" s="248">
        <v>0</v>
      </c>
      <c r="G1400" s="248">
        <v>0</v>
      </c>
      <c r="H1400" s="247">
        <v>2</v>
      </c>
      <c r="I1400" s="65">
        <v>400</v>
      </c>
      <c r="J1400" s="84">
        <v>250</v>
      </c>
      <c r="K1400" s="80">
        <f>+J1400*I1400</f>
        <v>100000</v>
      </c>
      <c r="L1400" s="245">
        <v>3</v>
      </c>
      <c r="M1400" s="266" t="s">
        <v>1592</v>
      </c>
      <c r="N1400" s="245" t="s">
        <v>1595</v>
      </c>
      <c r="O1400" s="48"/>
      <c r="P1400" s="142">
        <v>253</v>
      </c>
      <c r="Q1400" s="245"/>
      <c r="R1400" s="251"/>
      <c r="S1400" s="245"/>
      <c r="T1400" s="245">
        <v>13</v>
      </c>
      <c r="U1400" s="248"/>
      <c r="V1400" s="245"/>
      <c r="W1400" s="278"/>
      <c r="X1400" s="243"/>
      <c r="Y1400" s="243"/>
      <c r="Z1400" s="125">
        <f>+K1400</f>
        <v>100000</v>
      </c>
      <c r="AA1400" s="254">
        <v>0.02</v>
      </c>
      <c r="AB1400" s="83">
        <f>+Z1400*AA1400/100</f>
        <v>20</v>
      </c>
      <c r="AC1400" s="83">
        <f>+AB1400*0.85</f>
        <v>17</v>
      </c>
      <c r="AD1400" s="4" t="s">
        <v>20</v>
      </c>
      <c r="AE1400" s="4" t="s">
        <v>222</v>
      </c>
      <c r="AF1400" s="4" t="s">
        <v>223</v>
      </c>
      <c r="AG1400" s="121">
        <v>3350400195676</v>
      </c>
      <c r="AH1400" s="8" t="s">
        <v>1792</v>
      </c>
    </row>
    <row r="1401" spans="1:44">
      <c r="A1401" s="256"/>
      <c r="B1401" s="245"/>
      <c r="C1401" s="245"/>
      <c r="D1401" s="245"/>
      <c r="E1401" s="248"/>
      <c r="F1401" s="248"/>
      <c r="G1401" s="248"/>
      <c r="H1401" s="247"/>
      <c r="I1401" s="65"/>
      <c r="J1401" s="65"/>
      <c r="K1401" s="80"/>
      <c r="L1401" s="245">
        <v>4</v>
      </c>
      <c r="M1401" s="266" t="s">
        <v>1639</v>
      </c>
      <c r="N1401" s="245" t="s">
        <v>1595</v>
      </c>
      <c r="O1401" s="48"/>
      <c r="P1401" s="58">
        <v>96</v>
      </c>
      <c r="Q1401" s="245"/>
      <c r="R1401" s="251"/>
      <c r="S1401" s="245"/>
      <c r="T1401" s="245">
        <v>4</v>
      </c>
      <c r="U1401" s="248"/>
      <c r="V1401" s="245"/>
      <c r="W1401" s="278"/>
      <c r="X1401" s="243"/>
      <c r="Y1401" s="243"/>
      <c r="Z1401" s="125"/>
      <c r="AA1401" s="254"/>
      <c r="AB1401" s="83"/>
      <c r="AC1401" s="83">
        <f>+AB1401*0.85</f>
        <v>0</v>
      </c>
    </row>
    <row r="1402" spans="1:44">
      <c r="A1402" s="256"/>
      <c r="B1402" s="245"/>
      <c r="C1402" s="245"/>
      <c r="D1402" s="245"/>
      <c r="E1402" s="248"/>
      <c r="F1402" s="248"/>
      <c r="G1402" s="248"/>
      <c r="H1402" s="247"/>
      <c r="I1402" s="65"/>
      <c r="J1402" s="65"/>
      <c r="K1402" s="80"/>
      <c r="L1402" s="245">
        <v>5</v>
      </c>
      <c r="M1402" s="266" t="s">
        <v>1793</v>
      </c>
      <c r="N1402" s="245" t="s">
        <v>1595</v>
      </c>
      <c r="O1402" s="48"/>
      <c r="P1402" s="58">
        <v>54</v>
      </c>
      <c r="Q1402" s="245"/>
      <c r="R1402" s="251"/>
      <c r="S1402" s="245"/>
      <c r="T1402" s="245">
        <v>4</v>
      </c>
      <c r="U1402" s="248"/>
      <c r="V1402" s="245"/>
      <c r="W1402" s="278"/>
      <c r="X1402" s="243"/>
      <c r="Y1402" s="243"/>
      <c r="Z1402" s="125"/>
      <c r="AA1402" s="254"/>
      <c r="AB1402" s="83"/>
      <c r="AC1402" s="83">
        <f>+AB1402*0.85</f>
        <v>0</v>
      </c>
    </row>
    <row r="1403" spans="1:44">
      <c r="A1403" s="256"/>
      <c r="B1403" s="245"/>
      <c r="C1403" s="245"/>
      <c r="D1403" s="245"/>
      <c r="E1403" s="248"/>
      <c r="F1403" s="248"/>
      <c r="G1403" s="248"/>
      <c r="H1403" s="247"/>
      <c r="I1403" s="65"/>
      <c r="J1403" s="65"/>
      <c r="K1403" s="80"/>
      <c r="L1403" s="245">
        <v>6</v>
      </c>
      <c r="M1403" s="266" t="s">
        <v>1630</v>
      </c>
      <c r="N1403" s="245" t="s">
        <v>1595</v>
      </c>
      <c r="O1403" s="48"/>
      <c r="P1403" s="58">
        <v>73</v>
      </c>
      <c r="Q1403" s="245"/>
      <c r="R1403" s="251"/>
      <c r="S1403" s="245"/>
      <c r="T1403" s="245">
        <v>43</v>
      </c>
      <c r="U1403" s="248"/>
      <c r="V1403" s="245"/>
      <c r="W1403" s="278"/>
      <c r="X1403" s="243"/>
      <c r="Y1403" s="243"/>
      <c r="Z1403" s="125"/>
      <c r="AA1403" s="254"/>
      <c r="AB1403" s="83"/>
      <c r="AC1403" s="83">
        <f>+AB1403*0.85</f>
        <v>0</v>
      </c>
    </row>
    <row r="1404" spans="1:44">
      <c r="A1404" s="256">
        <v>706</v>
      </c>
      <c r="B1404" s="249" t="s">
        <v>1723</v>
      </c>
      <c r="C1404" s="245"/>
      <c r="D1404" s="245">
        <v>6</v>
      </c>
      <c r="E1404" s="248">
        <v>0</v>
      </c>
      <c r="F1404" s="248">
        <v>0</v>
      </c>
      <c r="G1404" s="248">
        <v>41</v>
      </c>
      <c r="H1404" s="247">
        <v>2</v>
      </c>
      <c r="I1404" s="60">
        <v>41.16</v>
      </c>
      <c r="J1404" s="84">
        <v>250</v>
      </c>
      <c r="K1404" s="80">
        <f t="shared" si="513"/>
        <v>10290</v>
      </c>
      <c r="L1404" s="245">
        <v>1</v>
      </c>
      <c r="M1404" s="248" t="s">
        <v>1586</v>
      </c>
      <c r="N1404" s="245" t="s">
        <v>1587</v>
      </c>
      <c r="O1404" s="48">
        <v>3</v>
      </c>
      <c r="P1404" s="142">
        <v>164.64</v>
      </c>
      <c r="Q1404" s="251">
        <f>100-Q1405</f>
        <v>75.704567541302225</v>
      </c>
      <c r="R1404" s="251">
        <v>2600</v>
      </c>
      <c r="S1404" s="251">
        <f>+R1404*P1404</f>
        <v>428063.99999999994</v>
      </c>
      <c r="T1404" s="245">
        <v>8</v>
      </c>
      <c r="U1404" s="248">
        <v>8</v>
      </c>
      <c r="V1404" s="58">
        <f>+S1404*0.92</f>
        <v>393818.87999999995</v>
      </c>
      <c r="W1404" s="59">
        <f>+V1404+K1404</f>
        <v>404108.87999999995</v>
      </c>
      <c r="X1404" s="59">
        <f>+W1404*Q1404/100</f>
        <v>305928.87999999995</v>
      </c>
      <c r="Y1404" s="257"/>
      <c r="Z1404" s="125">
        <f>+X1404</f>
        <v>305928.87999999995</v>
      </c>
      <c r="AA1404" s="254">
        <v>0.3</v>
      </c>
      <c r="AB1404" s="136">
        <f>+Z1404*AA1404/100</f>
        <v>917.78663999999981</v>
      </c>
      <c r="AC1404" s="83">
        <f t="shared" si="500"/>
        <v>780.11864399999979</v>
      </c>
      <c r="AD1404" s="4" t="s">
        <v>20</v>
      </c>
      <c r="AE1404" s="179" t="s">
        <v>222</v>
      </c>
      <c r="AF1404" s="179" t="s">
        <v>1297</v>
      </c>
      <c r="AG1404" s="121">
        <v>3350400258996</v>
      </c>
      <c r="AH1404" s="8" t="s">
        <v>1585</v>
      </c>
    </row>
    <row r="1405" spans="1:44">
      <c r="A1405" s="256"/>
      <c r="B1405" s="249"/>
      <c r="C1405" s="245"/>
      <c r="D1405" s="245"/>
      <c r="E1405" s="248"/>
      <c r="F1405" s="248"/>
      <c r="G1405" s="248"/>
      <c r="H1405" s="247"/>
      <c r="I1405" s="60"/>
      <c r="J1405" s="84"/>
      <c r="K1405" s="80"/>
      <c r="L1405" s="245"/>
      <c r="M1405" s="248"/>
      <c r="N1405" s="245"/>
      <c r="O1405" s="48">
        <v>2</v>
      </c>
      <c r="P1405" s="142">
        <v>40</v>
      </c>
      <c r="Q1405" s="251">
        <f>+P1405*100/P1404</f>
        <v>24.295432458697768</v>
      </c>
      <c r="R1405" s="251"/>
      <c r="S1405" s="251"/>
      <c r="T1405" s="245"/>
      <c r="U1405" s="248"/>
      <c r="V1405" s="245"/>
      <c r="W1405" s="59"/>
      <c r="X1405" s="59">
        <f>+W1404*Q1405/100</f>
        <v>98180</v>
      </c>
      <c r="Y1405" s="257"/>
      <c r="Z1405" s="125">
        <f>+X1405</f>
        <v>98180</v>
      </c>
      <c r="AA1405" s="254">
        <v>0.2</v>
      </c>
      <c r="AB1405" s="136">
        <f t="shared" si="510"/>
        <v>196.36</v>
      </c>
      <c r="AC1405" s="83">
        <f t="shared" si="500"/>
        <v>166.90600000000001</v>
      </c>
      <c r="AE1405" s="179" t="s">
        <v>222</v>
      </c>
    </row>
    <row r="1406" spans="1:44">
      <c r="A1406" s="256"/>
      <c r="B1406" s="249"/>
      <c r="C1406" s="245"/>
      <c r="D1406" s="245"/>
      <c r="E1406" s="248"/>
      <c r="F1406" s="248"/>
      <c r="G1406" s="248"/>
      <c r="H1406" s="247"/>
      <c r="I1406" s="60"/>
      <c r="J1406" s="84"/>
      <c r="K1406" s="80"/>
      <c r="L1406" s="245"/>
      <c r="M1406" s="248"/>
      <c r="N1406" s="245"/>
      <c r="O1406" s="48"/>
      <c r="P1406" s="142"/>
      <c r="Q1406" s="251"/>
      <c r="R1406" s="251"/>
      <c r="S1406" s="251"/>
      <c r="T1406" s="245"/>
      <c r="U1406" s="248"/>
      <c r="V1406" s="245"/>
      <c r="W1406" s="59"/>
      <c r="X1406" s="59"/>
      <c r="Y1406" s="257"/>
      <c r="Z1406" s="125"/>
      <c r="AA1406" s="254"/>
      <c r="AB1406" s="136"/>
      <c r="AC1406" s="83">
        <f t="shared" si="500"/>
        <v>0</v>
      </c>
    </row>
    <row r="1407" spans="1:44">
      <c r="A1407" s="256">
        <v>707</v>
      </c>
      <c r="B1407" s="249" t="s">
        <v>1286</v>
      </c>
      <c r="C1407" s="245"/>
      <c r="D1407" s="245"/>
      <c r="E1407" s="248">
        <v>2</v>
      </c>
      <c r="F1407" s="248">
        <v>2</v>
      </c>
      <c r="G1407" s="248">
        <v>0</v>
      </c>
      <c r="H1407" s="247">
        <v>1</v>
      </c>
      <c r="I1407" s="65">
        <f>E1407*400+F1407*100+G1407</f>
        <v>1000</v>
      </c>
      <c r="J1407" s="65">
        <v>250</v>
      </c>
      <c r="K1407" s="80">
        <f>I1407*J1407</f>
        <v>250000</v>
      </c>
      <c r="L1407" s="245"/>
      <c r="M1407" s="248"/>
      <c r="N1407" s="245"/>
      <c r="O1407" s="48"/>
      <c r="P1407" s="142"/>
      <c r="Q1407" s="251"/>
      <c r="R1407" s="251"/>
      <c r="S1407" s="251"/>
      <c r="T1407" s="245"/>
      <c r="U1407" s="248"/>
      <c r="V1407" s="245"/>
      <c r="W1407" s="59"/>
      <c r="X1407" s="59"/>
      <c r="Y1407" s="257"/>
      <c r="Z1407" s="125">
        <f>K1407</f>
        <v>250000</v>
      </c>
      <c r="AA1407" s="254">
        <v>0.01</v>
      </c>
      <c r="AB1407" s="136">
        <f t="shared" si="510"/>
        <v>25</v>
      </c>
      <c r="AC1407" s="83">
        <f t="shared" si="500"/>
        <v>21.25</v>
      </c>
      <c r="AE1407" s="4" t="s">
        <v>2213</v>
      </c>
      <c r="AF1407" s="4" t="s">
        <v>49</v>
      </c>
    </row>
    <row r="1408" spans="1:44">
      <c r="A1408" s="256">
        <v>708</v>
      </c>
      <c r="B1408" s="245" t="s">
        <v>1723</v>
      </c>
      <c r="C1408" s="245"/>
      <c r="D1408" s="245">
        <v>9</v>
      </c>
      <c r="E1408" s="248">
        <v>0</v>
      </c>
      <c r="F1408" s="248">
        <v>2</v>
      </c>
      <c r="G1408" s="248">
        <v>46.66</v>
      </c>
      <c r="H1408" s="247">
        <v>2</v>
      </c>
      <c r="I1408" s="65">
        <f>E1408*400+F1408*100+G1408</f>
        <v>246.66</v>
      </c>
      <c r="J1408" s="65">
        <v>250</v>
      </c>
      <c r="K1408" s="80">
        <f>I1408*J1408</f>
        <v>61665</v>
      </c>
      <c r="L1408" s="245"/>
      <c r="M1408" s="266"/>
      <c r="N1408" s="245"/>
      <c r="O1408" s="48"/>
      <c r="P1408" s="58"/>
      <c r="Q1408" s="245"/>
      <c r="R1408" s="251"/>
      <c r="S1408" s="245"/>
      <c r="T1408" s="245"/>
      <c r="U1408" s="248"/>
      <c r="V1408" s="245"/>
      <c r="W1408" s="278"/>
      <c r="X1408" s="257"/>
      <c r="Y1408" s="257"/>
      <c r="Z1408" s="125">
        <f>K1408</f>
        <v>61665</v>
      </c>
      <c r="AA1408" s="254">
        <v>0.02</v>
      </c>
      <c r="AB1408" s="136">
        <f t="shared" si="510"/>
        <v>12.333</v>
      </c>
      <c r="AC1408" s="83">
        <f t="shared" si="500"/>
        <v>10.48305</v>
      </c>
      <c r="AD1408" s="4" t="s">
        <v>644</v>
      </c>
      <c r="AE1408" s="4" t="s">
        <v>1986</v>
      </c>
      <c r="AF1408" s="4" t="s">
        <v>1987</v>
      </c>
      <c r="AG1408" s="121">
        <v>3350400260435</v>
      </c>
      <c r="AH1408" s="8" t="s">
        <v>1988</v>
      </c>
    </row>
    <row r="1409" spans="1:44" ht="17.25">
      <c r="A1409" s="256">
        <v>709</v>
      </c>
      <c r="B1409" s="249" t="s">
        <v>1286</v>
      </c>
      <c r="C1409" s="263">
        <v>23933</v>
      </c>
      <c r="D1409" s="245">
        <v>4</v>
      </c>
      <c r="E1409" s="248">
        <v>8</v>
      </c>
      <c r="F1409" s="248">
        <v>1</v>
      </c>
      <c r="G1409" s="248">
        <v>46</v>
      </c>
      <c r="H1409" s="247">
        <v>1</v>
      </c>
      <c r="I1409" s="84">
        <f t="shared" si="512"/>
        <v>3346</v>
      </c>
      <c r="J1409" s="95">
        <v>250</v>
      </c>
      <c r="K1409" s="80">
        <f t="shared" si="513"/>
        <v>836500</v>
      </c>
      <c r="L1409" s="245"/>
      <c r="M1409" s="248"/>
      <c r="N1409" s="245"/>
      <c r="O1409" s="48"/>
      <c r="P1409" s="58"/>
      <c r="Q1409" s="251"/>
      <c r="R1409" s="251"/>
      <c r="S1409" s="251"/>
      <c r="T1409" s="245"/>
      <c r="U1409" s="248"/>
      <c r="V1409" s="245"/>
      <c r="W1409" s="278"/>
      <c r="X1409" s="257"/>
      <c r="Y1409" s="243"/>
      <c r="Z1409" s="125">
        <f>K1409</f>
        <v>836500</v>
      </c>
      <c r="AA1409" s="254">
        <v>0.01</v>
      </c>
      <c r="AB1409" s="136">
        <f t="shared" si="510"/>
        <v>83.65</v>
      </c>
      <c r="AC1409" s="83">
        <f t="shared" si="500"/>
        <v>71.102500000000006</v>
      </c>
      <c r="AD1409" s="484" t="s">
        <v>20</v>
      </c>
      <c r="AE1409" s="484" t="s">
        <v>1296</v>
      </c>
      <c r="AF1409" s="484" t="s">
        <v>569</v>
      </c>
      <c r="AG1409" s="524">
        <v>3350400077006</v>
      </c>
      <c r="AH1409" s="484">
        <v>41</v>
      </c>
      <c r="AI1409" s="14">
        <v>4</v>
      </c>
      <c r="AJ1409" s="14" t="s">
        <v>1160</v>
      </c>
      <c r="AK1409" s="14" t="s">
        <v>1161</v>
      </c>
      <c r="AL1409" s="14" t="s">
        <v>17</v>
      </c>
    </row>
    <row r="1410" spans="1:44">
      <c r="A1410" s="256"/>
      <c r="B1410" s="245" t="s">
        <v>1319</v>
      </c>
      <c r="C1410" s="263">
        <v>17396</v>
      </c>
      <c r="D1410" s="245">
        <v>4</v>
      </c>
      <c r="E1410" s="248">
        <v>0</v>
      </c>
      <c r="F1410" s="248">
        <v>1</v>
      </c>
      <c r="G1410" s="248">
        <v>13</v>
      </c>
      <c r="H1410" s="247">
        <v>2</v>
      </c>
      <c r="I1410" s="65">
        <v>95</v>
      </c>
      <c r="J1410" s="84">
        <v>500</v>
      </c>
      <c r="K1410" s="80">
        <f>I1410*J1410</f>
        <v>47500</v>
      </c>
      <c r="L1410" s="245">
        <v>1</v>
      </c>
      <c r="M1410" s="449" t="s">
        <v>643</v>
      </c>
      <c r="N1410" s="245" t="s">
        <v>1621</v>
      </c>
      <c r="O1410" s="48">
        <v>2</v>
      </c>
      <c r="P1410" s="58">
        <f>341.88*2</f>
        <v>683.76</v>
      </c>
      <c r="Q1410" s="245">
        <v>100</v>
      </c>
      <c r="R1410" s="210">
        <v>7400</v>
      </c>
      <c r="S1410" s="58">
        <f>R1410*P1410</f>
        <v>5059824</v>
      </c>
      <c r="T1410" s="245">
        <v>23</v>
      </c>
      <c r="U1410" s="248">
        <v>85</v>
      </c>
      <c r="V1410" s="58">
        <f>S1410*15/100</f>
        <v>758973.6</v>
      </c>
      <c r="W1410" s="99"/>
      <c r="X1410" s="59"/>
      <c r="Y1410" s="257">
        <v>10</v>
      </c>
      <c r="Z1410" s="125">
        <f>+K1410</f>
        <v>47500</v>
      </c>
      <c r="AA1410" s="340">
        <v>0.02</v>
      </c>
      <c r="AB1410" s="82">
        <f>+Z1410*AA1410/100</f>
        <v>9.5</v>
      </c>
      <c r="AC1410" s="83">
        <f t="shared" si="500"/>
        <v>8.0749999999999993</v>
      </c>
      <c r="AD1410" s="484" t="s">
        <v>20</v>
      </c>
      <c r="AE1410" s="484" t="s">
        <v>1296</v>
      </c>
      <c r="AF1410" s="4" t="s">
        <v>569</v>
      </c>
      <c r="AG1410" s="121">
        <v>335040078917</v>
      </c>
      <c r="AH1410" s="8" t="s">
        <v>1955</v>
      </c>
    </row>
    <row r="1411" spans="1:44">
      <c r="A1411" s="256"/>
      <c r="B1411" s="245"/>
      <c r="C1411" s="245"/>
      <c r="D1411" s="245"/>
      <c r="E1411" s="248"/>
      <c r="F1411" s="248"/>
      <c r="G1411" s="248"/>
      <c r="H1411" s="247"/>
      <c r="I1411" s="65">
        <v>18</v>
      </c>
      <c r="J1411" s="84">
        <v>500</v>
      </c>
      <c r="K1411" s="80">
        <f>I1411*J1411</f>
        <v>9000</v>
      </c>
      <c r="L1411" s="245"/>
      <c r="M1411" s="449" t="s">
        <v>2071</v>
      </c>
      <c r="N1411" s="245" t="s">
        <v>1621</v>
      </c>
      <c r="O1411" s="48">
        <v>3</v>
      </c>
      <c r="P1411" s="58">
        <v>72</v>
      </c>
      <c r="Q1411" s="245">
        <v>100</v>
      </c>
      <c r="R1411" s="210">
        <v>5500</v>
      </c>
      <c r="S1411" s="58">
        <f>R1411*P1411</f>
        <v>396000</v>
      </c>
      <c r="T1411" s="245">
        <v>8</v>
      </c>
      <c r="U1411" s="248">
        <v>8</v>
      </c>
      <c r="V1411" s="58">
        <f>+S1411*0.92</f>
        <v>364320</v>
      </c>
      <c r="W1411" s="99">
        <f>+K1411+V1411</f>
        <v>373320</v>
      </c>
      <c r="X1411" s="59">
        <f>+W1411</f>
        <v>373320</v>
      </c>
      <c r="Y1411" s="257"/>
      <c r="Z1411" s="125">
        <f>+X1411</f>
        <v>373320</v>
      </c>
      <c r="AA1411" s="340">
        <v>0.3</v>
      </c>
      <c r="AB1411" s="82">
        <f>+Z1411*AA1411/100</f>
        <v>1119.96</v>
      </c>
      <c r="AC1411" s="83">
        <f t="shared" si="500"/>
        <v>951.96600000000001</v>
      </c>
      <c r="AD1411" s="484" t="s">
        <v>20</v>
      </c>
      <c r="AE1411" s="484" t="s">
        <v>1296</v>
      </c>
      <c r="AF1411" s="4" t="s">
        <v>569</v>
      </c>
    </row>
    <row r="1412" spans="1:44">
      <c r="A1412" s="256"/>
      <c r="B1412" s="257"/>
      <c r="C1412" s="245"/>
      <c r="D1412" s="245"/>
      <c r="E1412" s="248"/>
      <c r="F1412" s="248"/>
      <c r="G1412" s="248"/>
      <c r="H1412" s="247"/>
      <c r="I1412" s="65"/>
      <c r="J1412" s="84"/>
      <c r="K1412" s="80"/>
      <c r="L1412" s="245"/>
      <c r="M1412" s="449"/>
      <c r="N1412" s="245"/>
      <c r="O1412" s="48"/>
      <c r="P1412" s="58"/>
      <c r="Q1412" s="245"/>
      <c r="R1412" s="251"/>
      <c r="S1412" s="245"/>
      <c r="T1412" s="245"/>
      <c r="U1412" s="248"/>
      <c r="V1412" s="245"/>
      <c r="W1412" s="278"/>
      <c r="X1412" s="59"/>
      <c r="Y1412" s="257"/>
      <c r="Z1412" s="125"/>
      <c r="AA1412" s="340"/>
      <c r="AB1412" s="82"/>
      <c r="AC1412" s="83">
        <f t="shared" ref="AC1412:AC1470" si="515">+AB1412*0.85</f>
        <v>0</v>
      </c>
      <c r="AD1412" s="484" t="s">
        <v>20</v>
      </c>
    </row>
    <row r="1413" spans="1:44" ht="20.100000000000001" customHeight="1">
      <c r="A1413" s="256">
        <v>710</v>
      </c>
      <c r="B1413" s="243" t="s">
        <v>656</v>
      </c>
      <c r="C1413" s="258">
        <v>747</v>
      </c>
      <c r="D1413" s="259" t="s">
        <v>32</v>
      </c>
      <c r="E1413" s="260">
        <v>1</v>
      </c>
      <c r="F1413" s="260">
        <v>3</v>
      </c>
      <c r="G1413" s="260">
        <v>5</v>
      </c>
      <c r="H1413" s="247">
        <v>1</v>
      </c>
      <c r="I1413" s="65">
        <f t="shared" si="512"/>
        <v>705</v>
      </c>
      <c r="J1413" s="84">
        <v>250</v>
      </c>
      <c r="K1413" s="80">
        <f t="shared" si="513"/>
        <v>176250</v>
      </c>
      <c r="L1413" s="245"/>
      <c r="M1413" s="248"/>
      <c r="N1413" s="245"/>
      <c r="O1413" s="48"/>
      <c r="P1413" s="58"/>
      <c r="Q1413" s="251"/>
      <c r="R1413" s="251"/>
      <c r="S1413" s="251"/>
      <c r="T1413" s="245"/>
      <c r="U1413" s="248"/>
      <c r="V1413" s="245"/>
      <c r="W1413" s="278"/>
      <c r="X1413" s="257"/>
      <c r="Y1413" s="243"/>
      <c r="Z1413" s="125">
        <f t="shared" ref="Z1413:Z1421" si="516">K1413</f>
        <v>176250</v>
      </c>
      <c r="AA1413" s="254">
        <v>0.01</v>
      </c>
      <c r="AB1413" s="136">
        <f t="shared" si="510"/>
        <v>17.625</v>
      </c>
      <c r="AC1413" s="83">
        <f t="shared" si="515"/>
        <v>14.981249999999999</v>
      </c>
      <c r="AD1413" s="501" t="s">
        <v>20</v>
      </c>
      <c r="AE1413" s="489" t="s">
        <v>121</v>
      </c>
      <c r="AF1413" s="489" t="s">
        <v>74</v>
      </c>
      <c r="AG1413" s="498" t="s">
        <v>967</v>
      </c>
      <c r="AH1413" s="498" t="s">
        <v>60</v>
      </c>
      <c r="AI1413" s="12" t="s">
        <v>32</v>
      </c>
      <c r="AJ1413" s="6" t="s">
        <v>36</v>
      </c>
      <c r="AK1413" s="11" t="s">
        <v>15</v>
      </c>
      <c r="AL1413" s="11" t="s">
        <v>16</v>
      </c>
      <c r="AM1413" s="11" t="s">
        <v>17</v>
      </c>
      <c r="AN1413" s="11" t="s">
        <v>33</v>
      </c>
      <c r="AO1413" s="11" t="s">
        <v>462</v>
      </c>
      <c r="AP1413" s="11">
        <v>5</v>
      </c>
      <c r="AQ1413" s="11">
        <v>0</v>
      </c>
      <c r="AR1413" s="11">
        <v>0</v>
      </c>
    </row>
    <row r="1414" spans="1:44" ht="20.100000000000001" customHeight="1">
      <c r="A1414" s="256">
        <v>711</v>
      </c>
      <c r="B1414" s="243" t="s">
        <v>656</v>
      </c>
      <c r="C1414" s="258">
        <v>568</v>
      </c>
      <c r="D1414" s="259" t="s">
        <v>95</v>
      </c>
      <c r="E1414" s="260">
        <v>6</v>
      </c>
      <c r="F1414" s="260">
        <v>2</v>
      </c>
      <c r="G1414" s="260">
        <v>34</v>
      </c>
      <c r="H1414" s="247">
        <v>1</v>
      </c>
      <c r="I1414" s="84">
        <f t="shared" si="512"/>
        <v>2634</v>
      </c>
      <c r="J1414" s="84">
        <v>250</v>
      </c>
      <c r="K1414" s="80">
        <f t="shared" si="513"/>
        <v>658500</v>
      </c>
      <c r="L1414" s="245"/>
      <c r="M1414" s="248"/>
      <c r="N1414" s="245"/>
      <c r="O1414" s="48"/>
      <c r="P1414" s="58"/>
      <c r="Q1414" s="251"/>
      <c r="R1414" s="251"/>
      <c r="S1414" s="251"/>
      <c r="T1414" s="245"/>
      <c r="U1414" s="248"/>
      <c r="V1414" s="245"/>
      <c r="W1414" s="278"/>
      <c r="X1414" s="257"/>
      <c r="Y1414" s="243"/>
      <c r="Z1414" s="125">
        <f t="shared" si="516"/>
        <v>658500</v>
      </c>
      <c r="AA1414" s="254">
        <v>0.01</v>
      </c>
      <c r="AB1414" s="136">
        <f t="shared" si="510"/>
        <v>65.849999999999994</v>
      </c>
      <c r="AC1414" s="83">
        <f t="shared" si="515"/>
        <v>55.972499999999997</v>
      </c>
      <c r="AD1414" s="501" t="s">
        <v>10</v>
      </c>
      <c r="AE1414" s="489" t="s">
        <v>189</v>
      </c>
      <c r="AF1414" s="489" t="s">
        <v>190</v>
      </c>
      <c r="AG1414" s="498" t="s">
        <v>940</v>
      </c>
      <c r="AH1414" s="498" t="s">
        <v>106</v>
      </c>
      <c r="AI1414" s="12" t="s">
        <v>14</v>
      </c>
      <c r="AJ1414" s="6" t="s">
        <v>36</v>
      </c>
      <c r="AK1414" s="11" t="s">
        <v>15</v>
      </c>
      <c r="AL1414" s="11" t="s">
        <v>16</v>
      </c>
      <c r="AM1414" s="11" t="s">
        <v>17</v>
      </c>
      <c r="AN1414" s="11" t="s">
        <v>55</v>
      </c>
      <c r="AO1414" s="11" t="s">
        <v>431</v>
      </c>
      <c r="AP1414" s="11">
        <v>9</v>
      </c>
      <c r="AQ1414" s="11">
        <v>1</v>
      </c>
      <c r="AR1414" s="11">
        <v>79</v>
      </c>
    </row>
    <row r="1415" spans="1:44" ht="20.100000000000001" customHeight="1">
      <c r="A1415" s="256"/>
      <c r="B1415" s="283">
        <v>37104</v>
      </c>
      <c r="C1415" s="258"/>
      <c r="D1415" s="259" t="s">
        <v>14</v>
      </c>
      <c r="E1415" s="260">
        <v>0</v>
      </c>
      <c r="F1415" s="260">
        <v>3</v>
      </c>
      <c r="G1415" s="260">
        <v>0</v>
      </c>
      <c r="H1415" s="247">
        <v>1</v>
      </c>
      <c r="I1415" s="65">
        <f t="shared" si="512"/>
        <v>300</v>
      </c>
      <c r="J1415" s="84">
        <v>250</v>
      </c>
      <c r="K1415" s="80">
        <f t="shared" si="513"/>
        <v>75000</v>
      </c>
      <c r="L1415" s="245"/>
      <c r="M1415" s="248"/>
      <c r="N1415" s="245"/>
      <c r="O1415" s="48"/>
      <c r="P1415" s="58"/>
      <c r="Q1415" s="251"/>
      <c r="R1415" s="251"/>
      <c r="S1415" s="251"/>
      <c r="T1415" s="245"/>
      <c r="U1415" s="248"/>
      <c r="V1415" s="245"/>
      <c r="W1415" s="278"/>
      <c r="X1415" s="257"/>
      <c r="Y1415" s="243"/>
      <c r="Z1415" s="125">
        <f t="shared" si="516"/>
        <v>75000</v>
      </c>
      <c r="AA1415" s="254">
        <v>0.01</v>
      </c>
      <c r="AB1415" s="136">
        <f t="shared" si="510"/>
        <v>7.5</v>
      </c>
      <c r="AC1415" s="83">
        <f t="shared" si="515"/>
        <v>6.375</v>
      </c>
      <c r="AD1415" s="501" t="s">
        <v>10</v>
      </c>
      <c r="AE1415" s="489" t="s">
        <v>189</v>
      </c>
      <c r="AF1415" s="489" t="s">
        <v>190</v>
      </c>
      <c r="AG1415" s="498" t="s">
        <v>940</v>
      </c>
      <c r="AH1415" s="498" t="s">
        <v>106</v>
      </c>
      <c r="AI1415" s="12" t="s">
        <v>14</v>
      </c>
      <c r="AJ1415" s="6"/>
      <c r="AK1415" s="11"/>
      <c r="AL1415" s="11"/>
      <c r="AM1415" s="11"/>
      <c r="AN1415" s="11"/>
      <c r="AO1415" s="11"/>
      <c r="AP1415" s="11"/>
      <c r="AQ1415" s="11"/>
      <c r="AR1415" s="11"/>
    </row>
    <row r="1416" spans="1:44" ht="20.100000000000001" customHeight="1">
      <c r="A1416" s="256">
        <v>712</v>
      </c>
      <c r="B1416" s="243" t="s">
        <v>656</v>
      </c>
      <c r="C1416" s="258" t="s">
        <v>1132</v>
      </c>
      <c r="D1416" s="259" t="s">
        <v>14</v>
      </c>
      <c r="E1416" s="260">
        <v>0</v>
      </c>
      <c r="F1416" s="260">
        <v>1</v>
      </c>
      <c r="G1416" s="260">
        <v>10</v>
      </c>
      <c r="H1416" s="247">
        <v>1</v>
      </c>
      <c r="I1416" s="65">
        <f t="shared" si="512"/>
        <v>110</v>
      </c>
      <c r="J1416" s="84">
        <v>250</v>
      </c>
      <c r="K1416" s="80">
        <f t="shared" si="513"/>
        <v>27500</v>
      </c>
      <c r="L1416" s="245"/>
      <c r="M1416" s="248"/>
      <c r="N1416" s="245"/>
      <c r="O1416" s="48"/>
      <c r="P1416" s="58"/>
      <c r="Q1416" s="251"/>
      <c r="R1416" s="251"/>
      <c r="S1416" s="251"/>
      <c r="T1416" s="245"/>
      <c r="U1416" s="248"/>
      <c r="V1416" s="245"/>
      <c r="W1416" s="278"/>
      <c r="X1416" s="257"/>
      <c r="Y1416" s="243"/>
      <c r="Z1416" s="125">
        <f t="shared" si="516"/>
        <v>27500</v>
      </c>
      <c r="AA1416" s="254">
        <v>0.01</v>
      </c>
      <c r="AB1416" s="136">
        <f t="shared" si="510"/>
        <v>2.75</v>
      </c>
      <c r="AC1416" s="83">
        <f t="shared" si="515"/>
        <v>2.3374999999999999</v>
      </c>
      <c r="AD1416" s="501" t="s">
        <v>10</v>
      </c>
      <c r="AE1416" s="489" t="s">
        <v>452</v>
      </c>
      <c r="AF1416" s="489" t="s">
        <v>355</v>
      </c>
      <c r="AG1416" s="498" t="s">
        <v>1026</v>
      </c>
      <c r="AH1416" s="498" t="s">
        <v>64</v>
      </c>
      <c r="AI1416" s="12" t="s">
        <v>14</v>
      </c>
      <c r="AJ1416" s="6" t="s">
        <v>36</v>
      </c>
      <c r="AK1416" s="11" t="s">
        <v>15</v>
      </c>
      <c r="AL1416" s="11" t="s">
        <v>16</v>
      </c>
      <c r="AM1416" s="11" t="s">
        <v>17</v>
      </c>
      <c r="AN1416" s="11" t="s">
        <v>117</v>
      </c>
      <c r="AO1416" s="11" t="s">
        <v>525</v>
      </c>
      <c r="AP1416" s="11">
        <v>10</v>
      </c>
      <c r="AQ1416" s="11">
        <v>0</v>
      </c>
      <c r="AR1416" s="11">
        <v>79</v>
      </c>
    </row>
    <row r="1417" spans="1:44" ht="20.100000000000001" customHeight="1">
      <c r="A1417" s="256"/>
      <c r="B1417" s="243" t="s">
        <v>656</v>
      </c>
      <c r="C1417" s="258">
        <v>1988</v>
      </c>
      <c r="D1417" s="259" t="s">
        <v>32</v>
      </c>
      <c r="E1417" s="260">
        <v>2</v>
      </c>
      <c r="F1417" s="260">
        <v>3</v>
      </c>
      <c r="G1417" s="260">
        <v>53</v>
      </c>
      <c r="H1417" s="247">
        <v>1</v>
      </c>
      <c r="I1417" s="84">
        <f t="shared" si="512"/>
        <v>1153</v>
      </c>
      <c r="J1417" s="84">
        <v>250</v>
      </c>
      <c r="K1417" s="80">
        <f>I1417*J1417</f>
        <v>288250</v>
      </c>
      <c r="L1417" s="245"/>
      <c r="M1417" s="248"/>
      <c r="N1417" s="245"/>
      <c r="O1417" s="48"/>
      <c r="P1417" s="58"/>
      <c r="Q1417" s="251"/>
      <c r="R1417" s="251"/>
      <c r="S1417" s="251"/>
      <c r="T1417" s="245"/>
      <c r="U1417" s="248"/>
      <c r="V1417" s="245"/>
      <c r="W1417" s="278"/>
      <c r="X1417" s="257"/>
      <c r="Y1417" s="243"/>
      <c r="Z1417" s="125">
        <f t="shared" si="516"/>
        <v>288250</v>
      </c>
      <c r="AA1417" s="254">
        <v>0.01</v>
      </c>
      <c r="AB1417" s="136">
        <f t="shared" si="510"/>
        <v>28.824999999999999</v>
      </c>
      <c r="AC1417" s="83">
        <f t="shared" si="515"/>
        <v>24.501249999999999</v>
      </c>
      <c r="AD1417" s="501" t="s">
        <v>10</v>
      </c>
      <c r="AE1417" s="489" t="s">
        <v>452</v>
      </c>
      <c r="AF1417" s="489" t="s">
        <v>355</v>
      </c>
      <c r="AG1417" s="498" t="s">
        <v>1026</v>
      </c>
      <c r="AH1417" s="498" t="s">
        <v>64</v>
      </c>
      <c r="AI1417" s="12" t="s">
        <v>32</v>
      </c>
      <c r="AJ1417" s="6"/>
      <c r="AK1417" s="11" t="s">
        <v>15</v>
      </c>
      <c r="AL1417" s="11" t="s">
        <v>16</v>
      </c>
      <c r="AM1417" s="11" t="s">
        <v>17</v>
      </c>
      <c r="AN1417" s="11" t="s">
        <v>120</v>
      </c>
      <c r="AO1417" s="11" t="s">
        <v>595</v>
      </c>
      <c r="AP1417" s="11">
        <v>3</v>
      </c>
      <c r="AQ1417" s="11">
        <v>3</v>
      </c>
      <c r="AR1417" s="11">
        <v>54</v>
      </c>
    </row>
    <row r="1418" spans="1:44" ht="17.25">
      <c r="A1418" s="286">
        <v>713</v>
      </c>
      <c r="B1418" s="249" t="s">
        <v>1286</v>
      </c>
      <c r="C1418" s="275">
        <v>23933</v>
      </c>
      <c r="D1418" s="245">
        <v>4</v>
      </c>
      <c r="E1418" s="246">
        <v>1</v>
      </c>
      <c r="F1418" s="246">
        <v>3</v>
      </c>
      <c r="G1418" s="246">
        <v>40</v>
      </c>
      <c r="H1418" s="247">
        <v>1</v>
      </c>
      <c r="I1418" s="84">
        <f t="shared" si="512"/>
        <v>740</v>
      </c>
      <c r="J1418" s="84">
        <v>250</v>
      </c>
      <c r="K1418" s="80">
        <f t="shared" si="513"/>
        <v>185000</v>
      </c>
      <c r="L1418" s="245"/>
      <c r="M1418" s="248"/>
      <c r="N1418" s="249"/>
      <c r="O1418" s="45"/>
      <c r="P1418" s="139"/>
      <c r="Q1418" s="250"/>
      <c r="R1418" s="250"/>
      <c r="S1418" s="251"/>
      <c r="T1418" s="249"/>
      <c r="U1418" s="252"/>
      <c r="V1418" s="249"/>
      <c r="W1418" s="253"/>
      <c r="X1418" s="243"/>
      <c r="Y1418" s="243"/>
      <c r="Z1418" s="125">
        <f t="shared" si="516"/>
        <v>185000</v>
      </c>
      <c r="AA1418" s="254">
        <v>0.01</v>
      </c>
      <c r="AB1418" s="136">
        <f t="shared" si="510"/>
        <v>18.5</v>
      </c>
      <c r="AC1418" s="83">
        <f t="shared" si="515"/>
        <v>15.725</v>
      </c>
      <c r="AD1418" s="533" t="s">
        <v>20</v>
      </c>
      <c r="AE1418" s="608" t="s">
        <v>1194</v>
      </c>
      <c r="AF1418" s="642" t="s">
        <v>2214</v>
      </c>
      <c r="AG1418" s="510">
        <v>3350400313199</v>
      </c>
      <c r="AH1418" s="486"/>
      <c r="AI1418" s="3">
        <v>5</v>
      </c>
      <c r="AJ1418" s="3"/>
      <c r="AK1418" s="3" t="s">
        <v>16</v>
      </c>
      <c r="AL1418" s="3" t="s">
        <v>17</v>
      </c>
    </row>
    <row r="1419" spans="1:44" ht="20.100000000000001" customHeight="1">
      <c r="A1419" s="286">
        <v>714</v>
      </c>
      <c r="B1419" s="243" t="s">
        <v>656</v>
      </c>
      <c r="C1419" s="258">
        <v>334</v>
      </c>
      <c r="D1419" s="259" t="s">
        <v>95</v>
      </c>
      <c r="E1419" s="260">
        <v>9</v>
      </c>
      <c r="F1419" s="260">
        <v>0</v>
      </c>
      <c r="G1419" s="260">
        <v>78</v>
      </c>
      <c r="H1419" s="247">
        <v>1</v>
      </c>
      <c r="I1419" s="84">
        <f t="shared" si="512"/>
        <v>3678</v>
      </c>
      <c r="J1419" s="84">
        <v>400</v>
      </c>
      <c r="K1419" s="80">
        <f t="shared" si="513"/>
        <v>1471200</v>
      </c>
      <c r="L1419" s="245"/>
      <c r="M1419" s="248"/>
      <c r="N1419" s="249"/>
      <c r="O1419" s="45"/>
      <c r="P1419" s="139"/>
      <c r="Q1419" s="250"/>
      <c r="R1419" s="250"/>
      <c r="S1419" s="251"/>
      <c r="T1419" s="249"/>
      <c r="U1419" s="252"/>
      <c r="V1419" s="249"/>
      <c r="W1419" s="253"/>
      <c r="X1419" s="243"/>
      <c r="Y1419" s="243"/>
      <c r="Z1419" s="125">
        <f t="shared" si="516"/>
        <v>1471200</v>
      </c>
      <c r="AA1419" s="254">
        <v>0.01</v>
      </c>
      <c r="AB1419" s="136">
        <f>+Z1419*AA1419/100</f>
        <v>147.12</v>
      </c>
      <c r="AC1419" s="83">
        <f t="shared" si="515"/>
        <v>125.05200000000001</v>
      </c>
      <c r="AD1419" s="501" t="s">
        <v>10</v>
      </c>
      <c r="AE1419" s="489" t="s">
        <v>638</v>
      </c>
      <c r="AF1419" s="489" t="s">
        <v>493</v>
      </c>
      <c r="AG1419" s="498" t="s">
        <v>1109</v>
      </c>
      <c r="AH1419" s="498" t="s">
        <v>254</v>
      </c>
      <c r="AI1419" s="12" t="s">
        <v>194</v>
      </c>
      <c r="AJ1419" s="200" t="s">
        <v>195</v>
      </c>
      <c r="AK1419" s="11" t="s">
        <v>15</v>
      </c>
      <c r="AL1419" s="11" t="s">
        <v>16</v>
      </c>
      <c r="AM1419" s="11" t="s">
        <v>17</v>
      </c>
      <c r="AN1419" s="11" t="s">
        <v>117</v>
      </c>
      <c r="AO1419" s="11" t="s">
        <v>626</v>
      </c>
      <c r="AP1419" s="11">
        <v>0</v>
      </c>
      <c r="AQ1419" s="11">
        <v>1</v>
      </c>
      <c r="AR1419" s="11">
        <v>34</v>
      </c>
    </row>
    <row r="1420" spans="1:44">
      <c r="A1420" s="286">
        <v>715</v>
      </c>
      <c r="B1420" s="245" t="s">
        <v>1319</v>
      </c>
      <c r="C1420" s="263">
        <v>63590</v>
      </c>
      <c r="D1420" s="245">
        <v>4</v>
      </c>
      <c r="E1420" s="248">
        <v>0</v>
      </c>
      <c r="F1420" s="248">
        <v>1</v>
      </c>
      <c r="G1420" s="248">
        <v>0</v>
      </c>
      <c r="H1420" s="247">
        <v>1</v>
      </c>
      <c r="I1420" s="65">
        <f t="shared" si="512"/>
        <v>100</v>
      </c>
      <c r="J1420" s="84">
        <v>280</v>
      </c>
      <c r="K1420" s="80">
        <f>I1420*J1420</f>
        <v>28000</v>
      </c>
      <c r="L1420" s="245"/>
      <c r="M1420" s="338"/>
      <c r="N1420" s="245"/>
      <c r="O1420" s="48"/>
      <c r="P1420" s="58"/>
      <c r="Q1420" s="245"/>
      <c r="R1420" s="251"/>
      <c r="S1420" s="245"/>
      <c r="T1420" s="245"/>
      <c r="U1420" s="248"/>
      <c r="V1420" s="245"/>
      <c r="W1420" s="278"/>
      <c r="X1420" s="257"/>
      <c r="Y1420" s="257"/>
      <c r="Z1420" s="125">
        <f t="shared" si="516"/>
        <v>28000</v>
      </c>
      <c r="AA1420" s="340">
        <v>0.02</v>
      </c>
      <c r="AB1420" s="136">
        <f>+Z1420*AA1420/100</f>
        <v>5.6</v>
      </c>
      <c r="AC1420" s="83">
        <f t="shared" si="515"/>
        <v>4.76</v>
      </c>
      <c r="AD1420" s="4" t="s">
        <v>20</v>
      </c>
      <c r="AE1420" s="4" t="s">
        <v>1618</v>
      </c>
      <c r="AF1420" s="4" t="s">
        <v>123</v>
      </c>
      <c r="AG1420" s="121">
        <v>1350400011331</v>
      </c>
      <c r="AH1420" s="8" t="s">
        <v>1619</v>
      </c>
    </row>
    <row r="1421" spans="1:44">
      <c r="A1421" s="286">
        <v>716</v>
      </c>
      <c r="B1421" s="245" t="s">
        <v>1319</v>
      </c>
      <c r="C1421" s="263">
        <v>45702</v>
      </c>
      <c r="D1421" s="245">
        <v>4</v>
      </c>
      <c r="E1421" s="248">
        <v>0</v>
      </c>
      <c r="F1421" s="248">
        <v>1</v>
      </c>
      <c r="G1421" s="248">
        <v>55</v>
      </c>
      <c r="H1421" s="247">
        <v>2</v>
      </c>
      <c r="I1421" s="65">
        <f t="shared" si="512"/>
        <v>155</v>
      </c>
      <c r="J1421" s="84">
        <v>500</v>
      </c>
      <c r="K1421" s="80">
        <f>I1421*J1421</f>
        <v>77500</v>
      </c>
      <c r="L1421" s="245"/>
      <c r="M1421" s="266"/>
      <c r="N1421" s="245"/>
      <c r="O1421" s="48"/>
      <c r="P1421" s="58"/>
      <c r="Q1421" s="245"/>
      <c r="R1421" s="251"/>
      <c r="S1421" s="245"/>
      <c r="T1421" s="245"/>
      <c r="U1421" s="248"/>
      <c r="V1421" s="245"/>
      <c r="W1421" s="278"/>
      <c r="X1421" s="257"/>
      <c r="Y1421" s="257"/>
      <c r="Z1421" s="125">
        <f t="shared" si="516"/>
        <v>77500</v>
      </c>
      <c r="AA1421" s="340">
        <v>0.02</v>
      </c>
      <c r="AB1421" s="136">
        <f>+Z1421*AA1421/100</f>
        <v>15.5</v>
      </c>
      <c r="AC1421" s="83">
        <f t="shared" si="515"/>
        <v>13.174999999999999</v>
      </c>
      <c r="AD1421" s="4" t="s">
        <v>20</v>
      </c>
      <c r="AE1421" s="4" t="s">
        <v>1180</v>
      </c>
      <c r="AF1421" s="4" t="s">
        <v>34</v>
      </c>
      <c r="AG1421" s="121">
        <v>3350400177406</v>
      </c>
      <c r="AH1421" s="8" t="s">
        <v>1648</v>
      </c>
    </row>
    <row r="1422" spans="1:44">
      <c r="A1422" s="286">
        <v>717</v>
      </c>
      <c r="B1422" s="245" t="s">
        <v>1282</v>
      </c>
      <c r="C1422" s="263">
        <v>51236</v>
      </c>
      <c r="D1422" s="245"/>
      <c r="E1422" s="248">
        <v>2</v>
      </c>
      <c r="F1422" s="248">
        <v>2</v>
      </c>
      <c r="G1422" s="248">
        <v>27</v>
      </c>
      <c r="H1422" s="265">
        <v>5</v>
      </c>
      <c r="I1422" s="248">
        <v>1027</v>
      </c>
      <c r="J1422" s="267">
        <v>130</v>
      </c>
      <c r="K1422" s="80">
        <f>+J1422*I1422</f>
        <v>133510</v>
      </c>
      <c r="L1422" s="245">
        <v>1</v>
      </c>
      <c r="M1422" s="248" t="s">
        <v>1592</v>
      </c>
      <c r="N1422" s="245" t="s">
        <v>1595</v>
      </c>
      <c r="O1422" s="48">
        <v>2</v>
      </c>
      <c r="P1422" s="140">
        <f>204*2</f>
        <v>408</v>
      </c>
      <c r="Q1422" s="251">
        <f>100-Q1423</f>
        <v>97.058823529411768</v>
      </c>
      <c r="R1422" s="210">
        <v>7350</v>
      </c>
      <c r="S1422" s="58">
        <v>1295400</v>
      </c>
      <c r="T1422" s="60">
        <v>8</v>
      </c>
      <c r="U1422" s="60">
        <v>30</v>
      </c>
      <c r="V1422" s="58">
        <f>+S1422*0.7</f>
        <v>906780</v>
      </c>
      <c r="W1422" s="169">
        <f>+V1422+K1422</f>
        <v>1040290</v>
      </c>
      <c r="X1422" s="58">
        <f>+W1422*Q1422/100</f>
        <v>1009693.2352941176</v>
      </c>
      <c r="Y1422" s="58">
        <v>50</v>
      </c>
      <c r="Z1422" s="77"/>
      <c r="AA1422" s="251"/>
      <c r="AB1422" s="136"/>
      <c r="AC1422" s="83">
        <f t="shared" si="515"/>
        <v>0</v>
      </c>
      <c r="AD1422" s="523"/>
      <c r="AE1422" s="179" t="s">
        <v>1188</v>
      </c>
      <c r="AF1422" s="4" t="s">
        <v>1276</v>
      </c>
    </row>
    <row r="1423" spans="1:44">
      <c r="A1423" s="277"/>
      <c r="B1423" s="245"/>
      <c r="C1423" s="263"/>
      <c r="D1423" s="245"/>
      <c r="E1423" s="248"/>
      <c r="F1423" s="248"/>
      <c r="G1423" s="248"/>
      <c r="H1423" s="265"/>
      <c r="I1423" s="248"/>
      <c r="J1423" s="267"/>
      <c r="K1423" s="80"/>
      <c r="L1423" s="245"/>
      <c r="M1423" s="248"/>
      <c r="N1423" s="245"/>
      <c r="O1423" s="48">
        <v>3</v>
      </c>
      <c r="P1423" s="140">
        <v>12</v>
      </c>
      <c r="Q1423" s="251">
        <f>+P1423*100/P1422</f>
        <v>2.9411764705882355</v>
      </c>
      <c r="R1423" s="210">
        <v>7350</v>
      </c>
      <c r="S1423" s="58"/>
      <c r="T1423" s="60"/>
      <c r="U1423" s="60"/>
      <c r="V1423" s="58"/>
      <c r="W1423" s="169"/>
      <c r="X1423" s="58">
        <f>+W1422*Q1423/100</f>
        <v>30596.764705882357</v>
      </c>
      <c r="Y1423" s="58"/>
      <c r="Z1423" s="77">
        <f>+X1423</f>
        <v>30596.764705882357</v>
      </c>
      <c r="AA1423" s="251">
        <v>0.3</v>
      </c>
      <c r="AB1423" s="136">
        <f>+Z1423*AA1423/100</f>
        <v>91.790294117647065</v>
      </c>
      <c r="AC1423" s="83">
        <f t="shared" si="515"/>
        <v>78.021749999999997</v>
      </c>
      <c r="AE1423" s="179" t="s">
        <v>1188</v>
      </c>
      <c r="AF1423" s="4" t="s">
        <v>1276</v>
      </c>
    </row>
    <row r="1424" spans="1:44">
      <c r="A1424" s="277"/>
      <c r="B1424" s="245"/>
      <c r="C1424" s="263"/>
      <c r="D1424" s="245"/>
      <c r="E1424" s="248"/>
      <c r="F1424" s="248"/>
      <c r="G1424" s="248"/>
      <c r="H1424" s="265"/>
      <c r="I1424" s="248"/>
      <c r="J1424" s="267"/>
      <c r="K1424" s="80"/>
      <c r="L1424" s="245"/>
      <c r="M1424" s="248"/>
      <c r="N1424" s="245"/>
      <c r="O1424" s="48"/>
      <c r="P1424" s="140"/>
      <c r="Q1424" s="251"/>
      <c r="R1424" s="210"/>
      <c r="S1424" s="58"/>
      <c r="T1424" s="60"/>
      <c r="U1424" s="60"/>
      <c r="V1424" s="58"/>
      <c r="W1424" s="99"/>
      <c r="X1424" s="59"/>
      <c r="Y1424" s="59"/>
      <c r="Z1424" s="125"/>
      <c r="AA1424" s="340"/>
      <c r="AB1424" s="136"/>
      <c r="AC1424" s="83">
        <f t="shared" si="515"/>
        <v>0</v>
      </c>
      <c r="AE1424" s="179" t="s">
        <v>1188</v>
      </c>
      <c r="AF1424" s="4" t="s">
        <v>1276</v>
      </c>
    </row>
    <row r="1425" spans="1:44">
      <c r="A1425" s="276">
        <v>718</v>
      </c>
      <c r="B1425" s="245" t="s">
        <v>1139</v>
      </c>
      <c r="C1425" s="245">
        <v>2202</v>
      </c>
      <c r="D1425" s="245"/>
      <c r="E1425" s="248">
        <v>2</v>
      </c>
      <c r="F1425" s="248">
        <v>1</v>
      </c>
      <c r="G1425" s="248">
        <v>33</v>
      </c>
      <c r="H1425" s="247">
        <v>1</v>
      </c>
      <c r="I1425" s="65">
        <f t="shared" ref="I1425:I1437" si="517">E1425*400+F1425*100+G1425</f>
        <v>933</v>
      </c>
      <c r="J1425" s="84">
        <v>200</v>
      </c>
      <c r="K1425" s="80">
        <f t="shared" si="513"/>
        <v>186600</v>
      </c>
      <c r="L1425" s="245"/>
      <c r="M1425" s="248"/>
      <c r="N1425" s="245"/>
      <c r="O1425" s="48"/>
      <c r="P1425" s="58"/>
      <c r="Q1425" s="251"/>
      <c r="R1425" s="251"/>
      <c r="S1425" s="251"/>
      <c r="T1425" s="245"/>
      <c r="U1425" s="248"/>
      <c r="V1425" s="245"/>
      <c r="W1425" s="278"/>
      <c r="X1425" s="257"/>
      <c r="Y1425" s="257"/>
      <c r="Z1425" s="125">
        <f t="shared" ref="Z1425:Z1431" si="518">K1425</f>
        <v>186600</v>
      </c>
      <c r="AA1425" s="340">
        <v>0.01</v>
      </c>
      <c r="AB1425" s="136">
        <f t="shared" si="510"/>
        <v>18.66</v>
      </c>
      <c r="AC1425" s="83">
        <f t="shared" si="515"/>
        <v>15.860999999999999</v>
      </c>
      <c r="AD1425" s="4" t="s">
        <v>10</v>
      </c>
      <c r="AE1425" s="4" t="s">
        <v>1144</v>
      </c>
      <c r="AF1425" s="25" t="s">
        <v>498</v>
      </c>
      <c r="AG1425" s="121">
        <v>3350400238511</v>
      </c>
      <c r="AH1425" s="121">
        <v>1</v>
      </c>
      <c r="AI1425" s="121">
        <v>6</v>
      </c>
      <c r="AJ1425" s="4"/>
      <c r="AK1425" s="4"/>
    </row>
    <row r="1426" spans="1:44" ht="20.100000000000001" customHeight="1">
      <c r="A1426" s="276">
        <v>719</v>
      </c>
      <c r="B1426" s="257" t="s">
        <v>656</v>
      </c>
      <c r="C1426" s="258">
        <v>482</v>
      </c>
      <c r="D1426" s="259" t="s">
        <v>95</v>
      </c>
      <c r="E1426" s="260">
        <v>6</v>
      </c>
      <c r="F1426" s="260">
        <v>2</v>
      </c>
      <c r="G1426" s="260">
        <v>32</v>
      </c>
      <c r="H1426" s="264">
        <v>1</v>
      </c>
      <c r="I1426" s="84">
        <f t="shared" si="517"/>
        <v>2632</v>
      </c>
      <c r="J1426" s="84">
        <v>250</v>
      </c>
      <c r="K1426" s="80">
        <f t="shared" si="513"/>
        <v>658000</v>
      </c>
      <c r="L1426" s="245"/>
      <c r="M1426" s="248"/>
      <c r="N1426" s="245"/>
      <c r="O1426" s="48"/>
      <c r="P1426" s="58"/>
      <c r="Q1426" s="251"/>
      <c r="R1426" s="251"/>
      <c r="S1426" s="251"/>
      <c r="T1426" s="245"/>
      <c r="U1426" s="248"/>
      <c r="V1426" s="245"/>
      <c r="W1426" s="278"/>
      <c r="X1426" s="257"/>
      <c r="Y1426" s="257"/>
      <c r="Z1426" s="125">
        <f t="shared" si="518"/>
        <v>658000</v>
      </c>
      <c r="AA1426" s="340">
        <v>0.01</v>
      </c>
      <c r="AB1426" s="136">
        <f t="shared" si="510"/>
        <v>65.8</v>
      </c>
      <c r="AC1426" s="83">
        <f t="shared" si="515"/>
        <v>55.929999999999993</v>
      </c>
      <c r="AD1426" s="501" t="s">
        <v>20</v>
      </c>
      <c r="AE1426" s="489" t="s">
        <v>417</v>
      </c>
      <c r="AF1426" s="489" t="s">
        <v>327</v>
      </c>
      <c r="AG1426" s="498" t="s">
        <v>839</v>
      </c>
      <c r="AH1426" s="498" t="s">
        <v>161</v>
      </c>
      <c r="AI1426" s="12" t="s">
        <v>14</v>
      </c>
      <c r="AJ1426" s="6" t="s">
        <v>36</v>
      </c>
      <c r="AK1426" s="11" t="s">
        <v>15</v>
      </c>
      <c r="AL1426" s="11" t="s">
        <v>16</v>
      </c>
      <c r="AM1426" s="11" t="s">
        <v>17</v>
      </c>
      <c r="AN1426" s="11" t="s">
        <v>120</v>
      </c>
      <c r="AO1426" s="11" t="s">
        <v>269</v>
      </c>
      <c r="AP1426" s="11">
        <v>2</v>
      </c>
      <c r="AQ1426" s="11">
        <v>2</v>
      </c>
      <c r="AR1426" s="11">
        <v>48</v>
      </c>
    </row>
    <row r="1427" spans="1:44" ht="20.100000000000001" customHeight="1">
      <c r="A1427" s="277"/>
      <c r="B1427" s="257" t="s">
        <v>656</v>
      </c>
      <c r="C1427" s="258">
        <v>490</v>
      </c>
      <c r="D1427" s="259" t="s">
        <v>14</v>
      </c>
      <c r="E1427" s="260">
        <v>5</v>
      </c>
      <c r="F1427" s="260">
        <v>2</v>
      </c>
      <c r="G1427" s="260">
        <v>9</v>
      </c>
      <c r="H1427" s="264">
        <v>1</v>
      </c>
      <c r="I1427" s="84">
        <f t="shared" si="517"/>
        <v>2209</v>
      </c>
      <c r="J1427" s="84">
        <v>250</v>
      </c>
      <c r="K1427" s="80">
        <f t="shared" si="513"/>
        <v>552250</v>
      </c>
      <c r="L1427" s="245"/>
      <c r="M1427" s="248"/>
      <c r="N1427" s="245"/>
      <c r="O1427" s="48"/>
      <c r="P1427" s="58"/>
      <c r="Q1427" s="251"/>
      <c r="R1427" s="251"/>
      <c r="S1427" s="251"/>
      <c r="T1427" s="245"/>
      <c r="U1427" s="248"/>
      <c r="V1427" s="245"/>
      <c r="W1427" s="278"/>
      <c r="X1427" s="257"/>
      <c r="Y1427" s="257"/>
      <c r="Z1427" s="125">
        <f t="shared" si="518"/>
        <v>552250</v>
      </c>
      <c r="AA1427" s="340">
        <v>0.01</v>
      </c>
      <c r="AB1427" s="136">
        <f t="shared" si="510"/>
        <v>55.225000000000001</v>
      </c>
      <c r="AC1427" s="83">
        <f t="shared" si="515"/>
        <v>46.941249999999997</v>
      </c>
      <c r="AD1427" s="501" t="s">
        <v>20</v>
      </c>
      <c r="AE1427" s="489" t="s">
        <v>417</v>
      </c>
      <c r="AF1427" s="489" t="s">
        <v>327</v>
      </c>
      <c r="AG1427" s="498" t="s">
        <v>839</v>
      </c>
      <c r="AH1427" s="498" t="s">
        <v>161</v>
      </c>
      <c r="AI1427" s="12" t="s">
        <v>14</v>
      </c>
      <c r="AJ1427" s="6" t="s">
        <v>36</v>
      </c>
      <c r="AK1427" s="11" t="s">
        <v>15</v>
      </c>
      <c r="AL1427" s="11" t="s">
        <v>16</v>
      </c>
      <c r="AM1427" s="11" t="s">
        <v>17</v>
      </c>
      <c r="AN1427" s="11" t="s">
        <v>91</v>
      </c>
      <c r="AO1427" s="11" t="s">
        <v>595</v>
      </c>
      <c r="AP1427" s="11">
        <v>1</v>
      </c>
      <c r="AQ1427" s="11">
        <v>2</v>
      </c>
      <c r="AR1427" s="11">
        <v>24</v>
      </c>
    </row>
    <row r="1428" spans="1:44" ht="20.100000000000001" customHeight="1">
      <c r="A1428" s="277">
        <v>720</v>
      </c>
      <c r="B1428" s="257" t="s">
        <v>656</v>
      </c>
      <c r="C1428" s="258">
        <v>489</v>
      </c>
      <c r="D1428" s="259" t="s">
        <v>95</v>
      </c>
      <c r="E1428" s="260">
        <v>2</v>
      </c>
      <c r="F1428" s="260">
        <v>0</v>
      </c>
      <c r="G1428" s="260">
        <v>20</v>
      </c>
      <c r="H1428" s="247">
        <v>1</v>
      </c>
      <c r="I1428" s="65">
        <f t="shared" si="517"/>
        <v>820</v>
      </c>
      <c r="J1428" s="84">
        <v>250</v>
      </c>
      <c r="K1428" s="80">
        <f t="shared" si="513"/>
        <v>205000</v>
      </c>
      <c r="L1428" s="245"/>
      <c r="M1428" s="248"/>
      <c r="N1428" s="245"/>
      <c r="O1428" s="48"/>
      <c r="P1428" s="58"/>
      <c r="Q1428" s="251"/>
      <c r="R1428" s="251"/>
      <c r="S1428" s="251"/>
      <c r="T1428" s="245"/>
      <c r="U1428" s="248"/>
      <c r="V1428" s="245"/>
      <c r="W1428" s="278"/>
      <c r="X1428" s="257"/>
      <c r="Y1428" s="257"/>
      <c r="Z1428" s="125">
        <f t="shared" si="518"/>
        <v>205000</v>
      </c>
      <c r="AA1428" s="340">
        <v>0.01</v>
      </c>
      <c r="AB1428" s="136">
        <f t="shared" si="510"/>
        <v>20.5</v>
      </c>
      <c r="AC1428" s="83">
        <f t="shared" si="515"/>
        <v>17.425000000000001</v>
      </c>
      <c r="AD1428" s="501" t="s">
        <v>20</v>
      </c>
      <c r="AE1428" s="489" t="s">
        <v>417</v>
      </c>
      <c r="AF1428" s="489" t="s">
        <v>160</v>
      </c>
      <c r="AG1428" s="498" t="s">
        <v>890</v>
      </c>
      <c r="AH1428" s="498" t="s">
        <v>435</v>
      </c>
      <c r="AI1428" s="12" t="s">
        <v>95</v>
      </c>
      <c r="AJ1428" s="6" t="s">
        <v>123</v>
      </c>
      <c r="AK1428" s="11" t="s">
        <v>15</v>
      </c>
      <c r="AL1428" s="11" t="s">
        <v>16</v>
      </c>
      <c r="AM1428" s="11" t="s">
        <v>17</v>
      </c>
      <c r="AN1428" s="11" t="s">
        <v>108</v>
      </c>
      <c r="AO1428" s="11" t="s">
        <v>362</v>
      </c>
      <c r="AP1428" s="11">
        <v>4</v>
      </c>
      <c r="AQ1428" s="11">
        <v>3</v>
      </c>
      <c r="AR1428" s="11">
        <v>45</v>
      </c>
    </row>
    <row r="1429" spans="1:44" ht="20.100000000000001" customHeight="1">
      <c r="A1429" s="277"/>
      <c r="B1429" s="257" t="s">
        <v>656</v>
      </c>
      <c r="C1429" s="258">
        <v>633</v>
      </c>
      <c r="D1429" s="259"/>
      <c r="E1429" s="260">
        <v>7</v>
      </c>
      <c r="F1429" s="260">
        <v>2</v>
      </c>
      <c r="G1429" s="260">
        <v>73</v>
      </c>
      <c r="H1429" s="247">
        <v>1</v>
      </c>
      <c r="I1429" s="65">
        <f t="shared" si="517"/>
        <v>3073</v>
      </c>
      <c r="J1429" s="84">
        <v>250</v>
      </c>
      <c r="K1429" s="80">
        <f t="shared" si="513"/>
        <v>768250</v>
      </c>
      <c r="L1429" s="245"/>
      <c r="M1429" s="248"/>
      <c r="N1429" s="245"/>
      <c r="O1429" s="48"/>
      <c r="P1429" s="58"/>
      <c r="Q1429" s="251"/>
      <c r="R1429" s="251"/>
      <c r="S1429" s="251"/>
      <c r="T1429" s="245"/>
      <c r="U1429" s="248"/>
      <c r="V1429" s="245"/>
      <c r="W1429" s="278"/>
      <c r="X1429" s="257"/>
      <c r="Y1429" s="257"/>
      <c r="Z1429" s="125">
        <f t="shared" si="518"/>
        <v>768250</v>
      </c>
      <c r="AA1429" s="340">
        <v>0.01</v>
      </c>
      <c r="AB1429" s="136">
        <f t="shared" si="510"/>
        <v>76.825000000000003</v>
      </c>
      <c r="AC1429" s="83">
        <f t="shared" si="515"/>
        <v>65.301249999999996</v>
      </c>
      <c r="AD1429" s="501"/>
      <c r="AE1429" s="489" t="s">
        <v>417</v>
      </c>
      <c r="AF1429" s="489" t="s">
        <v>160</v>
      </c>
      <c r="AG1429" s="498"/>
      <c r="AH1429" s="498"/>
      <c r="AI1429" s="12"/>
      <c r="AJ1429" s="6"/>
      <c r="AK1429" s="11"/>
      <c r="AL1429" s="11"/>
      <c r="AM1429" s="11"/>
      <c r="AN1429" s="11"/>
      <c r="AO1429" s="11"/>
      <c r="AP1429" s="11"/>
      <c r="AQ1429" s="11"/>
      <c r="AR1429" s="11"/>
    </row>
    <row r="1430" spans="1:44" ht="20.100000000000001" customHeight="1">
      <c r="A1430" s="277">
        <v>721</v>
      </c>
      <c r="B1430" s="257" t="s">
        <v>656</v>
      </c>
      <c r="C1430" s="258">
        <v>1989</v>
      </c>
      <c r="D1430" s="259" t="s">
        <v>32</v>
      </c>
      <c r="E1430" s="260">
        <v>2</v>
      </c>
      <c r="F1430" s="260">
        <v>2</v>
      </c>
      <c r="G1430" s="260">
        <v>87</v>
      </c>
      <c r="H1430" s="264">
        <v>1</v>
      </c>
      <c r="I1430" s="84">
        <f t="shared" si="517"/>
        <v>1087</v>
      </c>
      <c r="J1430" s="84">
        <v>250</v>
      </c>
      <c r="K1430" s="80">
        <f t="shared" si="513"/>
        <v>271750</v>
      </c>
      <c r="L1430" s="245"/>
      <c r="M1430" s="248"/>
      <c r="N1430" s="245"/>
      <c r="O1430" s="48"/>
      <c r="P1430" s="58"/>
      <c r="Q1430" s="251"/>
      <c r="R1430" s="251"/>
      <c r="S1430" s="251"/>
      <c r="T1430" s="245"/>
      <c r="U1430" s="248"/>
      <c r="V1430" s="245"/>
      <c r="W1430" s="278"/>
      <c r="X1430" s="257"/>
      <c r="Y1430" s="257"/>
      <c r="Z1430" s="125">
        <f t="shared" si="518"/>
        <v>271750</v>
      </c>
      <c r="AA1430" s="340">
        <v>0.01</v>
      </c>
      <c r="AB1430" s="136">
        <f t="shared" si="510"/>
        <v>27.175000000000001</v>
      </c>
      <c r="AC1430" s="83">
        <f t="shared" si="515"/>
        <v>23.098749999999999</v>
      </c>
      <c r="AD1430" s="501" t="s">
        <v>20</v>
      </c>
      <c r="AE1430" s="489" t="s">
        <v>272</v>
      </c>
      <c r="AF1430" s="489" t="s">
        <v>41</v>
      </c>
      <c r="AG1430" s="498" t="s">
        <v>838</v>
      </c>
      <c r="AH1430" s="498" t="s">
        <v>148</v>
      </c>
      <c r="AI1430" s="12" t="s">
        <v>32</v>
      </c>
      <c r="AJ1430" s="6" t="s">
        <v>36</v>
      </c>
      <c r="AK1430" s="11" t="s">
        <v>15</v>
      </c>
      <c r="AL1430" s="11" t="s">
        <v>16</v>
      </c>
      <c r="AM1430" s="11" t="s">
        <v>17</v>
      </c>
      <c r="AN1430" s="11" t="s">
        <v>114</v>
      </c>
      <c r="AO1430" s="11" t="s">
        <v>269</v>
      </c>
      <c r="AP1430" s="11">
        <v>5</v>
      </c>
      <c r="AQ1430" s="11">
        <v>0</v>
      </c>
      <c r="AR1430" s="11">
        <v>57</v>
      </c>
    </row>
    <row r="1431" spans="1:44" ht="20.100000000000001" customHeight="1">
      <c r="A1431" s="277"/>
      <c r="B1431" s="257" t="s">
        <v>1723</v>
      </c>
      <c r="C1431" s="258"/>
      <c r="D1431" s="259" t="s">
        <v>32</v>
      </c>
      <c r="E1431" s="260">
        <v>1</v>
      </c>
      <c r="F1431" s="260">
        <v>0</v>
      </c>
      <c r="G1431" s="260">
        <v>50</v>
      </c>
      <c r="H1431" s="264">
        <v>2</v>
      </c>
      <c r="I1431" s="65">
        <f t="shared" si="517"/>
        <v>450</v>
      </c>
      <c r="J1431" s="84">
        <v>250</v>
      </c>
      <c r="K1431" s="80">
        <f t="shared" si="513"/>
        <v>112500</v>
      </c>
      <c r="L1431" s="245">
        <v>1</v>
      </c>
      <c r="M1431" s="248" t="s">
        <v>1892</v>
      </c>
      <c r="N1431" s="245" t="s">
        <v>1595</v>
      </c>
      <c r="O1431" s="48"/>
      <c r="P1431" s="142">
        <v>108</v>
      </c>
      <c r="Q1431" s="251"/>
      <c r="R1431" s="251"/>
      <c r="S1431" s="251"/>
      <c r="T1431" s="248">
        <v>20</v>
      </c>
      <c r="U1431" s="248"/>
      <c r="V1431" s="248"/>
      <c r="W1431" s="450"/>
      <c r="X1431" s="284"/>
      <c r="Y1431" s="284"/>
      <c r="Z1431" s="125">
        <f t="shared" si="518"/>
        <v>112500</v>
      </c>
      <c r="AA1431" s="340">
        <v>0.02</v>
      </c>
      <c r="AB1431" s="136">
        <f>+Z1431*AA1431/100</f>
        <v>22.5</v>
      </c>
      <c r="AC1431" s="83">
        <f t="shared" si="515"/>
        <v>19.125</v>
      </c>
      <c r="AD1431" s="501" t="s">
        <v>20</v>
      </c>
      <c r="AE1431" s="489" t="s">
        <v>272</v>
      </c>
      <c r="AF1431" s="489" t="s">
        <v>41</v>
      </c>
      <c r="AG1431" s="498" t="s">
        <v>838</v>
      </c>
      <c r="AH1431" s="498" t="s">
        <v>148</v>
      </c>
      <c r="AI1431" s="12" t="s">
        <v>32</v>
      </c>
      <c r="AJ1431" s="6" t="s">
        <v>36</v>
      </c>
      <c r="AK1431" s="11"/>
      <c r="AL1431" s="11"/>
      <c r="AM1431" s="11"/>
      <c r="AN1431" s="11"/>
      <c r="AO1431" s="11"/>
      <c r="AP1431" s="11"/>
      <c r="AQ1431" s="11"/>
      <c r="AR1431" s="11"/>
    </row>
    <row r="1432" spans="1:44" ht="20.100000000000001" customHeight="1">
      <c r="A1432" s="277"/>
      <c r="B1432" s="257"/>
      <c r="C1432" s="258"/>
      <c r="D1432" s="259"/>
      <c r="E1432" s="260"/>
      <c r="F1432" s="260"/>
      <c r="G1432" s="260"/>
      <c r="H1432" s="264"/>
      <c r="I1432" s="65"/>
      <c r="J1432" s="65"/>
      <c r="K1432" s="80">
        <f t="shared" si="513"/>
        <v>0</v>
      </c>
      <c r="L1432" s="245">
        <v>2</v>
      </c>
      <c r="M1432" s="248" t="s">
        <v>1620</v>
      </c>
      <c r="N1432" s="245" t="s">
        <v>1613</v>
      </c>
      <c r="O1432" s="48"/>
      <c r="P1432" s="58">
        <v>16</v>
      </c>
      <c r="Q1432" s="251"/>
      <c r="R1432" s="251"/>
      <c r="S1432" s="251"/>
      <c r="T1432" s="248">
        <v>80</v>
      </c>
      <c r="U1432" s="248"/>
      <c r="V1432" s="248"/>
      <c r="W1432" s="450"/>
      <c r="X1432" s="284"/>
      <c r="Y1432" s="284"/>
      <c r="Z1432" s="132"/>
      <c r="AA1432" s="451"/>
      <c r="AB1432" s="136"/>
      <c r="AC1432" s="83">
        <f t="shared" si="515"/>
        <v>0</v>
      </c>
      <c r="AD1432" s="501"/>
      <c r="AE1432" s="489"/>
      <c r="AF1432" s="489"/>
      <c r="AG1432" s="498"/>
      <c r="AH1432" s="498"/>
      <c r="AI1432" s="12"/>
      <c r="AJ1432" s="6"/>
      <c r="AK1432" s="11"/>
      <c r="AL1432" s="11"/>
      <c r="AM1432" s="11"/>
      <c r="AN1432" s="11"/>
      <c r="AO1432" s="11"/>
      <c r="AP1432" s="11"/>
      <c r="AQ1432" s="11"/>
      <c r="AR1432" s="11"/>
    </row>
    <row r="1433" spans="1:44" ht="20.100000000000001" customHeight="1">
      <c r="A1433" s="277"/>
      <c r="B1433" s="257"/>
      <c r="C1433" s="258"/>
      <c r="D1433" s="259"/>
      <c r="E1433" s="260"/>
      <c r="F1433" s="260"/>
      <c r="G1433" s="260"/>
      <c r="H1433" s="264"/>
      <c r="I1433" s="65"/>
      <c r="J1433" s="65"/>
      <c r="K1433" s="80">
        <f t="shared" si="513"/>
        <v>0</v>
      </c>
      <c r="L1433" s="245">
        <v>3</v>
      </c>
      <c r="M1433" s="248" t="s">
        <v>1630</v>
      </c>
      <c r="N1433" s="245" t="s">
        <v>1595</v>
      </c>
      <c r="O1433" s="48"/>
      <c r="P1433" s="58">
        <v>135</v>
      </c>
      <c r="Q1433" s="251"/>
      <c r="R1433" s="251"/>
      <c r="S1433" s="251"/>
      <c r="T1433" s="248">
        <v>80</v>
      </c>
      <c r="U1433" s="248"/>
      <c r="V1433" s="248"/>
      <c r="W1433" s="450"/>
      <c r="X1433" s="284"/>
      <c r="Y1433" s="284"/>
      <c r="Z1433" s="132"/>
      <c r="AA1433" s="451"/>
      <c r="AB1433" s="136"/>
      <c r="AC1433" s="83">
        <f t="shared" si="515"/>
        <v>0</v>
      </c>
      <c r="AD1433" s="501"/>
      <c r="AE1433" s="489"/>
      <c r="AF1433" s="489"/>
      <c r="AG1433" s="498"/>
      <c r="AH1433" s="498"/>
      <c r="AI1433" s="12"/>
      <c r="AJ1433" s="6"/>
      <c r="AK1433" s="11"/>
      <c r="AL1433" s="11"/>
      <c r="AM1433" s="11"/>
      <c r="AN1433" s="11"/>
      <c r="AO1433" s="11"/>
      <c r="AP1433" s="11"/>
      <c r="AQ1433" s="11"/>
      <c r="AR1433" s="11"/>
    </row>
    <row r="1434" spans="1:44" ht="20.100000000000001" customHeight="1">
      <c r="A1434" s="277"/>
      <c r="B1434" s="257"/>
      <c r="C1434" s="258"/>
      <c r="D1434" s="259"/>
      <c r="E1434" s="260"/>
      <c r="F1434" s="260"/>
      <c r="G1434" s="260"/>
      <c r="H1434" s="264"/>
      <c r="I1434" s="65"/>
      <c r="J1434" s="65"/>
      <c r="K1434" s="80">
        <f t="shared" si="513"/>
        <v>0</v>
      </c>
      <c r="L1434" s="245">
        <v>4</v>
      </c>
      <c r="M1434" s="248" t="s">
        <v>1592</v>
      </c>
      <c r="N1434" s="245" t="s">
        <v>1621</v>
      </c>
      <c r="O1434" s="48"/>
      <c r="P1434" s="58">
        <v>266</v>
      </c>
      <c r="Q1434" s="251"/>
      <c r="R1434" s="251"/>
      <c r="S1434" s="251"/>
      <c r="T1434" s="248">
        <v>200</v>
      </c>
      <c r="U1434" s="248"/>
      <c r="V1434" s="248"/>
      <c r="W1434" s="450"/>
      <c r="X1434" s="284"/>
      <c r="Y1434" s="284"/>
      <c r="Z1434" s="132"/>
      <c r="AA1434" s="451"/>
      <c r="AB1434" s="136"/>
      <c r="AC1434" s="83">
        <f t="shared" si="515"/>
        <v>0</v>
      </c>
      <c r="AD1434" s="501"/>
      <c r="AE1434" s="489"/>
      <c r="AF1434" s="489"/>
      <c r="AG1434" s="498"/>
      <c r="AH1434" s="498"/>
      <c r="AI1434" s="12"/>
      <c r="AJ1434" s="6"/>
      <c r="AK1434" s="11"/>
      <c r="AL1434" s="11"/>
      <c r="AM1434" s="11"/>
      <c r="AN1434" s="11"/>
      <c r="AO1434" s="11"/>
      <c r="AP1434" s="11"/>
      <c r="AQ1434" s="11"/>
      <c r="AR1434" s="11"/>
    </row>
    <row r="1435" spans="1:44" ht="20.100000000000001" customHeight="1">
      <c r="A1435" s="277"/>
      <c r="B1435" s="257"/>
      <c r="C1435" s="258"/>
      <c r="D1435" s="259"/>
      <c r="E1435" s="260"/>
      <c r="F1435" s="260"/>
      <c r="G1435" s="260"/>
      <c r="H1435" s="264"/>
      <c r="I1435" s="65"/>
      <c r="J1435" s="65"/>
      <c r="K1435" s="80">
        <f t="shared" si="513"/>
        <v>0</v>
      </c>
      <c r="L1435" s="245">
        <v>5</v>
      </c>
      <c r="M1435" s="248" t="s">
        <v>1592</v>
      </c>
      <c r="N1435" s="245" t="s">
        <v>1621</v>
      </c>
      <c r="O1435" s="48"/>
      <c r="P1435" s="58">
        <v>197</v>
      </c>
      <c r="Q1435" s="251"/>
      <c r="R1435" s="251"/>
      <c r="S1435" s="251"/>
      <c r="T1435" s="248">
        <v>5</v>
      </c>
      <c r="U1435" s="248"/>
      <c r="V1435" s="248"/>
      <c r="W1435" s="450"/>
      <c r="X1435" s="284"/>
      <c r="Y1435" s="284"/>
      <c r="Z1435" s="132"/>
      <c r="AA1435" s="451"/>
      <c r="AB1435" s="136"/>
      <c r="AC1435" s="83">
        <f t="shared" si="515"/>
        <v>0</v>
      </c>
      <c r="AD1435" s="501"/>
      <c r="AE1435" s="489"/>
      <c r="AF1435" s="489"/>
      <c r="AG1435" s="498"/>
      <c r="AH1435" s="498"/>
      <c r="AI1435" s="12"/>
      <c r="AJ1435" s="6"/>
      <c r="AK1435" s="11"/>
      <c r="AL1435" s="11"/>
      <c r="AM1435" s="11"/>
      <c r="AN1435" s="11"/>
      <c r="AO1435" s="11"/>
      <c r="AP1435" s="11"/>
      <c r="AQ1435" s="11"/>
      <c r="AR1435" s="11"/>
    </row>
    <row r="1436" spans="1:44" ht="20.100000000000001" customHeight="1">
      <c r="A1436" s="277">
        <v>722</v>
      </c>
      <c r="B1436" s="257" t="s">
        <v>656</v>
      </c>
      <c r="C1436" s="258">
        <v>747</v>
      </c>
      <c r="D1436" s="259" t="s">
        <v>32</v>
      </c>
      <c r="E1436" s="260">
        <v>6</v>
      </c>
      <c r="F1436" s="260">
        <v>1</v>
      </c>
      <c r="G1436" s="260">
        <v>25</v>
      </c>
      <c r="H1436" s="264">
        <v>1</v>
      </c>
      <c r="I1436" s="84">
        <f>E1436*400+F1436*100+G1436</f>
        <v>2525</v>
      </c>
      <c r="J1436" s="84">
        <v>250</v>
      </c>
      <c r="K1436" s="80">
        <f>I1436*J1436</f>
        <v>631250</v>
      </c>
      <c r="L1436" s="245"/>
      <c r="M1436" s="248"/>
      <c r="N1436" s="245"/>
      <c r="O1436" s="48"/>
      <c r="P1436" s="58"/>
      <c r="Q1436" s="251"/>
      <c r="R1436" s="251"/>
      <c r="S1436" s="251"/>
      <c r="T1436" s="245"/>
      <c r="U1436" s="248"/>
      <c r="V1436" s="245"/>
      <c r="W1436" s="278"/>
      <c r="X1436" s="257"/>
      <c r="Y1436" s="257"/>
      <c r="Z1436" s="125">
        <f>K1436</f>
        <v>631250</v>
      </c>
      <c r="AA1436" s="340">
        <v>0.01</v>
      </c>
      <c r="AB1436" s="136">
        <f>+Z1436*AA1436/100</f>
        <v>63.125</v>
      </c>
      <c r="AC1436" s="83">
        <f t="shared" si="515"/>
        <v>53.65625</v>
      </c>
      <c r="AD1436" s="501" t="s">
        <v>20</v>
      </c>
      <c r="AE1436" s="489" t="s">
        <v>2216</v>
      </c>
      <c r="AF1436" s="492" t="s">
        <v>2215</v>
      </c>
      <c r="AG1436" s="498" t="s">
        <v>838</v>
      </c>
      <c r="AH1436" s="498" t="s">
        <v>148</v>
      </c>
      <c r="AI1436" s="12" t="s">
        <v>32</v>
      </c>
      <c r="AJ1436" s="6" t="s">
        <v>36</v>
      </c>
      <c r="AK1436" s="11" t="s">
        <v>15</v>
      </c>
      <c r="AL1436" s="11" t="s">
        <v>16</v>
      </c>
      <c r="AM1436" s="11" t="s">
        <v>17</v>
      </c>
      <c r="AN1436" s="11" t="s">
        <v>38</v>
      </c>
      <c r="AO1436" s="11" t="s">
        <v>316</v>
      </c>
      <c r="AP1436" s="11">
        <v>6</v>
      </c>
      <c r="AQ1436" s="11">
        <v>0</v>
      </c>
      <c r="AR1436" s="11">
        <v>1</v>
      </c>
    </row>
    <row r="1437" spans="1:44">
      <c r="A1437" s="277">
        <v>723</v>
      </c>
      <c r="B1437" s="245" t="s">
        <v>1723</v>
      </c>
      <c r="C1437" s="245"/>
      <c r="D1437" s="245">
        <v>5</v>
      </c>
      <c r="E1437" s="248">
        <v>0</v>
      </c>
      <c r="F1437" s="248">
        <v>0</v>
      </c>
      <c r="G1437" s="248">
        <v>52</v>
      </c>
      <c r="H1437" s="247">
        <v>1</v>
      </c>
      <c r="I1437" s="65">
        <f t="shared" si="517"/>
        <v>52</v>
      </c>
      <c r="J1437" s="84">
        <v>250</v>
      </c>
      <c r="K1437" s="80">
        <f t="shared" si="513"/>
        <v>13000</v>
      </c>
      <c r="L1437" s="245">
        <v>1</v>
      </c>
      <c r="M1437" s="266" t="s">
        <v>1592</v>
      </c>
      <c r="N1437" s="245" t="s">
        <v>1621</v>
      </c>
      <c r="O1437" s="48"/>
      <c r="P1437" s="142">
        <v>146</v>
      </c>
      <c r="Q1437" s="245"/>
      <c r="R1437" s="251"/>
      <c r="S1437" s="245"/>
      <c r="T1437" s="245">
        <v>30</v>
      </c>
      <c r="U1437" s="248"/>
      <c r="V1437" s="245"/>
      <c r="W1437" s="278"/>
      <c r="X1437" s="257"/>
      <c r="Y1437" s="257"/>
      <c r="Z1437" s="125">
        <f>K1437</f>
        <v>13000</v>
      </c>
      <c r="AA1437" s="340">
        <v>0.02</v>
      </c>
      <c r="AB1437" s="136">
        <f>+Z1437*AA1437/100</f>
        <v>2.6</v>
      </c>
      <c r="AC1437" s="83">
        <f t="shared" si="515"/>
        <v>2.21</v>
      </c>
      <c r="AD1437" s="4" t="s">
        <v>20</v>
      </c>
      <c r="AE1437" s="4" t="s">
        <v>272</v>
      </c>
      <c r="AF1437" s="4" t="s">
        <v>160</v>
      </c>
      <c r="AG1437" s="121">
        <v>3350400259925</v>
      </c>
      <c r="AH1437" s="8" t="s">
        <v>1891</v>
      </c>
    </row>
    <row r="1438" spans="1:44">
      <c r="A1438" s="256"/>
      <c r="B1438" s="249"/>
      <c r="C1438" s="245"/>
      <c r="D1438" s="245"/>
      <c r="E1438" s="248"/>
      <c r="F1438" s="248"/>
      <c r="G1438" s="248"/>
      <c r="H1438" s="247"/>
      <c r="I1438" s="65"/>
      <c r="J1438" s="65"/>
      <c r="K1438" s="80"/>
      <c r="L1438" s="245">
        <v>2</v>
      </c>
      <c r="M1438" s="266" t="s">
        <v>1639</v>
      </c>
      <c r="N1438" s="245" t="s">
        <v>1595</v>
      </c>
      <c r="O1438" s="45"/>
      <c r="P1438" s="139">
        <v>15</v>
      </c>
      <c r="Q1438" s="249"/>
      <c r="R1438" s="250"/>
      <c r="S1438" s="245"/>
      <c r="T1438" s="249">
        <v>20</v>
      </c>
      <c r="U1438" s="252"/>
      <c r="V1438" s="249"/>
      <c r="W1438" s="253"/>
      <c r="X1438" s="243"/>
      <c r="Y1438" s="243"/>
      <c r="Z1438" s="125"/>
      <c r="AA1438" s="254"/>
      <c r="AB1438" s="136"/>
      <c r="AC1438" s="83">
        <f t="shared" si="515"/>
        <v>0</v>
      </c>
    </row>
    <row r="1439" spans="1:44">
      <c r="A1439" s="256"/>
      <c r="B1439" s="249"/>
      <c r="C1439" s="245"/>
      <c r="D1439" s="245"/>
      <c r="E1439" s="248"/>
      <c r="F1439" s="248"/>
      <c r="G1439" s="248"/>
      <c r="H1439" s="247"/>
      <c r="I1439" s="65"/>
      <c r="J1439" s="65"/>
      <c r="K1439" s="80"/>
      <c r="L1439" s="245">
        <v>3</v>
      </c>
      <c r="M1439" s="266" t="s">
        <v>1620</v>
      </c>
      <c r="N1439" s="245" t="s">
        <v>1595</v>
      </c>
      <c r="O1439" s="45"/>
      <c r="P1439" s="139">
        <v>15</v>
      </c>
      <c r="Q1439" s="249"/>
      <c r="R1439" s="250"/>
      <c r="S1439" s="245"/>
      <c r="T1439" s="249">
        <v>30</v>
      </c>
      <c r="U1439" s="252"/>
      <c r="V1439" s="249"/>
      <c r="W1439" s="253"/>
      <c r="X1439" s="243"/>
      <c r="Y1439" s="243"/>
      <c r="Z1439" s="125"/>
      <c r="AA1439" s="254"/>
      <c r="AB1439" s="136"/>
      <c r="AC1439" s="83">
        <f t="shared" si="515"/>
        <v>0</v>
      </c>
    </row>
    <row r="1440" spans="1:44" ht="20.100000000000001" customHeight="1">
      <c r="A1440" s="256">
        <v>724</v>
      </c>
      <c r="B1440" s="243" t="s">
        <v>656</v>
      </c>
      <c r="C1440" s="258">
        <v>338</v>
      </c>
      <c r="D1440" s="259" t="s">
        <v>95</v>
      </c>
      <c r="E1440" s="260">
        <v>3</v>
      </c>
      <c r="F1440" s="260">
        <v>0</v>
      </c>
      <c r="G1440" s="260">
        <v>46</v>
      </c>
      <c r="H1440" s="247">
        <v>1</v>
      </c>
      <c r="I1440" s="84">
        <f t="shared" ref="I1440:I1446" si="519">E1440*400+F1440*100+G1440</f>
        <v>1246</v>
      </c>
      <c r="J1440" s="84">
        <v>250</v>
      </c>
      <c r="K1440" s="80">
        <f t="shared" ref="K1440:K1446" si="520">I1440*J1440</f>
        <v>311500</v>
      </c>
      <c r="L1440" s="245"/>
      <c r="M1440" s="248"/>
      <c r="N1440" s="245"/>
      <c r="O1440" s="48"/>
      <c r="P1440" s="142"/>
      <c r="Q1440" s="251"/>
      <c r="R1440" s="251"/>
      <c r="S1440" s="251"/>
      <c r="T1440" s="245"/>
      <c r="U1440" s="248"/>
      <c r="V1440" s="245"/>
      <c r="W1440" s="253"/>
      <c r="X1440" s="243"/>
      <c r="Y1440" s="243"/>
      <c r="Z1440" s="125">
        <f>K1440</f>
        <v>311500</v>
      </c>
      <c r="AA1440" s="254">
        <v>0.01</v>
      </c>
      <c r="AB1440" s="136">
        <f t="shared" si="510"/>
        <v>31.15</v>
      </c>
      <c r="AC1440" s="83">
        <f t="shared" si="515"/>
        <v>26.477499999999999</v>
      </c>
      <c r="AD1440" s="497" t="s">
        <v>20</v>
      </c>
      <c r="AE1440" s="515" t="s">
        <v>272</v>
      </c>
      <c r="AF1440" s="515" t="s">
        <v>171</v>
      </c>
      <c r="AG1440" s="498" t="s">
        <v>987</v>
      </c>
      <c r="AH1440" s="498" t="s">
        <v>306</v>
      </c>
      <c r="AI1440" s="12" t="s">
        <v>95</v>
      </c>
      <c r="AJ1440" s="6" t="s">
        <v>123</v>
      </c>
      <c r="AK1440" s="11" t="s">
        <v>347</v>
      </c>
      <c r="AL1440" s="11" t="s">
        <v>16</v>
      </c>
      <c r="AM1440" s="11" t="s">
        <v>17</v>
      </c>
      <c r="AN1440" s="11" t="s">
        <v>69</v>
      </c>
      <c r="AO1440" s="11" t="s">
        <v>482</v>
      </c>
      <c r="AP1440" s="11">
        <v>3</v>
      </c>
      <c r="AQ1440" s="11">
        <v>0</v>
      </c>
      <c r="AR1440" s="11">
        <v>0</v>
      </c>
    </row>
    <row r="1441" spans="1:44">
      <c r="A1441" s="256">
        <v>725</v>
      </c>
      <c r="B1441" s="249" t="s">
        <v>1319</v>
      </c>
      <c r="C1441" s="263">
        <v>44932</v>
      </c>
      <c r="D1441" s="245">
        <v>4</v>
      </c>
      <c r="E1441" s="248">
        <v>1</v>
      </c>
      <c r="F1441" s="248">
        <v>0</v>
      </c>
      <c r="G1441" s="248">
        <v>89</v>
      </c>
      <c r="H1441" s="247">
        <v>2</v>
      </c>
      <c r="I1441" s="65">
        <f t="shared" si="519"/>
        <v>489</v>
      </c>
      <c r="J1441" s="84">
        <v>500</v>
      </c>
      <c r="K1441" s="80">
        <f t="shared" si="520"/>
        <v>244500</v>
      </c>
      <c r="L1441" s="245"/>
      <c r="M1441" s="266"/>
      <c r="N1441" s="245"/>
      <c r="O1441" s="48"/>
      <c r="P1441" s="58"/>
      <c r="Q1441" s="245"/>
      <c r="R1441" s="251"/>
      <c r="S1441" s="245"/>
      <c r="T1441" s="245"/>
      <c r="U1441" s="248"/>
      <c r="V1441" s="245"/>
      <c r="W1441" s="253"/>
      <c r="X1441" s="243"/>
      <c r="Y1441" s="243"/>
      <c r="Z1441" s="125">
        <f t="shared" ref="Z1441:Z1446" si="521">K1441</f>
        <v>244500</v>
      </c>
      <c r="AA1441" s="254">
        <v>0.02</v>
      </c>
      <c r="AB1441" s="136">
        <f>+Z1441*AA1441/100</f>
        <v>48.9</v>
      </c>
      <c r="AC1441" s="83">
        <f t="shared" si="515"/>
        <v>41.564999999999998</v>
      </c>
      <c r="AD1441" s="4" t="s">
        <v>20</v>
      </c>
      <c r="AE1441" s="4" t="s">
        <v>1963</v>
      </c>
      <c r="AF1441" s="4" t="s">
        <v>1678</v>
      </c>
      <c r="AG1441" s="121">
        <v>3350400179832</v>
      </c>
      <c r="AH1441" s="8" t="s">
        <v>1964</v>
      </c>
    </row>
    <row r="1442" spans="1:44">
      <c r="A1442" s="256">
        <v>726</v>
      </c>
      <c r="B1442" s="249" t="s">
        <v>1139</v>
      </c>
      <c r="C1442" s="245">
        <v>2212</v>
      </c>
      <c r="D1442" s="245"/>
      <c r="E1442" s="248">
        <v>3</v>
      </c>
      <c r="F1442" s="248">
        <v>2</v>
      </c>
      <c r="G1442" s="248">
        <v>94</v>
      </c>
      <c r="H1442" s="247">
        <v>1</v>
      </c>
      <c r="I1442" s="84">
        <f t="shared" si="519"/>
        <v>1494</v>
      </c>
      <c r="J1442" s="84">
        <v>100</v>
      </c>
      <c r="K1442" s="80">
        <f t="shared" si="520"/>
        <v>149400</v>
      </c>
      <c r="L1442" s="245"/>
      <c r="M1442" s="248"/>
      <c r="N1442" s="245"/>
      <c r="O1442" s="48"/>
      <c r="P1442" s="58"/>
      <c r="Q1442" s="251"/>
      <c r="R1442" s="251"/>
      <c r="S1442" s="251"/>
      <c r="T1442" s="245"/>
      <c r="U1442" s="248"/>
      <c r="V1442" s="245"/>
      <c r="W1442" s="253"/>
      <c r="X1442" s="243"/>
      <c r="Y1442" s="243"/>
      <c r="Z1442" s="125">
        <f t="shared" si="521"/>
        <v>149400</v>
      </c>
      <c r="AA1442" s="254">
        <v>0.01</v>
      </c>
      <c r="AB1442" s="136">
        <f t="shared" ref="AB1442:AB1461" si="522">+Z1442*AA1442/100</f>
        <v>14.94</v>
      </c>
      <c r="AC1442" s="83">
        <f t="shared" si="515"/>
        <v>12.699</v>
      </c>
      <c r="AD1442" s="4" t="s">
        <v>20</v>
      </c>
      <c r="AE1442" s="4" t="s">
        <v>519</v>
      </c>
      <c r="AF1442" s="4" t="s">
        <v>198</v>
      </c>
      <c r="AH1442" s="121">
        <v>59</v>
      </c>
      <c r="AI1442" s="121">
        <v>5</v>
      </c>
      <c r="AJ1442" s="4"/>
      <c r="AK1442" s="4"/>
    </row>
    <row r="1443" spans="1:44" ht="16.899999999999999" customHeight="1">
      <c r="A1443" s="256">
        <v>727</v>
      </c>
      <c r="B1443" s="249" t="s">
        <v>1139</v>
      </c>
      <c r="C1443" s="275">
        <v>2136</v>
      </c>
      <c r="D1443" s="245"/>
      <c r="E1443" s="246">
        <v>0</v>
      </c>
      <c r="F1443" s="246">
        <v>1</v>
      </c>
      <c r="G1443" s="246">
        <v>73</v>
      </c>
      <c r="H1443" s="247">
        <v>1</v>
      </c>
      <c r="I1443" s="65">
        <f t="shared" si="519"/>
        <v>173</v>
      </c>
      <c r="J1443" s="84">
        <v>180</v>
      </c>
      <c r="K1443" s="80">
        <f t="shared" si="520"/>
        <v>31140</v>
      </c>
      <c r="L1443" s="245"/>
      <c r="M1443" s="248"/>
      <c r="N1443" s="245"/>
      <c r="O1443" s="48"/>
      <c r="P1443" s="58"/>
      <c r="Q1443" s="251"/>
      <c r="R1443" s="251"/>
      <c r="S1443" s="251"/>
      <c r="T1443" s="245"/>
      <c r="U1443" s="248"/>
      <c r="V1443" s="245"/>
      <c r="W1443" s="253"/>
      <c r="X1443" s="243"/>
      <c r="Y1443" s="243"/>
      <c r="Z1443" s="125">
        <f t="shared" si="521"/>
        <v>31140</v>
      </c>
      <c r="AA1443" s="254">
        <v>0.01</v>
      </c>
      <c r="AB1443" s="136">
        <f t="shared" si="522"/>
        <v>3.1140000000000003</v>
      </c>
      <c r="AC1443" s="83">
        <f t="shared" si="515"/>
        <v>2.6469</v>
      </c>
      <c r="AD1443" s="485" t="s">
        <v>20</v>
      </c>
      <c r="AE1443" s="486" t="s">
        <v>519</v>
      </c>
      <c r="AF1443" s="486" t="s">
        <v>212</v>
      </c>
      <c r="AG1443" s="486" t="s">
        <v>1264</v>
      </c>
      <c r="AH1443" s="486">
        <v>126</v>
      </c>
      <c r="AI1443" s="3">
        <v>7</v>
      </c>
      <c r="AJ1443" s="3" t="s">
        <v>15</v>
      </c>
      <c r="AK1443" s="3" t="s">
        <v>16</v>
      </c>
      <c r="AL1443" s="3" t="s">
        <v>17</v>
      </c>
    </row>
    <row r="1444" spans="1:44" ht="16.899999999999999" customHeight="1">
      <c r="A1444" s="256">
        <v>728</v>
      </c>
      <c r="B1444" s="243" t="s">
        <v>1322</v>
      </c>
      <c r="C1444" s="275"/>
      <c r="D1444" s="245"/>
      <c r="E1444" s="246">
        <v>8</v>
      </c>
      <c r="F1444" s="246">
        <v>3</v>
      </c>
      <c r="G1444" s="246">
        <v>60</v>
      </c>
      <c r="H1444" s="247">
        <v>1</v>
      </c>
      <c r="I1444" s="65">
        <f t="shared" si="519"/>
        <v>3560</v>
      </c>
      <c r="J1444" s="84">
        <v>250</v>
      </c>
      <c r="K1444" s="80">
        <f t="shared" si="520"/>
        <v>890000</v>
      </c>
      <c r="L1444" s="245"/>
      <c r="M1444" s="248"/>
      <c r="N1444" s="245"/>
      <c r="O1444" s="48"/>
      <c r="P1444" s="58"/>
      <c r="Q1444" s="251"/>
      <c r="R1444" s="251"/>
      <c r="S1444" s="251"/>
      <c r="T1444" s="245"/>
      <c r="U1444" s="248"/>
      <c r="V1444" s="245"/>
      <c r="W1444" s="253"/>
      <c r="X1444" s="243"/>
      <c r="Y1444" s="243"/>
      <c r="Z1444" s="125">
        <f t="shared" si="521"/>
        <v>890000</v>
      </c>
      <c r="AA1444" s="254">
        <v>0.01</v>
      </c>
      <c r="AB1444" s="136">
        <f t="shared" si="522"/>
        <v>89</v>
      </c>
      <c r="AC1444" s="83">
        <f t="shared" si="515"/>
        <v>75.649999999999991</v>
      </c>
      <c r="AD1444" s="485" t="s">
        <v>20</v>
      </c>
      <c r="AE1444" s="486" t="s">
        <v>519</v>
      </c>
      <c r="AF1444" s="486" t="s">
        <v>238</v>
      </c>
      <c r="AG1444" s="486"/>
      <c r="AH1444" s="486"/>
      <c r="AI1444" s="3"/>
      <c r="AJ1444" s="3"/>
      <c r="AK1444" s="643"/>
      <c r="AL1444" s="643"/>
    </row>
    <row r="1445" spans="1:44" ht="20.100000000000001" customHeight="1">
      <c r="A1445" s="256">
        <v>729</v>
      </c>
      <c r="B1445" s="243" t="s">
        <v>656</v>
      </c>
      <c r="C1445" s="258">
        <v>747</v>
      </c>
      <c r="D1445" s="259" t="s">
        <v>32</v>
      </c>
      <c r="E1445" s="260">
        <v>1</v>
      </c>
      <c r="F1445" s="260">
        <v>2</v>
      </c>
      <c r="G1445" s="260">
        <v>24</v>
      </c>
      <c r="H1445" s="264">
        <v>1</v>
      </c>
      <c r="I1445" s="65">
        <f t="shared" si="519"/>
        <v>624</v>
      </c>
      <c r="J1445" s="84">
        <v>250</v>
      </c>
      <c r="K1445" s="80">
        <f t="shared" si="520"/>
        <v>156000</v>
      </c>
      <c r="L1445" s="245"/>
      <c r="M1445" s="248"/>
      <c r="N1445" s="245"/>
      <c r="O1445" s="48"/>
      <c r="P1445" s="58"/>
      <c r="Q1445" s="251"/>
      <c r="R1445" s="251"/>
      <c r="S1445" s="251"/>
      <c r="T1445" s="245"/>
      <c r="U1445" s="248"/>
      <c r="V1445" s="245"/>
      <c r="W1445" s="253"/>
      <c r="X1445" s="243"/>
      <c r="Y1445" s="243"/>
      <c r="Z1445" s="125">
        <f t="shared" si="521"/>
        <v>156000</v>
      </c>
      <c r="AA1445" s="254">
        <v>0.01</v>
      </c>
      <c r="AB1445" s="136">
        <f t="shared" si="522"/>
        <v>15.6</v>
      </c>
      <c r="AC1445" s="83">
        <f t="shared" si="515"/>
        <v>13.26</v>
      </c>
      <c r="AD1445" s="501" t="s">
        <v>44</v>
      </c>
      <c r="AE1445" s="489" t="s">
        <v>519</v>
      </c>
      <c r="AF1445" s="489" t="s">
        <v>59</v>
      </c>
      <c r="AG1445" s="498" t="s">
        <v>766</v>
      </c>
      <c r="AH1445" s="498" t="s">
        <v>13</v>
      </c>
      <c r="AI1445" s="12" t="s">
        <v>32</v>
      </c>
      <c r="AJ1445" s="6" t="s">
        <v>36</v>
      </c>
      <c r="AK1445" s="11" t="s">
        <v>15</v>
      </c>
      <c r="AL1445" s="11" t="s">
        <v>16</v>
      </c>
      <c r="AM1445" s="11" t="s">
        <v>17</v>
      </c>
      <c r="AN1445" s="11" t="s">
        <v>127</v>
      </c>
      <c r="AO1445" s="11" t="s">
        <v>76</v>
      </c>
      <c r="AP1445" s="11">
        <v>1</v>
      </c>
      <c r="AQ1445" s="11">
        <v>0</v>
      </c>
      <c r="AR1445" s="11">
        <v>34</v>
      </c>
    </row>
    <row r="1446" spans="1:44" ht="20.100000000000001" customHeight="1">
      <c r="A1446" s="256"/>
      <c r="B1446" s="243" t="s">
        <v>1723</v>
      </c>
      <c r="C1446" s="258"/>
      <c r="D1446" s="259" t="s">
        <v>32</v>
      </c>
      <c r="E1446" s="260">
        <v>0</v>
      </c>
      <c r="F1446" s="260">
        <v>0</v>
      </c>
      <c r="G1446" s="260">
        <v>75</v>
      </c>
      <c r="H1446" s="264">
        <v>5</v>
      </c>
      <c r="I1446" s="65">
        <f t="shared" si="519"/>
        <v>75</v>
      </c>
      <c r="J1446" s="84">
        <v>250</v>
      </c>
      <c r="K1446" s="80">
        <f t="shared" si="520"/>
        <v>18750</v>
      </c>
      <c r="L1446" s="245">
        <v>1</v>
      </c>
      <c r="M1446" s="248" t="s">
        <v>1592</v>
      </c>
      <c r="N1446" s="245" t="s">
        <v>1621</v>
      </c>
      <c r="O1446" s="48"/>
      <c r="P1446" s="142">
        <v>276</v>
      </c>
      <c r="Q1446" s="251"/>
      <c r="R1446" s="251"/>
      <c r="S1446" s="251"/>
      <c r="T1446" s="245">
        <v>20</v>
      </c>
      <c r="U1446" s="248"/>
      <c r="V1446" s="245"/>
      <c r="W1446" s="253"/>
      <c r="X1446" s="243"/>
      <c r="Y1446" s="243"/>
      <c r="Z1446" s="125">
        <f t="shared" si="521"/>
        <v>18750</v>
      </c>
      <c r="AA1446" s="254">
        <v>0.02</v>
      </c>
      <c r="AB1446" s="136">
        <f>+Z1446*AA1446/100</f>
        <v>3.75</v>
      </c>
      <c r="AC1446" s="83">
        <f t="shared" si="515"/>
        <v>3.1875</v>
      </c>
      <c r="AD1446" s="501"/>
      <c r="AE1446" s="489" t="s">
        <v>519</v>
      </c>
      <c r="AF1446" s="489" t="s">
        <v>59</v>
      </c>
      <c r="AG1446" s="498"/>
      <c r="AH1446" s="498"/>
      <c r="AI1446" s="12"/>
      <c r="AJ1446" s="6"/>
      <c r="AK1446" s="11"/>
      <c r="AL1446" s="11"/>
      <c r="AM1446" s="11"/>
      <c r="AN1446" s="11"/>
      <c r="AO1446" s="11"/>
      <c r="AP1446" s="11"/>
      <c r="AQ1446" s="11"/>
      <c r="AR1446" s="11"/>
    </row>
    <row r="1447" spans="1:44" ht="20.100000000000001" customHeight="1">
      <c r="A1447" s="256"/>
      <c r="B1447" s="243"/>
      <c r="C1447" s="258"/>
      <c r="D1447" s="259"/>
      <c r="E1447" s="260"/>
      <c r="F1447" s="260"/>
      <c r="G1447" s="260"/>
      <c r="H1447" s="264"/>
      <c r="I1447" s="65"/>
      <c r="J1447" s="65"/>
      <c r="K1447" s="80"/>
      <c r="L1447" s="245">
        <v>2</v>
      </c>
      <c r="M1447" s="248" t="s">
        <v>1639</v>
      </c>
      <c r="N1447" s="245" t="s">
        <v>1595</v>
      </c>
      <c r="O1447" s="48"/>
      <c r="P1447" s="142">
        <v>110</v>
      </c>
      <c r="Q1447" s="251"/>
      <c r="R1447" s="251"/>
      <c r="S1447" s="251"/>
      <c r="T1447" s="245">
        <v>20</v>
      </c>
      <c r="U1447" s="248"/>
      <c r="V1447" s="245"/>
      <c r="W1447" s="253"/>
      <c r="X1447" s="243"/>
      <c r="Y1447" s="243"/>
      <c r="Z1447" s="125"/>
      <c r="AA1447" s="254"/>
      <c r="AB1447" s="136"/>
      <c r="AC1447" s="83">
        <f t="shared" si="515"/>
        <v>0</v>
      </c>
      <c r="AD1447" s="501"/>
      <c r="AE1447" s="489" t="s">
        <v>519</v>
      </c>
      <c r="AF1447" s="489" t="s">
        <v>59</v>
      </c>
      <c r="AG1447" s="498"/>
      <c r="AH1447" s="498"/>
      <c r="AI1447" s="12"/>
      <c r="AJ1447" s="6"/>
      <c r="AK1447" s="11"/>
      <c r="AL1447" s="11"/>
      <c r="AM1447" s="11"/>
      <c r="AN1447" s="11"/>
      <c r="AO1447" s="11"/>
      <c r="AP1447" s="11"/>
      <c r="AQ1447" s="11"/>
      <c r="AR1447" s="11"/>
    </row>
    <row r="1448" spans="1:44">
      <c r="A1448" s="256">
        <v>730</v>
      </c>
      <c r="B1448" s="249" t="s">
        <v>656</v>
      </c>
      <c r="C1448" s="245">
        <v>59</v>
      </c>
      <c r="D1448" s="245">
        <v>5</v>
      </c>
      <c r="E1448" s="248">
        <v>1</v>
      </c>
      <c r="F1448" s="248">
        <v>3</v>
      </c>
      <c r="G1448" s="248">
        <v>69</v>
      </c>
      <c r="H1448" s="247">
        <v>1</v>
      </c>
      <c r="I1448" s="65">
        <f>E1448*400+F1448*100+G1448</f>
        <v>769</v>
      </c>
      <c r="J1448" s="84">
        <v>250</v>
      </c>
      <c r="K1448" s="80">
        <f>I1448*J1448</f>
        <v>192250</v>
      </c>
      <c r="L1448" s="245"/>
      <c r="M1448" s="248"/>
      <c r="N1448" s="245"/>
      <c r="O1448" s="48"/>
      <c r="P1448" s="58"/>
      <c r="Q1448" s="251"/>
      <c r="R1448" s="251"/>
      <c r="S1448" s="251"/>
      <c r="T1448" s="245"/>
      <c r="U1448" s="248"/>
      <c r="V1448" s="245"/>
      <c r="W1448" s="253"/>
      <c r="X1448" s="243"/>
      <c r="Y1448" s="243"/>
      <c r="Z1448" s="125">
        <f>K1448</f>
        <v>192250</v>
      </c>
      <c r="AA1448" s="254">
        <v>0.01</v>
      </c>
      <c r="AB1448" s="136">
        <f t="shared" si="522"/>
        <v>19.225000000000001</v>
      </c>
      <c r="AC1448" s="83">
        <f t="shared" si="515"/>
        <v>16.341250000000002</v>
      </c>
      <c r="AD1448" s="4" t="s">
        <v>20</v>
      </c>
      <c r="AE1448" s="4" t="s">
        <v>650</v>
      </c>
      <c r="AF1448" s="4" t="s">
        <v>160</v>
      </c>
      <c r="AG1448" s="121">
        <v>3350400256811</v>
      </c>
      <c r="AH1448" s="121">
        <v>42</v>
      </c>
      <c r="AI1448" s="121">
        <v>5</v>
      </c>
      <c r="AJ1448" s="13" t="s">
        <v>36</v>
      </c>
      <c r="AK1448" s="13" t="s">
        <v>15</v>
      </c>
      <c r="AL1448" s="4"/>
      <c r="AM1448" s="4"/>
      <c r="AN1448" s="4"/>
      <c r="AO1448" s="4"/>
      <c r="AP1448" s="4"/>
      <c r="AQ1448" s="4"/>
    </row>
    <row r="1449" spans="1:44">
      <c r="A1449" s="256"/>
      <c r="B1449" s="249" t="s">
        <v>1319</v>
      </c>
      <c r="C1449" s="263">
        <v>45901</v>
      </c>
      <c r="D1449" s="245">
        <v>5</v>
      </c>
      <c r="E1449" s="248">
        <v>0</v>
      </c>
      <c r="F1449" s="248">
        <v>0</v>
      </c>
      <c r="G1449" s="248">
        <v>72</v>
      </c>
      <c r="H1449" s="247">
        <v>4</v>
      </c>
      <c r="I1449" s="65">
        <f>E1449*400+F1449*100+G1449</f>
        <v>72</v>
      </c>
      <c r="J1449" s="84">
        <v>500</v>
      </c>
      <c r="K1449" s="80">
        <f>I1449*J1449</f>
        <v>36000</v>
      </c>
      <c r="L1449" s="245"/>
      <c r="M1449" s="248"/>
      <c r="N1449" s="245"/>
      <c r="O1449" s="48"/>
      <c r="P1449" s="58"/>
      <c r="Q1449" s="251"/>
      <c r="R1449" s="251"/>
      <c r="S1449" s="251"/>
      <c r="T1449" s="245"/>
      <c r="U1449" s="248"/>
      <c r="V1449" s="245"/>
      <c r="W1449" s="253"/>
      <c r="X1449" s="243"/>
      <c r="Y1449" s="243"/>
      <c r="Z1449" s="125">
        <f t="shared" ref="Z1449:Z1454" si="523">K1449</f>
        <v>36000</v>
      </c>
      <c r="AA1449" s="254">
        <v>0.02</v>
      </c>
      <c r="AB1449" s="136">
        <f t="shared" si="522"/>
        <v>7.2</v>
      </c>
      <c r="AC1449" s="83">
        <f t="shared" si="515"/>
        <v>6.12</v>
      </c>
      <c r="AD1449" s="4" t="s">
        <v>20</v>
      </c>
      <c r="AE1449" s="4" t="s">
        <v>650</v>
      </c>
      <c r="AF1449" s="4" t="s">
        <v>160</v>
      </c>
      <c r="AG1449" s="121">
        <v>3350400256811</v>
      </c>
      <c r="AH1449" s="121">
        <v>42</v>
      </c>
      <c r="AI1449" s="121">
        <v>5</v>
      </c>
      <c r="AJ1449" s="13"/>
      <c r="AK1449" s="13"/>
      <c r="AL1449" s="4"/>
      <c r="AM1449" s="4"/>
      <c r="AN1449" s="4"/>
      <c r="AO1449" s="4"/>
      <c r="AP1449" s="4"/>
      <c r="AQ1449" s="4"/>
    </row>
    <row r="1450" spans="1:44" ht="17.25">
      <c r="A1450" s="256">
        <v>731</v>
      </c>
      <c r="B1450" s="249" t="s">
        <v>1286</v>
      </c>
      <c r="C1450" s="275">
        <v>23934</v>
      </c>
      <c r="D1450" s="245">
        <v>4</v>
      </c>
      <c r="E1450" s="246">
        <v>3</v>
      </c>
      <c r="F1450" s="246">
        <v>3</v>
      </c>
      <c r="G1450" s="246">
        <v>17</v>
      </c>
      <c r="H1450" s="247">
        <v>1</v>
      </c>
      <c r="I1450" s="84">
        <f>E1450*400+F1450*100+G1450</f>
        <v>1517</v>
      </c>
      <c r="J1450" s="84">
        <v>250</v>
      </c>
      <c r="K1450" s="80">
        <f>I1450*J1450</f>
        <v>379250</v>
      </c>
      <c r="L1450" s="245"/>
      <c r="M1450" s="248"/>
      <c r="N1450" s="245"/>
      <c r="O1450" s="48"/>
      <c r="P1450" s="58"/>
      <c r="Q1450" s="251"/>
      <c r="R1450" s="251"/>
      <c r="S1450" s="251"/>
      <c r="T1450" s="245"/>
      <c r="U1450" s="248"/>
      <c r="V1450" s="245"/>
      <c r="W1450" s="253"/>
      <c r="X1450" s="243"/>
      <c r="Y1450" s="243"/>
      <c r="Z1450" s="125">
        <f t="shared" si="523"/>
        <v>379250</v>
      </c>
      <c r="AA1450" s="254">
        <v>0.01</v>
      </c>
      <c r="AB1450" s="136">
        <f t="shared" si="522"/>
        <v>37.924999999999997</v>
      </c>
      <c r="AC1450" s="83">
        <f t="shared" si="515"/>
        <v>32.236249999999998</v>
      </c>
      <c r="AD1450" s="484" t="s">
        <v>20</v>
      </c>
      <c r="AE1450" s="484" t="s">
        <v>1301</v>
      </c>
      <c r="AF1450" s="484" t="s">
        <v>547</v>
      </c>
      <c r="AG1450" s="524">
        <v>3350400178365</v>
      </c>
      <c r="AH1450" s="484">
        <v>111</v>
      </c>
      <c r="AI1450" s="14">
        <v>4</v>
      </c>
      <c r="AJ1450" s="35"/>
    </row>
    <row r="1451" spans="1:44">
      <c r="A1451" s="256">
        <v>732</v>
      </c>
      <c r="B1451" s="249" t="s">
        <v>1322</v>
      </c>
      <c r="C1451" s="263"/>
      <c r="D1451" s="245"/>
      <c r="E1451" s="248">
        <v>8</v>
      </c>
      <c r="F1451" s="248">
        <v>0</v>
      </c>
      <c r="G1451" s="248">
        <v>6</v>
      </c>
      <c r="H1451" s="265">
        <v>1</v>
      </c>
      <c r="I1451" s="84">
        <f>E1451*400+F1451*100+G1451</f>
        <v>3206</v>
      </c>
      <c r="J1451" s="267">
        <v>250</v>
      </c>
      <c r="K1451" s="65">
        <f>J1451*I1451</f>
        <v>801500</v>
      </c>
      <c r="L1451" s="245"/>
      <c r="M1451" s="248"/>
      <c r="N1451" s="245"/>
      <c r="O1451" s="48"/>
      <c r="P1451" s="140"/>
      <c r="Q1451" s="251"/>
      <c r="R1451" s="251"/>
      <c r="S1451" s="251"/>
      <c r="T1451" s="248"/>
      <c r="U1451" s="248"/>
      <c r="V1451" s="245"/>
      <c r="W1451" s="306"/>
      <c r="X1451" s="249"/>
      <c r="Y1451" s="249"/>
      <c r="Z1451" s="125">
        <f t="shared" si="523"/>
        <v>801500</v>
      </c>
      <c r="AA1451" s="452">
        <v>0.01</v>
      </c>
      <c r="AB1451" s="136">
        <f t="shared" si="522"/>
        <v>80.150000000000006</v>
      </c>
      <c r="AC1451" s="83">
        <f t="shared" si="515"/>
        <v>68.127499999999998</v>
      </c>
      <c r="AE1451" s="4" t="s">
        <v>2112</v>
      </c>
      <c r="AF1451" s="4" t="s">
        <v>2113</v>
      </c>
    </row>
    <row r="1452" spans="1:44" ht="17.25">
      <c r="A1452" s="256">
        <v>733</v>
      </c>
      <c r="B1452" s="249" t="s">
        <v>1139</v>
      </c>
      <c r="C1452" s="245">
        <v>2361</v>
      </c>
      <c r="D1452" s="245"/>
      <c r="E1452" s="248">
        <v>15</v>
      </c>
      <c r="F1452" s="248">
        <v>3</v>
      </c>
      <c r="G1452" s="248">
        <v>76</v>
      </c>
      <c r="H1452" s="247">
        <v>1</v>
      </c>
      <c r="I1452" s="84">
        <f t="shared" ref="I1452:I1498" si="524">E1452*400+F1452*100+G1452</f>
        <v>6376</v>
      </c>
      <c r="J1452" s="84">
        <v>100</v>
      </c>
      <c r="K1452" s="80">
        <f t="shared" ref="K1452:K1470" si="525">I1452*J1452</f>
        <v>637600</v>
      </c>
      <c r="L1452" s="245"/>
      <c r="M1452" s="248"/>
      <c r="N1452" s="245"/>
      <c r="O1452" s="48"/>
      <c r="P1452" s="58"/>
      <c r="Q1452" s="251"/>
      <c r="R1452" s="251"/>
      <c r="S1452" s="251"/>
      <c r="T1452" s="245"/>
      <c r="U1452" s="248"/>
      <c r="V1452" s="245"/>
      <c r="W1452" s="253"/>
      <c r="X1452" s="243"/>
      <c r="Y1452" s="243"/>
      <c r="Z1452" s="125">
        <f t="shared" si="523"/>
        <v>637600</v>
      </c>
      <c r="AA1452" s="254">
        <v>0.01</v>
      </c>
      <c r="AB1452" s="136">
        <f t="shared" si="522"/>
        <v>63.76</v>
      </c>
      <c r="AC1452" s="83">
        <f t="shared" si="515"/>
        <v>54.195999999999998</v>
      </c>
      <c r="AD1452" s="484" t="s">
        <v>644</v>
      </c>
      <c r="AE1452" s="484" t="s">
        <v>1164</v>
      </c>
      <c r="AF1452" s="484" t="s">
        <v>34</v>
      </c>
      <c r="AG1452" s="484" t="s">
        <v>1163</v>
      </c>
      <c r="AH1452" s="484">
        <v>33</v>
      </c>
      <c r="AI1452" s="14">
        <v>6</v>
      </c>
      <c r="AJ1452" s="14" t="s">
        <v>1165</v>
      </c>
      <c r="AK1452" s="14" t="s">
        <v>16</v>
      </c>
      <c r="AL1452" s="14" t="s">
        <v>1166</v>
      </c>
    </row>
    <row r="1453" spans="1:44" ht="17.25">
      <c r="A1453" s="256"/>
      <c r="B1453" s="249" t="s">
        <v>1723</v>
      </c>
      <c r="C1453" s="245"/>
      <c r="D1453" s="245"/>
      <c r="E1453" s="248">
        <v>0</v>
      </c>
      <c r="F1453" s="248">
        <v>1</v>
      </c>
      <c r="G1453" s="248">
        <v>63</v>
      </c>
      <c r="H1453" s="247">
        <v>1</v>
      </c>
      <c r="I1453" s="65">
        <f>E1453*400+F1453*100+G1453</f>
        <v>163</v>
      </c>
      <c r="J1453" s="84">
        <v>250</v>
      </c>
      <c r="K1453" s="80">
        <f>I1453*J1453</f>
        <v>40750</v>
      </c>
      <c r="L1453" s="245"/>
      <c r="M1453" s="248"/>
      <c r="N1453" s="245"/>
      <c r="O1453" s="48"/>
      <c r="P1453" s="58"/>
      <c r="Q1453" s="251"/>
      <c r="R1453" s="251"/>
      <c r="S1453" s="251"/>
      <c r="T1453" s="245"/>
      <c r="U1453" s="248"/>
      <c r="V1453" s="245"/>
      <c r="W1453" s="253"/>
      <c r="X1453" s="243"/>
      <c r="Y1453" s="243"/>
      <c r="Z1453" s="125">
        <f>K1453</f>
        <v>40750</v>
      </c>
      <c r="AA1453" s="254">
        <v>0.01</v>
      </c>
      <c r="AB1453" s="136">
        <f t="shared" si="522"/>
        <v>4.0750000000000002</v>
      </c>
      <c r="AC1453" s="83">
        <f t="shared" si="515"/>
        <v>3.4637500000000001</v>
      </c>
      <c r="AD1453" s="484" t="s">
        <v>644</v>
      </c>
      <c r="AE1453" s="484" t="s">
        <v>1164</v>
      </c>
      <c r="AF1453" s="484" t="s">
        <v>34</v>
      </c>
      <c r="AG1453" s="484" t="s">
        <v>1163</v>
      </c>
      <c r="AH1453" s="484">
        <v>33</v>
      </c>
      <c r="AI1453" s="14">
        <v>6</v>
      </c>
      <c r="AJ1453" s="14"/>
      <c r="AK1453" s="14"/>
      <c r="AL1453" s="14"/>
    </row>
    <row r="1454" spans="1:44" ht="17.25">
      <c r="A1454" s="256"/>
      <c r="B1454" s="249" t="s">
        <v>1723</v>
      </c>
      <c r="C1454" s="245"/>
      <c r="D1454" s="245"/>
      <c r="E1454" s="248">
        <v>0</v>
      </c>
      <c r="F1454" s="248">
        <v>2</v>
      </c>
      <c r="G1454" s="248">
        <v>99</v>
      </c>
      <c r="H1454" s="247">
        <v>2</v>
      </c>
      <c r="I1454" s="65">
        <f t="shared" si="524"/>
        <v>299</v>
      </c>
      <c r="J1454" s="65">
        <v>250</v>
      </c>
      <c r="K1454" s="80">
        <f t="shared" si="525"/>
        <v>74750</v>
      </c>
      <c r="L1454" s="245">
        <v>1</v>
      </c>
      <c r="M1454" s="248" t="s">
        <v>1592</v>
      </c>
      <c r="N1454" s="245" t="s">
        <v>1621</v>
      </c>
      <c r="O1454" s="48"/>
      <c r="P1454" s="58">
        <v>163</v>
      </c>
      <c r="Q1454" s="251"/>
      <c r="R1454" s="251"/>
      <c r="S1454" s="251"/>
      <c r="T1454" s="245">
        <v>40</v>
      </c>
      <c r="U1454" s="248"/>
      <c r="V1454" s="245"/>
      <c r="W1454" s="253"/>
      <c r="X1454" s="243"/>
      <c r="Y1454" s="243"/>
      <c r="Z1454" s="125">
        <f t="shared" si="523"/>
        <v>74750</v>
      </c>
      <c r="AA1454" s="254">
        <v>0.02</v>
      </c>
      <c r="AB1454" s="136">
        <f t="shared" si="522"/>
        <v>14.95</v>
      </c>
      <c r="AC1454" s="83">
        <f t="shared" si="515"/>
        <v>12.7075</v>
      </c>
      <c r="AD1454" s="484"/>
      <c r="AE1454" s="484" t="s">
        <v>1164</v>
      </c>
      <c r="AF1454" s="484" t="s">
        <v>34</v>
      </c>
      <c r="AG1454" s="484"/>
      <c r="AH1454" s="484"/>
      <c r="AI1454" s="14"/>
      <c r="AJ1454" s="14"/>
      <c r="AK1454" s="14"/>
      <c r="AL1454" s="14"/>
    </row>
    <row r="1455" spans="1:44" ht="17.25">
      <c r="A1455" s="256"/>
      <c r="B1455" s="249"/>
      <c r="C1455" s="245"/>
      <c r="D1455" s="245"/>
      <c r="E1455" s="248"/>
      <c r="F1455" s="248"/>
      <c r="G1455" s="248"/>
      <c r="H1455" s="247">
        <v>1</v>
      </c>
      <c r="I1455" s="65">
        <f t="shared" si="524"/>
        <v>0</v>
      </c>
      <c r="J1455" s="65"/>
      <c r="K1455" s="80">
        <f t="shared" si="525"/>
        <v>0</v>
      </c>
      <c r="L1455" s="245">
        <v>2</v>
      </c>
      <c r="M1455" s="248" t="s">
        <v>1630</v>
      </c>
      <c r="N1455" s="245" t="s">
        <v>1595</v>
      </c>
      <c r="O1455" s="48"/>
      <c r="P1455" s="58">
        <v>129</v>
      </c>
      <c r="Q1455" s="251"/>
      <c r="R1455" s="251"/>
      <c r="S1455" s="251"/>
      <c r="T1455" s="245">
        <v>40</v>
      </c>
      <c r="U1455" s="248"/>
      <c r="V1455" s="245"/>
      <c r="W1455" s="253"/>
      <c r="X1455" s="243"/>
      <c r="Y1455" s="243"/>
      <c r="Z1455" s="125"/>
      <c r="AA1455" s="254"/>
      <c r="AB1455" s="136"/>
      <c r="AC1455" s="83">
        <f t="shared" si="515"/>
        <v>0</v>
      </c>
      <c r="AD1455" s="484"/>
      <c r="AE1455" s="484"/>
      <c r="AF1455" s="484"/>
      <c r="AG1455" s="484"/>
      <c r="AH1455" s="484"/>
      <c r="AI1455" s="14"/>
      <c r="AJ1455" s="14"/>
      <c r="AK1455" s="14"/>
      <c r="AL1455" s="14"/>
    </row>
    <row r="1456" spans="1:44" ht="20.100000000000001" customHeight="1">
      <c r="A1456" s="256">
        <v>734</v>
      </c>
      <c r="B1456" s="243" t="s">
        <v>656</v>
      </c>
      <c r="C1456" s="258">
        <v>333</v>
      </c>
      <c r="D1456" s="259" t="s">
        <v>95</v>
      </c>
      <c r="E1456" s="260">
        <v>4</v>
      </c>
      <c r="F1456" s="260">
        <v>3</v>
      </c>
      <c r="G1456" s="260">
        <v>10</v>
      </c>
      <c r="H1456" s="247">
        <v>1</v>
      </c>
      <c r="I1456" s="84">
        <f t="shared" si="524"/>
        <v>1910</v>
      </c>
      <c r="J1456" s="84">
        <v>400</v>
      </c>
      <c r="K1456" s="80">
        <f t="shared" si="525"/>
        <v>764000</v>
      </c>
      <c r="L1456" s="245"/>
      <c r="M1456" s="248"/>
      <c r="N1456" s="249"/>
      <c r="O1456" s="45"/>
      <c r="P1456" s="139"/>
      <c r="Q1456" s="250"/>
      <c r="R1456" s="250"/>
      <c r="S1456" s="251"/>
      <c r="T1456" s="249"/>
      <c r="U1456" s="252"/>
      <c r="V1456" s="249"/>
      <c r="W1456" s="253"/>
      <c r="X1456" s="243"/>
      <c r="Y1456" s="243"/>
      <c r="Z1456" s="125">
        <f>K1456</f>
        <v>764000</v>
      </c>
      <c r="AA1456" s="254">
        <v>0.01</v>
      </c>
      <c r="AB1456" s="136">
        <f t="shared" si="522"/>
        <v>76.400000000000006</v>
      </c>
      <c r="AC1456" s="83">
        <f t="shared" si="515"/>
        <v>64.94</v>
      </c>
      <c r="AD1456" s="497" t="s">
        <v>10</v>
      </c>
      <c r="AE1456" s="515" t="s">
        <v>690</v>
      </c>
      <c r="AF1456" s="515" t="s">
        <v>240</v>
      </c>
      <c r="AG1456" s="498" t="s">
        <v>1029</v>
      </c>
      <c r="AH1456" s="498" t="s">
        <v>39</v>
      </c>
      <c r="AI1456" s="12" t="s">
        <v>72</v>
      </c>
      <c r="AJ1456" s="200" t="s">
        <v>195</v>
      </c>
      <c r="AK1456" s="11" t="s">
        <v>15</v>
      </c>
      <c r="AL1456" s="11" t="s">
        <v>16</v>
      </c>
      <c r="AM1456" s="11" t="s">
        <v>17</v>
      </c>
      <c r="AN1456" s="11" t="s">
        <v>138</v>
      </c>
      <c r="AO1456" s="11" t="s">
        <v>525</v>
      </c>
      <c r="AP1456" s="11">
        <v>2</v>
      </c>
      <c r="AQ1456" s="11">
        <v>3</v>
      </c>
      <c r="AR1456" s="11">
        <v>89</v>
      </c>
    </row>
    <row r="1457" spans="1:44" ht="20.100000000000001" customHeight="1">
      <c r="A1457" s="256"/>
      <c r="B1457" s="243" t="s">
        <v>656</v>
      </c>
      <c r="C1457" s="258">
        <v>333</v>
      </c>
      <c r="D1457" s="259" t="s">
        <v>95</v>
      </c>
      <c r="E1457" s="260">
        <v>6</v>
      </c>
      <c r="F1457" s="260">
        <v>1</v>
      </c>
      <c r="G1457" s="260">
        <v>21</v>
      </c>
      <c r="H1457" s="247">
        <v>1</v>
      </c>
      <c r="I1457" s="84">
        <f t="shared" si="524"/>
        <v>2521</v>
      </c>
      <c r="J1457" s="84">
        <v>400</v>
      </c>
      <c r="K1457" s="80">
        <f t="shared" si="525"/>
        <v>1008400</v>
      </c>
      <c r="L1457" s="245"/>
      <c r="M1457" s="248"/>
      <c r="N1457" s="249"/>
      <c r="O1457" s="45"/>
      <c r="P1457" s="139"/>
      <c r="Q1457" s="250"/>
      <c r="R1457" s="250"/>
      <c r="S1457" s="251"/>
      <c r="T1457" s="249"/>
      <c r="U1457" s="252"/>
      <c r="V1457" s="249"/>
      <c r="W1457" s="253"/>
      <c r="X1457" s="243"/>
      <c r="Y1457" s="243"/>
      <c r="Z1457" s="125">
        <f t="shared" ref="Z1457:Z1465" si="526">K1457</f>
        <v>1008400</v>
      </c>
      <c r="AA1457" s="254">
        <v>0.01</v>
      </c>
      <c r="AB1457" s="136">
        <f t="shared" si="522"/>
        <v>100.84</v>
      </c>
      <c r="AC1457" s="83">
        <f t="shared" si="515"/>
        <v>85.713999999999999</v>
      </c>
      <c r="AD1457" s="497" t="s">
        <v>10</v>
      </c>
      <c r="AE1457" s="515" t="s">
        <v>690</v>
      </c>
      <c r="AF1457" s="515" t="s">
        <v>240</v>
      </c>
      <c r="AG1457" s="498" t="s">
        <v>1029</v>
      </c>
      <c r="AH1457" s="498" t="s">
        <v>39</v>
      </c>
      <c r="AI1457" s="12" t="s">
        <v>72</v>
      </c>
      <c r="AJ1457" s="200" t="s">
        <v>195</v>
      </c>
      <c r="AK1457" s="11" t="s">
        <v>15</v>
      </c>
      <c r="AL1457" s="11" t="s">
        <v>16</v>
      </c>
      <c r="AM1457" s="11" t="s">
        <v>17</v>
      </c>
      <c r="AN1457" s="11" t="s">
        <v>51</v>
      </c>
      <c r="AO1457" s="11" t="s">
        <v>626</v>
      </c>
      <c r="AP1457" s="11">
        <v>3</v>
      </c>
      <c r="AQ1457" s="11">
        <v>1</v>
      </c>
      <c r="AR1457" s="11">
        <v>39</v>
      </c>
    </row>
    <row r="1458" spans="1:44" ht="20.100000000000001" customHeight="1">
      <c r="A1458" s="256">
        <v>735</v>
      </c>
      <c r="B1458" s="243" t="s">
        <v>656</v>
      </c>
      <c r="C1458" s="258">
        <v>568</v>
      </c>
      <c r="D1458" s="259" t="s">
        <v>95</v>
      </c>
      <c r="E1458" s="260">
        <v>7</v>
      </c>
      <c r="F1458" s="260">
        <v>0</v>
      </c>
      <c r="G1458" s="260">
        <v>0</v>
      </c>
      <c r="H1458" s="264">
        <v>1</v>
      </c>
      <c r="I1458" s="84">
        <f t="shared" si="524"/>
        <v>2800</v>
      </c>
      <c r="J1458" s="84">
        <v>250</v>
      </c>
      <c r="K1458" s="80">
        <f t="shared" si="525"/>
        <v>700000</v>
      </c>
      <c r="L1458" s="245"/>
      <c r="M1458" s="248"/>
      <c r="N1458" s="249"/>
      <c r="O1458" s="45"/>
      <c r="P1458" s="139"/>
      <c r="Q1458" s="250"/>
      <c r="R1458" s="250"/>
      <c r="S1458" s="251"/>
      <c r="T1458" s="249"/>
      <c r="U1458" s="252"/>
      <c r="V1458" s="249"/>
      <c r="W1458" s="253"/>
      <c r="X1458" s="243"/>
      <c r="Y1458" s="243"/>
      <c r="Z1458" s="125">
        <f t="shared" si="526"/>
        <v>700000</v>
      </c>
      <c r="AA1458" s="254">
        <v>0.01</v>
      </c>
      <c r="AB1458" s="136">
        <f t="shared" si="522"/>
        <v>70</v>
      </c>
      <c r="AC1458" s="83">
        <f t="shared" si="515"/>
        <v>59.5</v>
      </c>
      <c r="AD1458" s="501" t="s">
        <v>20</v>
      </c>
      <c r="AE1458" s="489" t="s">
        <v>471</v>
      </c>
      <c r="AF1458" s="489" t="s">
        <v>472</v>
      </c>
      <c r="AG1458" s="498" t="s">
        <v>873</v>
      </c>
      <c r="AH1458" s="498" t="s">
        <v>117</v>
      </c>
      <c r="AI1458" s="12" t="s">
        <v>14</v>
      </c>
      <c r="AJ1458" s="6" t="s">
        <v>36</v>
      </c>
      <c r="AK1458" s="11" t="s">
        <v>15</v>
      </c>
      <c r="AL1458" s="11" t="s">
        <v>16</v>
      </c>
      <c r="AM1458" s="11" t="s">
        <v>17</v>
      </c>
      <c r="AN1458" s="11" t="s">
        <v>57</v>
      </c>
      <c r="AO1458" s="11" t="s">
        <v>316</v>
      </c>
      <c r="AP1458" s="11">
        <v>2</v>
      </c>
      <c r="AQ1458" s="11">
        <v>0</v>
      </c>
      <c r="AR1458" s="11">
        <v>76</v>
      </c>
    </row>
    <row r="1459" spans="1:44" ht="18.75" customHeight="1">
      <c r="A1459" s="256">
        <v>736</v>
      </c>
      <c r="B1459" s="287" t="s">
        <v>1139</v>
      </c>
      <c r="C1459" s="282">
        <v>661</v>
      </c>
      <c r="D1459" s="407"/>
      <c r="E1459" s="288">
        <v>3</v>
      </c>
      <c r="F1459" s="288">
        <v>3</v>
      </c>
      <c r="G1459" s="288">
        <v>65</v>
      </c>
      <c r="H1459" s="313">
        <v>1</v>
      </c>
      <c r="I1459" s="100">
        <f t="shared" si="524"/>
        <v>1565</v>
      </c>
      <c r="J1459" s="100">
        <v>130</v>
      </c>
      <c r="K1459" s="80">
        <f t="shared" si="525"/>
        <v>203450</v>
      </c>
      <c r="L1459" s="282"/>
      <c r="M1459" s="288"/>
      <c r="N1459" s="282"/>
      <c r="O1459" s="88"/>
      <c r="P1459" s="147"/>
      <c r="Q1459" s="290"/>
      <c r="R1459" s="290"/>
      <c r="S1459" s="290"/>
      <c r="T1459" s="282"/>
      <c r="U1459" s="288"/>
      <c r="V1459" s="287"/>
      <c r="W1459" s="292"/>
      <c r="X1459" s="293"/>
      <c r="Y1459" s="293"/>
      <c r="Z1459" s="125">
        <f t="shared" si="526"/>
        <v>203450</v>
      </c>
      <c r="AA1459" s="333">
        <v>0.01</v>
      </c>
      <c r="AB1459" s="136">
        <f t="shared" si="522"/>
        <v>20.344999999999999</v>
      </c>
      <c r="AC1459" s="83">
        <f t="shared" si="515"/>
        <v>17.293249999999997</v>
      </c>
      <c r="AD1459" s="21" t="s">
        <v>10</v>
      </c>
      <c r="AE1459" s="21" t="s">
        <v>1150</v>
      </c>
      <c r="AF1459" s="21" t="s">
        <v>1141</v>
      </c>
      <c r="AG1459" s="15">
        <v>3350400079269</v>
      </c>
      <c r="AH1459" s="15">
        <v>91</v>
      </c>
      <c r="AI1459" s="15">
        <v>2</v>
      </c>
      <c r="AJ1459" s="4"/>
      <c r="AK1459" s="4"/>
    </row>
    <row r="1460" spans="1:44">
      <c r="A1460" s="256">
        <v>737</v>
      </c>
      <c r="B1460" s="243" t="s">
        <v>1322</v>
      </c>
      <c r="C1460" s="262">
        <v>23933</v>
      </c>
      <c r="D1460" s="245">
        <v>4</v>
      </c>
      <c r="E1460" s="248">
        <v>0</v>
      </c>
      <c r="F1460" s="248">
        <v>2</v>
      </c>
      <c r="G1460" s="248">
        <v>48</v>
      </c>
      <c r="H1460" s="247">
        <v>1</v>
      </c>
      <c r="I1460" s="84">
        <f t="shared" si="524"/>
        <v>248</v>
      </c>
      <c r="J1460" s="84">
        <v>250</v>
      </c>
      <c r="K1460" s="80">
        <f t="shared" si="525"/>
        <v>62000</v>
      </c>
      <c r="L1460" s="245"/>
      <c r="M1460" s="248"/>
      <c r="N1460" s="245"/>
      <c r="O1460" s="48"/>
      <c r="P1460" s="58"/>
      <c r="Q1460" s="251"/>
      <c r="R1460" s="251"/>
      <c r="S1460" s="251"/>
      <c r="T1460" s="245"/>
      <c r="U1460" s="248"/>
      <c r="V1460" s="249"/>
      <c r="W1460" s="253"/>
      <c r="X1460" s="243"/>
      <c r="Y1460" s="243"/>
      <c r="Z1460" s="125">
        <f t="shared" si="526"/>
        <v>62000</v>
      </c>
      <c r="AA1460" s="254">
        <v>0.01</v>
      </c>
      <c r="AB1460" s="136">
        <f t="shared" si="522"/>
        <v>6.2</v>
      </c>
      <c r="AC1460" s="83">
        <f t="shared" si="515"/>
        <v>5.27</v>
      </c>
      <c r="AD1460" s="4" t="s">
        <v>20</v>
      </c>
      <c r="AE1460" s="4" t="s">
        <v>1150</v>
      </c>
      <c r="AF1460" s="4" t="s">
        <v>527</v>
      </c>
      <c r="AG1460" s="121">
        <v>3350500179745</v>
      </c>
      <c r="AH1460" s="8" t="s">
        <v>1568</v>
      </c>
      <c r="AI1460" s="204" t="s">
        <v>195</v>
      </c>
    </row>
    <row r="1461" spans="1:44" ht="20.100000000000001" customHeight="1">
      <c r="A1461" s="256">
        <v>738</v>
      </c>
      <c r="B1461" s="243" t="s">
        <v>656</v>
      </c>
      <c r="C1461" s="258">
        <v>568</v>
      </c>
      <c r="D1461" s="259" t="s">
        <v>95</v>
      </c>
      <c r="E1461" s="260">
        <v>8</v>
      </c>
      <c r="F1461" s="260">
        <v>3</v>
      </c>
      <c r="G1461" s="260">
        <v>14</v>
      </c>
      <c r="H1461" s="247">
        <v>1</v>
      </c>
      <c r="I1461" s="84">
        <f t="shared" si="524"/>
        <v>3514</v>
      </c>
      <c r="J1461" s="84">
        <v>250</v>
      </c>
      <c r="K1461" s="80">
        <f t="shared" si="525"/>
        <v>878500</v>
      </c>
      <c r="L1461" s="245"/>
      <c r="M1461" s="248"/>
      <c r="N1461" s="245"/>
      <c r="O1461" s="48"/>
      <c r="P1461" s="58"/>
      <c r="Q1461" s="251"/>
      <c r="R1461" s="251"/>
      <c r="S1461" s="251"/>
      <c r="T1461" s="245"/>
      <c r="U1461" s="248"/>
      <c r="V1461" s="249"/>
      <c r="W1461" s="253"/>
      <c r="X1461" s="243"/>
      <c r="Y1461" s="243"/>
      <c r="Z1461" s="125">
        <f t="shared" si="526"/>
        <v>878500</v>
      </c>
      <c r="AA1461" s="254">
        <v>0.01</v>
      </c>
      <c r="AB1461" s="136">
        <f t="shared" si="522"/>
        <v>87.85</v>
      </c>
      <c r="AC1461" s="83">
        <f t="shared" si="515"/>
        <v>74.672499999999999</v>
      </c>
      <c r="AD1461" s="501" t="s">
        <v>20</v>
      </c>
      <c r="AE1461" s="489" t="s">
        <v>534</v>
      </c>
      <c r="AF1461" s="489" t="s">
        <v>74</v>
      </c>
      <c r="AG1461" s="498" t="s">
        <v>1072</v>
      </c>
      <c r="AH1461" s="498" t="s">
        <v>506</v>
      </c>
      <c r="AI1461" s="12" t="s">
        <v>95</v>
      </c>
      <c r="AJ1461" s="6" t="s">
        <v>123</v>
      </c>
      <c r="AK1461" s="11" t="s">
        <v>15</v>
      </c>
      <c r="AL1461" s="11" t="s">
        <v>16</v>
      </c>
      <c r="AM1461" s="11" t="s">
        <v>17</v>
      </c>
      <c r="AN1461" s="11" t="s">
        <v>106</v>
      </c>
      <c r="AO1461" s="11" t="s">
        <v>595</v>
      </c>
      <c r="AP1461" s="11">
        <v>3</v>
      </c>
      <c r="AQ1461" s="11">
        <v>1</v>
      </c>
      <c r="AR1461" s="11">
        <v>84</v>
      </c>
    </row>
    <row r="1462" spans="1:44" ht="18.75" customHeight="1">
      <c r="A1462" s="256">
        <v>739</v>
      </c>
      <c r="B1462" s="287" t="s">
        <v>1286</v>
      </c>
      <c r="C1462" s="281">
        <v>23933</v>
      </c>
      <c r="D1462" s="282"/>
      <c r="E1462" s="312">
        <v>7</v>
      </c>
      <c r="F1462" s="312">
        <v>2</v>
      </c>
      <c r="G1462" s="312">
        <v>9</v>
      </c>
      <c r="H1462" s="247">
        <v>1</v>
      </c>
      <c r="I1462" s="84">
        <f t="shared" si="524"/>
        <v>3009</v>
      </c>
      <c r="J1462" s="84">
        <v>250</v>
      </c>
      <c r="K1462" s="80">
        <f t="shared" si="525"/>
        <v>752250</v>
      </c>
      <c r="L1462" s="282"/>
      <c r="M1462" s="288"/>
      <c r="N1462" s="282"/>
      <c r="O1462" s="88"/>
      <c r="P1462" s="147"/>
      <c r="Q1462" s="290"/>
      <c r="R1462" s="290"/>
      <c r="S1462" s="290"/>
      <c r="T1462" s="282"/>
      <c r="U1462" s="288"/>
      <c r="V1462" s="287"/>
      <c r="W1462" s="292"/>
      <c r="X1462" s="293"/>
      <c r="Y1462" s="293"/>
      <c r="Z1462" s="125">
        <f t="shared" si="526"/>
        <v>752250</v>
      </c>
      <c r="AA1462" s="254">
        <v>0.01</v>
      </c>
      <c r="AB1462" s="136">
        <f t="shared" ref="AB1462:AB1478" si="527">+Z1462*AA1462/100</f>
        <v>75.224999999999994</v>
      </c>
      <c r="AC1462" s="83">
        <f t="shared" si="515"/>
        <v>63.941249999999997</v>
      </c>
      <c r="AD1462" s="517" t="s">
        <v>20</v>
      </c>
      <c r="AE1462" s="518" t="s">
        <v>1305</v>
      </c>
      <c r="AF1462" s="518" t="s">
        <v>355</v>
      </c>
      <c r="AG1462" s="584">
        <v>3350400176558</v>
      </c>
      <c r="AH1462" s="518">
        <v>29</v>
      </c>
      <c r="AI1462" s="17">
        <v>4</v>
      </c>
      <c r="AJ1462" s="17" t="s">
        <v>15</v>
      </c>
      <c r="AK1462" s="17" t="s">
        <v>16</v>
      </c>
      <c r="AL1462" s="17" t="s">
        <v>17</v>
      </c>
    </row>
    <row r="1463" spans="1:44" ht="20.100000000000001" customHeight="1">
      <c r="A1463" s="256">
        <v>740</v>
      </c>
      <c r="B1463" s="243" t="s">
        <v>656</v>
      </c>
      <c r="C1463" s="258">
        <v>338</v>
      </c>
      <c r="D1463" s="259" t="s">
        <v>95</v>
      </c>
      <c r="E1463" s="260">
        <v>5</v>
      </c>
      <c r="F1463" s="260">
        <v>1</v>
      </c>
      <c r="G1463" s="260">
        <v>82</v>
      </c>
      <c r="H1463" s="247">
        <v>1</v>
      </c>
      <c r="I1463" s="84">
        <f t="shared" si="524"/>
        <v>2182</v>
      </c>
      <c r="J1463" s="84">
        <v>250</v>
      </c>
      <c r="K1463" s="80">
        <f t="shared" si="525"/>
        <v>545500</v>
      </c>
      <c r="L1463" s="245"/>
      <c r="M1463" s="248"/>
      <c r="N1463" s="245"/>
      <c r="O1463" s="48"/>
      <c r="P1463" s="58"/>
      <c r="Q1463" s="251"/>
      <c r="R1463" s="251"/>
      <c r="S1463" s="251"/>
      <c r="T1463" s="245"/>
      <c r="U1463" s="248"/>
      <c r="V1463" s="249"/>
      <c r="W1463" s="253"/>
      <c r="X1463" s="243"/>
      <c r="Y1463" s="243"/>
      <c r="Z1463" s="125">
        <f t="shared" si="526"/>
        <v>545500</v>
      </c>
      <c r="AA1463" s="254">
        <v>0.01</v>
      </c>
      <c r="AB1463" s="136">
        <f t="shared" si="527"/>
        <v>54.55</v>
      </c>
      <c r="AC1463" s="83">
        <f t="shared" si="515"/>
        <v>46.3675</v>
      </c>
      <c r="AD1463" s="501" t="s">
        <v>10</v>
      </c>
      <c r="AE1463" s="489" t="s">
        <v>357</v>
      </c>
      <c r="AF1463" s="489" t="s">
        <v>123</v>
      </c>
      <c r="AG1463" s="498" t="s">
        <v>1014</v>
      </c>
      <c r="AH1463" s="498" t="s">
        <v>43</v>
      </c>
      <c r="AI1463" s="12" t="s">
        <v>95</v>
      </c>
      <c r="AJ1463" s="6" t="s">
        <v>123</v>
      </c>
      <c r="AK1463" s="11" t="s">
        <v>15</v>
      </c>
      <c r="AL1463" s="11" t="s">
        <v>16</v>
      </c>
      <c r="AM1463" s="11" t="s">
        <v>17</v>
      </c>
      <c r="AN1463" s="11" t="s">
        <v>33</v>
      </c>
      <c r="AO1463" s="11" t="s">
        <v>525</v>
      </c>
      <c r="AP1463" s="11">
        <v>1</v>
      </c>
      <c r="AQ1463" s="11">
        <v>2</v>
      </c>
      <c r="AR1463" s="11">
        <v>22</v>
      </c>
    </row>
    <row r="1464" spans="1:44" ht="20.100000000000001" customHeight="1">
      <c r="A1464" s="256"/>
      <c r="B1464" s="243" t="s">
        <v>1319</v>
      </c>
      <c r="C1464" s="281">
        <v>44939</v>
      </c>
      <c r="D1464" s="259" t="s">
        <v>95</v>
      </c>
      <c r="E1464" s="260">
        <v>0</v>
      </c>
      <c r="F1464" s="260">
        <v>0</v>
      </c>
      <c r="G1464" s="260">
        <v>11</v>
      </c>
      <c r="H1464" s="247">
        <v>2</v>
      </c>
      <c r="I1464" s="65">
        <f t="shared" si="524"/>
        <v>11</v>
      </c>
      <c r="J1464" s="84">
        <v>500</v>
      </c>
      <c r="K1464" s="80">
        <f t="shared" si="525"/>
        <v>5500</v>
      </c>
      <c r="L1464" s="245"/>
      <c r="M1464" s="362" t="s">
        <v>1620</v>
      </c>
      <c r="N1464" s="277" t="s">
        <v>1613</v>
      </c>
      <c r="O1464" s="48"/>
      <c r="P1464" s="58">
        <v>4</v>
      </c>
      <c r="Q1464" s="251"/>
      <c r="R1464" s="251"/>
      <c r="S1464" s="251"/>
      <c r="T1464" s="245">
        <v>20</v>
      </c>
      <c r="U1464" s="248"/>
      <c r="V1464" s="249"/>
      <c r="W1464" s="253"/>
      <c r="X1464" s="243"/>
      <c r="Y1464" s="243"/>
      <c r="Z1464" s="125">
        <f t="shared" si="526"/>
        <v>5500</v>
      </c>
      <c r="AA1464" s="254">
        <v>0.02</v>
      </c>
      <c r="AB1464" s="136">
        <f t="shared" si="527"/>
        <v>1.1000000000000001</v>
      </c>
      <c r="AC1464" s="83">
        <f t="shared" si="515"/>
        <v>0.93500000000000005</v>
      </c>
      <c r="AD1464" s="501" t="s">
        <v>10</v>
      </c>
      <c r="AE1464" s="489" t="s">
        <v>357</v>
      </c>
      <c r="AF1464" s="489" t="s">
        <v>123</v>
      </c>
      <c r="AG1464" s="498" t="s">
        <v>1014</v>
      </c>
      <c r="AH1464" s="498" t="s">
        <v>43</v>
      </c>
      <c r="AI1464" s="12" t="s">
        <v>95</v>
      </c>
      <c r="AJ1464" s="6"/>
      <c r="AK1464" s="11"/>
      <c r="AL1464" s="11"/>
      <c r="AM1464" s="11"/>
      <c r="AN1464" s="11"/>
      <c r="AO1464" s="11"/>
      <c r="AP1464" s="11"/>
      <c r="AQ1464" s="11"/>
      <c r="AR1464" s="11"/>
    </row>
    <row r="1465" spans="1:44" ht="20.100000000000001" customHeight="1">
      <c r="A1465" s="256"/>
      <c r="B1465" s="243" t="s">
        <v>1319</v>
      </c>
      <c r="C1465" s="281">
        <v>45127</v>
      </c>
      <c r="D1465" s="259" t="s">
        <v>95</v>
      </c>
      <c r="E1465" s="260">
        <v>0</v>
      </c>
      <c r="F1465" s="260">
        <v>0</v>
      </c>
      <c r="G1465" s="260">
        <v>62</v>
      </c>
      <c r="H1465" s="247">
        <v>2</v>
      </c>
      <c r="I1465" s="65">
        <f t="shared" si="524"/>
        <v>62</v>
      </c>
      <c r="J1465" s="84">
        <v>500</v>
      </c>
      <c r="K1465" s="80">
        <f t="shared" si="525"/>
        <v>31000</v>
      </c>
      <c r="L1465" s="245"/>
      <c r="M1465" s="362" t="s">
        <v>1592</v>
      </c>
      <c r="N1465" s="277" t="s">
        <v>1621</v>
      </c>
      <c r="O1465" s="48"/>
      <c r="P1465" s="142">
        <v>138</v>
      </c>
      <c r="Q1465" s="251"/>
      <c r="R1465" s="251"/>
      <c r="S1465" s="251"/>
      <c r="T1465" s="245">
        <v>20</v>
      </c>
      <c r="U1465" s="248"/>
      <c r="V1465" s="249"/>
      <c r="W1465" s="253"/>
      <c r="X1465" s="243"/>
      <c r="Y1465" s="243"/>
      <c r="Z1465" s="125">
        <f t="shared" si="526"/>
        <v>31000</v>
      </c>
      <c r="AA1465" s="254">
        <v>0.02</v>
      </c>
      <c r="AB1465" s="136">
        <f>+Z1465*AA1465/100</f>
        <v>6.2</v>
      </c>
      <c r="AC1465" s="83">
        <f t="shared" si="515"/>
        <v>5.27</v>
      </c>
      <c r="AD1465" s="501" t="s">
        <v>10</v>
      </c>
      <c r="AE1465" s="489" t="s">
        <v>357</v>
      </c>
      <c r="AF1465" s="489" t="s">
        <v>123</v>
      </c>
      <c r="AG1465" s="498" t="s">
        <v>1014</v>
      </c>
      <c r="AH1465" s="498" t="s">
        <v>43</v>
      </c>
      <c r="AI1465" s="12" t="s">
        <v>95</v>
      </c>
      <c r="AJ1465" s="6"/>
      <c r="AK1465" s="11"/>
      <c r="AL1465" s="11"/>
      <c r="AM1465" s="11"/>
      <c r="AN1465" s="11"/>
      <c r="AO1465" s="11"/>
      <c r="AP1465" s="11"/>
      <c r="AQ1465" s="11"/>
      <c r="AR1465" s="11"/>
    </row>
    <row r="1466" spans="1:44" ht="20.100000000000001" customHeight="1">
      <c r="A1466" s="256"/>
      <c r="B1466" s="243"/>
      <c r="C1466" s="258"/>
      <c r="D1466" s="259"/>
      <c r="E1466" s="260"/>
      <c r="F1466" s="260"/>
      <c r="G1466" s="260"/>
      <c r="H1466" s="247">
        <v>1</v>
      </c>
      <c r="I1466" s="65">
        <f t="shared" si="524"/>
        <v>0</v>
      </c>
      <c r="J1466" s="65"/>
      <c r="K1466" s="80">
        <f t="shared" si="525"/>
        <v>0</v>
      </c>
      <c r="L1466" s="245"/>
      <c r="M1466" s="362" t="s">
        <v>1629</v>
      </c>
      <c r="N1466" s="277" t="s">
        <v>1595</v>
      </c>
      <c r="O1466" s="48"/>
      <c r="P1466" s="58">
        <v>45</v>
      </c>
      <c r="Q1466" s="251"/>
      <c r="R1466" s="251"/>
      <c r="S1466" s="251"/>
      <c r="T1466" s="245">
        <v>10</v>
      </c>
      <c r="U1466" s="248"/>
      <c r="V1466" s="249"/>
      <c r="W1466" s="253"/>
      <c r="X1466" s="243"/>
      <c r="Y1466" s="243"/>
      <c r="Z1466" s="125"/>
      <c r="AA1466" s="254"/>
      <c r="AB1466" s="136"/>
      <c r="AC1466" s="83">
        <f t="shared" si="515"/>
        <v>0</v>
      </c>
      <c r="AD1466" s="501"/>
      <c r="AE1466" s="489"/>
      <c r="AF1466" s="489"/>
      <c r="AG1466" s="498"/>
      <c r="AH1466" s="498"/>
      <c r="AI1466" s="12"/>
      <c r="AJ1466" s="6"/>
      <c r="AK1466" s="11"/>
      <c r="AL1466" s="11"/>
      <c r="AM1466" s="11"/>
      <c r="AN1466" s="11"/>
      <c r="AO1466" s="11"/>
      <c r="AP1466" s="11"/>
      <c r="AQ1466" s="11"/>
      <c r="AR1466" s="11"/>
    </row>
    <row r="1467" spans="1:44" ht="20.100000000000001" customHeight="1">
      <c r="A1467" s="256"/>
      <c r="B1467" s="243"/>
      <c r="C1467" s="258"/>
      <c r="D1467" s="259"/>
      <c r="E1467" s="260"/>
      <c r="F1467" s="260"/>
      <c r="G1467" s="260"/>
      <c r="H1467" s="247">
        <v>1</v>
      </c>
      <c r="I1467" s="65">
        <f t="shared" si="524"/>
        <v>0</v>
      </c>
      <c r="J1467" s="65"/>
      <c r="K1467" s="80">
        <f t="shared" si="525"/>
        <v>0</v>
      </c>
      <c r="L1467" s="245"/>
      <c r="M1467" s="362" t="s">
        <v>1630</v>
      </c>
      <c r="N1467" s="277" t="s">
        <v>1595</v>
      </c>
      <c r="O1467" s="48"/>
      <c r="P1467" s="58">
        <v>20</v>
      </c>
      <c r="Q1467" s="251"/>
      <c r="R1467" s="251"/>
      <c r="S1467" s="251"/>
      <c r="T1467" s="245">
        <v>40</v>
      </c>
      <c r="U1467" s="248"/>
      <c r="V1467" s="249"/>
      <c r="W1467" s="253"/>
      <c r="X1467" s="243"/>
      <c r="Y1467" s="243"/>
      <c r="Z1467" s="125"/>
      <c r="AA1467" s="254"/>
      <c r="AB1467" s="136"/>
      <c r="AC1467" s="83">
        <f t="shared" si="515"/>
        <v>0</v>
      </c>
      <c r="AD1467" s="501"/>
      <c r="AE1467" s="489"/>
      <c r="AF1467" s="489"/>
      <c r="AG1467" s="498"/>
      <c r="AH1467" s="498"/>
      <c r="AI1467" s="12"/>
      <c r="AJ1467" s="6"/>
      <c r="AK1467" s="11"/>
      <c r="AL1467" s="11"/>
      <c r="AM1467" s="11"/>
      <c r="AN1467" s="11"/>
      <c r="AO1467" s="11"/>
      <c r="AP1467" s="11"/>
      <c r="AQ1467" s="11"/>
      <c r="AR1467" s="11"/>
    </row>
    <row r="1468" spans="1:44" ht="20.100000000000001" customHeight="1">
      <c r="A1468" s="256">
        <v>741</v>
      </c>
      <c r="B1468" s="243" t="s">
        <v>656</v>
      </c>
      <c r="C1468" s="258">
        <v>340</v>
      </c>
      <c r="D1468" s="259" t="s">
        <v>32</v>
      </c>
      <c r="E1468" s="260">
        <v>3</v>
      </c>
      <c r="F1468" s="260">
        <v>1</v>
      </c>
      <c r="G1468" s="260">
        <v>0</v>
      </c>
      <c r="H1468" s="247">
        <v>1</v>
      </c>
      <c r="I1468" s="84">
        <f t="shared" si="524"/>
        <v>1300</v>
      </c>
      <c r="J1468" s="84">
        <v>250</v>
      </c>
      <c r="K1468" s="80">
        <f t="shared" si="525"/>
        <v>325000</v>
      </c>
      <c r="L1468" s="245"/>
      <c r="M1468" s="248"/>
      <c r="N1468" s="245"/>
      <c r="O1468" s="48"/>
      <c r="P1468" s="58"/>
      <c r="Q1468" s="251"/>
      <c r="R1468" s="251"/>
      <c r="S1468" s="251"/>
      <c r="T1468" s="245"/>
      <c r="U1468" s="248"/>
      <c r="V1468" s="249"/>
      <c r="W1468" s="253"/>
      <c r="X1468" s="243"/>
      <c r="Y1468" s="243"/>
      <c r="Z1468" s="125">
        <f>K1468</f>
        <v>325000</v>
      </c>
      <c r="AA1468" s="254">
        <v>0.01</v>
      </c>
      <c r="AB1468" s="136">
        <f t="shared" si="527"/>
        <v>32.5</v>
      </c>
      <c r="AC1468" s="83">
        <f t="shared" si="515"/>
        <v>27.625</v>
      </c>
      <c r="AD1468" s="501" t="s">
        <v>44</v>
      </c>
      <c r="AE1468" s="489" t="s">
        <v>357</v>
      </c>
      <c r="AF1468" s="489" t="s">
        <v>309</v>
      </c>
      <c r="AG1468" s="498" t="s">
        <v>1095</v>
      </c>
      <c r="AH1468" s="498" t="s">
        <v>182</v>
      </c>
      <c r="AI1468" s="12" t="s">
        <v>32</v>
      </c>
      <c r="AJ1468" s="6" t="s">
        <v>36</v>
      </c>
      <c r="AK1468" s="11" t="s">
        <v>15</v>
      </c>
      <c r="AL1468" s="11" t="s">
        <v>16</v>
      </c>
      <c r="AM1468" s="11" t="s">
        <v>17</v>
      </c>
      <c r="AN1468" s="11" t="s">
        <v>65</v>
      </c>
      <c r="AO1468" s="11" t="s">
        <v>619</v>
      </c>
      <c r="AP1468" s="11">
        <v>28</v>
      </c>
      <c r="AQ1468" s="11">
        <v>0</v>
      </c>
      <c r="AR1468" s="11">
        <v>95</v>
      </c>
    </row>
    <row r="1469" spans="1:44" ht="17.25">
      <c r="A1469" s="256">
        <v>742</v>
      </c>
      <c r="B1469" s="249" t="s">
        <v>1139</v>
      </c>
      <c r="C1469" s="275">
        <v>2501</v>
      </c>
      <c r="D1469" s="245"/>
      <c r="E1469" s="246">
        <v>9</v>
      </c>
      <c r="F1469" s="246">
        <v>0</v>
      </c>
      <c r="G1469" s="246">
        <v>0</v>
      </c>
      <c r="H1469" s="247">
        <v>1</v>
      </c>
      <c r="I1469" s="84">
        <f t="shared" si="524"/>
        <v>3600</v>
      </c>
      <c r="J1469" s="84">
        <v>190</v>
      </c>
      <c r="K1469" s="80">
        <f t="shared" si="525"/>
        <v>684000</v>
      </c>
      <c r="L1469" s="245"/>
      <c r="M1469" s="248"/>
      <c r="N1469" s="245"/>
      <c r="O1469" s="48"/>
      <c r="P1469" s="58"/>
      <c r="Q1469" s="251"/>
      <c r="R1469" s="251"/>
      <c r="S1469" s="251"/>
      <c r="T1469" s="245"/>
      <c r="U1469" s="248"/>
      <c r="V1469" s="249"/>
      <c r="W1469" s="253"/>
      <c r="X1469" s="243"/>
      <c r="Y1469" s="243"/>
      <c r="Z1469" s="125">
        <f t="shared" ref="Z1469:Z1470" si="528">K1469</f>
        <v>684000</v>
      </c>
      <c r="AA1469" s="254">
        <v>0.01</v>
      </c>
      <c r="AB1469" s="136">
        <f t="shared" si="527"/>
        <v>68.400000000000006</v>
      </c>
      <c r="AC1469" s="83">
        <f t="shared" si="515"/>
        <v>58.14</v>
      </c>
      <c r="AD1469" s="485" t="s">
        <v>20</v>
      </c>
      <c r="AE1469" s="486" t="s">
        <v>399</v>
      </c>
      <c r="AF1469" s="486" t="s">
        <v>1201</v>
      </c>
      <c r="AG1469" s="486" t="s">
        <v>1211</v>
      </c>
      <c r="AH1469" s="486">
        <v>42</v>
      </c>
      <c r="AI1469" s="3">
        <v>7</v>
      </c>
      <c r="AJ1469" s="3" t="s">
        <v>1160</v>
      </c>
      <c r="AK1469" s="3" t="s">
        <v>1161</v>
      </c>
      <c r="AL1469" s="3" t="s">
        <v>17</v>
      </c>
    </row>
    <row r="1470" spans="1:44">
      <c r="A1470" s="283">
        <v>743</v>
      </c>
      <c r="B1470" s="243" t="s">
        <v>1322</v>
      </c>
      <c r="C1470" s="262">
        <v>23933</v>
      </c>
      <c r="D1470" s="245">
        <v>4</v>
      </c>
      <c r="E1470" s="248">
        <v>10</v>
      </c>
      <c r="F1470" s="248">
        <v>0</v>
      </c>
      <c r="G1470" s="248">
        <v>91</v>
      </c>
      <c r="H1470" s="247">
        <v>1</v>
      </c>
      <c r="I1470" s="84">
        <f t="shared" si="524"/>
        <v>4091</v>
      </c>
      <c r="J1470" s="84">
        <v>250</v>
      </c>
      <c r="K1470" s="80">
        <f t="shared" si="525"/>
        <v>1022750</v>
      </c>
      <c r="L1470" s="245"/>
      <c r="M1470" s="248"/>
      <c r="N1470" s="249"/>
      <c r="O1470" s="45"/>
      <c r="P1470" s="139"/>
      <c r="Q1470" s="250"/>
      <c r="R1470" s="250"/>
      <c r="S1470" s="251"/>
      <c r="T1470" s="249"/>
      <c r="U1470" s="252"/>
      <c r="V1470" s="249"/>
      <c r="W1470" s="253"/>
      <c r="X1470" s="243"/>
      <c r="Y1470" s="243"/>
      <c r="Z1470" s="125">
        <f t="shared" si="528"/>
        <v>1022750</v>
      </c>
      <c r="AA1470" s="254">
        <v>0.01</v>
      </c>
      <c r="AB1470" s="136">
        <f t="shared" si="527"/>
        <v>102.27500000000001</v>
      </c>
      <c r="AC1470" s="83">
        <f t="shared" si="515"/>
        <v>86.933750000000003</v>
      </c>
      <c r="AD1470" s="4" t="s">
        <v>20</v>
      </c>
      <c r="AE1470" s="4" t="s">
        <v>399</v>
      </c>
      <c r="AF1470" s="4" t="s">
        <v>15</v>
      </c>
      <c r="AG1470" s="121">
        <v>3350500181529</v>
      </c>
    </row>
    <row r="1471" spans="1:44" ht="20.100000000000001" customHeight="1">
      <c r="A1471" s="283">
        <v>744</v>
      </c>
      <c r="B1471" s="243" t="s">
        <v>2249</v>
      </c>
      <c r="C1471" s="258"/>
      <c r="D1471" s="259"/>
      <c r="E1471" s="260">
        <v>10</v>
      </c>
      <c r="F1471" s="260">
        <v>2</v>
      </c>
      <c r="G1471" s="260">
        <v>0</v>
      </c>
      <c r="H1471" s="383">
        <v>2</v>
      </c>
      <c r="I1471" s="84">
        <f t="shared" ref="I1471" si="529">E1471*400+F1471*100+G1471</f>
        <v>4200</v>
      </c>
      <c r="J1471" s="84">
        <v>250</v>
      </c>
      <c r="K1471" s="80">
        <f t="shared" ref="K1471" si="530">I1471*J1471</f>
        <v>1050000</v>
      </c>
      <c r="L1471" s="245"/>
      <c r="M1471" s="248"/>
      <c r="N1471" s="249"/>
      <c r="O1471" s="45"/>
      <c r="P1471" s="139"/>
      <c r="Q1471" s="250"/>
      <c r="R1471" s="250"/>
      <c r="S1471" s="251"/>
      <c r="T1471" s="249"/>
      <c r="U1471" s="252"/>
      <c r="V1471" s="249"/>
      <c r="W1471" s="253"/>
      <c r="X1471" s="243"/>
      <c r="Y1471" s="243"/>
      <c r="Z1471" s="125">
        <f t="shared" ref="Z1471" si="531">K1471</f>
        <v>1050000</v>
      </c>
      <c r="AA1471" s="254">
        <v>0.01</v>
      </c>
      <c r="AB1471" s="136">
        <f t="shared" ref="AB1471" si="532">+Z1471*AA1471/100</f>
        <v>105</v>
      </c>
      <c r="AC1471" s="83">
        <f t="shared" ref="AC1471:AC1531" si="533">+AB1471*0.85</f>
        <v>89.25</v>
      </c>
      <c r="AD1471" s="516"/>
      <c r="AE1471" s="545" t="s">
        <v>2250</v>
      </c>
      <c r="AF1471" s="490"/>
      <c r="AG1471" s="491"/>
      <c r="AH1471" s="491"/>
      <c r="AI1471" s="34"/>
      <c r="AJ1471" s="40"/>
      <c r="AK1471" s="40"/>
      <c r="AL1471" s="11"/>
      <c r="AM1471" s="11"/>
      <c r="AN1471" s="11"/>
      <c r="AO1471" s="11"/>
      <c r="AP1471" s="11"/>
      <c r="AQ1471" s="11"/>
      <c r="AR1471" s="11"/>
    </row>
    <row r="1472" spans="1:44" ht="17.25">
      <c r="A1472" s="283">
        <v>745</v>
      </c>
      <c r="B1472" s="249" t="s">
        <v>1759</v>
      </c>
      <c r="C1472" s="275">
        <v>23933</v>
      </c>
      <c r="D1472" s="245">
        <v>4</v>
      </c>
      <c r="E1472" s="246">
        <v>8</v>
      </c>
      <c r="F1472" s="246">
        <v>0</v>
      </c>
      <c r="G1472" s="246">
        <v>0</v>
      </c>
      <c r="H1472" s="247">
        <v>1</v>
      </c>
      <c r="I1472" s="84">
        <f t="shared" si="524"/>
        <v>3200</v>
      </c>
      <c r="J1472" s="84">
        <v>250</v>
      </c>
      <c r="K1472" s="80">
        <v>800000</v>
      </c>
      <c r="L1472" s="245"/>
      <c r="M1472" s="248"/>
      <c r="N1472" s="249"/>
      <c r="O1472" s="45"/>
      <c r="P1472" s="139"/>
      <c r="Q1472" s="250"/>
      <c r="R1472" s="250"/>
      <c r="S1472" s="251"/>
      <c r="T1472" s="249"/>
      <c r="U1472" s="252"/>
      <c r="V1472" s="249"/>
      <c r="W1472" s="253"/>
      <c r="X1472" s="243"/>
      <c r="Y1472" s="243"/>
      <c r="Z1472" s="125">
        <v>800000</v>
      </c>
      <c r="AA1472" s="254">
        <v>0.01</v>
      </c>
      <c r="AB1472" s="453">
        <v>80</v>
      </c>
      <c r="AC1472" s="83">
        <f t="shared" si="533"/>
        <v>68</v>
      </c>
      <c r="AD1472" s="533" t="s">
        <v>10</v>
      </c>
      <c r="AE1472" s="608" t="s">
        <v>1307</v>
      </c>
      <c r="AF1472" s="608" t="s">
        <v>63</v>
      </c>
      <c r="AG1472" s="510">
        <v>3350400177945</v>
      </c>
      <c r="AH1472" s="585" t="s">
        <v>1525</v>
      </c>
      <c r="AI1472" s="3">
        <v>4</v>
      </c>
      <c r="AJ1472" s="3" t="s">
        <v>15</v>
      </c>
      <c r="AK1472" s="3" t="s">
        <v>16</v>
      </c>
      <c r="AL1472" s="3" t="s">
        <v>17</v>
      </c>
    </row>
    <row r="1473" spans="1:44" ht="17.25">
      <c r="A1473" s="283"/>
      <c r="B1473" s="243" t="s">
        <v>658</v>
      </c>
      <c r="C1473" s="244"/>
      <c r="D1473" s="245"/>
      <c r="E1473" s="246">
        <v>0</v>
      </c>
      <c r="F1473" s="246">
        <v>0</v>
      </c>
      <c r="G1473" s="365">
        <v>82.2</v>
      </c>
      <c r="H1473" s="247">
        <v>2</v>
      </c>
      <c r="I1473" s="74">
        <v>82.2</v>
      </c>
      <c r="J1473" s="84">
        <v>250</v>
      </c>
      <c r="K1473" s="80">
        <v>20550</v>
      </c>
      <c r="L1473" s="245"/>
      <c r="M1473" s="248"/>
      <c r="N1473" s="249"/>
      <c r="O1473" s="45"/>
      <c r="P1473" s="139"/>
      <c r="Q1473" s="250"/>
      <c r="R1473" s="250"/>
      <c r="S1473" s="251"/>
      <c r="T1473" s="249"/>
      <c r="U1473" s="252"/>
      <c r="V1473" s="249"/>
      <c r="W1473" s="253"/>
      <c r="X1473" s="243"/>
      <c r="Y1473" s="243"/>
      <c r="Z1473" s="125">
        <v>20550</v>
      </c>
      <c r="AA1473" s="254">
        <v>0.02</v>
      </c>
      <c r="AB1473" s="453">
        <v>4.1100000000000003</v>
      </c>
      <c r="AC1473" s="83">
        <f t="shared" si="533"/>
        <v>3.4935</v>
      </c>
      <c r="AD1473" s="533" t="s">
        <v>10</v>
      </c>
      <c r="AE1473" s="608" t="s">
        <v>1307</v>
      </c>
      <c r="AF1473" s="608" t="s">
        <v>63</v>
      </c>
      <c r="AG1473" s="524"/>
      <c r="AH1473" s="586"/>
      <c r="AI1473" s="14"/>
      <c r="AJ1473" s="14"/>
      <c r="AK1473" s="14"/>
      <c r="AL1473" s="14"/>
    </row>
    <row r="1474" spans="1:44">
      <c r="A1474" s="283">
        <v>746</v>
      </c>
      <c r="B1474" s="243" t="s">
        <v>1322</v>
      </c>
      <c r="C1474" s="262">
        <v>23933</v>
      </c>
      <c r="D1474" s="245">
        <v>4</v>
      </c>
      <c r="E1474" s="248">
        <v>5</v>
      </c>
      <c r="F1474" s="248">
        <v>0</v>
      </c>
      <c r="G1474" s="248">
        <v>39</v>
      </c>
      <c r="H1474" s="247">
        <v>1</v>
      </c>
      <c r="I1474" s="84">
        <f t="shared" si="524"/>
        <v>2039</v>
      </c>
      <c r="J1474" s="84">
        <v>250</v>
      </c>
      <c r="K1474" s="80">
        <f>I1474*J1474</f>
        <v>509750</v>
      </c>
      <c r="L1474" s="245"/>
      <c r="M1474" s="248"/>
      <c r="N1474" s="249"/>
      <c r="O1474" s="45"/>
      <c r="P1474" s="139"/>
      <c r="Q1474" s="250"/>
      <c r="R1474" s="250"/>
      <c r="S1474" s="251"/>
      <c r="T1474" s="249"/>
      <c r="U1474" s="252"/>
      <c r="V1474" s="249"/>
      <c r="W1474" s="253"/>
      <c r="X1474" s="243"/>
      <c r="Y1474" s="243"/>
      <c r="Z1474" s="125">
        <f>K1474</f>
        <v>509750</v>
      </c>
      <c r="AA1474" s="254">
        <v>0.01</v>
      </c>
      <c r="AB1474" s="453">
        <f t="shared" si="527"/>
        <v>50.975000000000001</v>
      </c>
      <c r="AC1474" s="83">
        <f t="shared" si="533"/>
        <v>43.328749999999999</v>
      </c>
      <c r="AD1474" s="482" t="s">
        <v>10</v>
      </c>
      <c r="AE1474" s="482" t="s">
        <v>1326</v>
      </c>
      <c r="AF1474" s="482" t="s">
        <v>391</v>
      </c>
      <c r="AG1474" s="121">
        <v>3350400223220</v>
      </c>
      <c r="AH1474" s="8">
        <v>100</v>
      </c>
      <c r="AI1474" s="35">
        <v>7</v>
      </c>
    </row>
    <row r="1475" spans="1:44">
      <c r="A1475" s="283">
        <v>747</v>
      </c>
      <c r="B1475" s="249" t="s">
        <v>1322</v>
      </c>
      <c r="C1475" s="263"/>
      <c r="D1475" s="245"/>
      <c r="E1475" s="248">
        <v>8</v>
      </c>
      <c r="F1475" s="248">
        <v>2</v>
      </c>
      <c r="G1475" s="248">
        <v>48</v>
      </c>
      <c r="H1475" s="265"/>
      <c r="I1475" s="248">
        <f t="shared" si="524"/>
        <v>3448</v>
      </c>
      <c r="J1475" s="84">
        <v>250</v>
      </c>
      <c r="K1475" s="80">
        <f>I1475*J1475</f>
        <v>862000</v>
      </c>
      <c r="L1475" s="245"/>
      <c r="M1475" s="248"/>
      <c r="N1475" s="249"/>
      <c r="O1475" s="45"/>
      <c r="P1475" s="144"/>
      <c r="Q1475" s="250"/>
      <c r="R1475" s="250"/>
      <c r="S1475" s="251"/>
      <c r="T1475" s="252"/>
      <c r="U1475" s="252"/>
      <c r="V1475" s="249"/>
      <c r="W1475" s="306"/>
      <c r="X1475" s="249"/>
      <c r="Y1475" s="249"/>
      <c r="Z1475" s="125">
        <f>K1475</f>
        <v>862000</v>
      </c>
      <c r="AA1475" s="350">
        <v>0.01</v>
      </c>
      <c r="AB1475" s="453">
        <f t="shared" si="527"/>
        <v>86.2</v>
      </c>
      <c r="AC1475" s="83">
        <f t="shared" si="533"/>
        <v>73.27</v>
      </c>
      <c r="AE1475" s="4" t="s">
        <v>1326</v>
      </c>
      <c r="AF1475" s="4" t="s">
        <v>104</v>
      </c>
    </row>
    <row r="1476" spans="1:44">
      <c r="A1476" s="256"/>
      <c r="B1476" s="249" t="s">
        <v>1322</v>
      </c>
      <c r="C1476" s="263"/>
      <c r="D1476" s="245"/>
      <c r="E1476" s="248"/>
      <c r="F1476" s="248">
        <v>3</v>
      </c>
      <c r="G1476" s="248">
        <v>0</v>
      </c>
      <c r="H1476" s="265"/>
      <c r="I1476" s="248">
        <v>300</v>
      </c>
      <c r="J1476" s="84">
        <v>250</v>
      </c>
      <c r="K1476" s="65">
        <v>431000</v>
      </c>
      <c r="L1476" s="245"/>
      <c r="M1476" s="248"/>
      <c r="N1476" s="249"/>
      <c r="O1476" s="45"/>
      <c r="P1476" s="144"/>
      <c r="Q1476" s="250"/>
      <c r="R1476" s="250"/>
      <c r="S1476" s="251"/>
      <c r="T1476" s="252"/>
      <c r="U1476" s="252"/>
      <c r="V1476" s="249"/>
      <c r="W1476" s="306"/>
      <c r="X1476" s="249"/>
      <c r="Y1476" s="249"/>
      <c r="Z1476" s="125">
        <f>K1476</f>
        <v>431000</v>
      </c>
      <c r="AA1476" s="350">
        <v>0.01</v>
      </c>
      <c r="AB1476" s="453">
        <f t="shared" si="527"/>
        <v>43.1</v>
      </c>
      <c r="AC1476" s="83">
        <f t="shared" si="533"/>
        <v>36.634999999999998</v>
      </c>
      <c r="AE1476" s="4" t="s">
        <v>1326</v>
      </c>
      <c r="AF1476" s="4" t="s">
        <v>104</v>
      </c>
    </row>
    <row r="1477" spans="1:44">
      <c r="A1477" s="256">
        <v>748</v>
      </c>
      <c r="B1477" s="249" t="s">
        <v>1322</v>
      </c>
      <c r="C1477" s="263"/>
      <c r="D1477" s="245"/>
      <c r="E1477" s="248">
        <v>1</v>
      </c>
      <c r="F1477" s="248"/>
      <c r="G1477" s="248">
        <v>48</v>
      </c>
      <c r="H1477" s="265"/>
      <c r="I1477" s="248">
        <f t="shared" si="524"/>
        <v>448</v>
      </c>
      <c r="J1477" s="84">
        <v>250</v>
      </c>
      <c r="K1477" s="65">
        <v>56000</v>
      </c>
      <c r="L1477" s="245"/>
      <c r="M1477" s="248"/>
      <c r="N1477" s="249"/>
      <c r="O1477" s="45"/>
      <c r="P1477" s="144"/>
      <c r="Q1477" s="250"/>
      <c r="R1477" s="250"/>
      <c r="S1477" s="251"/>
      <c r="T1477" s="252"/>
      <c r="U1477" s="252"/>
      <c r="V1477" s="249"/>
      <c r="W1477" s="306"/>
      <c r="X1477" s="249"/>
      <c r="Y1477" s="249"/>
      <c r="Z1477" s="125">
        <f t="shared" ref="Z1477:Z1498" si="534">K1477</f>
        <v>56000</v>
      </c>
      <c r="AA1477" s="354">
        <v>0.01</v>
      </c>
      <c r="AB1477" s="453">
        <f t="shared" si="527"/>
        <v>5.6</v>
      </c>
      <c r="AC1477" s="83">
        <f t="shared" si="533"/>
        <v>4.76</v>
      </c>
      <c r="AE1477" s="4" t="s">
        <v>1326</v>
      </c>
      <c r="AF1477" s="4" t="s">
        <v>15</v>
      </c>
    </row>
    <row r="1478" spans="1:44">
      <c r="A1478" s="256">
        <v>749</v>
      </c>
      <c r="B1478" s="243" t="s">
        <v>1322</v>
      </c>
      <c r="C1478" s="262">
        <v>23933</v>
      </c>
      <c r="D1478" s="245">
        <v>4</v>
      </c>
      <c r="E1478" s="248">
        <v>5</v>
      </c>
      <c r="F1478" s="248">
        <v>1</v>
      </c>
      <c r="G1478" s="248">
        <v>10</v>
      </c>
      <c r="H1478" s="247">
        <v>1</v>
      </c>
      <c r="I1478" s="84">
        <f t="shared" si="524"/>
        <v>2110</v>
      </c>
      <c r="J1478" s="84">
        <v>250</v>
      </c>
      <c r="K1478" s="80">
        <f t="shared" ref="K1478:K1498" si="535">I1478*J1478</f>
        <v>527500</v>
      </c>
      <c r="L1478" s="245"/>
      <c r="M1478" s="248"/>
      <c r="N1478" s="249"/>
      <c r="O1478" s="45"/>
      <c r="P1478" s="139"/>
      <c r="Q1478" s="250"/>
      <c r="R1478" s="250"/>
      <c r="S1478" s="251"/>
      <c r="T1478" s="249"/>
      <c r="U1478" s="248"/>
      <c r="V1478" s="249"/>
      <c r="W1478" s="253"/>
      <c r="X1478" s="243"/>
      <c r="Y1478" s="243"/>
      <c r="Z1478" s="125">
        <f t="shared" si="534"/>
        <v>527500</v>
      </c>
      <c r="AA1478" s="254">
        <v>0.01</v>
      </c>
      <c r="AB1478" s="453">
        <f t="shared" si="527"/>
        <v>52.75</v>
      </c>
      <c r="AC1478" s="83">
        <f t="shared" si="533"/>
        <v>44.837499999999999</v>
      </c>
      <c r="AD1478" s="4" t="s">
        <v>10</v>
      </c>
      <c r="AE1478" s="4" t="s">
        <v>1326</v>
      </c>
      <c r="AF1478" s="4" t="s">
        <v>1390</v>
      </c>
      <c r="AG1478" s="121">
        <v>3350400073562</v>
      </c>
    </row>
    <row r="1479" spans="1:44" ht="20.100000000000001" customHeight="1">
      <c r="A1479" s="256">
        <v>750</v>
      </c>
      <c r="B1479" s="243" t="s">
        <v>656</v>
      </c>
      <c r="C1479" s="258">
        <v>338</v>
      </c>
      <c r="D1479" s="259" t="s">
        <v>95</v>
      </c>
      <c r="E1479" s="260">
        <v>2</v>
      </c>
      <c r="F1479" s="260">
        <v>0</v>
      </c>
      <c r="G1479" s="260">
        <v>73</v>
      </c>
      <c r="H1479" s="247">
        <v>1</v>
      </c>
      <c r="I1479" s="65">
        <f t="shared" si="524"/>
        <v>873</v>
      </c>
      <c r="J1479" s="84">
        <v>250</v>
      </c>
      <c r="K1479" s="80">
        <f t="shared" si="535"/>
        <v>218250</v>
      </c>
      <c r="L1479" s="245"/>
      <c r="M1479" s="248"/>
      <c r="N1479" s="249"/>
      <c r="O1479" s="45"/>
      <c r="P1479" s="139"/>
      <c r="Q1479" s="250"/>
      <c r="R1479" s="250"/>
      <c r="S1479" s="251"/>
      <c r="T1479" s="249"/>
      <c r="U1479" s="252"/>
      <c r="V1479" s="249"/>
      <c r="W1479" s="253"/>
      <c r="X1479" s="243"/>
      <c r="Y1479" s="243"/>
      <c r="Z1479" s="125">
        <f t="shared" si="534"/>
        <v>218250</v>
      </c>
      <c r="AA1479" s="254">
        <v>0.01</v>
      </c>
      <c r="AB1479" s="453">
        <f>+Z1479*AA1479/100</f>
        <v>21.824999999999999</v>
      </c>
      <c r="AC1479" s="83">
        <f t="shared" si="533"/>
        <v>18.55125</v>
      </c>
      <c r="AD1479" s="501" t="s">
        <v>10</v>
      </c>
      <c r="AE1479" s="489" t="s">
        <v>277</v>
      </c>
      <c r="AF1479" s="489" t="s">
        <v>223</v>
      </c>
      <c r="AG1479" s="498" t="s">
        <v>885</v>
      </c>
      <c r="AH1479" s="498" t="s">
        <v>136</v>
      </c>
      <c r="AI1479" s="12" t="s">
        <v>95</v>
      </c>
      <c r="AJ1479" s="6" t="s">
        <v>123</v>
      </c>
      <c r="AK1479" s="11" t="s">
        <v>195</v>
      </c>
      <c r="AL1479" s="11" t="s">
        <v>196</v>
      </c>
      <c r="AM1479" s="11" t="s">
        <v>17</v>
      </c>
      <c r="AN1479" s="11" t="s">
        <v>96</v>
      </c>
      <c r="AO1479" s="11" t="s">
        <v>362</v>
      </c>
      <c r="AP1479" s="11">
        <v>4</v>
      </c>
      <c r="AQ1479" s="11">
        <v>2</v>
      </c>
      <c r="AR1479" s="11">
        <v>73</v>
      </c>
    </row>
    <row r="1480" spans="1:44" ht="20.25" customHeight="1">
      <c r="A1480" s="256">
        <v>751</v>
      </c>
      <c r="B1480" s="287" t="s">
        <v>1139</v>
      </c>
      <c r="C1480" s="281">
        <v>657</v>
      </c>
      <c r="D1480" s="282"/>
      <c r="E1480" s="312">
        <v>7</v>
      </c>
      <c r="F1480" s="312">
        <v>1</v>
      </c>
      <c r="G1480" s="312">
        <v>78</v>
      </c>
      <c r="H1480" s="313">
        <v>1</v>
      </c>
      <c r="I1480" s="100">
        <f t="shared" si="524"/>
        <v>2978</v>
      </c>
      <c r="J1480" s="100">
        <v>130</v>
      </c>
      <c r="K1480" s="80">
        <f t="shared" si="535"/>
        <v>387140</v>
      </c>
      <c r="L1480" s="282"/>
      <c r="M1480" s="288"/>
      <c r="N1480" s="287"/>
      <c r="O1480" s="47"/>
      <c r="P1480" s="143"/>
      <c r="Q1480" s="289"/>
      <c r="R1480" s="289"/>
      <c r="S1480" s="290"/>
      <c r="T1480" s="287"/>
      <c r="U1480" s="291"/>
      <c r="V1480" s="287"/>
      <c r="W1480" s="292"/>
      <c r="X1480" s="293"/>
      <c r="Y1480" s="293"/>
      <c r="Z1480" s="125">
        <f t="shared" si="534"/>
        <v>387140</v>
      </c>
      <c r="AA1480" s="254">
        <v>0.01</v>
      </c>
      <c r="AB1480" s="136">
        <f t="shared" ref="AB1480:AB1497" si="536">+Z1480*AA1480/100</f>
        <v>38.713999999999999</v>
      </c>
      <c r="AC1480" s="83">
        <f t="shared" si="533"/>
        <v>32.9069</v>
      </c>
      <c r="AD1480" s="517" t="s">
        <v>10</v>
      </c>
      <c r="AE1480" s="518" t="s">
        <v>70</v>
      </c>
      <c r="AF1480" s="518" t="s">
        <v>427</v>
      </c>
      <c r="AG1480" s="518" t="s">
        <v>1196</v>
      </c>
      <c r="AH1480" s="518">
        <v>50</v>
      </c>
      <c r="AI1480" s="17">
        <v>2</v>
      </c>
      <c r="AJ1480" s="17" t="s">
        <v>15</v>
      </c>
      <c r="AK1480" s="17" t="s">
        <v>16</v>
      </c>
      <c r="AL1480" s="17" t="s">
        <v>310</v>
      </c>
    </row>
    <row r="1481" spans="1:44" ht="20.100000000000001" customHeight="1">
      <c r="A1481" s="256">
        <v>752</v>
      </c>
      <c r="B1481" s="243" t="s">
        <v>656</v>
      </c>
      <c r="C1481" s="258">
        <v>340</v>
      </c>
      <c r="D1481" s="259" t="s">
        <v>32</v>
      </c>
      <c r="E1481" s="260">
        <v>8</v>
      </c>
      <c r="F1481" s="260">
        <v>1</v>
      </c>
      <c r="G1481" s="260">
        <v>90</v>
      </c>
      <c r="H1481" s="264">
        <v>1</v>
      </c>
      <c r="I1481" s="84">
        <f t="shared" si="524"/>
        <v>3390</v>
      </c>
      <c r="J1481" s="84">
        <v>250</v>
      </c>
      <c r="K1481" s="80">
        <f t="shared" si="535"/>
        <v>847500</v>
      </c>
      <c r="L1481" s="245"/>
      <c r="M1481" s="248"/>
      <c r="N1481" s="249"/>
      <c r="O1481" s="45"/>
      <c r="P1481" s="139"/>
      <c r="Q1481" s="250"/>
      <c r="R1481" s="250"/>
      <c r="S1481" s="251"/>
      <c r="T1481" s="249"/>
      <c r="U1481" s="252"/>
      <c r="V1481" s="249"/>
      <c r="W1481" s="253"/>
      <c r="X1481" s="243"/>
      <c r="Y1481" s="243"/>
      <c r="Z1481" s="125">
        <f t="shared" si="534"/>
        <v>847500</v>
      </c>
      <c r="AA1481" s="254">
        <v>0.01</v>
      </c>
      <c r="AB1481" s="136">
        <f t="shared" si="536"/>
        <v>84.75</v>
      </c>
      <c r="AC1481" s="83">
        <f t="shared" si="533"/>
        <v>72.037499999999994</v>
      </c>
      <c r="AD1481" s="501" t="s">
        <v>10</v>
      </c>
      <c r="AE1481" s="489" t="s">
        <v>70</v>
      </c>
      <c r="AF1481" s="489" t="s">
        <v>34</v>
      </c>
      <c r="AG1481" s="498" t="s">
        <v>869</v>
      </c>
      <c r="AH1481" s="498" t="s">
        <v>250</v>
      </c>
      <c r="AI1481" s="12" t="s">
        <v>32</v>
      </c>
      <c r="AJ1481" s="6" t="s">
        <v>36</v>
      </c>
      <c r="AK1481" s="11" t="s">
        <v>15</v>
      </c>
      <c r="AL1481" s="11" t="s">
        <v>16</v>
      </c>
      <c r="AM1481" s="11" t="s">
        <v>17</v>
      </c>
      <c r="AN1481" s="11" t="s">
        <v>75</v>
      </c>
      <c r="AO1481" s="11" t="s">
        <v>316</v>
      </c>
      <c r="AP1481" s="11">
        <v>6</v>
      </c>
      <c r="AQ1481" s="11">
        <v>1</v>
      </c>
      <c r="AR1481" s="11">
        <v>54</v>
      </c>
    </row>
    <row r="1482" spans="1:44">
      <c r="A1482" s="256">
        <v>753</v>
      </c>
      <c r="B1482" s="243" t="s">
        <v>1322</v>
      </c>
      <c r="C1482" s="317">
        <v>23933</v>
      </c>
      <c r="D1482" s="245">
        <v>4</v>
      </c>
      <c r="E1482" s="248">
        <v>3</v>
      </c>
      <c r="F1482" s="248">
        <v>0</v>
      </c>
      <c r="G1482" s="248">
        <v>15</v>
      </c>
      <c r="H1482" s="247">
        <v>1</v>
      </c>
      <c r="I1482" s="84">
        <f t="shared" si="524"/>
        <v>1215</v>
      </c>
      <c r="J1482" s="84">
        <v>250</v>
      </c>
      <c r="K1482" s="80">
        <f t="shared" si="535"/>
        <v>303750</v>
      </c>
      <c r="L1482" s="245"/>
      <c r="M1482" s="248"/>
      <c r="N1482" s="249"/>
      <c r="O1482" s="45"/>
      <c r="P1482" s="139"/>
      <c r="Q1482" s="250"/>
      <c r="R1482" s="250"/>
      <c r="S1482" s="251"/>
      <c r="T1482" s="249"/>
      <c r="U1482" s="252"/>
      <c r="V1482" s="249"/>
      <c r="W1482" s="253"/>
      <c r="X1482" s="243"/>
      <c r="Y1482" s="243"/>
      <c r="Z1482" s="125">
        <f t="shared" si="534"/>
        <v>303750</v>
      </c>
      <c r="AA1482" s="254">
        <v>0.01</v>
      </c>
      <c r="AB1482" s="76">
        <f t="shared" si="536"/>
        <v>30.375</v>
      </c>
      <c r="AC1482" s="83">
        <f t="shared" si="533"/>
        <v>25.818749999999998</v>
      </c>
      <c r="AD1482" s="4" t="s">
        <v>10</v>
      </c>
      <c r="AE1482" s="4" t="s">
        <v>617</v>
      </c>
      <c r="AF1482" s="4" t="s">
        <v>465</v>
      </c>
      <c r="AG1482" s="121">
        <v>3350400229813</v>
      </c>
      <c r="AH1482" s="8" t="s">
        <v>1484</v>
      </c>
    </row>
    <row r="1483" spans="1:44">
      <c r="A1483" s="256">
        <v>754</v>
      </c>
      <c r="B1483" s="249" t="s">
        <v>1319</v>
      </c>
      <c r="C1483" s="263">
        <v>17380</v>
      </c>
      <c r="D1483" s="245">
        <v>4</v>
      </c>
      <c r="E1483" s="248">
        <v>0</v>
      </c>
      <c r="F1483" s="248">
        <v>1</v>
      </c>
      <c r="G1483" s="248">
        <v>18</v>
      </c>
      <c r="H1483" s="247">
        <v>2</v>
      </c>
      <c r="I1483" s="65">
        <f t="shared" si="524"/>
        <v>118</v>
      </c>
      <c r="J1483" s="84">
        <v>500</v>
      </c>
      <c r="K1483" s="80">
        <f t="shared" si="535"/>
        <v>59000</v>
      </c>
      <c r="L1483" s="245"/>
      <c r="M1483" s="266"/>
      <c r="N1483" s="245"/>
      <c r="O1483" s="45"/>
      <c r="P1483" s="139"/>
      <c r="Q1483" s="249"/>
      <c r="R1483" s="250"/>
      <c r="S1483" s="245"/>
      <c r="T1483" s="249"/>
      <c r="U1483" s="252"/>
      <c r="V1483" s="249"/>
      <c r="W1483" s="253"/>
      <c r="X1483" s="243"/>
      <c r="Y1483" s="243"/>
      <c r="Z1483" s="125">
        <f t="shared" si="534"/>
        <v>59000</v>
      </c>
      <c r="AA1483" s="254">
        <v>0.02</v>
      </c>
      <c r="AB1483" s="76">
        <f>+Z1483*AA1483/100</f>
        <v>11.8</v>
      </c>
      <c r="AC1483" s="83">
        <f t="shared" si="533"/>
        <v>10.030000000000001</v>
      </c>
      <c r="AD1483" s="4" t="s">
        <v>20</v>
      </c>
      <c r="AE1483" s="4" t="s">
        <v>617</v>
      </c>
      <c r="AF1483" s="4" t="s">
        <v>59</v>
      </c>
      <c r="AG1483" s="121">
        <v>3350400255598</v>
      </c>
      <c r="AH1483" s="8" t="s">
        <v>1290</v>
      </c>
    </row>
    <row r="1484" spans="1:44">
      <c r="A1484" s="256">
        <v>755</v>
      </c>
      <c r="B1484" s="243" t="s">
        <v>1322</v>
      </c>
      <c r="C1484" s="263"/>
      <c r="D1484" s="245"/>
      <c r="E1484" s="248">
        <v>0</v>
      </c>
      <c r="F1484" s="248">
        <v>3</v>
      </c>
      <c r="G1484" s="248">
        <v>37</v>
      </c>
      <c r="H1484" s="247">
        <v>1</v>
      </c>
      <c r="I1484" s="65">
        <f t="shared" si="524"/>
        <v>337</v>
      </c>
      <c r="J1484" s="84">
        <v>250</v>
      </c>
      <c r="K1484" s="80">
        <f t="shared" si="535"/>
        <v>84250</v>
      </c>
      <c r="L1484" s="245"/>
      <c r="M1484" s="266"/>
      <c r="N1484" s="245"/>
      <c r="O1484" s="45"/>
      <c r="P1484" s="139"/>
      <c r="Q1484" s="249"/>
      <c r="R1484" s="250"/>
      <c r="S1484" s="245"/>
      <c r="T1484" s="249"/>
      <c r="U1484" s="252"/>
      <c r="V1484" s="249"/>
      <c r="W1484" s="253"/>
      <c r="X1484" s="243"/>
      <c r="Y1484" s="243"/>
      <c r="Z1484" s="125">
        <f t="shared" si="534"/>
        <v>84250</v>
      </c>
      <c r="AA1484" s="254">
        <v>0.01</v>
      </c>
      <c r="AB1484" s="76">
        <f t="shared" si="536"/>
        <v>8.4250000000000007</v>
      </c>
      <c r="AC1484" s="83">
        <f t="shared" si="533"/>
        <v>7.1612500000000008</v>
      </c>
      <c r="AE1484" s="4" t="s">
        <v>2227</v>
      </c>
      <c r="AF1484" s="4" t="s">
        <v>15</v>
      </c>
    </row>
    <row r="1485" spans="1:44">
      <c r="A1485" s="256">
        <v>756</v>
      </c>
      <c r="B1485" s="243" t="s">
        <v>646</v>
      </c>
      <c r="C1485" s="263">
        <v>805</v>
      </c>
      <c r="D1485" s="245"/>
      <c r="E1485" s="248">
        <v>1</v>
      </c>
      <c r="F1485" s="248">
        <v>1</v>
      </c>
      <c r="G1485" s="248">
        <v>38</v>
      </c>
      <c r="H1485" s="247">
        <v>1</v>
      </c>
      <c r="I1485" s="65">
        <v>538</v>
      </c>
      <c r="J1485" s="84">
        <v>440</v>
      </c>
      <c r="K1485" s="80">
        <f>+I1485*J1485</f>
        <v>236720</v>
      </c>
      <c r="L1485" s="245"/>
      <c r="M1485" s="266"/>
      <c r="N1485" s="245"/>
      <c r="O1485" s="45"/>
      <c r="P1485" s="139"/>
      <c r="Q1485" s="249"/>
      <c r="R1485" s="250"/>
      <c r="S1485" s="245"/>
      <c r="T1485" s="249"/>
      <c r="U1485" s="252"/>
      <c r="V1485" s="249"/>
      <c r="W1485" s="253"/>
      <c r="X1485" s="243"/>
      <c r="Y1485" s="243"/>
      <c r="Z1485" s="125">
        <f t="shared" ref="Z1485" si="537">K1485</f>
        <v>236720</v>
      </c>
      <c r="AA1485" s="254">
        <v>0.01</v>
      </c>
      <c r="AB1485" s="76">
        <f t="shared" ref="AB1485" si="538">+Z1485*AA1485/100</f>
        <v>23.672000000000004</v>
      </c>
      <c r="AC1485" s="83">
        <f t="shared" ref="AC1485" si="539">+AB1485*0.85</f>
        <v>20.121200000000002</v>
      </c>
      <c r="AD1485" s="4" t="s">
        <v>10</v>
      </c>
      <c r="AE1485" s="4" t="s">
        <v>617</v>
      </c>
      <c r="AF1485" s="4" t="s">
        <v>427</v>
      </c>
    </row>
    <row r="1486" spans="1:44" ht="20.100000000000001" customHeight="1">
      <c r="A1486" s="256">
        <v>757</v>
      </c>
      <c r="B1486" s="243" t="s">
        <v>656</v>
      </c>
      <c r="C1486" s="258">
        <v>673</v>
      </c>
      <c r="D1486" s="259" t="s">
        <v>32</v>
      </c>
      <c r="E1486" s="260">
        <v>1</v>
      </c>
      <c r="F1486" s="260">
        <v>3</v>
      </c>
      <c r="G1486" s="260">
        <v>14</v>
      </c>
      <c r="H1486" s="264">
        <v>1</v>
      </c>
      <c r="I1486" s="60">
        <v>207.75</v>
      </c>
      <c r="J1486" s="84">
        <v>250</v>
      </c>
      <c r="K1486" s="80">
        <f t="shared" si="535"/>
        <v>51937.5</v>
      </c>
      <c r="L1486" s="245"/>
      <c r="M1486" s="248"/>
      <c r="N1486" s="249"/>
      <c r="O1486" s="45"/>
      <c r="P1486" s="139"/>
      <c r="Q1486" s="250"/>
      <c r="R1486" s="250"/>
      <c r="S1486" s="251"/>
      <c r="T1486" s="249"/>
      <c r="U1486" s="252"/>
      <c r="V1486" s="249"/>
      <c r="W1486" s="253"/>
      <c r="X1486" s="243"/>
      <c r="Y1486" s="243"/>
      <c r="Z1486" s="125">
        <f t="shared" si="534"/>
        <v>51937.5</v>
      </c>
      <c r="AA1486" s="254">
        <v>0.01</v>
      </c>
      <c r="AB1486" s="76">
        <f t="shared" si="536"/>
        <v>5.1937499999999996</v>
      </c>
      <c r="AC1486" s="83">
        <f t="shared" si="533"/>
        <v>4.4146874999999994</v>
      </c>
      <c r="AD1486" s="497" t="s">
        <v>20</v>
      </c>
      <c r="AE1486" s="639" t="s">
        <v>409</v>
      </c>
      <c r="AF1486" s="639" t="s">
        <v>34</v>
      </c>
      <c r="AG1486" s="498" t="s">
        <v>846</v>
      </c>
      <c r="AH1486" s="498" t="s">
        <v>470</v>
      </c>
      <c r="AI1486" s="12" t="s">
        <v>14</v>
      </c>
      <c r="AJ1486" s="6" t="s">
        <v>36</v>
      </c>
      <c r="AK1486" s="11" t="s">
        <v>15</v>
      </c>
      <c r="AL1486" s="11" t="s">
        <v>16</v>
      </c>
      <c r="AM1486" s="11" t="s">
        <v>17</v>
      </c>
      <c r="AN1486" s="11" t="s">
        <v>65</v>
      </c>
      <c r="AO1486" s="11" t="s">
        <v>269</v>
      </c>
      <c r="AP1486" s="11">
        <v>7</v>
      </c>
      <c r="AQ1486" s="11">
        <v>0</v>
      </c>
      <c r="AR1486" s="11">
        <v>64</v>
      </c>
    </row>
    <row r="1487" spans="1:44" ht="20.100000000000001" customHeight="1">
      <c r="A1487" s="256"/>
      <c r="B1487" s="243"/>
      <c r="C1487" s="258"/>
      <c r="D1487" s="259"/>
      <c r="E1487" s="260"/>
      <c r="F1487" s="260"/>
      <c r="G1487" s="260"/>
      <c r="H1487" s="264"/>
      <c r="I1487" s="60">
        <v>506.25</v>
      </c>
      <c r="J1487" s="84">
        <v>250</v>
      </c>
      <c r="K1487" s="80">
        <f t="shared" si="535"/>
        <v>126562.5</v>
      </c>
      <c r="L1487" s="245"/>
      <c r="M1487" s="248"/>
      <c r="N1487" s="249"/>
      <c r="O1487" s="45"/>
      <c r="P1487" s="139"/>
      <c r="Q1487" s="250"/>
      <c r="R1487" s="250"/>
      <c r="S1487" s="251"/>
      <c r="T1487" s="249"/>
      <c r="U1487" s="252"/>
      <c r="V1487" s="249"/>
      <c r="W1487" s="253"/>
      <c r="X1487" s="243"/>
      <c r="Y1487" s="243"/>
      <c r="Z1487" s="125">
        <f t="shared" si="534"/>
        <v>126562.5</v>
      </c>
      <c r="AA1487" s="254">
        <v>0.3</v>
      </c>
      <c r="AB1487" s="136">
        <f>+Z1487*AA1487/100</f>
        <v>379.6875</v>
      </c>
      <c r="AC1487" s="83">
        <f t="shared" si="533"/>
        <v>322.734375</v>
      </c>
      <c r="AD1487" s="497"/>
      <c r="AE1487" s="639" t="s">
        <v>409</v>
      </c>
      <c r="AF1487" s="644" t="s">
        <v>2138</v>
      </c>
      <c r="AG1487" s="498"/>
      <c r="AH1487" s="498" t="s">
        <v>470</v>
      </c>
      <c r="AI1487" s="12" t="s">
        <v>14</v>
      </c>
      <c r="AJ1487" s="6"/>
      <c r="AK1487" s="11"/>
      <c r="AL1487" s="11"/>
      <c r="AM1487" s="11"/>
      <c r="AN1487" s="11"/>
      <c r="AO1487" s="11"/>
      <c r="AP1487" s="11"/>
      <c r="AQ1487" s="11"/>
      <c r="AR1487" s="11"/>
    </row>
    <row r="1488" spans="1:44" ht="20.100000000000001" customHeight="1">
      <c r="A1488" s="256"/>
      <c r="B1488" s="243" t="s">
        <v>656</v>
      </c>
      <c r="C1488" s="258" t="s">
        <v>1128</v>
      </c>
      <c r="D1488" s="259" t="s">
        <v>14</v>
      </c>
      <c r="E1488" s="260">
        <v>3</v>
      </c>
      <c r="F1488" s="260">
        <v>3</v>
      </c>
      <c r="G1488" s="260">
        <v>9</v>
      </c>
      <c r="H1488" s="264">
        <v>1</v>
      </c>
      <c r="I1488" s="84">
        <f t="shared" si="524"/>
        <v>1509</v>
      </c>
      <c r="J1488" s="84">
        <v>250</v>
      </c>
      <c r="K1488" s="80">
        <f t="shared" si="535"/>
        <v>377250</v>
      </c>
      <c r="L1488" s="245"/>
      <c r="M1488" s="248"/>
      <c r="N1488" s="249"/>
      <c r="O1488" s="45"/>
      <c r="P1488" s="139"/>
      <c r="Q1488" s="250"/>
      <c r="R1488" s="250"/>
      <c r="S1488" s="251"/>
      <c r="T1488" s="249"/>
      <c r="U1488" s="252"/>
      <c r="V1488" s="249"/>
      <c r="W1488" s="253"/>
      <c r="X1488" s="243"/>
      <c r="Y1488" s="243"/>
      <c r="Z1488" s="125">
        <f t="shared" si="534"/>
        <v>377250</v>
      </c>
      <c r="AA1488" s="254">
        <v>0.01</v>
      </c>
      <c r="AB1488" s="136">
        <f t="shared" si="536"/>
        <v>37.725000000000001</v>
      </c>
      <c r="AC1488" s="83">
        <f t="shared" si="533"/>
        <v>32.066250000000004</v>
      </c>
      <c r="AD1488" s="497" t="s">
        <v>20</v>
      </c>
      <c r="AE1488" s="639" t="s">
        <v>409</v>
      </c>
      <c r="AF1488" s="639" t="s">
        <v>34</v>
      </c>
      <c r="AG1488" s="498" t="s">
        <v>846</v>
      </c>
      <c r="AH1488" s="498" t="s">
        <v>470</v>
      </c>
      <c r="AI1488" s="12" t="s">
        <v>14</v>
      </c>
      <c r="AJ1488" s="6" t="s">
        <v>123</v>
      </c>
      <c r="AK1488" s="11" t="s">
        <v>15</v>
      </c>
      <c r="AL1488" s="11" t="s">
        <v>16</v>
      </c>
      <c r="AM1488" s="11" t="s">
        <v>17</v>
      </c>
      <c r="AN1488" s="11" t="s">
        <v>25</v>
      </c>
      <c r="AO1488" s="11" t="s">
        <v>416</v>
      </c>
      <c r="AP1488" s="11">
        <v>11</v>
      </c>
      <c r="AQ1488" s="11">
        <v>1</v>
      </c>
      <c r="AR1488" s="11">
        <v>89</v>
      </c>
    </row>
    <row r="1489" spans="1:44">
      <c r="A1489" s="256">
        <v>758</v>
      </c>
      <c r="B1489" s="243" t="s">
        <v>1322</v>
      </c>
      <c r="C1489" s="262">
        <v>23933</v>
      </c>
      <c r="D1489" s="245">
        <v>4</v>
      </c>
      <c r="E1489" s="248">
        <v>3</v>
      </c>
      <c r="F1489" s="248">
        <v>2</v>
      </c>
      <c r="G1489" s="248">
        <v>77</v>
      </c>
      <c r="H1489" s="247">
        <v>1</v>
      </c>
      <c r="I1489" s="84">
        <f t="shared" si="524"/>
        <v>1477</v>
      </c>
      <c r="J1489" s="84">
        <v>250</v>
      </c>
      <c r="K1489" s="80">
        <f t="shared" si="535"/>
        <v>369250</v>
      </c>
      <c r="L1489" s="245"/>
      <c r="M1489" s="248"/>
      <c r="N1489" s="249"/>
      <c r="O1489" s="45"/>
      <c r="P1489" s="139"/>
      <c r="Q1489" s="250"/>
      <c r="R1489" s="250"/>
      <c r="S1489" s="251"/>
      <c r="T1489" s="249"/>
      <c r="U1489" s="252"/>
      <c r="V1489" s="249"/>
      <c r="W1489" s="253"/>
      <c r="X1489" s="243"/>
      <c r="Y1489" s="243"/>
      <c r="Z1489" s="125">
        <f t="shared" si="534"/>
        <v>369250</v>
      </c>
      <c r="AA1489" s="254">
        <v>0.01</v>
      </c>
      <c r="AB1489" s="136">
        <f t="shared" si="536"/>
        <v>36.924999999999997</v>
      </c>
      <c r="AC1489" s="83">
        <f t="shared" si="533"/>
        <v>31.386249999999997</v>
      </c>
      <c r="AD1489" s="482" t="s">
        <v>20</v>
      </c>
      <c r="AE1489" s="482" t="s">
        <v>409</v>
      </c>
      <c r="AF1489" s="482" t="s">
        <v>540</v>
      </c>
      <c r="AG1489" s="121">
        <v>3350400237301</v>
      </c>
      <c r="AH1489" s="8" t="s">
        <v>1485</v>
      </c>
    </row>
    <row r="1490" spans="1:44" ht="20.100000000000001" customHeight="1">
      <c r="A1490" s="256">
        <v>759</v>
      </c>
      <c r="B1490" s="257" t="s">
        <v>656</v>
      </c>
      <c r="C1490" s="258">
        <v>333</v>
      </c>
      <c r="D1490" s="259" t="s">
        <v>419</v>
      </c>
      <c r="E1490" s="260">
        <v>5</v>
      </c>
      <c r="F1490" s="260">
        <v>0</v>
      </c>
      <c r="G1490" s="260">
        <v>25</v>
      </c>
      <c r="H1490" s="247">
        <v>1</v>
      </c>
      <c r="I1490" s="84">
        <f t="shared" si="524"/>
        <v>2025</v>
      </c>
      <c r="J1490" s="84">
        <v>440</v>
      </c>
      <c r="K1490" s="80">
        <f t="shared" si="535"/>
        <v>891000</v>
      </c>
      <c r="L1490" s="245"/>
      <c r="M1490" s="248"/>
      <c r="N1490" s="245"/>
      <c r="O1490" s="48"/>
      <c r="P1490" s="58"/>
      <c r="Q1490" s="251"/>
      <c r="R1490" s="251"/>
      <c r="S1490" s="251"/>
      <c r="T1490" s="245"/>
      <c r="U1490" s="248"/>
      <c r="V1490" s="245"/>
      <c r="W1490" s="278"/>
      <c r="X1490" s="257"/>
      <c r="Y1490" s="257"/>
      <c r="Z1490" s="125">
        <f t="shared" si="534"/>
        <v>891000</v>
      </c>
      <c r="AA1490" s="254">
        <v>0.01</v>
      </c>
      <c r="AB1490" s="136">
        <f t="shared" si="536"/>
        <v>89.1</v>
      </c>
      <c r="AC1490" s="83">
        <f t="shared" si="533"/>
        <v>75.734999999999999</v>
      </c>
      <c r="AD1490" s="501" t="s">
        <v>20</v>
      </c>
      <c r="AE1490" s="492" t="s">
        <v>2346</v>
      </c>
      <c r="AF1490" s="489" t="s">
        <v>238</v>
      </c>
      <c r="AG1490" s="498" t="s">
        <v>1017</v>
      </c>
      <c r="AH1490" s="498" t="s">
        <v>224</v>
      </c>
      <c r="AI1490" s="12" t="s">
        <v>200</v>
      </c>
      <c r="AJ1490" s="200" t="s">
        <v>195</v>
      </c>
      <c r="AK1490" s="11" t="s">
        <v>15</v>
      </c>
      <c r="AL1490" s="11" t="s">
        <v>16</v>
      </c>
      <c r="AM1490" s="11" t="s">
        <v>17</v>
      </c>
      <c r="AN1490" s="11" t="s">
        <v>40</v>
      </c>
      <c r="AO1490" s="11" t="s">
        <v>525</v>
      </c>
      <c r="AP1490" s="11">
        <v>15</v>
      </c>
      <c r="AQ1490" s="11">
        <v>3</v>
      </c>
      <c r="AR1490" s="11">
        <v>37</v>
      </c>
    </row>
    <row r="1491" spans="1:44">
      <c r="A1491" s="242">
        <v>760</v>
      </c>
      <c r="B1491" s="257" t="s">
        <v>1322</v>
      </c>
      <c r="C1491" s="262">
        <v>23933</v>
      </c>
      <c r="D1491" s="245">
        <v>4</v>
      </c>
      <c r="E1491" s="248">
        <v>3</v>
      </c>
      <c r="F1491" s="248">
        <v>1</v>
      </c>
      <c r="G1491" s="248">
        <v>20</v>
      </c>
      <c r="H1491" s="247">
        <v>1</v>
      </c>
      <c r="I1491" s="84">
        <f t="shared" si="524"/>
        <v>1320</v>
      </c>
      <c r="J1491" s="84">
        <v>250</v>
      </c>
      <c r="K1491" s="80">
        <f t="shared" si="535"/>
        <v>330000</v>
      </c>
      <c r="L1491" s="245"/>
      <c r="M1491" s="248"/>
      <c r="N1491" s="245"/>
      <c r="O1491" s="48"/>
      <c r="P1491" s="58"/>
      <c r="Q1491" s="251"/>
      <c r="R1491" s="251"/>
      <c r="S1491" s="251"/>
      <c r="T1491" s="245"/>
      <c r="U1491" s="248"/>
      <c r="V1491" s="245"/>
      <c r="W1491" s="278"/>
      <c r="X1491" s="257"/>
      <c r="Y1491" s="257"/>
      <c r="Z1491" s="125">
        <f t="shared" si="534"/>
        <v>330000</v>
      </c>
      <c r="AA1491" s="254">
        <v>0.01</v>
      </c>
      <c r="AB1491" s="136">
        <f t="shared" si="536"/>
        <v>33</v>
      </c>
      <c r="AC1491" s="83">
        <f t="shared" si="533"/>
        <v>28.05</v>
      </c>
      <c r="AD1491" s="4" t="s">
        <v>10</v>
      </c>
      <c r="AE1491" s="4" t="s">
        <v>258</v>
      </c>
      <c r="AF1491" s="4" t="s">
        <v>34</v>
      </c>
      <c r="AG1491" s="121">
        <v>3350500135179</v>
      </c>
      <c r="AH1491" s="8" t="s">
        <v>1349</v>
      </c>
      <c r="AI1491" s="204" t="s">
        <v>195</v>
      </c>
    </row>
    <row r="1492" spans="1:44">
      <c r="A1492" s="256">
        <v>761</v>
      </c>
      <c r="B1492" s="249" t="s">
        <v>1319</v>
      </c>
      <c r="C1492" s="277">
        <v>17324</v>
      </c>
      <c r="D1492" s="245"/>
      <c r="E1492" s="248">
        <v>0</v>
      </c>
      <c r="F1492" s="248">
        <v>0</v>
      </c>
      <c r="G1492" s="248">
        <v>67</v>
      </c>
      <c r="H1492" s="265"/>
      <c r="I1492" s="65"/>
      <c r="J1492" s="248"/>
      <c r="K1492" s="65"/>
      <c r="L1492" s="245"/>
      <c r="M1492" s="248"/>
      <c r="N1492" s="245"/>
      <c r="O1492" s="45"/>
      <c r="P1492" s="58"/>
      <c r="Q1492" s="251"/>
      <c r="R1492" s="251"/>
      <c r="S1492" s="58"/>
      <c r="T1492" s="248"/>
      <c r="U1492" s="248"/>
      <c r="V1492" s="58"/>
      <c r="W1492" s="69"/>
      <c r="X1492" s="58"/>
      <c r="Y1492" s="245"/>
      <c r="Z1492" s="77"/>
      <c r="AA1492" s="250"/>
      <c r="AB1492" s="136"/>
      <c r="AC1492" s="83">
        <f t="shared" si="533"/>
        <v>0</v>
      </c>
      <c r="AD1492" s="4" t="s">
        <v>10</v>
      </c>
      <c r="AE1492" s="179" t="s">
        <v>2220</v>
      </c>
      <c r="AF1492" s="179" t="s">
        <v>2221</v>
      </c>
      <c r="AH1492" s="8">
        <v>112</v>
      </c>
      <c r="AI1492" s="35">
        <v>3</v>
      </c>
    </row>
    <row r="1493" spans="1:44">
      <c r="A1493" s="256"/>
      <c r="B1493" s="249"/>
      <c r="C1493" s="245"/>
      <c r="D1493" s="245"/>
      <c r="E1493" s="248"/>
      <c r="F1493" s="248"/>
      <c r="G1493" s="248"/>
      <c r="H1493" s="265">
        <v>5</v>
      </c>
      <c r="I1493" s="65">
        <v>67</v>
      </c>
      <c r="J1493" s="248">
        <v>500</v>
      </c>
      <c r="K1493" s="65">
        <v>25125</v>
      </c>
      <c r="L1493" s="245">
        <v>1</v>
      </c>
      <c r="M1493" s="248" t="s">
        <v>2089</v>
      </c>
      <c r="N1493" s="245" t="s">
        <v>1603</v>
      </c>
      <c r="O1493" s="45">
        <v>2</v>
      </c>
      <c r="P1493" s="58">
        <v>198.32</v>
      </c>
      <c r="Q1493" s="251">
        <f>100-61.57</f>
        <v>38.43</v>
      </c>
      <c r="R1493" s="251">
        <v>7600</v>
      </c>
      <c r="S1493" s="58">
        <f>+R1493*P1493</f>
        <v>1507232</v>
      </c>
      <c r="T1493" s="248">
        <v>21</v>
      </c>
      <c r="U1493" s="248">
        <v>32</v>
      </c>
      <c r="V1493" s="58">
        <f>+S1493*0.68</f>
        <v>1024917.7600000001</v>
      </c>
      <c r="W1493" s="69">
        <f>+V1493+K1493</f>
        <v>1050042.7600000002</v>
      </c>
      <c r="X1493" s="58">
        <f>+W1493*Q1493/100</f>
        <v>403531.43266800011</v>
      </c>
      <c r="Y1493" s="245">
        <v>50</v>
      </c>
      <c r="Z1493" s="77"/>
      <c r="AA1493" s="250"/>
      <c r="AB1493" s="136"/>
      <c r="AC1493" s="83">
        <f t="shared" si="533"/>
        <v>0</v>
      </c>
      <c r="AE1493" s="179" t="s">
        <v>2220</v>
      </c>
      <c r="AF1493" s="179" t="s">
        <v>2088</v>
      </c>
    </row>
    <row r="1494" spans="1:44">
      <c r="A1494" s="256"/>
      <c r="B1494" s="249"/>
      <c r="C1494" s="245"/>
      <c r="D1494" s="245"/>
      <c r="E1494" s="248"/>
      <c r="F1494" s="248"/>
      <c r="G1494" s="248"/>
      <c r="H1494" s="265"/>
      <c r="I1494" s="65"/>
      <c r="J1494" s="248"/>
      <c r="K1494" s="70"/>
      <c r="L1494" s="245"/>
      <c r="M1494" s="248"/>
      <c r="N1494" s="245"/>
      <c r="O1494" s="45">
        <v>3</v>
      </c>
      <c r="P1494" s="58">
        <v>122.1</v>
      </c>
      <c r="Q1494" s="251">
        <f>+P1494*100/P1493</f>
        <v>61.567164179104481</v>
      </c>
      <c r="R1494" s="251"/>
      <c r="S1494" s="58"/>
      <c r="T1494" s="248"/>
      <c r="U1494" s="248"/>
      <c r="V1494" s="58"/>
      <c r="W1494" s="160"/>
      <c r="X1494" s="59">
        <f>+W1493*Q1494/100</f>
        <v>646481.55000000016</v>
      </c>
      <c r="Y1494" s="257"/>
      <c r="Z1494" s="125">
        <f>+X1494</f>
        <v>646481.55000000016</v>
      </c>
      <c r="AA1494" s="254">
        <v>0.3</v>
      </c>
      <c r="AB1494" s="136">
        <f>+Z1494*AA1494/100</f>
        <v>1939.4446500000006</v>
      </c>
      <c r="AC1494" s="83">
        <f t="shared" si="533"/>
        <v>1648.5279525000005</v>
      </c>
      <c r="AE1494" s="179" t="s">
        <v>2220</v>
      </c>
      <c r="AF1494" s="179" t="s">
        <v>2088</v>
      </c>
    </row>
    <row r="1495" spans="1:44">
      <c r="A1495" s="256"/>
      <c r="B1495" s="249"/>
      <c r="C1495" s="245"/>
      <c r="D1495" s="245"/>
      <c r="E1495" s="248"/>
      <c r="F1495" s="248"/>
      <c r="G1495" s="248"/>
      <c r="H1495" s="265"/>
      <c r="I1495" s="65"/>
      <c r="J1495" s="248"/>
      <c r="K1495" s="70"/>
      <c r="L1495" s="245"/>
      <c r="M1495" s="248"/>
      <c r="N1495" s="245"/>
      <c r="O1495" s="45"/>
      <c r="P1495" s="58"/>
      <c r="Q1495" s="251"/>
      <c r="R1495" s="251"/>
      <c r="S1495" s="58"/>
      <c r="T1495" s="248"/>
      <c r="U1495" s="248"/>
      <c r="V1495" s="58"/>
      <c r="W1495" s="160"/>
      <c r="X1495" s="59"/>
      <c r="Y1495" s="257"/>
      <c r="Z1495" s="125"/>
      <c r="AA1495" s="254"/>
      <c r="AB1495" s="136"/>
      <c r="AC1495" s="83">
        <f t="shared" si="533"/>
        <v>0</v>
      </c>
    </row>
    <row r="1496" spans="1:44">
      <c r="A1496" s="256">
        <v>762</v>
      </c>
      <c r="B1496" s="257" t="s">
        <v>1322</v>
      </c>
      <c r="C1496" s="262">
        <v>23933</v>
      </c>
      <c r="D1496" s="245">
        <v>4</v>
      </c>
      <c r="E1496" s="248">
        <v>7</v>
      </c>
      <c r="F1496" s="248">
        <v>3</v>
      </c>
      <c r="G1496" s="248">
        <v>46</v>
      </c>
      <c r="H1496" s="247">
        <v>1</v>
      </c>
      <c r="I1496" s="84">
        <f t="shared" si="524"/>
        <v>3146</v>
      </c>
      <c r="J1496" s="84">
        <v>400</v>
      </c>
      <c r="K1496" s="80">
        <f t="shared" si="535"/>
        <v>1258400</v>
      </c>
      <c r="L1496" s="245"/>
      <c r="M1496" s="248"/>
      <c r="N1496" s="245"/>
      <c r="O1496" s="48"/>
      <c r="P1496" s="58"/>
      <c r="Q1496" s="251"/>
      <c r="R1496" s="251"/>
      <c r="S1496" s="251"/>
      <c r="T1496" s="245"/>
      <c r="U1496" s="248"/>
      <c r="V1496" s="245"/>
      <c r="W1496" s="278"/>
      <c r="X1496" s="257"/>
      <c r="Y1496" s="257"/>
      <c r="Z1496" s="125">
        <f t="shared" si="534"/>
        <v>1258400</v>
      </c>
      <c r="AA1496" s="254">
        <v>0.01</v>
      </c>
      <c r="AB1496" s="136">
        <f t="shared" si="536"/>
        <v>125.84</v>
      </c>
      <c r="AC1496" s="83">
        <f t="shared" si="533"/>
        <v>106.964</v>
      </c>
      <c r="AD1496" s="4" t="s">
        <v>20</v>
      </c>
      <c r="AE1496" s="4" t="s">
        <v>1444</v>
      </c>
      <c r="AF1496" s="4" t="s">
        <v>104</v>
      </c>
      <c r="AG1496" s="121">
        <v>5230390004056</v>
      </c>
      <c r="AH1496" s="8" t="s">
        <v>1437</v>
      </c>
      <c r="AI1496" s="204" t="s">
        <v>195</v>
      </c>
    </row>
    <row r="1497" spans="1:44" ht="20.100000000000001" customHeight="1">
      <c r="A1497" s="256">
        <v>763</v>
      </c>
      <c r="B1497" s="257" t="s">
        <v>656</v>
      </c>
      <c r="C1497" s="258">
        <v>674</v>
      </c>
      <c r="D1497" s="259" t="s">
        <v>32</v>
      </c>
      <c r="E1497" s="260">
        <v>4</v>
      </c>
      <c r="F1497" s="260">
        <v>2</v>
      </c>
      <c r="G1497" s="260">
        <v>4</v>
      </c>
      <c r="H1497" s="264">
        <v>1</v>
      </c>
      <c r="I1497" s="84">
        <f t="shared" si="524"/>
        <v>1804</v>
      </c>
      <c r="J1497" s="84">
        <v>250</v>
      </c>
      <c r="K1497" s="80">
        <f t="shared" si="535"/>
        <v>451000</v>
      </c>
      <c r="L1497" s="245"/>
      <c r="M1497" s="248"/>
      <c r="N1497" s="245"/>
      <c r="O1497" s="48"/>
      <c r="P1497" s="58"/>
      <c r="Q1497" s="251"/>
      <c r="R1497" s="251"/>
      <c r="S1497" s="251"/>
      <c r="T1497" s="245"/>
      <c r="U1497" s="248"/>
      <c r="V1497" s="245"/>
      <c r="W1497" s="278"/>
      <c r="X1497" s="257"/>
      <c r="Y1497" s="257"/>
      <c r="Z1497" s="125">
        <f t="shared" si="534"/>
        <v>451000</v>
      </c>
      <c r="AA1497" s="254">
        <v>0.01</v>
      </c>
      <c r="AB1497" s="136">
        <f t="shared" si="536"/>
        <v>45.1</v>
      </c>
      <c r="AC1497" s="83">
        <f t="shared" si="533"/>
        <v>38.335000000000001</v>
      </c>
      <c r="AD1497" s="501" t="s">
        <v>10</v>
      </c>
      <c r="AE1497" s="489" t="s">
        <v>588</v>
      </c>
      <c r="AF1497" s="489" t="s">
        <v>59</v>
      </c>
      <c r="AG1497" s="498" t="s">
        <v>808</v>
      </c>
      <c r="AH1497" s="498" t="s">
        <v>138</v>
      </c>
      <c r="AI1497" s="12" t="s">
        <v>24</v>
      </c>
      <c r="AJ1497" s="6" t="s">
        <v>321</v>
      </c>
      <c r="AK1497" s="11" t="s">
        <v>15</v>
      </c>
      <c r="AL1497" s="11" t="s">
        <v>16</v>
      </c>
      <c r="AM1497" s="11" t="s">
        <v>17</v>
      </c>
      <c r="AN1497" s="11" t="s">
        <v>68</v>
      </c>
      <c r="AO1497" s="11" t="s">
        <v>191</v>
      </c>
      <c r="AP1497" s="11">
        <v>1</v>
      </c>
      <c r="AQ1497" s="11">
        <v>2</v>
      </c>
      <c r="AR1497" s="11">
        <v>76</v>
      </c>
    </row>
    <row r="1498" spans="1:44" ht="20.100000000000001" customHeight="1">
      <c r="A1498" s="256"/>
      <c r="B1498" s="257" t="s">
        <v>1723</v>
      </c>
      <c r="C1498" s="258"/>
      <c r="D1498" s="259" t="s">
        <v>24</v>
      </c>
      <c r="E1498" s="260">
        <v>0</v>
      </c>
      <c r="F1498" s="260">
        <v>0</v>
      </c>
      <c r="G1498" s="260">
        <v>90</v>
      </c>
      <c r="H1498" s="264">
        <v>2</v>
      </c>
      <c r="I1498" s="65">
        <f t="shared" si="524"/>
        <v>90</v>
      </c>
      <c r="J1498" s="84">
        <v>250</v>
      </c>
      <c r="K1498" s="80">
        <f t="shared" si="535"/>
        <v>22500</v>
      </c>
      <c r="L1498" s="245">
        <v>1</v>
      </c>
      <c r="M1498" s="248" t="s">
        <v>1639</v>
      </c>
      <c r="N1498" s="245" t="s">
        <v>1595</v>
      </c>
      <c r="O1498" s="48"/>
      <c r="P1498" s="58">
        <v>56</v>
      </c>
      <c r="Q1498" s="251"/>
      <c r="R1498" s="251"/>
      <c r="S1498" s="251"/>
      <c r="T1498" s="245">
        <v>6</v>
      </c>
      <c r="U1498" s="248"/>
      <c r="V1498" s="245"/>
      <c r="W1498" s="278"/>
      <c r="X1498" s="257"/>
      <c r="Y1498" s="257"/>
      <c r="Z1498" s="125">
        <f t="shared" si="534"/>
        <v>22500</v>
      </c>
      <c r="AA1498" s="254">
        <v>0.02</v>
      </c>
      <c r="AB1498" s="136">
        <f>+Z1498*AA1498/100</f>
        <v>4.5</v>
      </c>
      <c r="AC1498" s="83">
        <f t="shared" si="533"/>
        <v>3.8249999999999997</v>
      </c>
      <c r="AD1498" s="501" t="s">
        <v>10</v>
      </c>
      <c r="AE1498" s="489" t="s">
        <v>588</v>
      </c>
      <c r="AF1498" s="489" t="s">
        <v>59</v>
      </c>
      <c r="AG1498" s="498" t="s">
        <v>808</v>
      </c>
      <c r="AH1498" s="498" t="s">
        <v>138</v>
      </c>
      <c r="AI1498" s="12" t="s">
        <v>24</v>
      </c>
      <c r="AJ1498" s="6" t="s">
        <v>321</v>
      </c>
      <c r="AK1498" s="11" t="s">
        <v>15</v>
      </c>
      <c r="AL1498" s="11" t="s">
        <v>16</v>
      </c>
      <c r="AM1498" s="11"/>
      <c r="AN1498" s="11"/>
      <c r="AO1498" s="11"/>
      <c r="AP1498" s="11"/>
      <c r="AQ1498" s="11"/>
      <c r="AR1498" s="11"/>
    </row>
    <row r="1499" spans="1:44" ht="20.100000000000001" customHeight="1">
      <c r="A1499" s="256"/>
      <c r="B1499" s="257"/>
      <c r="C1499" s="258"/>
      <c r="D1499" s="259"/>
      <c r="E1499" s="260"/>
      <c r="F1499" s="260"/>
      <c r="G1499" s="260"/>
      <c r="H1499" s="264"/>
      <c r="I1499" s="65"/>
      <c r="J1499" s="84"/>
      <c r="K1499" s="80"/>
      <c r="L1499" s="245">
        <v>2</v>
      </c>
      <c r="M1499" s="248" t="s">
        <v>1586</v>
      </c>
      <c r="N1499" s="245" t="s">
        <v>1595</v>
      </c>
      <c r="O1499" s="48"/>
      <c r="P1499" s="58">
        <v>15</v>
      </c>
      <c r="Q1499" s="251"/>
      <c r="R1499" s="251"/>
      <c r="S1499" s="251"/>
      <c r="T1499" s="245">
        <v>6</v>
      </c>
      <c r="U1499" s="248"/>
      <c r="V1499" s="245"/>
      <c r="W1499" s="278"/>
      <c r="X1499" s="257"/>
      <c r="Y1499" s="257"/>
      <c r="Z1499" s="125"/>
      <c r="AA1499" s="254"/>
      <c r="AB1499" s="136"/>
      <c r="AC1499" s="83">
        <f t="shared" si="533"/>
        <v>0</v>
      </c>
      <c r="AD1499" s="501" t="s">
        <v>10</v>
      </c>
      <c r="AE1499" s="489" t="s">
        <v>588</v>
      </c>
      <c r="AF1499" s="489" t="s">
        <v>59</v>
      </c>
      <c r="AG1499" s="498" t="s">
        <v>808</v>
      </c>
      <c r="AH1499" s="498" t="s">
        <v>138</v>
      </c>
      <c r="AI1499" s="12" t="s">
        <v>24</v>
      </c>
      <c r="AJ1499" s="6" t="s">
        <v>321</v>
      </c>
      <c r="AK1499" s="11" t="s">
        <v>15</v>
      </c>
      <c r="AL1499" s="11" t="s">
        <v>16</v>
      </c>
      <c r="AM1499" s="11"/>
      <c r="AN1499" s="11"/>
      <c r="AO1499" s="11"/>
      <c r="AP1499" s="11"/>
      <c r="AQ1499" s="11"/>
      <c r="AR1499" s="11"/>
    </row>
    <row r="1500" spans="1:44" ht="20.100000000000001" customHeight="1">
      <c r="A1500" s="256"/>
      <c r="B1500" s="257" t="s">
        <v>1723</v>
      </c>
      <c r="C1500" s="258"/>
      <c r="D1500" s="259" t="s">
        <v>24</v>
      </c>
      <c r="E1500" s="260">
        <v>0</v>
      </c>
      <c r="F1500" s="260">
        <v>1</v>
      </c>
      <c r="G1500" s="260">
        <v>18</v>
      </c>
      <c r="H1500" s="264">
        <v>2</v>
      </c>
      <c r="I1500" s="65">
        <f>E1500*400+F1500*100+G1500</f>
        <v>118</v>
      </c>
      <c r="J1500" s="84">
        <v>250</v>
      </c>
      <c r="K1500" s="80">
        <f>I1500*J1500</f>
        <v>29500</v>
      </c>
      <c r="L1500" s="245">
        <v>1</v>
      </c>
      <c r="M1500" s="248" t="s">
        <v>1592</v>
      </c>
      <c r="N1500" s="449" t="s">
        <v>1621</v>
      </c>
      <c r="O1500" s="48"/>
      <c r="P1500" s="142">
        <v>372</v>
      </c>
      <c r="Q1500" s="251"/>
      <c r="R1500" s="251"/>
      <c r="S1500" s="251"/>
      <c r="T1500" s="245">
        <v>60</v>
      </c>
      <c r="U1500" s="248"/>
      <c r="V1500" s="245"/>
      <c r="W1500" s="278"/>
      <c r="X1500" s="257"/>
      <c r="Y1500" s="257"/>
      <c r="Z1500" s="125">
        <f>K1500</f>
        <v>29500</v>
      </c>
      <c r="AA1500" s="254">
        <v>0.02</v>
      </c>
      <c r="AB1500" s="136">
        <f t="shared" ref="AB1500:AB1516" si="540">+Z1500*AA1500/100</f>
        <v>5.9</v>
      </c>
      <c r="AC1500" s="83">
        <f t="shared" si="533"/>
        <v>5.0150000000000006</v>
      </c>
      <c r="AD1500" s="501" t="s">
        <v>10</v>
      </c>
      <c r="AE1500" s="489" t="s">
        <v>588</v>
      </c>
      <c r="AF1500" s="489" t="s">
        <v>59</v>
      </c>
      <c r="AG1500" s="498" t="s">
        <v>808</v>
      </c>
      <c r="AH1500" s="498" t="s">
        <v>138</v>
      </c>
      <c r="AI1500" s="12" t="s">
        <v>24</v>
      </c>
      <c r="AJ1500" s="6" t="s">
        <v>321</v>
      </c>
      <c r="AK1500" s="11" t="s">
        <v>15</v>
      </c>
      <c r="AL1500" s="11" t="s">
        <v>16</v>
      </c>
      <c r="AM1500" s="11"/>
      <c r="AN1500" s="11"/>
      <c r="AO1500" s="11"/>
      <c r="AP1500" s="11"/>
      <c r="AQ1500" s="11"/>
      <c r="AR1500" s="11"/>
    </row>
    <row r="1501" spans="1:44" ht="20.100000000000001" customHeight="1">
      <c r="A1501" s="256"/>
      <c r="B1501" s="257"/>
      <c r="C1501" s="258"/>
      <c r="D1501" s="259"/>
      <c r="E1501" s="260"/>
      <c r="F1501" s="260"/>
      <c r="G1501" s="260"/>
      <c r="H1501" s="264"/>
      <c r="I1501" s="65"/>
      <c r="J1501" s="84"/>
      <c r="K1501" s="80"/>
      <c r="L1501" s="245">
        <v>2</v>
      </c>
      <c r="M1501" s="248" t="s">
        <v>1630</v>
      </c>
      <c r="N1501" s="245" t="s">
        <v>1595</v>
      </c>
      <c r="O1501" s="48"/>
      <c r="P1501" s="58">
        <v>21</v>
      </c>
      <c r="Q1501" s="251"/>
      <c r="R1501" s="251"/>
      <c r="S1501" s="251"/>
      <c r="T1501" s="245">
        <v>60</v>
      </c>
      <c r="U1501" s="248"/>
      <c r="V1501" s="245"/>
      <c r="W1501" s="278"/>
      <c r="X1501" s="257"/>
      <c r="Y1501" s="257"/>
      <c r="Z1501" s="125"/>
      <c r="AA1501" s="254"/>
      <c r="AB1501" s="136"/>
      <c r="AC1501" s="83">
        <f t="shared" si="533"/>
        <v>0</v>
      </c>
      <c r="AD1501" s="501" t="s">
        <v>10</v>
      </c>
      <c r="AE1501" s="489" t="s">
        <v>588</v>
      </c>
      <c r="AF1501" s="489" t="s">
        <v>59</v>
      </c>
      <c r="AG1501" s="498" t="s">
        <v>808</v>
      </c>
      <c r="AH1501" s="498" t="s">
        <v>138</v>
      </c>
      <c r="AI1501" s="12" t="s">
        <v>24</v>
      </c>
      <c r="AJ1501" s="6" t="s">
        <v>321</v>
      </c>
      <c r="AK1501" s="11" t="s">
        <v>15</v>
      </c>
      <c r="AL1501" s="11" t="s">
        <v>16</v>
      </c>
      <c r="AM1501" s="11"/>
      <c r="AN1501" s="11"/>
      <c r="AO1501" s="11"/>
      <c r="AP1501" s="11"/>
      <c r="AQ1501" s="11"/>
      <c r="AR1501" s="11"/>
    </row>
    <row r="1502" spans="1:44">
      <c r="A1502" s="256">
        <v>764</v>
      </c>
      <c r="B1502" s="245" t="s">
        <v>1282</v>
      </c>
      <c r="C1502" s="263">
        <v>17163</v>
      </c>
      <c r="D1502" s="245"/>
      <c r="E1502" s="248">
        <v>0</v>
      </c>
      <c r="F1502" s="248">
        <v>3</v>
      </c>
      <c r="G1502" s="248">
        <v>98</v>
      </c>
      <c r="H1502" s="265">
        <v>3</v>
      </c>
      <c r="I1502" s="248">
        <v>398</v>
      </c>
      <c r="J1502" s="267">
        <v>500</v>
      </c>
      <c r="K1502" s="97">
        <f>+J1502*I1502</f>
        <v>199000</v>
      </c>
      <c r="L1502" s="58">
        <v>1</v>
      </c>
      <c r="M1502" s="60" t="s">
        <v>1592</v>
      </c>
      <c r="N1502" s="58" t="s">
        <v>1595</v>
      </c>
      <c r="O1502" s="48">
        <v>2</v>
      </c>
      <c r="P1502" s="140">
        <v>162.13999999999999</v>
      </c>
      <c r="Q1502" s="58">
        <f>100-Q1503</f>
        <v>100</v>
      </c>
      <c r="R1502" s="210">
        <v>6350</v>
      </c>
      <c r="S1502" s="58">
        <f>+R1502*P1502</f>
        <v>1029588.9999999999</v>
      </c>
      <c r="T1502" s="60">
        <v>53</v>
      </c>
      <c r="U1502" s="60">
        <v>93</v>
      </c>
      <c r="V1502" s="58">
        <f>+S1502*0.07</f>
        <v>72071.23</v>
      </c>
      <c r="W1502" s="169">
        <f>+V1502+K1502</f>
        <v>271071.23</v>
      </c>
      <c r="X1502" s="58">
        <f>+W1502*Q1502/100</f>
        <v>271071.23</v>
      </c>
      <c r="Y1502" s="58">
        <v>10</v>
      </c>
      <c r="Z1502" s="77">
        <f>+K1502</f>
        <v>199000</v>
      </c>
      <c r="AA1502" s="250">
        <v>0.02</v>
      </c>
      <c r="AB1502" s="136">
        <f t="shared" si="540"/>
        <v>39.799999999999997</v>
      </c>
      <c r="AC1502" s="83">
        <f t="shared" si="533"/>
        <v>33.83</v>
      </c>
      <c r="AD1502" s="523" t="s">
        <v>20</v>
      </c>
      <c r="AE1502" s="4" t="s">
        <v>560</v>
      </c>
      <c r="AF1502" s="4" t="s">
        <v>212</v>
      </c>
      <c r="AG1502" s="121" t="s">
        <v>2159</v>
      </c>
    </row>
    <row r="1503" spans="1:44">
      <c r="A1503" s="256"/>
      <c r="B1503" s="257"/>
      <c r="C1503" s="263"/>
      <c r="D1503" s="245"/>
      <c r="E1503" s="248"/>
      <c r="F1503" s="248"/>
      <c r="G1503" s="248"/>
      <c r="H1503" s="265"/>
      <c r="I1503" s="248"/>
      <c r="J1503" s="267"/>
      <c r="K1503" s="97"/>
      <c r="L1503" s="58"/>
      <c r="M1503" s="60"/>
      <c r="N1503" s="58"/>
      <c r="O1503" s="48"/>
      <c r="P1503" s="140"/>
      <c r="Q1503" s="58"/>
      <c r="R1503" s="210"/>
      <c r="S1503" s="58"/>
      <c r="T1503" s="60"/>
      <c r="U1503" s="60"/>
      <c r="V1503" s="58"/>
      <c r="W1503" s="169"/>
      <c r="X1503" s="58"/>
      <c r="Y1503" s="58"/>
      <c r="Z1503" s="77"/>
      <c r="AA1503" s="250"/>
      <c r="AB1503" s="136">
        <f t="shared" si="540"/>
        <v>0</v>
      </c>
      <c r="AC1503" s="83">
        <f t="shared" si="533"/>
        <v>0</v>
      </c>
      <c r="AD1503" s="523"/>
      <c r="AE1503" s="4" t="s">
        <v>560</v>
      </c>
      <c r="AF1503" s="4" t="s">
        <v>212</v>
      </c>
    </row>
    <row r="1504" spans="1:44" ht="20.100000000000001" customHeight="1">
      <c r="A1504" s="256">
        <v>765</v>
      </c>
      <c r="B1504" s="257" t="s">
        <v>656</v>
      </c>
      <c r="C1504" s="258">
        <v>482</v>
      </c>
      <c r="D1504" s="259" t="s">
        <v>95</v>
      </c>
      <c r="E1504" s="260">
        <v>2</v>
      </c>
      <c r="F1504" s="260">
        <v>2</v>
      </c>
      <c r="G1504" s="260">
        <v>63</v>
      </c>
      <c r="H1504" s="264">
        <v>1</v>
      </c>
      <c r="I1504" s="84">
        <f t="shared" ref="I1504:I1516" si="541">E1504*400+F1504*100+G1504</f>
        <v>1063</v>
      </c>
      <c r="J1504" s="84">
        <v>250</v>
      </c>
      <c r="K1504" s="80">
        <f t="shared" ref="K1504:K1516" si="542">I1504*J1504</f>
        <v>265750</v>
      </c>
      <c r="L1504" s="245"/>
      <c r="M1504" s="248"/>
      <c r="N1504" s="245"/>
      <c r="O1504" s="48"/>
      <c r="P1504" s="58"/>
      <c r="Q1504" s="251"/>
      <c r="R1504" s="251"/>
      <c r="S1504" s="251"/>
      <c r="T1504" s="245"/>
      <c r="U1504" s="248"/>
      <c r="V1504" s="245"/>
      <c r="W1504" s="278"/>
      <c r="X1504" s="257"/>
      <c r="Y1504" s="257"/>
      <c r="Z1504" s="125">
        <f>K1504</f>
        <v>265750</v>
      </c>
      <c r="AA1504" s="254">
        <v>0.01</v>
      </c>
      <c r="AB1504" s="136">
        <f t="shared" si="540"/>
        <v>26.574999999999999</v>
      </c>
      <c r="AC1504" s="83">
        <f t="shared" si="533"/>
        <v>22.588749999999997</v>
      </c>
      <c r="AD1504" s="501" t="s">
        <v>20</v>
      </c>
      <c r="AE1504" s="489" t="s">
        <v>560</v>
      </c>
      <c r="AF1504" s="489" t="s">
        <v>160</v>
      </c>
      <c r="AG1504" s="498" t="s">
        <v>750</v>
      </c>
      <c r="AH1504" s="498" t="s">
        <v>51</v>
      </c>
      <c r="AI1504" s="12" t="s">
        <v>24</v>
      </c>
      <c r="AJ1504" s="6" t="s">
        <v>321</v>
      </c>
      <c r="AK1504" s="11" t="s">
        <v>15</v>
      </c>
      <c r="AL1504" s="11" t="s">
        <v>16</v>
      </c>
      <c r="AM1504" s="11" t="s">
        <v>17</v>
      </c>
      <c r="AN1504" s="11" t="s">
        <v>39</v>
      </c>
      <c r="AO1504" s="11" t="s">
        <v>76</v>
      </c>
      <c r="AP1504" s="11">
        <v>0</v>
      </c>
      <c r="AQ1504" s="11">
        <v>1</v>
      </c>
      <c r="AR1504" s="11">
        <v>81</v>
      </c>
    </row>
    <row r="1505" spans="1:44" ht="20.100000000000001" customHeight="1">
      <c r="A1505" s="256">
        <v>766</v>
      </c>
      <c r="B1505" s="257" t="s">
        <v>656</v>
      </c>
      <c r="C1505" s="258">
        <v>340</v>
      </c>
      <c r="D1505" s="259" t="s">
        <v>32</v>
      </c>
      <c r="E1505" s="260">
        <v>3</v>
      </c>
      <c r="F1505" s="260">
        <v>0</v>
      </c>
      <c r="G1505" s="260">
        <v>0</v>
      </c>
      <c r="H1505" s="247">
        <v>1</v>
      </c>
      <c r="I1505" s="84">
        <f t="shared" si="541"/>
        <v>1200</v>
      </c>
      <c r="J1505" s="84">
        <v>250</v>
      </c>
      <c r="K1505" s="80">
        <f t="shared" si="542"/>
        <v>300000</v>
      </c>
      <c r="L1505" s="245"/>
      <c r="M1505" s="248"/>
      <c r="N1505" s="245"/>
      <c r="O1505" s="48"/>
      <c r="P1505" s="58"/>
      <c r="Q1505" s="251"/>
      <c r="R1505" s="251"/>
      <c r="S1505" s="251"/>
      <c r="T1505" s="245"/>
      <c r="U1505" s="248"/>
      <c r="V1505" s="245"/>
      <c r="W1505" s="278"/>
      <c r="X1505" s="257"/>
      <c r="Y1505" s="257"/>
      <c r="Z1505" s="125">
        <f t="shared" ref="Z1505:Z1516" si="543">K1505</f>
        <v>300000</v>
      </c>
      <c r="AA1505" s="254">
        <v>0.01</v>
      </c>
      <c r="AB1505" s="136">
        <f t="shared" si="540"/>
        <v>30</v>
      </c>
      <c r="AC1505" s="83">
        <f t="shared" si="533"/>
        <v>25.5</v>
      </c>
      <c r="AD1505" s="501" t="s">
        <v>20</v>
      </c>
      <c r="AE1505" s="489" t="s">
        <v>560</v>
      </c>
      <c r="AF1505" s="489" t="s">
        <v>530</v>
      </c>
      <c r="AG1505" s="498" t="s">
        <v>1053</v>
      </c>
      <c r="AH1505" s="498" t="s">
        <v>278</v>
      </c>
      <c r="AI1505" s="12" t="s">
        <v>32</v>
      </c>
      <c r="AJ1505" s="6" t="s">
        <v>36</v>
      </c>
      <c r="AK1505" s="11" t="s">
        <v>15</v>
      </c>
      <c r="AL1505" s="11" t="s">
        <v>16</v>
      </c>
      <c r="AM1505" s="11" t="s">
        <v>17</v>
      </c>
      <c r="AN1505" s="11" t="s">
        <v>141</v>
      </c>
      <c r="AO1505" s="11" t="s">
        <v>561</v>
      </c>
      <c r="AP1505" s="11">
        <v>8</v>
      </c>
      <c r="AQ1505" s="11">
        <v>1</v>
      </c>
      <c r="AR1505" s="11">
        <v>49</v>
      </c>
    </row>
    <row r="1506" spans="1:44" ht="20.100000000000001" customHeight="1">
      <c r="A1506" s="256">
        <v>767</v>
      </c>
      <c r="B1506" s="257" t="s">
        <v>656</v>
      </c>
      <c r="C1506" s="258">
        <v>568</v>
      </c>
      <c r="D1506" s="259" t="s">
        <v>95</v>
      </c>
      <c r="E1506" s="260">
        <v>3</v>
      </c>
      <c r="F1506" s="260">
        <v>1</v>
      </c>
      <c r="G1506" s="260">
        <v>78</v>
      </c>
      <c r="H1506" s="383">
        <v>1</v>
      </c>
      <c r="I1506" s="84">
        <f t="shared" si="541"/>
        <v>1378</v>
      </c>
      <c r="J1506" s="84">
        <v>250</v>
      </c>
      <c r="K1506" s="80">
        <f t="shared" si="542"/>
        <v>344500</v>
      </c>
      <c r="L1506" s="245"/>
      <c r="M1506" s="248"/>
      <c r="N1506" s="245"/>
      <c r="O1506" s="48"/>
      <c r="P1506" s="58"/>
      <c r="Q1506" s="251"/>
      <c r="R1506" s="251"/>
      <c r="S1506" s="251"/>
      <c r="T1506" s="245"/>
      <c r="U1506" s="248"/>
      <c r="V1506" s="245"/>
      <c r="W1506" s="278"/>
      <c r="X1506" s="257"/>
      <c r="Y1506" s="257"/>
      <c r="Z1506" s="125">
        <f t="shared" si="543"/>
        <v>344500</v>
      </c>
      <c r="AA1506" s="254">
        <v>0.01</v>
      </c>
      <c r="AB1506" s="136">
        <f t="shared" si="540"/>
        <v>34.450000000000003</v>
      </c>
      <c r="AC1506" s="83">
        <f t="shared" si="533"/>
        <v>29.282500000000002</v>
      </c>
      <c r="AD1506" s="501" t="s">
        <v>10</v>
      </c>
      <c r="AE1506" s="489" t="s">
        <v>632</v>
      </c>
      <c r="AF1506" s="489" t="s">
        <v>223</v>
      </c>
      <c r="AG1506" s="498" t="s">
        <v>734</v>
      </c>
      <c r="AH1506" s="498" t="s">
        <v>494</v>
      </c>
      <c r="AI1506" s="12" t="s">
        <v>95</v>
      </c>
      <c r="AJ1506" s="6" t="s">
        <v>123</v>
      </c>
      <c r="AK1506" s="11" t="s">
        <v>15</v>
      </c>
      <c r="AL1506" s="11" t="s">
        <v>16</v>
      </c>
      <c r="AM1506" s="11" t="s">
        <v>17</v>
      </c>
      <c r="AN1506" s="11" t="s">
        <v>25</v>
      </c>
      <c r="AO1506" s="11" t="s">
        <v>19</v>
      </c>
      <c r="AP1506" s="11">
        <v>2</v>
      </c>
      <c r="AQ1506" s="11">
        <v>2</v>
      </c>
      <c r="AR1506" s="11">
        <v>41</v>
      </c>
    </row>
    <row r="1507" spans="1:44" ht="20.100000000000001" customHeight="1">
      <c r="A1507" s="256"/>
      <c r="B1507" s="257" t="s">
        <v>1322</v>
      </c>
      <c r="C1507" s="258"/>
      <c r="D1507" s="259"/>
      <c r="E1507" s="260">
        <v>2</v>
      </c>
      <c r="F1507" s="260">
        <v>0</v>
      </c>
      <c r="G1507" s="260">
        <v>97</v>
      </c>
      <c r="H1507" s="383">
        <v>2</v>
      </c>
      <c r="I1507" s="84">
        <f t="shared" ref="I1507" si="544">E1507*400+F1507*100+G1507</f>
        <v>897</v>
      </c>
      <c r="J1507" s="84">
        <v>250</v>
      </c>
      <c r="K1507" s="80">
        <f t="shared" ref="K1507" si="545">I1507*J1507</f>
        <v>224250</v>
      </c>
      <c r="L1507" s="245"/>
      <c r="M1507" s="248"/>
      <c r="N1507" s="245"/>
      <c r="O1507" s="48"/>
      <c r="P1507" s="58"/>
      <c r="Q1507" s="251"/>
      <c r="R1507" s="251"/>
      <c r="S1507" s="251"/>
      <c r="T1507" s="245"/>
      <c r="U1507" s="248"/>
      <c r="V1507" s="245"/>
      <c r="W1507" s="278"/>
      <c r="X1507" s="257"/>
      <c r="Y1507" s="257"/>
      <c r="Z1507" s="125">
        <f t="shared" si="543"/>
        <v>224250</v>
      </c>
      <c r="AA1507" s="254">
        <v>0.01</v>
      </c>
      <c r="AB1507" s="136">
        <f t="shared" si="540"/>
        <v>22.425000000000001</v>
      </c>
      <c r="AC1507" s="83">
        <f t="shared" si="533"/>
        <v>19.061250000000001</v>
      </c>
      <c r="AD1507" s="488"/>
      <c r="AE1507" s="488" t="s">
        <v>2228</v>
      </c>
      <c r="AF1507" s="587" t="s">
        <v>223</v>
      </c>
      <c r="AG1507" s="504"/>
      <c r="AH1507" s="504"/>
      <c r="AI1507" s="67"/>
      <c r="AJ1507" s="64"/>
      <c r="AK1507" s="11"/>
      <c r="AL1507" s="11"/>
      <c r="AM1507" s="11"/>
      <c r="AN1507" s="11"/>
      <c r="AO1507" s="11"/>
      <c r="AP1507" s="11"/>
      <c r="AQ1507" s="11"/>
      <c r="AR1507" s="11"/>
    </row>
    <row r="1508" spans="1:44">
      <c r="A1508" s="256">
        <v>768</v>
      </c>
      <c r="B1508" s="245" t="s">
        <v>1319</v>
      </c>
      <c r="C1508" s="263">
        <v>45748</v>
      </c>
      <c r="D1508" s="245">
        <v>4</v>
      </c>
      <c r="E1508" s="248">
        <v>0</v>
      </c>
      <c r="F1508" s="248">
        <v>0</v>
      </c>
      <c r="G1508" s="248">
        <v>93</v>
      </c>
      <c r="H1508" s="247">
        <v>2</v>
      </c>
      <c r="I1508" s="65">
        <f t="shared" si="541"/>
        <v>93</v>
      </c>
      <c r="J1508" s="95">
        <v>500</v>
      </c>
      <c r="K1508" s="80">
        <f t="shared" si="542"/>
        <v>46500</v>
      </c>
      <c r="L1508" s="245">
        <v>1</v>
      </c>
      <c r="M1508" s="266" t="s">
        <v>1592</v>
      </c>
      <c r="N1508" s="277" t="s">
        <v>1595</v>
      </c>
      <c r="O1508" s="48"/>
      <c r="P1508" s="58"/>
      <c r="Q1508" s="245"/>
      <c r="R1508" s="251"/>
      <c r="S1508" s="245"/>
      <c r="T1508" s="245">
        <v>10</v>
      </c>
      <c r="U1508" s="248"/>
      <c r="V1508" s="245"/>
      <c r="W1508" s="278"/>
      <c r="X1508" s="257"/>
      <c r="Y1508" s="257"/>
      <c r="Z1508" s="125">
        <f t="shared" si="543"/>
        <v>46500</v>
      </c>
      <c r="AA1508" s="254">
        <v>0.02</v>
      </c>
      <c r="AB1508" s="136">
        <f t="shared" si="540"/>
        <v>9.3000000000000007</v>
      </c>
      <c r="AC1508" s="83">
        <f t="shared" si="533"/>
        <v>7.9050000000000002</v>
      </c>
      <c r="AD1508" s="482" t="s">
        <v>10</v>
      </c>
      <c r="AE1508" s="482" t="s">
        <v>1651</v>
      </c>
      <c r="AF1508" s="482" t="s">
        <v>63</v>
      </c>
      <c r="AG1508" s="121">
        <v>3350400179255</v>
      </c>
      <c r="AH1508" s="8" t="s">
        <v>1649</v>
      </c>
    </row>
    <row r="1509" spans="1:44">
      <c r="A1509" s="256"/>
      <c r="B1509" s="245" t="s">
        <v>646</v>
      </c>
      <c r="C1509" s="263"/>
      <c r="D1509" s="245">
        <v>4</v>
      </c>
      <c r="E1509" s="248">
        <v>8</v>
      </c>
      <c r="F1509" s="248">
        <v>1</v>
      </c>
      <c r="G1509" s="248">
        <v>0</v>
      </c>
      <c r="H1509" s="247">
        <v>4</v>
      </c>
      <c r="I1509" s="65">
        <f t="shared" si="541"/>
        <v>3300</v>
      </c>
      <c r="J1509" s="95">
        <v>500</v>
      </c>
      <c r="K1509" s="80">
        <f t="shared" si="542"/>
        <v>1650000</v>
      </c>
      <c r="L1509" s="245"/>
      <c r="M1509" s="266"/>
      <c r="N1509" s="245"/>
      <c r="O1509" s="48"/>
      <c r="P1509" s="58"/>
      <c r="Q1509" s="245"/>
      <c r="R1509" s="251"/>
      <c r="S1509" s="245"/>
      <c r="T1509" s="245"/>
      <c r="U1509" s="248"/>
      <c r="V1509" s="245"/>
      <c r="W1509" s="278"/>
      <c r="X1509" s="257"/>
      <c r="Y1509" s="257"/>
      <c r="Z1509" s="125">
        <f t="shared" si="543"/>
        <v>1650000</v>
      </c>
      <c r="AA1509" s="254">
        <v>0.01</v>
      </c>
      <c r="AB1509" s="136">
        <v>82.49</v>
      </c>
      <c r="AC1509" s="83">
        <f t="shared" si="533"/>
        <v>70.116499999999988</v>
      </c>
      <c r="AD1509" s="482" t="s">
        <v>10</v>
      </c>
      <c r="AE1509" s="482" t="s">
        <v>1651</v>
      </c>
      <c r="AF1509" s="482" t="s">
        <v>63</v>
      </c>
      <c r="AG1509" s="121">
        <v>3350400179255</v>
      </c>
      <c r="AH1509" s="8" t="s">
        <v>1649</v>
      </c>
    </row>
    <row r="1510" spans="1:44">
      <c r="A1510" s="256"/>
      <c r="B1510" s="245" t="s">
        <v>1319</v>
      </c>
      <c r="C1510" s="263">
        <v>56699</v>
      </c>
      <c r="D1510" s="245"/>
      <c r="E1510" s="248">
        <v>0</v>
      </c>
      <c r="F1510" s="248">
        <v>0</v>
      </c>
      <c r="G1510" s="248">
        <v>74</v>
      </c>
      <c r="H1510" s="247">
        <v>4</v>
      </c>
      <c r="I1510" s="65">
        <f t="shared" ref="I1510" si="546">E1510*400+F1510*100+G1510</f>
        <v>74</v>
      </c>
      <c r="J1510" s="95">
        <v>500</v>
      </c>
      <c r="K1510" s="80">
        <f t="shared" ref="K1510" si="547">I1510*J1510</f>
        <v>37000</v>
      </c>
      <c r="L1510" s="245"/>
      <c r="M1510" s="266"/>
      <c r="N1510" s="245"/>
      <c r="O1510" s="48"/>
      <c r="P1510" s="58"/>
      <c r="Q1510" s="245"/>
      <c r="R1510" s="251"/>
      <c r="S1510" s="245"/>
      <c r="T1510" s="245"/>
      <c r="U1510" s="248"/>
      <c r="V1510" s="245"/>
      <c r="W1510" s="278"/>
      <c r="X1510" s="257"/>
      <c r="Y1510" s="257"/>
      <c r="Z1510" s="125">
        <f t="shared" ref="Z1510" si="548">K1510</f>
        <v>37000</v>
      </c>
      <c r="AA1510" s="254">
        <v>0.3</v>
      </c>
      <c r="AB1510" s="136">
        <v>9.2899999999999991</v>
      </c>
      <c r="AC1510" s="83"/>
      <c r="AD1510" s="482" t="s">
        <v>10</v>
      </c>
      <c r="AE1510" s="482" t="s">
        <v>1651</v>
      </c>
      <c r="AF1510" s="482" t="s">
        <v>63</v>
      </c>
    </row>
    <row r="1511" spans="1:44">
      <c r="A1511" s="256">
        <v>769</v>
      </c>
      <c r="B1511" s="683" t="s">
        <v>2269</v>
      </c>
      <c r="C1511" s="684"/>
      <c r="D1511" s="245"/>
      <c r="E1511" s="248">
        <v>2</v>
      </c>
      <c r="F1511" s="248">
        <v>0</v>
      </c>
      <c r="G1511" s="60">
        <v>99.6</v>
      </c>
      <c r="H1511" s="247">
        <v>1</v>
      </c>
      <c r="I1511" s="60">
        <v>899.6</v>
      </c>
      <c r="J1511" s="95">
        <v>250</v>
      </c>
      <c r="K1511" s="80">
        <v>224900</v>
      </c>
      <c r="L1511" s="245"/>
      <c r="M1511" s="266"/>
      <c r="N1511" s="245"/>
      <c r="O1511" s="48"/>
      <c r="P1511" s="58"/>
      <c r="Q1511" s="245"/>
      <c r="R1511" s="251"/>
      <c r="S1511" s="245"/>
      <c r="T1511" s="245"/>
      <c r="U1511" s="248"/>
      <c r="V1511" s="245"/>
      <c r="W1511" s="278"/>
      <c r="X1511" s="257"/>
      <c r="Y1511" s="257"/>
      <c r="Z1511" s="125">
        <v>224900</v>
      </c>
      <c r="AA1511" s="254">
        <v>0.01</v>
      </c>
      <c r="AB1511" s="136">
        <v>22.49</v>
      </c>
      <c r="AC1511" s="83"/>
      <c r="AD1511" s="4" t="s">
        <v>20</v>
      </c>
      <c r="AE1511" s="4" t="s">
        <v>2347</v>
      </c>
      <c r="AF1511" s="4" t="s">
        <v>223</v>
      </c>
    </row>
    <row r="1512" spans="1:44">
      <c r="A1512" s="256">
        <v>770</v>
      </c>
      <c r="B1512" s="257" t="s">
        <v>1322</v>
      </c>
      <c r="C1512" s="262">
        <v>23933</v>
      </c>
      <c r="D1512" s="245">
        <v>4</v>
      </c>
      <c r="E1512" s="248">
        <v>10</v>
      </c>
      <c r="F1512" s="248">
        <v>2</v>
      </c>
      <c r="G1512" s="248">
        <v>60</v>
      </c>
      <c r="H1512" s="247">
        <v>1</v>
      </c>
      <c r="I1512" s="84">
        <f t="shared" si="541"/>
        <v>4260</v>
      </c>
      <c r="J1512" s="84">
        <v>250</v>
      </c>
      <c r="K1512" s="80">
        <f t="shared" si="542"/>
        <v>1065000</v>
      </c>
      <c r="L1512" s="245"/>
      <c r="M1512" s="248"/>
      <c r="N1512" s="245"/>
      <c r="O1512" s="48"/>
      <c r="P1512" s="58"/>
      <c r="Q1512" s="251"/>
      <c r="R1512" s="251"/>
      <c r="S1512" s="251"/>
      <c r="T1512" s="245"/>
      <c r="U1512" s="248"/>
      <c r="V1512" s="245"/>
      <c r="W1512" s="278"/>
      <c r="X1512" s="257"/>
      <c r="Y1512" s="257"/>
      <c r="Z1512" s="125">
        <f t="shared" si="543"/>
        <v>1065000</v>
      </c>
      <c r="AA1512" s="254">
        <v>0.01</v>
      </c>
      <c r="AB1512" s="136">
        <f t="shared" si="540"/>
        <v>106.5</v>
      </c>
      <c r="AC1512" s="83">
        <f t="shared" si="533"/>
        <v>90.524999999999991</v>
      </c>
      <c r="AD1512" s="482" t="s">
        <v>644</v>
      </c>
      <c r="AE1512" s="482" t="s">
        <v>1353</v>
      </c>
      <c r="AF1512" s="482" t="s">
        <v>540</v>
      </c>
      <c r="AG1512" s="121">
        <v>3350400228779</v>
      </c>
      <c r="AH1512" s="8" t="s">
        <v>1487</v>
      </c>
    </row>
    <row r="1513" spans="1:44" ht="20.100000000000001" customHeight="1">
      <c r="A1513" s="256">
        <v>771</v>
      </c>
      <c r="B1513" s="257" t="s">
        <v>656</v>
      </c>
      <c r="C1513" s="258">
        <v>747</v>
      </c>
      <c r="D1513" s="259" t="s">
        <v>32</v>
      </c>
      <c r="E1513" s="260">
        <v>7</v>
      </c>
      <c r="F1513" s="260">
        <v>2</v>
      </c>
      <c r="G1513" s="260">
        <v>93</v>
      </c>
      <c r="H1513" s="264">
        <v>1</v>
      </c>
      <c r="I1513" s="84">
        <f t="shared" si="541"/>
        <v>3093</v>
      </c>
      <c r="J1513" s="84">
        <v>250</v>
      </c>
      <c r="K1513" s="80">
        <f t="shared" si="542"/>
        <v>773250</v>
      </c>
      <c r="L1513" s="245"/>
      <c r="M1513" s="248"/>
      <c r="N1513" s="245"/>
      <c r="O1513" s="48"/>
      <c r="P1513" s="58"/>
      <c r="Q1513" s="251"/>
      <c r="R1513" s="251"/>
      <c r="S1513" s="251"/>
      <c r="T1513" s="245"/>
      <c r="U1513" s="248"/>
      <c r="V1513" s="245"/>
      <c r="W1513" s="278"/>
      <c r="X1513" s="257"/>
      <c r="Y1513" s="257"/>
      <c r="Z1513" s="125">
        <f t="shared" si="543"/>
        <v>773250</v>
      </c>
      <c r="AA1513" s="254">
        <v>0.01</v>
      </c>
      <c r="AB1513" s="136">
        <f t="shared" si="540"/>
        <v>77.325000000000003</v>
      </c>
      <c r="AC1513" s="83">
        <f t="shared" si="533"/>
        <v>65.726250000000007</v>
      </c>
      <c r="AD1513" s="501" t="s">
        <v>10</v>
      </c>
      <c r="AE1513" s="489" t="s">
        <v>180</v>
      </c>
      <c r="AF1513" s="489" t="s">
        <v>181</v>
      </c>
      <c r="AG1513" s="498" t="s">
        <v>859</v>
      </c>
      <c r="AH1513" s="498" t="s">
        <v>599</v>
      </c>
      <c r="AI1513" s="12" t="s">
        <v>32</v>
      </c>
      <c r="AJ1513" s="6" t="s">
        <v>36</v>
      </c>
      <c r="AK1513" s="11" t="s">
        <v>15</v>
      </c>
      <c r="AL1513" s="11" t="s">
        <v>16</v>
      </c>
      <c r="AM1513" s="11" t="s">
        <v>17</v>
      </c>
      <c r="AN1513" s="11" t="s">
        <v>101</v>
      </c>
      <c r="AO1513" s="11" t="s">
        <v>316</v>
      </c>
      <c r="AP1513" s="11">
        <v>6</v>
      </c>
      <c r="AQ1513" s="11">
        <v>3</v>
      </c>
      <c r="AR1513" s="11">
        <v>70</v>
      </c>
    </row>
    <row r="1514" spans="1:44">
      <c r="A1514" s="256">
        <v>772</v>
      </c>
      <c r="B1514" s="257" t="s">
        <v>1322</v>
      </c>
      <c r="C1514" s="262">
        <v>23933</v>
      </c>
      <c r="D1514" s="245">
        <v>4</v>
      </c>
      <c r="E1514" s="267">
        <v>2</v>
      </c>
      <c r="F1514" s="267">
        <v>2</v>
      </c>
      <c r="G1514" s="267">
        <v>68</v>
      </c>
      <c r="H1514" s="247">
        <v>1</v>
      </c>
      <c r="I1514" s="84">
        <f t="shared" si="541"/>
        <v>1068</v>
      </c>
      <c r="J1514" s="84">
        <v>250</v>
      </c>
      <c r="K1514" s="80">
        <f t="shared" si="542"/>
        <v>267000</v>
      </c>
      <c r="L1514" s="245"/>
      <c r="M1514" s="248"/>
      <c r="N1514" s="245"/>
      <c r="O1514" s="48"/>
      <c r="P1514" s="58"/>
      <c r="Q1514" s="251"/>
      <c r="R1514" s="251"/>
      <c r="S1514" s="251"/>
      <c r="T1514" s="245"/>
      <c r="U1514" s="248"/>
      <c r="V1514" s="245"/>
      <c r="W1514" s="278"/>
      <c r="X1514" s="257"/>
      <c r="Y1514" s="257"/>
      <c r="Z1514" s="125">
        <f t="shared" si="543"/>
        <v>267000</v>
      </c>
      <c r="AA1514" s="254">
        <v>0.01</v>
      </c>
      <c r="AB1514" s="136">
        <f t="shared" si="540"/>
        <v>26.7</v>
      </c>
      <c r="AC1514" s="83">
        <f t="shared" si="533"/>
        <v>22.695</v>
      </c>
      <c r="AD1514" s="4" t="s">
        <v>20</v>
      </c>
      <c r="AE1514" s="4" t="s">
        <v>1284</v>
      </c>
      <c r="AF1514" s="4" t="s">
        <v>238</v>
      </c>
      <c r="AG1514" s="121">
        <v>3350400157840</v>
      </c>
      <c r="AH1514" s="8" t="s">
        <v>1540</v>
      </c>
      <c r="AI1514" s="204" t="s">
        <v>195</v>
      </c>
    </row>
    <row r="1515" spans="1:44">
      <c r="A1515" s="256">
        <v>773</v>
      </c>
      <c r="B1515" s="245" t="s">
        <v>1723</v>
      </c>
      <c r="C1515" s="245"/>
      <c r="D1515" s="245">
        <v>9</v>
      </c>
      <c r="E1515" s="248">
        <v>0</v>
      </c>
      <c r="F1515" s="248">
        <v>1</v>
      </c>
      <c r="G1515" s="248">
        <v>82</v>
      </c>
      <c r="H1515" s="247">
        <v>2</v>
      </c>
      <c r="I1515" s="65">
        <f>E1515*400+F1515*100+G1515</f>
        <v>182</v>
      </c>
      <c r="J1515" s="65">
        <v>250</v>
      </c>
      <c r="K1515" s="80">
        <f>I1515*J1515</f>
        <v>45500</v>
      </c>
      <c r="L1515" s="245"/>
      <c r="M1515" s="266"/>
      <c r="N1515" s="245"/>
      <c r="O1515" s="48"/>
      <c r="P1515" s="58"/>
      <c r="Q1515" s="245"/>
      <c r="R1515" s="251"/>
      <c r="S1515" s="245"/>
      <c r="T1515" s="245"/>
      <c r="U1515" s="248"/>
      <c r="V1515" s="245"/>
      <c r="W1515" s="278"/>
      <c r="X1515" s="257"/>
      <c r="Y1515" s="257"/>
      <c r="Z1515" s="125">
        <f>K1515</f>
        <v>45500</v>
      </c>
      <c r="AA1515" s="254">
        <v>0.02</v>
      </c>
      <c r="AB1515" s="82">
        <f>+Z1515*AA1515/100</f>
        <v>9.1</v>
      </c>
      <c r="AC1515" s="83">
        <f t="shared" si="533"/>
        <v>7.7349999999999994</v>
      </c>
      <c r="AD1515" s="4" t="s">
        <v>10</v>
      </c>
      <c r="AE1515" s="4" t="s">
        <v>2028</v>
      </c>
      <c r="AF1515" s="4" t="s">
        <v>74</v>
      </c>
      <c r="AG1515" s="121">
        <v>3320600743464</v>
      </c>
      <c r="AH1515" s="8" t="s">
        <v>1974</v>
      </c>
    </row>
    <row r="1516" spans="1:44" ht="17.25">
      <c r="A1516" s="256">
        <v>774</v>
      </c>
      <c r="B1516" s="282" t="s">
        <v>1139</v>
      </c>
      <c r="C1516" s="281">
        <v>2099</v>
      </c>
      <c r="D1516" s="282"/>
      <c r="E1516" s="312">
        <v>7</v>
      </c>
      <c r="F1516" s="312">
        <v>0</v>
      </c>
      <c r="G1516" s="312">
        <v>7</v>
      </c>
      <c r="H1516" s="247">
        <v>1</v>
      </c>
      <c r="I1516" s="84">
        <f t="shared" si="541"/>
        <v>2807</v>
      </c>
      <c r="J1516" s="84">
        <v>250</v>
      </c>
      <c r="K1516" s="80">
        <f t="shared" si="542"/>
        <v>701750</v>
      </c>
      <c r="L1516" s="282"/>
      <c r="M1516" s="288"/>
      <c r="N1516" s="282"/>
      <c r="O1516" s="88"/>
      <c r="P1516" s="147"/>
      <c r="Q1516" s="290"/>
      <c r="R1516" s="290"/>
      <c r="S1516" s="290"/>
      <c r="T1516" s="282"/>
      <c r="U1516" s="288"/>
      <c r="V1516" s="282"/>
      <c r="W1516" s="454"/>
      <c r="X1516" s="280"/>
      <c r="Y1516" s="280"/>
      <c r="Z1516" s="125">
        <f t="shared" si="543"/>
        <v>701750</v>
      </c>
      <c r="AA1516" s="254">
        <v>0.01</v>
      </c>
      <c r="AB1516" s="136">
        <f t="shared" si="540"/>
        <v>70.174999999999997</v>
      </c>
      <c r="AC1516" s="83">
        <f t="shared" si="533"/>
        <v>59.648749999999993</v>
      </c>
      <c r="AD1516" s="517" t="s">
        <v>10</v>
      </c>
      <c r="AE1516" s="588" t="s">
        <v>1284</v>
      </c>
      <c r="AF1516" s="518" t="s">
        <v>34</v>
      </c>
      <c r="AG1516" s="584">
        <v>3350400253412</v>
      </c>
      <c r="AH1516" s="518">
        <v>27</v>
      </c>
      <c r="AI1516" s="17">
        <v>5</v>
      </c>
      <c r="AJ1516" s="17" t="s">
        <v>15</v>
      </c>
      <c r="AK1516" s="17" t="s">
        <v>16</v>
      </c>
      <c r="AL1516" s="17" t="s">
        <v>17</v>
      </c>
    </row>
    <row r="1517" spans="1:44">
      <c r="A1517" s="256"/>
      <c r="B1517" s="245" t="s">
        <v>1723</v>
      </c>
      <c r="C1517" s="245"/>
      <c r="D1517" s="245"/>
      <c r="E1517" s="248">
        <v>0</v>
      </c>
      <c r="F1517" s="248">
        <v>0</v>
      </c>
      <c r="G1517" s="248">
        <v>0</v>
      </c>
      <c r="H1517" s="265">
        <v>5</v>
      </c>
      <c r="I1517" s="60">
        <v>5690.93</v>
      </c>
      <c r="J1517" s="84">
        <v>250</v>
      </c>
      <c r="K1517" s="65"/>
      <c r="L1517" s="245"/>
      <c r="M1517" s="248"/>
      <c r="N1517" s="245"/>
      <c r="O1517" s="48"/>
      <c r="P1517" s="58"/>
      <c r="Q1517" s="251"/>
      <c r="R1517" s="251"/>
      <c r="S1517" s="58"/>
      <c r="T1517" s="248"/>
      <c r="U1517" s="248"/>
      <c r="V1517" s="58"/>
      <c r="W1517" s="69"/>
      <c r="X1517" s="58"/>
      <c r="Y1517" s="245"/>
      <c r="Z1517" s="77"/>
      <c r="AA1517" s="250"/>
      <c r="AB1517" s="136"/>
      <c r="AC1517" s="83">
        <f t="shared" si="533"/>
        <v>0</v>
      </c>
      <c r="AD1517" s="4" t="s">
        <v>10</v>
      </c>
      <c r="AE1517" s="588" t="s">
        <v>1284</v>
      </c>
      <c r="AF1517" s="518" t="s">
        <v>34</v>
      </c>
    </row>
    <row r="1518" spans="1:44">
      <c r="A1518" s="256"/>
      <c r="B1518" s="257"/>
      <c r="C1518" s="245"/>
      <c r="D1518" s="245"/>
      <c r="E1518" s="248"/>
      <c r="F1518" s="248"/>
      <c r="G1518" s="248"/>
      <c r="H1518" s="265">
        <v>2</v>
      </c>
      <c r="I1518" s="60">
        <v>5631.46</v>
      </c>
      <c r="J1518" s="84">
        <v>250</v>
      </c>
      <c r="K1518" s="72">
        <f>+J1518*I1518</f>
        <v>1407865</v>
      </c>
      <c r="L1518" s="245"/>
      <c r="M1518" s="248"/>
      <c r="N1518" s="245"/>
      <c r="O1518" s="48"/>
      <c r="P1518" s="58"/>
      <c r="Q1518" s="251"/>
      <c r="R1518" s="251"/>
      <c r="S1518" s="58"/>
      <c r="T1518" s="248"/>
      <c r="U1518" s="248"/>
      <c r="V1518" s="58"/>
      <c r="W1518" s="69"/>
      <c r="X1518" s="58"/>
      <c r="Y1518" s="245"/>
      <c r="Z1518" s="77">
        <f>+K1518</f>
        <v>1407865</v>
      </c>
      <c r="AA1518" s="250">
        <v>0.02</v>
      </c>
      <c r="AB1518" s="136">
        <f>+Z1518*AA1518/100</f>
        <v>281.57299999999998</v>
      </c>
      <c r="AC1518" s="83">
        <f t="shared" si="533"/>
        <v>239.33704999999998</v>
      </c>
      <c r="AE1518" s="588" t="s">
        <v>1284</v>
      </c>
      <c r="AF1518" s="518" t="s">
        <v>34</v>
      </c>
    </row>
    <row r="1519" spans="1:44">
      <c r="A1519" s="256"/>
      <c r="B1519" s="257"/>
      <c r="C1519" s="245"/>
      <c r="D1519" s="245"/>
      <c r="E1519" s="248"/>
      <c r="F1519" s="248"/>
      <c r="G1519" s="248"/>
      <c r="H1519" s="265">
        <v>3</v>
      </c>
      <c r="I1519" s="60">
        <v>44.75</v>
      </c>
      <c r="J1519" s="84">
        <v>250</v>
      </c>
      <c r="K1519" s="72">
        <f t="shared" ref="K1519:K1520" si="549">+J1519*I1519</f>
        <v>11187.5</v>
      </c>
      <c r="L1519" s="245">
        <v>1</v>
      </c>
      <c r="M1519" s="248" t="s">
        <v>1592</v>
      </c>
      <c r="N1519" s="245" t="s">
        <v>2171</v>
      </c>
      <c r="O1519" s="48">
        <v>5</v>
      </c>
      <c r="P1519" s="58">
        <v>178.98</v>
      </c>
      <c r="Q1519" s="251">
        <v>50</v>
      </c>
      <c r="R1519" s="251">
        <v>7400</v>
      </c>
      <c r="S1519" s="58">
        <f>+R1519*P1519</f>
        <v>1324452</v>
      </c>
      <c r="T1519" s="248">
        <v>33</v>
      </c>
      <c r="U1519" s="248">
        <v>85</v>
      </c>
      <c r="V1519" s="58">
        <f>+S1519*0.15</f>
        <v>198667.8</v>
      </c>
      <c r="W1519" s="160">
        <f>+V1519+K1519</f>
        <v>209855.3</v>
      </c>
      <c r="X1519" s="59">
        <f>+W1519/2</f>
        <v>104927.65</v>
      </c>
      <c r="Y1519" s="257"/>
      <c r="Z1519" s="125">
        <f>+X1519</f>
        <v>104927.65</v>
      </c>
      <c r="AA1519" s="254">
        <v>0.3</v>
      </c>
      <c r="AB1519" s="136">
        <f>+Z1519*AA1519/100</f>
        <v>314.78294999999997</v>
      </c>
      <c r="AC1519" s="83">
        <f t="shared" si="533"/>
        <v>267.56550749999997</v>
      </c>
      <c r="AE1519" s="588" t="s">
        <v>1284</v>
      </c>
      <c r="AF1519" s="518" t="s">
        <v>34</v>
      </c>
    </row>
    <row r="1520" spans="1:44">
      <c r="A1520" s="256"/>
      <c r="B1520" s="257"/>
      <c r="C1520" s="245"/>
      <c r="D1520" s="245"/>
      <c r="E1520" s="248"/>
      <c r="F1520" s="248"/>
      <c r="G1520" s="248"/>
      <c r="H1520" s="265">
        <v>3</v>
      </c>
      <c r="I1520" s="60">
        <v>14.72</v>
      </c>
      <c r="J1520" s="84">
        <v>250</v>
      </c>
      <c r="K1520" s="72">
        <f t="shared" si="549"/>
        <v>3680</v>
      </c>
      <c r="L1520" s="245">
        <v>2</v>
      </c>
      <c r="M1520" s="248" t="s">
        <v>1586</v>
      </c>
      <c r="N1520" s="245" t="s">
        <v>1587</v>
      </c>
      <c r="O1520" s="48">
        <v>3</v>
      </c>
      <c r="P1520" s="58">
        <v>58.88</v>
      </c>
      <c r="Q1520" s="251">
        <v>100</v>
      </c>
      <c r="R1520" s="251">
        <v>2600</v>
      </c>
      <c r="S1520" s="58">
        <f>+P1520*R1520</f>
        <v>153088</v>
      </c>
      <c r="T1520" s="248">
        <v>2</v>
      </c>
      <c r="U1520" s="248">
        <v>2</v>
      </c>
      <c r="V1520" s="58">
        <f>+S1520*0.98</f>
        <v>150026.23999999999</v>
      </c>
      <c r="W1520" s="160">
        <f>+V1520+K1520</f>
        <v>153706.23999999999</v>
      </c>
      <c r="X1520" s="59">
        <f>+W1520</f>
        <v>153706.23999999999</v>
      </c>
      <c r="Y1520" s="257"/>
      <c r="Z1520" s="125">
        <f>+X1520</f>
        <v>153706.23999999999</v>
      </c>
      <c r="AA1520" s="254">
        <v>0.3</v>
      </c>
      <c r="AB1520" s="136">
        <f>+Z1520*AA1520/100</f>
        <v>461.11871999999994</v>
      </c>
      <c r="AC1520" s="83">
        <f t="shared" si="533"/>
        <v>391.95091199999996</v>
      </c>
      <c r="AE1520" s="588" t="s">
        <v>1284</v>
      </c>
      <c r="AF1520" s="518" t="s">
        <v>34</v>
      </c>
    </row>
    <row r="1521" spans="1:44">
      <c r="A1521" s="256"/>
      <c r="B1521" s="257"/>
      <c r="C1521" s="245"/>
      <c r="D1521" s="245"/>
      <c r="E1521" s="248"/>
      <c r="F1521" s="248"/>
      <c r="G1521" s="248"/>
      <c r="H1521" s="265"/>
      <c r="I1521" s="60"/>
      <c r="J1521" s="248"/>
      <c r="K1521" s="72"/>
      <c r="L1521" s="245"/>
      <c r="M1521" s="248"/>
      <c r="N1521" s="245"/>
      <c r="O1521" s="48"/>
      <c r="P1521" s="58"/>
      <c r="Q1521" s="251"/>
      <c r="R1521" s="251"/>
      <c r="S1521" s="58"/>
      <c r="T1521" s="248"/>
      <c r="U1521" s="248"/>
      <c r="V1521" s="58"/>
      <c r="W1521" s="160"/>
      <c r="X1521" s="59"/>
      <c r="Y1521" s="257"/>
      <c r="Z1521" s="125"/>
      <c r="AA1521" s="254"/>
      <c r="AB1521" s="136"/>
      <c r="AC1521" s="83">
        <f t="shared" si="533"/>
        <v>0</v>
      </c>
      <c r="AE1521" s="588" t="s">
        <v>1284</v>
      </c>
      <c r="AF1521" s="518" t="s">
        <v>34</v>
      </c>
    </row>
    <row r="1522" spans="1:44" ht="20.100000000000001" customHeight="1">
      <c r="A1522" s="256">
        <v>775</v>
      </c>
      <c r="B1522" s="257" t="s">
        <v>656</v>
      </c>
      <c r="C1522" s="258">
        <v>1989</v>
      </c>
      <c r="D1522" s="259" t="s">
        <v>32</v>
      </c>
      <c r="E1522" s="260">
        <v>0</v>
      </c>
      <c r="F1522" s="260">
        <v>1</v>
      </c>
      <c r="G1522" s="260">
        <v>31</v>
      </c>
      <c r="H1522" s="247">
        <v>1</v>
      </c>
      <c r="I1522" s="65">
        <f t="shared" ref="I1522:I1535" si="550">E1522*400+F1522*100+G1522</f>
        <v>131</v>
      </c>
      <c r="J1522" s="84">
        <v>250</v>
      </c>
      <c r="K1522" s="80">
        <f t="shared" ref="K1522:K1535" si="551">I1522*J1522</f>
        <v>32750</v>
      </c>
      <c r="L1522" s="245"/>
      <c r="M1522" s="248"/>
      <c r="N1522" s="245"/>
      <c r="O1522" s="48"/>
      <c r="P1522" s="58"/>
      <c r="Q1522" s="251"/>
      <c r="R1522" s="251"/>
      <c r="S1522" s="251"/>
      <c r="T1522" s="245"/>
      <c r="U1522" s="248"/>
      <c r="V1522" s="245"/>
      <c r="W1522" s="278"/>
      <c r="X1522" s="257"/>
      <c r="Y1522" s="257"/>
      <c r="Z1522" s="125">
        <f>K1522</f>
        <v>32750</v>
      </c>
      <c r="AA1522" s="254">
        <v>0.01</v>
      </c>
      <c r="AB1522" s="136">
        <f>+Z1522*AA1522/100</f>
        <v>3.2749999999999999</v>
      </c>
      <c r="AC1522" s="83">
        <f t="shared" si="533"/>
        <v>2.7837499999999999</v>
      </c>
      <c r="AD1522" s="501" t="s">
        <v>10</v>
      </c>
      <c r="AE1522" s="489" t="s">
        <v>62</v>
      </c>
      <c r="AF1522" s="489" t="s">
        <v>63</v>
      </c>
      <c r="AG1522" s="498" t="s">
        <v>1016</v>
      </c>
      <c r="AH1522" s="498" t="s">
        <v>75</v>
      </c>
      <c r="AI1522" s="12" t="s">
        <v>32</v>
      </c>
      <c r="AJ1522" s="6"/>
      <c r="AK1522" s="11" t="s">
        <v>15</v>
      </c>
      <c r="AL1522" s="11" t="s">
        <v>16</v>
      </c>
      <c r="AM1522" s="11" t="s">
        <v>17</v>
      </c>
      <c r="AN1522" s="11" t="s">
        <v>39</v>
      </c>
      <c r="AO1522" s="11" t="s">
        <v>525</v>
      </c>
      <c r="AP1522" s="11">
        <v>19</v>
      </c>
      <c r="AQ1522" s="11">
        <v>3</v>
      </c>
      <c r="AR1522" s="11">
        <v>12</v>
      </c>
    </row>
    <row r="1523" spans="1:44" ht="20.100000000000001" customHeight="1">
      <c r="A1523" s="256"/>
      <c r="B1523" s="257" t="s">
        <v>656</v>
      </c>
      <c r="C1523" s="258">
        <v>747</v>
      </c>
      <c r="D1523" s="259" t="s">
        <v>32</v>
      </c>
      <c r="E1523" s="260">
        <v>5</v>
      </c>
      <c r="F1523" s="260">
        <v>2</v>
      </c>
      <c r="G1523" s="260">
        <v>69</v>
      </c>
      <c r="H1523" s="247">
        <v>1</v>
      </c>
      <c r="I1523" s="84">
        <f t="shared" si="550"/>
        <v>2269</v>
      </c>
      <c r="J1523" s="84">
        <v>250</v>
      </c>
      <c r="K1523" s="80">
        <f t="shared" si="551"/>
        <v>567250</v>
      </c>
      <c r="L1523" s="245"/>
      <c r="M1523" s="248"/>
      <c r="N1523" s="245"/>
      <c r="O1523" s="48"/>
      <c r="P1523" s="58"/>
      <c r="Q1523" s="251"/>
      <c r="R1523" s="251"/>
      <c r="S1523" s="251"/>
      <c r="T1523" s="245"/>
      <c r="U1523" s="248"/>
      <c r="V1523" s="245"/>
      <c r="W1523" s="278"/>
      <c r="X1523" s="257"/>
      <c r="Y1523" s="257"/>
      <c r="Z1523" s="125">
        <f t="shared" ref="Z1523:Z1526" si="552">K1523</f>
        <v>567250</v>
      </c>
      <c r="AA1523" s="254">
        <v>0.01</v>
      </c>
      <c r="AB1523" s="136">
        <f t="shared" ref="AB1523:AB1563" si="553">+Z1523*AA1523/100</f>
        <v>56.725000000000001</v>
      </c>
      <c r="AC1523" s="83">
        <f t="shared" si="533"/>
        <v>48.216250000000002</v>
      </c>
      <c r="AD1523" s="501" t="s">
        <v>10</v>
      </c>
      <c r="AE1523" s="489" t="s">
        <v>62</v>
      </c>
      <c r="AF1523" s="489" t="s">
        <v>63</v>
      </c>
      <c r="AG1523" s="498" t="s">
        <v>1016</v>
      </c>
      <c r="AH1523" s="498" t="s">
        <v>75</v>
      </c>
      <c r="AI1523" s="12" t="s">
        <v>32</v>
      </c>
      <c r="AJ1523" s="6" t="s">
        <v>36</v>
      </c>
      <c r="AK1523" s="11" t="s">
        <v>15</v>
      </c>
      <c r="AL1523" s="11" t="s">
        <v>16</v>
      </c>
      <c r="AM1523" s="11" t="s">
        <v>17</v>
      </c>
      <c r="AN1523" s="11" t="s">
        <v>69</v>
      </c>
      <c r="AO1523" s="11" t="s">
        <v>619</v>
      </c>
      <c r="AP1523" s="11">
        <v>1</v>
      </c>
      <c r="AQ1523" s="11">
        <v>2</v>
      </c>
      <c r="AR1523" s="11">
        <v>59</v>
      </c>
    </row>
    <row r="1524" spans="1:44" ht="20.100000000000001" customHeight="1">
      <c r="A1524" s="256"/>
      <c r="B1524" s="257" t="s">
        <v>1723</v>
      </c>
      <c r="C1524" s="258"/>
      <c r="D1524" s="259" t="s">
        <v>32</v>
      </c>
      <c r="E1524" s="260">
        <v>0</v>
      </c>
      <c r="F1524" s="260">
        <v>1</v>
      </c>
      <c r="G1524" s="260">
        <v>46</v>
      </c>
      <c r="H1524" s="247">
        <v>2</v>
      </c>
      <c r="I1524" s="65">
        <f t="shared" si="550"/>
        <v>146</v>
      </c>
      <c r="J1524" s="84">
        <v>250</v>
      </c>
      <c r="K1524" s="80">
        <f t="shared" si="551"/>
        <v>36500</v>
      </c>
      <c r="L1524" s="245">
        <v>1</v>
      </c>
      <c r="M1524" s="248" t="s">
        <v>1592</v>
      </c>
      <c r="N1524" s="245" t="s">
        <v>1621</v>
      </c>
      <c r="O1524" s="48"/>
      <c r="P1524" s="142">
        <v>544</v>
      </c>
      <c r="Q1524" s="251"/>
      <c r="R1524" s="251"/>
      <c r="S1524" s="251"/>
      <c r="T1524" s="245">
        <v>23</v>
      </c>
      <c r="U1524" s="248"/>
      <c r="V1524" s="245"/>
      <c r="W1524" s="278"/>
      <c r="X1524" s="257"/>
      <c r="Y1524" s="257"/>
      <c r="Z1524" s="125">
        <f t="shared" si="552"/>
        <v>36500</v>
      </c>
      <c r="AA1524" s="254">
        <v>0.02</v>
      </c>
      <c r="AB1524" s="136">
        <f t="shared" si="553"/>
        <v>7.3</v>
      </c>
      <c r="AC1524" s="83">
        <f t="shared" si="533"/>
        <v>6.2050000000000001</v>
      </c>
      <c r="AD1524" s="501" t="s">
        <v>10</v>
      </c>
      <c r="AE1524" s="489" t="s">
        <v>62</v>
      </c>
      <c r="AF1524" s="489" t="s">
        <v>63</v>
      </c>
      <c r="AG1524" s="498" t="s">
        <v>1016</v>
      </c>
      <c r="AH1524" s="498" t="s">
        <v>75</v>
      </c>
      <c r="AI1524" s="12" t="s">
        <v>32</v>
      </c>
      <c r="AJ1524" s="6"/>
      <c r="AK1524" s="11"/>
      <c r="AL1524" s="11"/>
      <c r="AM1524" s="11"/>
      <c r="AN1524" s="11"/>
      <c r="AO1524" s="11"/>
      <c r="AP1524" s="11"/>
      <c r="AQ1524" s="11"/>
      <c r="AR1524" s="11"/>
    </row>
    <row r="1525" spans="1:44">
      <c r="A1525" s="256">
        <v>776</v>
      </c>
      <c r="B1525" s="245" t="s">
        <v>1294</v>
      </c>
      <c r="C1525" s="245">
        <v>23933</v>
      </c>
      <c r="D1525" s="245">
        <v>4</v>
      </c>
      <c r="E1525" s="248">
        <v>3</v>
      </c>
      <c r="F1525" s="248">
        <v>3</v>
      </c>
      <c r="G1525" s="248">
        <v>98</v>
      </c>
      <c r="H1525" s="247">
        <v>1</v>
      </c>
      <c r="I1525" s="84">
        <f>E1525*400+F1525*100+G1525</f>
        <v>1598</v>
      </c>
      <c r="J1525" s="84">
        <v>250</v>
      </c>
      <c r="K1525" s="80">
        <f>I1525*J1525</f>
        <v>399500</v>
      </c>
      <c r="L1525" s="245"/>
      <c r="M1525" s="248"/>
      <c r="N1525" s="245"/>
      <c r="O1525" s="48"/>
      <c r="P1525" s="58"/>
      <c r="Q1525" s="251"/>
      <c r="R1525" s="251"/>
      <c r="S1525" s="251"/>
      <c r="T1525" s="245"/>
      <c r="U1525" s="248"/>
      <c r="V1525" s="245"/>
      <c r="W1525" s="278"/>
      <c r="X1525" s="257"/>
      <c r="Y1525" s="257"/>
      <c r="Z1525" s="125">
        <f>K1525</f>
        <v>399500</v>
      </c>
      <c r="AA1525" s="254">
        <v>0.01</v>
      </c>
      <c r="AB1525" s="136">
        <f t="shared" si="553"/>
        <v>39.950000000000003</v>
      </c>
      <c r="AC1525" s="83">
        <f t="shared" si="533"/>
        <v>33.957500000000003</v>
      </c>
      <c r="AD1525" s="4" t="s">
        <v>10</v>
      </c>
      <c r="AE1525" s="4" t="s">
        <v>62</v>
      </c>
      <c r="AF1525" s="4" t="s">
        <v>171</v>
      </c>
      <c r="AG1525" s="121">
        <v>3350400049951</v>
      </c>
      <c r="AH1525" s="121">
        <v>2</v>
      </c>
      <c r="AI1525" s="35">
        <v>4</v>
      </c>
    </row>
    <row r="1526" spans="1:44">
      <c r="A1526" s="256"/>
      <c r="B1526" s="245" t="s">
        <v>1139</v>
      </c>
      <c r="C1526" s="245">
        <v>383</v>
      </c>
      <c r="D1526" s="245"/>
      <c r="E1526" s="248">
        <v>0</v>
      </c>
      <c r="F1526" s="248">
        <v>2</v>
      </c>
      <c r="G1526" s="248">
        <v>23</v>
      </c>
      <c r="H1526" s="247">
        <v>2</v>
      </c>
      <c r="I1526" s="65">
        <f t="shared" si="550"/>
        <v>223</v>
      </c>
      <c r="J1526" s="84">
        <v>250</v>
      </c>
      <c r="K1526" s="80">
        <f t="shared" si="551"/>
        <v>55750</v>
      </c>
      <c r="L1526" s="245">
        <v>1</v>
      </c>
      <c r="M1526" s="248" t="s">
        <v>1592</v>
      </c>
      <c r="N1526" s="245" t="s">
        <v>1595</v>
      </c>
      <c r="O1526" s="48"/>
      <c r="P1526" s="58">
        <v>67</v>
      </c>
      <c r="Q1526" s="251"/>
      <c r="R1526" s="251"/>
      <c r="S1526" s="251"/>
      <c r="T1526" s="245">
        <v>23</v>
      </c>
      <c r="U1526" s="248"/>
      <c r="V1526" s="245"/>
      <c r="W1526" s="278"/>
      <c r="X1526" s="257"/>
      <c r="Y1526" s="257"/>
      <c r="Z1526" s="125">
        <f t="shared" si="552"/>
        <v>55750</v>
      </c>
      <c r="AA1526" s="254">
        <v>0.02</v>
      </c>
      <c r="AB1526" s="136">
        <f t="shared" si="553"/>
        <v>11.15</v>
      </c>
      <c r="AC1526" s="83">
        <f t="shared" si="533"/>
        <v>9.4775000000000009</v>
      </c>
      <c r="AD1526" s="4" t="s">
        <v>10</v>
      </c>
      <c r="AE1526" s="4" t="s">
        <v>62</v>
      </c>
      <c r="AF1526" s="4" t="s">
        <v>171</v>
      </c>
      <c r="AG1526" s="121">
        <v>3350400049951</v>
      </c>
      <c r="AH1526" s="121">
        <v>2</v>
      </c>
      <c r="AI1526" s="35">
        <v>4</v>
      </c>
    </row>
    <row r="1527" spans="1:44">
      <c r="A1527" s="256"/>
      <c r="B1527" s="245"/>
      <c r="C1527" s="245"/>
      <c r="D1527" s="245"/>
      <c r="E1527" s="248"/>
      <c r="F1527" s="248"/>
      <c r="G1527" s="248"/>
      <c r="H1527" s="247"/>
      <c r="I1527" s="65"/>
      <c r="J1527" s="84"/>
      <c r="K1527" s="80">
        <f t="shared" si="551"/>
        <v>0</v>
      </c>
      <c r="L1527" s="245">
        <v>2</v>
      </c>
      <c r="M1527" s="248" t="s">
        <v>1592</v>
      </c>
      <c r="N1527" s="245" t="s">
        <v>1641</v>
      </c>
      <c r="O1527" s="48"/>
      <c r="P1527" s="142">
        <v>195</v>
      </c>
      <c r="Q1527" s="251"/>
      <c r="R1527" s="251"/>
      <c r="S1527" s="251"/>
      <c r="T1527" s="245">
        <v>18</v>
      </c>
      <c r="U1527" s="248"/>
      <c r="V1527" s="245"/>
      <c r="W1527" s="278"/>
      <c r="X1527" s="257"/>
      <c r="Y1527" s="257"/>
      <c r="Z1527" s="125"/>
      <c r="AA1527" s="254"/>
      <c r="AB1527" s="136"/>
      <c r="AC1527" s="83">
        <f t="shared" si="533"/>
        <v>0</v>
      </c>
      <c r="AD1527" s="4" t="s">
        <v>10</v>
      </c>
      <c r="AE1527" s="589" t="s">
        <v>2217</v>
      </c>
      <c r="AF1527" s="589"/>
      <c r="AG1527" s="121">
        <v>3350400049951</v>
      </c>
      <c r="AH1527" s="121">
        <v>2</v>
      </c>
      <c r="AI1527" s="35">
        <v>4</v>
      </c>
    </row>
    <row r="1528" spans="1:44">
      <c r="A1528" s="256">
        <v>777</v>
      </c>
      <c r="B1528" s="245" t="s">
        <v>1723</v>
      </c>
      <c r="C1528" s="245"/>
      <c r="D1528" s="245">
        <v>6</v>
      </c>
      <c r="E1528" s="248">
        <v>0</v>
      </c>
      <c r="F1528" s="248">
        <v>0</v>
      </c>
      <c r="G1528" s="248">
        <v>15</v>
      </c>
      <c r="H1528" s="247">
        <v>3</v>
      </c>
      <c r="I1528" s="65">
        <f t="shared" si="550"/>
        <v>15</v>
      </c>
      <c r="J1528" s="65">
        <v>250</v>
      </c>
      <c r="K1528" s="80">
        <f>I1528*J1528</f>
        <v>3750</v>
      </c>
      <c r="L1528" s="245"/>
      <c r="M1528" s="266" t="s">
        <v>1772</v>
      </c>
      <c r="N1528" s="245" t="s">
        <v>1595</v>
      </c>
      <c r="O1528" s="48">
        <v>3</v>
      </c>
      <c r="P1528" s="142">
        <v>77</v>
      </c>
      <c r="Q1528" s="245">
        <v>100</v>
      </c>
      <c r="R1528" s="210">
        <v>5250</v>
      </c>
      <c r="S1528" s="58">
        <f>+R1528*P1528</f>
        <v>404250</v>
      </c>
      <c r="T1528" s="48">
        <v>13</v>
      </c>
      <c r="U1528" s="65">
        <v>55</v>
      </c>
      <c r="V1528" s="58">
        <f>+S1528*0.45</f>
        <v>181912.5</v>
      </c>
      <c r="W1528" s="99">
        <f>+V1528+K1528</f>
        <v>185662.5</v>
      </c>
      <c r="X1528" s="99">
        <f>+W1528</f>
        <v>185662.5</v>
      </c>
      <c r="Y1528" s="59"/>
      <c r="Z1528" s="127">
        <f>+X1528</f>
        <v>185662.5</v>
      </c>
      <c r="AA1528" s="254">
        <v>0.3</v>
      </c>
      <c r="AB1528" s="136">
        <f t="shared" si="553"/>
        <v>556.98749999999995</v>
      </c>
      <c r="AC1528" s="83">
        <f t="shared" si="533"/>
        <v>473.43937499999993</v>
      </c>
      <c r="AD1528" s="4" t="s">
        <v>20</v>
      </c>
      <c r="AE1528" s="179" t="s">
        <v>1773</v>
      </c>
      <c r="AF1528" s="4" t="s">
        <v>160</v>
      </c>
      <c r="AG1528" s="121">
        <v>3350400195781</v>
      </c>
      <c r="AH1528" s="8" t="s">
        <v>1771</v>
      </c>
    </row>
    <row r="1529" spans="1:44">
      <c r="A1529" s="283"/>
      <c r="B1529" s="257"/>
      <c r="C1529" s="257"/>
      <c r="D1529" s="245"/>
      <c r="E1529" s="248"/>
      <c r="F1529" s="248"/>
      <c r="G1529" s="248"/>
      <c r="H1529" s="247"/>
      <c r="I1529" s="65"/>
      <c r="J1529" s="65"/>
      <c r="K1529" s="80"/>
      <c r="L1529" s="245"/>
      <c r="M1529" s="266"/>
      <c r="N1529" s="245"/>
      <c r="O1529" s="48"/>
      <c r="P1529" s="142"/>
      <c r="Q1529" s="245"/>
      <c r="R1529" s="210"/>
      <c r="S1529" s="58"/>
      <c r="T1529" s="58"/>
      <c r="U1529" s="60"/>
      <c r="V1529" s="58"/>
      <c r="W1529" s="99"/>
      <c r="X1529" s="99"/>
      <c r="Y1529" s="59"/>
      <c r="Z1529" s="127"/>
      <c r="AA1529" s="254"/>
      <c r="AB1529" s="136"/>
      <c r="AC1529" s="83">
        <f t="shared" si="533"/>
        <v>0</v>
      </c>
    </row>
    <row r="1530" spans="1:44">
      <c r="A1530" s="283">
        <v>778</v>
      </c>
      <c r="B1530" s="243" t="s">
        <v>1322</v>
      </c>
      <c r="C1530" s="262">
        <v>23933</v>
      </c>
      <c r="D1530" s="245">
        <v>4</v>
      </c>
      <c r="E1530" s="248">
        <v>4</v>
      </c>
      <c r="F1530" s="248">
        <v>3</v>
      </c>
      <c r="G1530" s="248">
        <v>15</v>
      </c>
      <c r="H1530" s="247">
        <v>1</v>
      </c>
      <c r="I1530" s="84">
        <f t="shared" si="550"/>
        <v>1915</v>
      </c>
      <c r="J1530" s="84">
        <v>400</v>
      </c>
      <c r="K1530" s="80">
        <f t="shared" si="551"/>
        <v>766000</v>
      </c>
      <c r="L1530" s="245"/>
      <c r="M1530" s="248"/>
      <c r="N1530" s="249"/>
      <c r="O1530" s="45"/>
      <c r="P1530" s="139"/>
      <c r="Q1530" s="250"/>
      <c r="R1530" s="250"/>
      <c r="S1530" s="251"/>
      <c r="T1530" s="249"/>
      <c r="U1530" s="252"/>
      <c r="V1530" s="249"/>
      <c r="W1530" s="253"/>
      <c r="X1530" s="243"/>
      <c r="Y1530" s="243"/>
      <c r="Z1530" s="125">
        <f>K1530</f>
        <v>766000</v>
      </c>
      <c r="AA1530" s="254">
        <v>0.01</v>
      </c>
      <c r="AB1530" s="136">
        <f t="shared" si="553"/>
        <v>76.599999999999994</v>
      </c>
      <c r="AC1530" s="83">
        <f t="shared" si="533"/>
        <v>65.11</v>
      </c>
      <c r="AD1530" s="4" t="s">
        <v>10</v>
      </c>
      <c r="AE1530" s="4" t="s">
        <v>469</v>
      </c>
      <c r="AF1530" s="4" t="s">
        <v>365</v>
      </c>
      <c r="AG1530" s="121">
        <v>3350400114782</v>
      </c>
      <c r="AH1530" s="590" t="s">
        <v>195</v>
      </c>
    </row>
    <row r="1531" spans="1:44">
      <c r="A1531" s="277"/>
      <c r="B1531" s="257" t="s">
        <v>1322</v>
      </c>
      <c r="C1531" s="262">
        <v>23933</v>
      </c>
      <c r="D1531" s="245">
        <v>4</v>
      </c>
      <c r="E1531" s="248">
        <v>5</v>
      </c>
      <c r="F1531" s="248">
        <v>1</v>
      </c>
      <c r="G1531" s="248">
        <v>30</v>
      </c>
      <c r="H1531" s="247">
        <v>1</v>
      </c>
      <c r="I1531" s="84">
        <f>E1531*400+F1531*100+G1531</f>
        <v>2130</v>
      </c>
      <c r="J1531" s="84">
        <v>400</v>
      </c>
      <c r="K1531" s="80">
        <f>I1531*J1531</f>
        <v>852000</v>
      </c>
      <c r="L1531" s="245"/>
      <c r="M1531" s="248"/>
      <c r="N1531" s="245"/>
      <c r="O1531" s="48"/>
      <c r="P1531" s="58"/>
      <c r="Q1531" s="251"/>
      <c r="R1531" s="251"/>
      <c r="S1531" s="251"/>
      <c r="T1531" s="245"/>
      <c r="U1531" s="248"/>
      <c r="V1531" s="245"/>
      <c r="W1531" s="278"/>
      <c r="X1531" s="257"/>
      <c r="Y1531" s="257"/>
      <c r="Z1531" s="125">
        <f>K1531</f>
        <v>852000</v>
      </c>
      <c r="AA1531" s="254">
        <v>0.01</v>
      </c>
      <c r="AB1531" s="136">
        <f t="shared" si="553"/>
        <v>85.2</v>
      </c>
      <c r="AC1531" s="83">
        <f t="shared" si="533"/>
        <v>72.42</v>
      </c>
      <c r="AD1531" s="4" t="s">
        <v>10</v>
      </c>
      <c r="AE1531" s="4" t="s">
        <v>469</v>
      </c>
      <c r="AF1531" s="4" t="s">
        <v>365</v>
      </c>
      <c r="AG1531" s="121">
        <v>3350590004407</v>
      </c>
      <c r="AH1531" s="590" t="s">
        <v>195</v>
      </c>
    </row>
    <row r="1532" spans="1:44" ht="20.100000000000001" customHeight="1">
      <c r="A1532" s="256">
        <v>779</v>
      </c>
      <c r="B1532" s="243" t="s">
        <v>656</v>
      </c>
      <c r="C1532" s="258">
        <v>568</v>
      </c>
      <c r="D1532" s="259" t="s">
        <v>95</v>
      </c>
      <c r="E1532" s="260">
        <v>8</v>
      </c>
      <c r="F1532" s="260">
        <v>0</v>
      </c>
      <c r="G1532" s="260">
        <v>84</v>
      </c>
      <c r="H1532" s="264">
        <v>1</v>
      </c>
      <c r="I1532" s="84">
        <f t="shared" si="550"/>
        <v>3284</v>
      </c>
      <c r="J1532" s="84">
        <v>250</v>
      </c>
      <c r="K1532" s="80">
        <f t="shared" si="551"/>
        <v>821000</v>
      </c>
      <c r="L1532" s="245"/>
      <c r="M1532" s="248"/>
      <c r="N1532" s="249"/>
      <c r="O1532" s="45"/>
      <c r="P1532" s="139"/>
      <c r="Q1532" s="250"/>
      <c r="R1532" s="250"/>
      <c r="S1532" s="251"/>
      <c r="T1532" s="249"/>
      <c r="U1532" s="252"/>
      <c r="V1532" s="249"/>
      <c r="W1532" s="253"/>
      <c r="X1532" s="243"/>
      <c r="Y1532" s="243"/>
      <c r="Z1532" s="125">
        <f t="shared" ref="Z1532:Z1535" si="554">K1532</f>
        <v>821000</v>
      </c>
      <c r="AA1532" s="254">
        <v>0.01</v>
      </c>
      <c r="AB1532" s="136">
        <f t="shared" si="553"/>
        <v>82.1</v>
      </c>
      <c r="AC1532" s="83">
        <f t="shared" ref="AC1532:AC1590" si="555">+AB1532*0.85</f>
        <v>69.784999999999997</v>
      </c>
      <c r="AD1532" s="501" t="s">
        <v>10</v>
      </c>
      <c r="AE1532" s="489" t="s">
        <v>469</v>
      </c>
      <c r="AF1532" s="489" t="s">
        <v>34</v>
      </c>
      <c r="AG1532" s="498" t="s">
        <v>863</v>
      </c>
      <c r="AH1532" s="498"/>
      <c r="AI1532" s="12" t="s">
        <v>72</v>
      </c>
      <c r="AJ1532" s="6" t="s">
        <v>36</v>
      </c>
      <c r="AK1532" s="11" t="s">
        <v>15</v>
      </c>
      <c r="AL1532" s="11" t="s">
        <v>16</v>
      </c>
      <c r="AM1532" s="11" t="s">
        <v>17</v>
      </c>
      <c r="AN1532" s="11" t="s">
        <v>124</v>
      </c>
      <c r="AO1532" s="11" t="s">
        <v>316</v>
      </c>
      <c r="AP1532" s="11">
        <v>2</v>
      </c>
      <c r="AQ1532" s="11">
        <v>3</v>
      </c>
      <c r="AR1532" s="11">
        <v>36</v>
      </c>
    </row>
    <row r="1533" spans="1:44" ht="20.100000000000001" customHeight="1">
      <c r="A1533" s="256">
        <v>780</v>
      </c>
      <c r="B1533" s="243" t="s">
        <v>656</v>
      </c>
      <c r="C1533" s="258" t="s">
        <v>1133</v>
      </c>
      <c r="D1533" s="259" t="s">
        <v>14</v>
      </c>
      <c r="E1533" s="260">
        <v>0</v>
      </c>
      <c r="F1533" s="260">
        <v>2</v>
      </c>
      <c r="G1533" s="260">
        <v>15</v>
      </c>
      <c r="H1533" s="247">
        <v>1</v>
      </c>
      <c r="I1533" s="65">
        <f t="shared" si="550"/>
        <v>215</v>
      </c>
      <c r="J1533" s="84">
        <v>250</v>
      </c>
      <c r="K1533" s="80">
        <f t="shared" si="551"/>
        <v>53750</v>
      </c>
      <c r="L1533" s="245"/>
      <c r="M1533" s="248"/>
      <c r="N1533" s="249"/>
      <c r="O1533" s="45"/>
      <c r="P1533" s="139"/>
      <c r="Q1533" s="250"/>
      <c r="R1533" s="250"/>
      <c r="S1533" s="251"/>
      <c r="T1533" s="249"/>
      <c r="U1533" s="252"/>
      <c r="V1533" s="249"/>
      <c r="W1533" s="253"/>
      <c r="X1533" s="243"/>
      <c r="Y1533" s="243"/>
      <c r="Z1533" s="125">
        <f t="shared" si="554"/>
        <v>53750</v>
      </c>
      <c r="AA1533" s="254">
        <v>0.01</v>
      </c>
      <c r="AB1533" s="136">
        <f t="shared" si="553"/>
        <v>5.375</v>
      </c>
      <c r="AC1533" s="83">
        <f t="shared" si="555"/>
        <v>4.5687499999999996</v>
      </c>
      <c r="AD1533" s="501" t="s">
        <v>10</v>
      </c>
      <c r="AE1533" s="489" t="s">
        <v>721</v>
      </c>
      <c r="AF1533" s="489" t="s">
        <v>63</v>
      </c>
      <c r="AG1533" s="498" t="s">
        <v>1096</v>
      </c>
      <c r="AH1533" s="498" t="s">
        <v>169</v>
      </c>
      <c r="AI1533" s="12" t="s">
        <v>14</v>
      </c>
      <c r="AJ1533" s="6" t="s">
        <v>36</v>
      </c>
      <c r="AK1533" s="11" t="s">
        <v>15</v>
      </c>
      <c r="AL1533" s="11" t="s">
        <v>16</v>
      </c>
      <c r="AM1533" s="11" t="s">
        <v>17</v>
      </c>
      <c r="AN1533" s="11" t="s">
        <v>72</v>
      </c>
      <c r="AO1533" s="11" t="s">
        <v>619</v>
      </c>
      <c r="AP1533" s="11">
        <v>10</v>
      </c>
      <c r="AQ1533" s="11">
        <v>3</v>
      </c>
      <c r="AR1533" s="11">
        <v>94</v>
      </c>
    </row>
    <row r="1534" spans="1:44">
      <c r="A1534" s="256">
        <v>781</v>
      </c>
      <c r="B1534" s="243" t="s">
        <v>1322</v>
      </c>
      <c r="C1534" s="262">
        <v>23933</v>
      </c>
      <c r="D1534" s="245">
        <v>4</v>
      </c>
      <c r="E1534" s="267">
        <v>4</v>
      </c>
      <c r="F1534" s="267">
        <v>1</v>
      </c>
      <c r="G1534" s="267">
        <v>49</v>
      </c>
      <c r="H1534" s="247">
        <v>1</v>
      </c>
      <c r="I1534" s="84">
        <f t="shared" si="550"/>
        <v>1749</v>
      </c>
      <c r="J1534" s="84">
        <v>250</v>
      </c>
      <c r="K1534" s="80">
        <f t="shared" si="551"/>
        <v>437250</v>
      </c>
      <c r="L1534" s="245"/>
      <c r="M1534" s="248"/>
      <c r="N1534" s="249"/>
      <c r="O1534" s="45"/>
      <c r="P1534" s="139"/>
      <c r="Q1534" s="250"/>
      <c r="R1534" s="250"/>
      <c r="S1534" s="251"/>
      <c r="T1534" s="249"/>
      <c r="U1534" s="252"/>
      <c r="V1534" s="249"/>
      <c r="W1534" s="253"/>
      <c r="X1534" s="243"/>
      <c r="Y1534" s="243"/>
      <c r="Z1534" s="125">
        <f t="shared" si="554"/>
        <v>437250</v>
      </c>
      <c r="AA1534" s="254">
        <v>0.01</v>
      </c>
      <c r="AB1534" s="136">
        <f t="shared" si="553"/>
        <v>43.725000000000001</v>
      </c>
      <c r="AC1534" s="83">
        <f t="shared" si="555"/>
        <v>37.166249999999998</v>
      </c>
      <c r="AD1534" s="4" t="s">
        <v>10</v>
      </c>
      <c r="AE1534" s="4" t="s">
        <v>721</v>
      </c>
      <c r="AF1534" s="4" t="s">
        <v>1338</v>
      </c>
      <c r="AG1534" s="121">
        <v>3350400253634</v>
      </c>
      <c r="AH1534" s="8" t="s">
        <v>1531</v>
      </c>
    </row>
    <row r="1535" spans="1:44">
      <c r="A1535" s="256">
        <v>782</v>
      </c>
      <c r="B1535" s="249" t="s">
        <v>1723</v>
      </c>
      <c r="C1535" s="245"/>
      <c r="D1535" s="245">
        <v>6</v>
      </c>
      <c r="E1535" s="248">
        <v>3</v>
      </c>
      <c r="F1535" s="248">
        <v>2</v>
      </c>
      <c r="G1535" s="248">
        <v>62</v>
      </c>
      <c r="H1535" s="247">
        <v>2</v>
      </c>
      <c r="I1535" s="84">
        <f t="shared" si="550"/>
        <v>1462</v>
      </c>
      <c r="J1535" s="84">
        <v>250</v>
      </c>
      <c r="K1535" s="80">
        <f t="shared" si="551"/>
        <v>365500</v>
      </c>
      <c r="L1535" s="245">
        <v>1</v>
      </c>
      <c r="M1535" s="266" t="s">
        <v>1592</v>
      </c>
      <c r="N1535" s="245" t="s">
        <v>1595</v>
      </c>
      <c r="O1535" s="45"/>
      <c r="P1535" s="144">
        <v>250</v>
      </c>
      <c r="Q1535" s="249"/>
      <c r="R1535" s="250"/>
      <c r="S1535" s="245"/>
      <c r="T1535" s="249">
        <v>45</v>
      </c>
      <c r="U1535" s="252"/>
      <c r="V1535" s="249"/>
      <c r="W1535" s="253"/>
      <c r="X1535" s="243"/>
      <c r="Y1535" s="243"/>
      <c r="Z1535" s="125">
        <f t="shared" si="554"/>
        <v>365500</v>
      </c>
      <c r="AA1535" s="254">
        <v>0.02</v>
      </c>
      <c r="AB1535" s="136">
        <f t="shared" si="553"/>
        <v>73.099999999999994</v>
      </c>
      <c r="AC1535" s="83">
        <f t="shared" si="555"/>
        <v>62.134999999999991</v>
      </c>
      <c r="AD1535" s="4" t="s">
        <v>10</v>
      </c>
      <c r="AE1535" s="4" t="s">
        <v>721</v>
      </c>
      <c r="AF1535" s="4" t="s">
        <v>34</v>
      </c>
      <c r="AG1535" s="121">
        <v>3350400239177</v>
      </c>
      <c r="AH1535" s="8" t="s">
        <v>1762</v>
      </c>
    </row>
    <row r="1536" spans="1:44">
      <c r="A1536" s="256"/>
      <c r="B1536" s="249"/>
      <c r="C1536" s="245"/>
      <c r="D1536" s="245"/>
      <c r="E1536" s="248"/>
      <c r="F1536" s="248"/>
      <c r="G1536" s="248"/>
      <c r="H1536" s="247"/>
      <c r="I1536" s="65"/>
      <c r="J1536" s="65"/>
      <c r="K1536" s="80"/>
      <c r="L1536" s="245">
        <v>2</v>
      </c>
      <c r="M1536" s="266" t="s">
        <v>1676</v>
      </c>
      <c r="N1536" s="245" t="s">
        <v>1595</v>
      </c>
      <c r="O1536" s="45"/>
      <c r="P1536" s="139">
        <v>172</v>
      </c>
      <c r="Q1536" s="249"/>
      <c r="R1536" s="250"/>
      <c r="S1536" s="245"/>
      <c r="T1536" s="249">
        <v>32</v>
      </c>
      <c r="U1536" s="252"/>
      <c r="V1536" s="249"/>
      <c r="W1536" s="253"/>
      <c r="X1536" s="243"/>
      <c r="Y1536" s="243"/>
      <c r="Z1536" s="125"/>
      <c r="AA1536" s="254"/>
      <c r="AB1536" s="136"/>
      <c r="AC1536" s="83">
        <f t="shared" si="555"/>
        <v>0</v>
      </c>
    </row>
    <row r="1537" spans="1:44">
      <c r="A1537" s="256"/>
      <c r="B1537" s="249"/>
      <c r="C1537" s="245"/>
      <c r="D1537" s="245"/>
      <c r="E1537" s="248"/>
      <c r="F1537" s="248"/>
      <c r="G1537" s="248"/>
      <c r="H1537" s="247"/>
      <c r="I1537" s="65"/>
      <c r="J1537" s="65"/>
      <c r="K1537" s="80"/>
      <c r="L1537" s="245">
        <v>3</v>
      </c>
      <c r="M1537" s="266" t="s">
        <v>1592</v>
      </c>
      <c r="N1537" s="245" t="s">
        <v>1641</v>
      </c>
      <c r="O1537" s="45"/>
      <c r="P1537" s="139">
        <v>30</v>
      </c>
      <c r="Q1537" s="249"/>
      <c r="R1537" s="250"/>
      <c r="S1537" s="245"/>
      <c r="T1537" s="249">
        <v>32</v>
      </c>
      <c r="U1537" s="252"/>
      <c r="V1537" s="249"/>
      <c r="W1537" s="253"/>
      <c r="X1537" s="243"/>
      <c r="Y1537" s="243"/>
      <c r="Z1537" s="125"/>
      <c r="AA1537" s="254"/>
      <c r="AB1537" s="136"/>
      <c r="AC1537" s="83">
        <f t="shared" si="555"/>
        <v>0</v>
      </c>
    </row>
    <row r="1538" spans="1:44">
      <c r="A1538" s="256"/>
      <c r="B1538" s="249"/>
      <c r="C1538" s="245"/>
      <c r="D1538" s="245"/>
      <c r="E1538" s="248"/>
      <c r="F1538" s="248"/>
      <c r="G1538" s="248"/>
      <c r="H1538" s="247"/>
      <c r="I1538" s="65"/>
      <c r="J1538" s="65"/>
      <c r="K1538" s="80"/>
      <c r="L1538" s="245">
        <v>4</v>
      </c>
      <c r="M1538" s="266" t="s">
        <v>1763</v>
      </c>
      <c r="N1538" s="245" t="s">
        <v>1595</v>
      </c>
      <c r="O1538" s="45"/>
      <c r="P1538" s="139">
        <v>36</v>
      </c>
      <c r="Q1538" s="249"/>
      <c r="R1538" s="250"/>
      <c r="S1538" s="245"/>
      <c r="T1538" s="249">
        <v>32</v>
      </c>
      <c r="U1538" s="252"/>
      <c r="V1538" s="249"/>
      <c r="W1538" s="253"/>
      <c r="X1538" s="243"/>
      <c r="Y1538" s="243"/>
      <c r="Z1538" s="125"/>
      <c r="AA1538" s="254"/>
      <c r="AB1538" s="136"/>
      <c r="AC1538" s="83">
        <f t="shared" si="555"/>
        <v>0</v>
      </c>
    </row>
    <row r="1539" spans="1:44" ht="21">
      <c r="A1539" s="277">
        <v>783</v>
      </c>
      <c r="B1539" s="245" t="s">
        <v>1282</v>
      </c>
      <c r="C1539" s="263">
        <v>30384</v>
      </c>
      <c r="D1539" s="245">
        <v>3</v>
      </c>
      <c r="E1539" s="248">
        <v>0</v>
      </c>
      <c r="F1539" s="248">
        <v>2</v>
      </c>
      <c r="G1539" s="248">
        <v>50</v>
      </c>
      <c r="H1539" s="265">
        <v>5</v>
      </c>
      <c r="I1539" s="248">
        <v>250</v>
      </c>
      <c r="J1539" s="267">
        <v>500</v>
      </c>
      <c r="K1539" s="80">
        <f>+I1539*J1539</f>
        <v>125000</v>
      </c>
      <c r="L1539" s="58">
        <v>1</v>
      </c>
      <c r="M1539" s="60" t="s">
        <v>1592</v>
      </c>
      <c r="N1539" s="58" t="s">
        <v>1621</v>
      </c>
      <c r="O1539" s="58">
        <v>2</v>
      </c>
      <c r="P1539" s="140">
        <f>183.75*2</f>
        <v>367.5</v>
      </c>
      <c r="Q1539" s="58">
        <f>100-Q1540</f>
        <v>79.714285714285722</v>
      </c>
      <c r="R1539" s="210">
        <v>7400</v>
      </c>
      <c r="S1539" s="58">
        <f>+R1539*P1539</f>
        <v>2719500</v>
      </c>
      <c r="T1539" s="60">
        <v>24</v>
      </c>
      <c r="U1539" s="60">
        <v>85</v>
      </c>
      <c r="V1539" s="58">
        <f>+S1539*0.15</f>
        <v>407925</v>
      </c>
      <c r="W1539" s="58">
        <f>+V1539+K1539</f>
        <v>532925</v>
      </c>
      <c r="X1539" s="58">
        <f>+W1539*Q1539/100</f>
        <v>424817.35714285716</v>
      </c>
      <c r="Y1539" s="58">
        <v>50</v>
      </c>
      <c r="Z1539" s="77"/>
      <c r="AA1539" s="251"/>
      <c r="AB1539" s="136"/>
      <c r="AC1539" s="83">
        <f t="shared" si="555"/>
        <v>0</v>
      </c>
      <c r="AD1539" s="4" t="s">
        <v>10</v>
      </c>
      <c r="AE1539" s="185" t="s">
        <v>721</v>
      </c>
      <c r="AF1539" s="179" t="s">
        <v>1308</v>
      </c>
      <c r="AG1539" s="121" t="s">
        <v>2165</v>
      </c>
    </row>
    <row r="1540" spans="1:44" ht="21">
      <c r="A1540" s="277"/>
      <c r="B1540" s="245"/>
      <c r="C1540" s="263"/>
      <c r="D1540" s="245"/>
      <c r="E1540" s="248"/>
      <c r="F1540" s="248"/>
      <c r="G1540" s="248"/>
      <c r="H1540" s="265"/>
      <c r="I1540" s="248"/>
      <c r="J1540" s="267"/>
      <c r="K1540" s="80"/>
      <c r="L1540" s="58"/>
      <c r="M1540" s="60"/>
      <c r="N1540" s="58"/>
      <c r="O1540" s="58">
        <v>3</v>
      </c>
      <c r="P1540" s="140">
        <v>74.55</v>
      </c>
      <c r="Q1540" s="58">
        <f>+P1540*100/P1539</f>
        <v>20.285714285714285</v>
      </c>
      <c r="R1540" s="210"/>
      <c r="S1540" s="58"/>
      <c r="T1540" s="60"/>
      <c r="U1540" s="60"/>
      <c r="V1540" s="58"/>
      <c r="W1540" s="58"/>
      <c r="X1540" s="58">
        <f>+W1539*Q1540/100</f>
        <v>108107.64285714286</v>
      </c>
      <c r="Y1540" s="58"/>
      <c r="Z1540" s="77">
        <f>+X1540</f>
        <v>108107.64285714286</v>
      </c>
      <c r="AA1540" s="251">
        <v>0.3</v>
      </c>
      <c r="AB1540" s="136">
        <f>+Z1540*AA1540/100</f>
        <v>324.32292857142858</v>
      </c>
      <c r="AC1540" s="83">
        <f t="shared" si="555"/>
        <v>275.67448928571429</v>
      </c>
      <c r="AE1540" s="185" t="s">
        <v>721</v>
      </c>
      <c r="AF1540" s="179" t="s">
        <v>1308</v>
      </c>
    </row>
    <row r="1541" spans="1:44" ht="21">
      <c r="A1541" s="277"/>
      <c r="B1541" s="245"/>
      <c r="C1541" s="263"/>
      <c r="D1541" s="245"/>
      <c r="E1541" s="248"/>
      <c r="F1541" s="248"/>
      <c r="G1541" s="248"/>
      <c r="H1541" s="265"/>
      <c r="I1541" s="248"/>
      <c r="J1541" s="267"/>
      <c r="K1541" s="80"/>
      <c r="L1541" s="58"/>
      <c r="M1541" s="60"/>
      <c r="N1541" s="58"/>
      <c r="O1541" s="58"/>
      <c r="P1541" s="140"/>
      <c r="Q1541" s="58"/>
      <c r="R1541" s="210"/>
      <c r="S1541" s="58"/>
      <c r="T1541" s="60"/>
      <c r="U1541" s="60"/>
      <c r="V1541" s="58"/>
      <c r="W1541" s="59"/>
      <c r="X1541" s="59"/>
      <c r="Y1541" s="59"/>
      <c r="Z1541" s="125"/>
      <c r="AA1541" s="251"/>
      <c r="AB1541" s="136"/>
      <c r="AC1541" s="83">
        <f t="shared" si="555"/>
        <v>0</v>
      </c>
      <c r="AE1541" s="185" t="s">
        <v>721</v>
      </c>
      <c r="AF1541" s="179" t="s">
        <v>1308</v>
      </c>
    </row>
    <row r="1542" spans="1:44">
      <c r="A1542" s="256">
        <v>784</v>
      </c>
      <c r="B1542" s="243" t="s">
        <v>1322</v>
      </c>
      <c r="C1542" s="262">
        <v>23933</v>
      </c>
      <c r="D1542" s="245">
        <v>4</v>
      </c>
      <c r="E1542" s="248">
        <v>2</v>
      </c>
      <c r="F1542" s="248">
        <v>0</v>
      </c>
      <c r="G1542" s="248">
        <v>62</v>
      </c>
      <c r="H1542" s="247">
        <v>1</v>
      </c>
      <c r="I1542" s="65">
        <f t="shared" ref="I1542:I1561" si="556">E1542*400+F1542*100+G1542</f>
        <v>862</v>
      </c>
      <c r="J1542" s="84">
        <v>250</v>
      </c>
      <c r="K1542" s="80">
        <f t="shared" ref="K1542:K1561" si="557">I1542*J1542</f>
        <v>215500</v>
      </c>
      <c r="L1542" s="245"/>
      <c r="M1542" s="248"/>
      <c r="N1542" s="249"/>
      <c r="O1542" s="45"/>
      <c r="P1542" s="139"/>
      <c r="Q1542" s="250"/>
      <c r="R1542" s="250"/>
      <c r="S1542" s="251"/>
      <c r="T1542" s="249"/>
      <c r="U1542" s="252"/>
      <c r="V1542" s="249"/>
      <c r="W1542" s="253"/>
      <c r="X1542" s="243"/>
      <c r="Y1542" s="243"/>
      <c r="Z1542" s="125">
        <f>K1542</f>
        <v>215500</v>
      </c>
      <c r="AA1542" s="254">
        <v>0.01</v>
      </c>
      <c r="AB1542" s="136">
        <f t="shared" si="553"/>
        <v>21.55</v>
      </c>
      <c r="AC1542" s="83">
        <f t="shared" si="555"/>
        <v>18.317499999999999</v>
      </c>
      <c r="AD1542" s="4" t="s">
        <v>10</v>
      </c>
      <c r="AE1542" s="4" t="s">
        <v>678</v>
      </c>
      <c r="AF1542" s="4" t="s">
        <v>240</v>
      </c>
      <c r="AG1542" s="121">
        <v>3350500173623</v>
      </c>
      <c r="AH1542" s="8" t="s">
        <v>1428</v>
      </c>
      <c r="AI1542" s="204" t="s">
        <v>195</v>
      </c>
    </row>
    <row r="1543" spans="1:44" ht="20.100000000000001" customHeight="1">
      <c r="A1543" s="256">
        <v>785</v>
      </c>
      <c r="B1543" s="243" t="s">
        <v>656</v>
      </c>
      <c r="C1543" s="258" t="s">
        <v>1132</v>
      </c>
      <c r="D1543" s="259" t="s">
        <v>14</v>
      </c>
      <c r="E1543" s="260">
        <v>0</v>
      </c>
      <c r="F1543" s="260">
        <v>3</v>
      </c>
      <c r="G1543" s="260">
        <v>21</v>
      </c>
      <c r="H1543" s="247">
        <v>1</v>
      </c>
      <c r="I1543" s="65">
        <f t="shared" si="556"/>
        <v>321</v>
      </c>
      <c r="J1543" s="84">
        <v>250</v>
      </c>
      <c r="K1543" s="80">
        <f t="shared" si="557"/>
        <v>80250</v>
      </c>
      <c r="L1543" s="245"/>
      <c r="M1543" s="248"/>
      <c r="N1543" s="249"/>
      <c r="O1543" s="45"/>
      <c r="P1543" s="139"/>
      <c r="Q1543" s="250"/>
      <c r="R1543" s="250"/>
      <c r="S1543" s="251"/>
      <c r="T1543" s="249"/>
      <c r="U1543" s="252"/>
      <c r="V1543" s="249"/>
      <c r="W1543" s="253"/>
      <c r="X1543" s="243"/>
      <c r="Y1543" s="243"/>
      <c r="Z1543" s="125">
        <f t="shared" ref="Z1543:Z1559" si="558">K1543</f>
        <v>80250</v>
      </c>
      <c r="AA1543" s="254">
        <v>0.01</v>
      </c>
      <c r="AB1543" s="136">
        <f t="shared" si="553"/>
        <v>8.0250000000000004</v>
      </c>
      <c r="AC1543" s="83">
        <f t="shared" si="555"/>
        <v>6.82125</v>
      </c>
      <c r="AD1543" s="501" t="s">
        <v>10</v>
      </c>
      <c r="AE1543" s="489" t="s">
        <v>678</v>
      </c>
      <c r="AF1543" s="489" t="s">
        <v>327</v>
      </c>
      <c r="AG1543" s="498" t="s">
        <v>984</v>
      </c>
      <c r="AH1543" s="498" t="s">
        <v>161</v>
      </c>
      <c r="AI1543" s="12" t="s">
        <v>14</v>
      </c>
      <c r="AJ1543" s="6" t="s">
        <v>36</v>
      </c>
      <c r="AK1543" s="11" t="s">
        <v>15</v>
      </c>
      <c r="AL1543" s="11" t="s">
        <v>16</v>
      </c>
      <c r="AM1543" s="11" t="s">
        <v>17</v>
      </c>
      <c r="AN1543" s="11" t="s">
        <v>51</v>
      </c>
      <c r="AO1543" s="11" t="s">
        <v>482</v>
      </c>
      <c r="AP1543" s="11">
        <v>11</v>
      </c>
      <c r="AQ1543" s="11">
        <v>1</v>
      </c>
      <c r="AR1543" s="11">
        <v>65</v>
      </c>
    </row>
    <row r="1544" spans="1:44" ht="20.100000000000001" customHeight="1">
      <c r="A1544" s="256"/>
      <c r="B1544" s="243" t="s">
        <v>656</v>
      </c>
      <c r="C1544" s="258" t="s">
        <v>1128</v>
      </c>
      <c r="D1544" s="259" t="s">
        <v>95</v>
      </c>
      <c r="E1544" s="260">
        <v>2</v>
      </c>
      <c r="F1544" s="260">
        <v>2</v>
      </c>
      <c r="G1544" s="260">
        <v>56</v>
      </c>
      <c r="H1544" s="247">
        <v>1</v>
      </c>
      <c r="I1544" s="84">
        <f t="shared" si="556"/>
        <v>1056</v>
      </c>
      <c r="J1544" s="84">
        <v>250</v>
      </c>
      <c r="K1544" s="80">
        <f t="shared" si="557"/>
        <v>264000</v>
      </c>
      <c r="L1544" s="245"/>
      <c r="M1544" s="248"/>
      <c r="N1544" s="249"/>
      <c r="O1544" s="45"/>
      <c r="P1544" s="139"/>
      <c r="Q1544" s="250"/>
      <c r="R1544" s="250"/>
      <c r="S1544" s="251"/>
      <c r="T1544" s="249"/>
      <c r="U1544" s="252"/>
      <c r="V1544" s="249"/>
      <c r="W1544" s="253"/>
      <c r="X1544" s="243"/>
      <c r="Y1544" s="243"/>
      <c r="Z1544" s="125">
        <f t="shared" si="558"/>
        <v>264000</v>
      </c>
      <c r="AA1544" s="254">
        <v>0.01</v>
      </c>
      <c r="AB1544" s="136">
        <f t="shared" si="553"/>
        <v>26.4</v>
      </c>
      <c r="AC1544" s="83">
        <f t="shared" si="555"/>
        <v>22.439999999999998</v>
      </c>
      <c r="AD1544" s="501" t="s">
        <v>10</v>
      </c>
      <c r="AE1544" s="489" t="s">
        <v>678</v>
      </c>
      <c r="AF1544" s="489" t="s">
        <v>327</v>
      </c>
      <c r="AG1544" s="498" t="s">
        <v>984</v>
      </c>
      <c r="AH1544" s="498" t="s">
        <v>161</v>
      </c>
      <c r="AI1544" s="12" t="s">
        <v>14</v>
      </c>
      <c r="AJ1544" s="6"/>
      <c r="AK1544" s="11" t="s">
        <v>15</v>
      </c>
      <c r="AL1544" s="11" t="s">
        <v>16</v>
      </c>
      <c r="AM1544" s="11" t="s">
        <v>17</v>
      </c>
      <c r="AN1544" s="11" t="s">
        <v>37</v>
      </c>
      <c r="AO1544" s="11" t="s">
        <v>485</v>
      </c>
      <c r="AP1544" s="11">
        <v>3</v>
      </c>
      <c r="AQ1544" s="11">
        <v>3</v>
      </c>
      <c r="AR1544" s="11">
        <v>5</v>
      </c>
    </row>
    <row r="1545" spans="1:44">
      <c r="A1545" s="256">
        <v>786</v>
      </c>
      <c r="B1545" s="243" t="s">
        <v>1322</v>
      </c>
      <c r="C1545" s="262">
        <v>23933</v>
      </c>
      <c r="D1545" s="245">
        <v>4</v>
      </c>
      <c r="E1545" s="248">
        <v>12</v>
      </c>
      <c r="F1545" s="248">
        <v>2</v>
      </c>
      <c r="G1545" s="248">
        <v>25</v>
      </c>
      <c r="H1545" s="247">
        <v>1</v>
      </c>
      <c r="I1545" s="84">
        <f t="shared" si="556"/>
        <v>5025</v>
      </c>
      <c r="J1545" s="84">
        <v>250</v>
      </c>
      <c r="K1545" s="80">
        <f t="shared" si="557"/>
        <v>1256250</v>
      </c>
      <c r="L1545" s="245"/>
      <c r="M1545" s="248"/>
      <c r="N1545" s="249"/>
      <c r="O1545" s="45"/>
      <c r="P1545" s="139"/>
      <c r="Q1545" s="250"/>
      <c r="R1545" s="250"/>
      <c r="S1545" s="251"/>
      <c r="T1545" s="249"/>
      <c r="U1545" s="252"/>
      <c r="V1545" s="249"/>
      <c r="W1545" s="253"/>
      <c r="X1545" s="243"/>
      <c r="Y1545" s="243"/>
      <c r="Z1545" s="125">
        <f t="shared" si="558"/>
        <v>1256250</v>
      </c>
      <c r="AA1545" s="254">
        <v>0.01</v>
      </c>
      <c r="AB1545" s="136">
        <f t="shared" si="553"/>
        <v>125.625</v>
      </c>
      <c r="AC1545" s="83">
        <f t="shared" si="555"/>
        <v>106.78125</v>
      </c>
      <c r="AD1545" s="4" t="s">
        <v>20</v>
      </c>
      <c r="AE1545" s="4" t="s">
        <v>678</v>
      </c>
      <c r="AF1545" s="4" t="s">
        <v>1371</v>
      </c>
      <c r="AG1545" s="121">
        <v>3341501494025</v>
      </c>
      <c r="AH1545" s="8" t="s">
        <v>1548</v>
      </c>
    </row>
    <row r="1546" spans="1:44" ht="20.100000000000001" customHeight="1">
      <c r="A1546" s="256">
        <v>787</v>
      </c>
      <c r="B1546" s="243" t="s">
        <v>656</v>
      </c>
      <c r="C1546" s="258">
        <v>490</v>
      </c>
      <c r="D1546" s="259" t="s">
        <v>14</v>
      </c>
      <c r="E1546" s="260">
        <v>10</v>
      </c>
      <c r="F1546" s="260">
        <v>1</v>
      </c>
      <c r="G1546" s="260">
        <v>14</v>
      </c>
      <c r="H1546" s="381">
        <v>1</v>
      </c>
      <c r="I1546" s="84">
        <f t="shared" si="556"/>
        <v>4114</v>
      </c>
      <c r="J1546" s="84">
        <v>250</v>
      </c>
      <c r="K1546" s="80">
        <f t="shared" si="557"/>
        <v>1028500</v>
      </c>
      <c r="L1546" s="245"/>
      <c r="M1546" s="248"/>
      <c r="N1546" s="249"/>
      <c r="O1546" s="45"/>
      <c r="P1546" s="139"/>
      <c r="Q1546" s="250"/>
      <c r="R1546" s="250"/>
      <c r="S1546" s="251"/>
      <c r="T1546" s="249"/>
      <c r="U1546" s="252"/>
      <c r="V1546" s="249"/>
      <c r="W1546" s="253"/>
      <c r="X1546" s="243"/>
      <c r="Y1546" s="243"/>
      <c r="Z1546" s="125">
        <f t="shared" si="558"/>
        <v>1028500</v>
      </c>
      <c r="AA1546" s="254">
        <v>0.01</v>
      </c>
      <c r="AB1546" s="136">
        <f t="shared" si="553"/>
        <v>102.85</v>
      </c>
      <c r="AC1546" s="83">
        <f t="shared" si="555"/>
        <v>87.422499999999999</v>
      </c>
      <c r="AD1546" s="501" t="s">
        <v>10</v>
      </c>
      <c r="AE1546" s="489" t="s">
        <v>468</v>
      </c>
      <c r="AF1546" s="489" t="s">
        <v>81</v>
      </c>
      <c r="AG1546" s="498" t="s">
        <v>798</v>
      </c>
      <c r="AH1546" s="498" t="s">
        <v>449</v>
      </c>
      <c r="AI1546" s="12" t="s">
        <v>14</v>
      </c>
      <c r="AJ1546" s="6" t="s">
        <v>36</v>
      </c>
      <c r="AK1546" s="11" t="s">
        <v>15</v>
      </c>
      <c r="AL1546" s="11" t="s">
        <v>16</v>
      </c>
      <c r="AM1546" s="11" t="s">
        <v>17</v>
      </c>
      <c r="AN1546" s="11" t="s">
        <v>101</v>
      </c>
      <c r="AO1546" s="11" t="s">
        <v>191</v>
      </c>
      <c r="AP1546" s="11">
        <v>5</v>
      </c>
      <c r="AQ1546" s="11">
        <v>0</v>
      </c>
      <c r="AR1546" s="11">
        <v>37</v>
      </c>
    </row>
    <row r="1547" spans="1:44" ht="20.100000000000001" customHeight="1">
      <c r="A1547" s="256"/>
      <c r="B1547" s="243" t="s">
        <v>1723</v>
      </c>
      <c r="C1547" s="258"/>
      <c r="D1547" s="259" t="s">
        <v>14</v>
      </c>
      <c r="E1547" s="260">
        <v>0</v>
      </c>
      <c r="F1547" s="260">
        <v>3</v>
      </c>
      <c r="G1547" s="260">
        <v>4</v>
      </c>
      <c r="H1547" s="381">
        <v>1</v>
      </c>
      <c r="I1547" s="65">
        <f t="shared" si="556"/>
        <v>304</v>
      </c>
      <c r="J1547" s="84">
        <v>250</v>
      </c>
      <c r="K1547" s="80">
        <f t="shared" si="557"/>
        <v>76000</v>
      </c>
      <c r="L1547" s="245"/>
      <c r="M1547" s="248"/>
      <c r="N1547" s="249"/>
      <c r="O1547" s="45"/>
      <c r="P1547" s="139"/>
      <c r="Q1547" s="250"/>
      <c r="R1547" s="250"/>
      <c r="S1547" s="251"/>
      <c r="T1547" s="249"/>
      <c r="U1547" s="252"/>
      <c r="V1547" s="249"/>
      <c r="W1547" s="253"/>
      <c r="X1547" s="243"/>
      <c r="Y1547" s="243"/>
      <c r="Z1547" s="125">
        <f t="shared" si="558"/>
        <v>76000</v>
      </c>
      <c r="AA1547" s="254">
        <v>0.01</v>
      </c>
      <c r="AB1547" s="136">
        <f t="shared" si="553"/>
        <v>7.6</v>
      </c>
      <c r="AC1547" s="83">
        <f t="shared" si="555"/>
        <v>6.46</v>
      </c>
      <c r="AD1547" s="501" t="s">
        <v>10</v>
      </c>
      <c r="AE1547" s="489" t="s">
        <v>468</v>
      </c>
      <c r="AF1547" s="489" t="s">
        <v>81</v>
      </c>
      <c r="AG1547" s="498" t="s">
        <v>798</v>
      </c>
      <c r="AH1547" s="498" t="s">
        <v>449</v>
      </c>
      <c r="AI1547" s="12" t="s">
        <v>14</v>
      </c>
      <c r="AJ1547" s="6" t="s">
        <v>36</v>
      </c>
      <c r="AK1547" s="11" t="s">
        <v>15</v>
      </c>
      <c r="AL1547" s="11" t="s">
        <v>16</v>
      </c>
      <c r="AM1547" s="11"/>
      <c r="AN1547" s="11"/>
      <c r="AO1547" s="11"/>
      <c r="AP1547" s="11"/>
      <c r="AQ1547" s="11"/>
      <c r="AR1547" s="11"/>
    </row>
    <row r="1548" spans="1:44">
      <c r="A1548" s="256">
        <v>788</v>
      </c>
      <c r="B1548" s="249" t="s">
        <v>1319</v>
      </c>
      <c r="C1548" s="277">
        <v>56798</v>
      </c>
      <c r="D1548" s="245">
        <v>4</v>
      </c>
      <c r="E1548" s="338">
        <v>0</v>
      </c>
      <c r="F1548" s="338">
        <v>0</v>
      </c>
      <c r="G1548" s="338">
        <v>27</v>
      </c>
      <c r="H1548" s="455">
        <v>1</v>
      </c>
      <c r="I1548" s="95">
        <f t="shared" si="556"/>
        <v>27</v>
      </c>
      <c r="J1548" s="95">
        <v>380</v>
      </c>
      <c r="K1548" s="80">
        <f t="shared" si="557"/>
        <v>10260</v>
      </c>
      <c r="L1548" s="245">
        <v>2</v>
      </c>
      <c r="M1548" s="266" t="s">
        <v>1592</v>
      </c>
      <c r="N1548" s="245" t="s">
        <v>1595</v>
      </c>
      <c r="O1548" s="45"/>
      <c r="P1548" s="141">
        <v>108</v>
      </c>
      <c r="Q1548" s="249"/>
      <c r="R1548" s="250"/>
      <c r="S1548" s="245"/>
      <c r="T1548" s="249">
        <v>13</v>
      </c>
      <c r="U1548" s="252"/>
      <c r="V1548" s="249"/>
      <c r="W1548" s="253"/>
      <c r="X1548" s="243"/>
      <c r="Y1548" s="243"/>
      <c r="Z1548" s="125">
        <f t="shared" si="558"/>
        <v>10260</v>
      </c>
      <c r="AA1548" s="254">
        <v>0.02</v>
      </c>
      <c r="AB1548" s="136">
        <f t="shared" si="553"/>
        <v>2.052</v>
      </c>
      <c r="AC1548" s="83">
        <f t="shared" si="555"/>
        <v>1.7442</v>
      </c>
      <c r="AD1548" s="4" t="s">
        <v>10</v>
      </c>
      <c r="AE1548" s="4" t="s">
        <v>1699</v>
      </c>
      <c r="AF1548" s="4" t="s">
        <v>671</v>
      </c>
      <c r="AG1548" s="121">
        <v>3350400272000</v>
      </c>
      <c r="AH1548" s="8" t="s">
        <v>1677</v>
      </c>
    </row>
    <row r="1549" spans="1:44">
      <c r="A1549" s="256"/>
      <c r="B1549" s="249" t="s">
        <v>1319</v>
      </c>
      <c r="C1549" s="277">
        <v>17372</v>
      </c>
      <c r="D1549" s="245"/>
      <c r="E1549" s="338">
        <v>0</v>
      </c>
      <c r="F1549" s="338">
        <v>0</v>
      </c>
      <c r="G1549" s="338">
        <v>50</v>
      </c>
      <c r="H1549" s="455">
        <v>1</v>
      </c>
      <c r="I1549" s="95">
        <f t="shared" si="556"/>
        <v>50</v>
      </c>
      <c r="J1549" s="95">
        <v>500</v>
      </c>
      <c r="K1549" s="80">
        <f t="shared" si="557"/>
        <v>25000</v>
      </c>
      <c r="L1549" s="245">
        <v>2</v>
      </c>
      <c r="M1549" s="266"/>
      <c r="N1549" s="245"/>
      <c r="O1549" s="45"/>
      <c r="P1549" s="139"/>
      <c r="Q1549" s="249"/>
      <c r="R1549" s="250"/>
      <c r="S1549" s="245"/>
      <c r="T1549" s="249"/>
      <c r="U1549" s="252"/>
      <c r="V1549" s="249"/>
      <c r="W1549" s="253"/>
      <c r="X1549" s="243"/>
      <c r="Y1549" s="243"/>
      <c r="Z1549" s="125">
        <f t="shared" si="558"/>
        <v>25000</v>
      </c>
      <c r="AA1549" s="254">
        <v>0.02</v>
      </c>
      <c r="AB1549" s="136">
        <f t="shared" si="553"/>
        <v>5</v>
      </c>
      <c r="AC1549" s="83">
        <f t="shared" si="555"/>
        <v>4.25</v>
      </c>
      <c r="AD1549" s="4" t="s">
        <v>10</v>
      </c>
      <c r="AE1549" s="4" t="s">
        <v>1948</v>
      </c>
      <c r="AF1549" s="4" t="s">
        <v>671</v>
      </c>
      <c r="AG1549" s="121">
        <v>3350400272000</v>
      </c>
      <c r="AH1549" s="8" t="s">
        <v>1677</v>
      </c>
    </row>
    <row r="1550" spans="1:44">
      <c r="A1550" s="256"/>
      <c r="B1550" s="243" t="s">
        <v>1320</v>
      </c>
      <c r="C1550" s="277"/>
      <c r="D1550" s="245"/>
      <c r="E1550" s="338">
        <v>6</v>
      </c>
      <c r="F1550" s="338">
        <v>0</v>
      </c>
      <c r="G1550" s="338">
        <v>0</v>
      </c>
      <c r="H1550" s="455">
        <v>1</v>
      </c>
      <c r="I1550" s="95">
        <v>2400</v>
      </c>
      <c r="J1550" s="95">
        <v>250</v>
      </c>
      <c r="K1550" s="80">
        <f>+I1550*J1550</f>
        <v>600000</v>
      </c>
      <c r="L1550" s="245"/>
      <c r="M1550" s="266"/>
      <c r="N1550" s="245"/>
      <c r="O1550" s="45"/>
      <c r="P1550" s="139"/>
      <c r="Q1550" s="249"/>
      <c r="R1550" s="250"/>
      <c r="S1550" s="245"/>
      <c r="T1550" s="249"/>
      <c r="U1550" s="252"/>
      <c r="V1550" s="249"/>
      <c r="W1550" s="253"/>
      <c r="X1550" s="243"/>
      <c r="Y1550" s="243"/>
      <c r="Z1550" s="125">
        <f t="shared" si="558"/>
        <v>600000</v>
      </c>
      <c r="AA1550" s="254">
        <v>0.01</v>
      </c>
      <c r="AB1550" s="136">
        <f t="shared" si="553"/>
        <v>60</v>
      </c>
      <c r="AC1550" s="83">
        <f t="shared" si="555"/>
        <v>51</v>
      </c>
      <c r="AD1550" s="4" t="s">
        <v>10</v>
      </c>
      <c r="AE1550" s="4" t="s">
        <v>1200</v>
      </c>
      <c r="AF1550" s="4" t="s">
        <v>671</v>
      </c>
    </row>
    <row r="1551" spans="1:44" ht="20.100000000000001" customHeight="1">
      <c r="A1551" s="256">
        <v>789</v>
      </c>
      <c r="B1551" s="243" t="s">
        <v>656</v>
      </c>
      <c r="C1551" s="258" t="s">
        <v>1132</v>
      </c>
      <c r="D1551" s="259" t="s">
        <v>14</v>
      </c>
      <c r="E1551" s="260">
        <v>0</v>
      </c>
      <c r="F1551" s="260">
        <v>2</v>
      </c>
      <c r="G1551" s="260">
        <v>93</v>
      </c>
      <c r="H1551" s="247">
        <v>1</v>
      </c>
      <c r="I1551" s="65">
        <f t="shared" si="556"/>
        <v>293</v>
      </c>
      <c r="J1551" s="84">
        <v>250</v>
      </c>
      <c r="K1551" s="80">
        <f t="shared" si="557"/>
        <v>73250</v>
      </c>
      <c r="L1551" s="245"/>
      <c r="M1551" s="248"/>
      <c r="N1551" s="249"/>
      <c r="O1551" s="45"/>
      <c r="P1551" s="139"/>
      <c r="Q1551" s="250"/>
      <c r="R1551" s="250"/>
      <c r="S1551" s="251"/>
      <c r="T1551" s="249"/>
      <c r="U1551" s="252"/>
      <c r="V1551" s="249"/>
      <c r="W1551" s="253"/>
      <c r="X1551" s="243"/>
      <c r="Y1551" s="243"/>
      <c r="Z1551" s="125">
        <f t="shared" si="558"/>
        <v>73250</v>
      </c>
      <c r="AA1551" s="254">
        <v>0.01</v>
      </c>
      <c r="AB1551" s="136">
        <f t="shared" si="553"/>
        <v>7.3250000000000002</v>
      </c>
      <c r="AC1551" s="83">
        <f t="shared" si="555"/>
        <v>6.2262500000000003</v>
      </c>
      <c r="AD1551" s="501" t="s">
        <v>10</v>
      </c>
      <c r="AE1551" s="489" t="s">
        <v>448</v>
      </c>
      <c r="AF1551" s="489" t="s">
        <v>81</v>
      </c>
      <c r="AG1551" s="498" t="s">
        <v>1007</v>
      </c>
      <c r="AH1551" s="498" t="s">
        <v>245</v>
      </c>
      <c r="AI1551" s="12" t="s">
        <v>14</v>
      </c>
      <c r="AJ1551" s="6" t="s">
        <v>36</v>
      </c>
      <c r="AK1551" s="11" t="s">
        <v>15</v>
      </c>
      <c r="AL1551" s="11" t="s">
        <v>16</v>
      </c>
      <c r="AM1551" s="11" t="s">
        <v>17</v>
      </c>
      <c r="AN1551" s="11" t="s">
        <v>61</v>
      </c>
      <c r="AO1551" s="11" t="s">
        <v>485</v>
      </c>
      <c r="AP1551" s="11">
        <v>3</v>
      </c>
      <c r="AQ1551" s="11">
        <v>2</v>
      </c>
      <c r="AR1551" s="11">
        <v>99</v>
      </c>
    </row>
    <row r="1552" spans="1:44" ht="20.100000000000001" customHeight="1">
      <c r="A1552" s="256"/>
      <c r="B1552" s="243" t="s">
        <v>656</v>
      </c>
      <c r="C1552" s="258">
        <v>338</v>
      </c>
      <c r="D1552" s="259" t="s">
        <v>95</v>
      </c>
      <c r="E1552" s="260">
        <v>3</v>
      </c>
      <c r="F1552" s="260">
        <v>3</v>
      </c>
      <c r="G1552" s="260">
        <v>48</v>
      </c>
      <c r="H1552" s="247">
        <v>1</v>
      </c>
      <c r="I1552" s="84">
        <f t="shared" si="556"/>
        <v>1548</v>
      </c>
      <c r="J1552" s="84">
        <v>400</v>
      </c>
      <c r="K1552" s="80">
        <f t="shared" si="557"/>
        <v>619200</v>
      </c>
      <c r="L1552" s="245"/>
      <c r="M1552" s="248"/>
      <c r="N1552" s="249"/>
      <c r="O1552" s="45"/>
      <c r="P1552" s="139"/>
      <c r="Q1552" s="250"/>
      <c r="R1552" s="250"/>
      <c r="S1552" s="251"/>
      <c r="T1552" s="249"/>
      <c r="U1552" s="252"/>
      <c r="V1552" s="249"/>
      <c r="W1552" s="253"/>
      <c r="X1552" s="243"/>
      <c r="Y1552" s="243"/>
      <c r="Z1552" s="125">
        <f t="shared" si="558"/>
        <v>619200</v>
      </c>
      <c r="AA1552" s="254">
        <v>0.01</v>
      </c>
      <c r="AB1552" s="136">
        <f t="shared" si="553"/>
        <v>61.92</v>
      </c>
      <c r="AC1552" s="83">
        <f t="shared" si="555"/>
        <v>52.631999999999998</v>
      </c>
      <c r="AD1552" s="501" t="s">
        <v>10</v>
      </c>
      <c r="AE1552" s="489" t="s">
        <v>448</v>
      </c>
      <c r="AF1552" s="489" t="s">
        <v>81</v>
      </c>
      <c r="AG1552" s="498" t="s">
        <v>1007</v>
      </c>
      <c r="AH1552" s="498" t="s">
        <v>245</v>
      </c>
      <c r="AI1552" s="12" t="s">
        <v>32</v>
      </c>
      <c r="AJ1552" s="6" t="s">
        <v>36</v>
      </c>
      <c r="AK1552" s="11" t="s">
        <v>15</v>
      </c>
      <c r="AL1552" s="11" t="s">
        <v>16</v>
      </c>
      <c r="AM1552" s="11" t="s">
        <v>17</v>
      </c>
      <c r="AN1552" s="11" t="s">
        <v>18</v>
      </c>
      <c r="AO1552" s="11" t="s">
        <v>619</v>
      </c>
      <c r="AP1552" s="11">
        <v>3</v>
      </c>
      <c r="AQ1552" s="11">
        <v>0</v>
      </c>
      <c r="AR1552" s="11">
        <v>52</v>
      </c>
    </row>
    <row r="1553" spans="1:44" ht="20.100000000000001" customHeight="1">
      <c r="A1553" s="256"/>
      <c r="B1553" s="243" t="s">
        <v>2269</v>
      </c>
      <c r="C1553" s="258"/>
      <c r="D1553" s="259" t="s">
        <v>72</v>
      </c>
      <c r="E1553" s="260">
        <v>0</v>
      </c>
      <c r="F1553" s="260">
        <v>1</v>
      </c>
      <c r="G1553" s="260">
        <v>0</v>
      </c>
      <c r="H1553" s="247">
        <v>2</v>
      </c>
      <c r="I1553" s="84">
        <v>100</v>
      </c>
      <c r="J1553" s="84">
        <v>250</v>
      </c>
      <c r="K1553" s="80">
        <v>25000</v>
      </c>
      <c r="L1553" s="245"/>
      <c r="M1553" s="248"/>
      <c r="N1553" s="249"/>
      <c r="O1553" s="45"/>
      <c r="P1553" s="139"/>
      <c r="Q1553" s="250"/>
      <c r="R1553" s="250"/>
      <c r="S1553" s="251"/>
      <c r="T1553" s="249"/>
      <c r="U1553" s="252"/>
      <c r="V1553" s="249"/>
      <c r="W1553" s="253"/>
      <c r="X1553" s="243"/>
      <c r="Y1553" s="243"/>
      <c r="Z1553" s="125">
        <v>25000</v>
      </c>
      <c r="AA1553" s="254">
        <v>0.02</v>
      </c>
      <c r="AB1553" s="136">
        <v>5</v>
      </c>
      <c r="AC1553" s="83"/>
      <c r="AD1553" s="501" t="s">
        <v>10</v>
      </c>
      <c r="AE1553" s="489" t="s">
        <v>448</v>
      </c>
      <c r="AF1553" s="489" t="s">
        <v>81</v>
      </c>
      <c r="AG1553" s="498"/>
      <c r="AH1553" s="498"/>
      <c r="AI1553" s="12"/>
      <c r="AJ1553" s="6"/>
      <c r="AK1553" s="11"/>
      <c r="AL1553" s="11"/>
      <c r="AM1553" s="11"/>
      <c r="AN1553" s="11"/>
      <c r="AO1553" s="11"/>
      <c r="AP1553" s="11"/>
      <c r="AQ1553" s="11"/>
      <c r="AR1553" s="11"/>
    </row>
    <row r="1554" spans="1:44" ht="20.100000000000001" customHeight="1">
      <c r="A1554" s="242">
        <v>790</v>
      </c>
      <c r="B1554" s="243" t="s">
        <v>656</v>
      </c>
      <c r="C1554" s="258">
        <v>1988</v>
      </c>
      <c r="D1554" s="259" t="s">
        <v>32</v>
      </c>
      <c r="E1554" s="260">
        <v>2</v>
      </c>
      <c r="F1554" s="260">
        <v>3</v>
      </c>
      <c r="G1554" s="260">
        <v>49</v>
      </c>
      <c r="H1554" s="247">
        <v>1</v>
      </c>
      <c r="I1554" s="84">
        <f t="shared" si="556"/>
        <v>1149</v>
      </c>
      <c r="J1554" s="84">
        <v>250</v>
      </c>
      <c r="K1554" s="80">
        <f t="shared" si="557"/>
        <v>287250</v>
      </c>
      <c r="L1554" s="245"/>
      <c r="M1554" s="248"/>
      <c r="N1554" s="245"/>
      <c r="O1554" s="48"/>
      <c r="P1554" s="58"/>
      <c r="Q1554" s="251"/>
      <c r="R1554" s="251"/>
      <c r="S1554" s="251"/>
      <c r="T1554" s="245"/>
      <c r="U1554" s="248"/>
      <c r="V1554" s="245"/>
      <c r="W1554" s="253"/>
      <c r="X1554" s="243"/>
      <c r="Y1554" s="243"/>
      <c r="Z1554" s="125">
        <f t="shared" si="558"/>
        <v>287250</v>
      </c>
      <c r="AA1554" s="254">
        <v>0.01</v>
      </c>
      <c r="AB1554" s="136">
        <f t="shared" si="553"/>
        <v>28.725000000000001</v>
      </c>
      <c r="AC1554" s="83">
        <f t="shared" si="555"/>
        <v>24.416250000000002</v>
      </c>
      <c r="AD1554" s="497" t="s">
        <v>10</v>
      </c>
      <c r="AE1554" s="515" t="s">
        <v>448</v>
      </c>
      <c r="AF1554" s="515" t="s">
        <v>34</v>
      </c>
      <c r="AG1554" s="498" t="s">
        <v>931</v>
      </c>
      <c r="AH1554" s="498" t="s">
        <v>31</v>
      </c>
      <c r="AI1554" s="12" t="s">
        <v>32</v>
      </c>
      <c r="AJ1554" s="6"/>
      <c r="AK1554" s="11" t="s">
        <v>15</v>
      </c>
      <c r="AL1554" s="11" t="s">
        <v>16</v>
      </c>
      <c r="AM1554" s="11" t="s">
        <v>17</v>
      </c>
      <c r="AN1554" s="11" t="s">
        <v>28</v>
      </c>
      <c r="AO1554" s="11" t="s">
        <v>431</v>
      </c>
      <c r="AP1554" s="11">
        <v>2</v>
      </c>
      <c r="AQ1554" s="11">
        <v>0</v>
      </c>
      <c r="AR1554" s="11">
        <v>20</v>
      </c>
    </row>
    <row r="1555" spans="1:44" ht="20.100000000000001" customHeight="1">
      <c r="A1555" s="382"/>
      <c r="B1555" s="243" t="s">
        <v>1759</v>
      </c>
      <c r="C1555" s="258"/>
      <c r="D1555" s="259"/>
      <c r="E1555" s="260">
        <v>2</v>
      </c>
      <c r="F1555" s="260">
        <v>0</v>
      </c>
      <c r="G1555" s="260">
        <v>0</v>
      </c>
      <c r="H1555" s="247">
        <v>1</v>
      </c>
      <c r="I1555" s="84">
        <f t="shared" ref="I1555" si="559">E1555*400+F1555*100+G1555</f>
        <v>800</v>
      </c>
      <c r="J1555" s="84">
        <v>250</v>
      </c>
      <c r="K1555" s="80">
        <f t="shared" ref="K1555" si="560">I1555*J1555</f>
        <v>200000</v>
      </c>
      <c r="L1555" s="245"/>
      <c r="M1555" s="248"/>
      <c r="N1555" s="245"/>
      <c r="O1555" s="48"/>
      <c r="P1555" s="58"/>
      <c r="Q1555" s="251"/>
      <c r="R1555" s="251"/>
      <c r="S1555" s="251"/>
      <c r="T1555" s="245"/>
      <c r="U1555" s="248"/>
      <c r="V1555" s="245"/>
      <c r="W1555" s="253"/>
      <c r="X1555" s="243"/>
      <c r="Y1555" s="243"/>
      <c r="Z1555" s="125">
        <f t="shared" ref="Z1555" si="561">K1555</f>
        <v>200000</v>
      </c>
      <c r="AA1555" s="254">
        <v>0.01</v>
      </c>
      <c r="AB1555" s="136">
        <f t="shared" ref="AB1555" si="562">+Z1555*AA1555/100</f>
        <v>20</v>
      </c>
      <c r="AC1555" s="83">
        <f t="shared" si="555"/>
        <v>17</v>
      </c>
      <c r="AD1555" s="501"/>
      <c r="AE1555" s="489" t="s">
        <v>448</v>
      </c>
      <c r="AF1555" s="489" t="s">
        <v>34</v>
      </c>
      <c r="AG1555" s="498"/>
      <c r="AH1555" s="498"/>
      <c r="AI1555" s="12"/>
      <c r="AJ1555" s="6"/>
      <c r="AK1555" s="11"/>
      <c r="AL1555" s="11"/>
      <c r="AM1555" s="11"/>
      <c r="AN1555" s="11"/>
      <c r="AO1555" s="11"/>
      <c r="AP1555" s="11"/>
      <c r="AQ1555" s="11"/>
      <c r="AR1555" s="11"/>
    </row>
    <row r="1556" spans="1:44" ht="20.100000000000001" customHeight="1">
      <c r="A1556" s="256"/>
      <c r="B1556" s="243" t="s">
        <v>656</v>
      </c>
      <c r="C1556" s="258">
        <v>1988</v>
      </c>
      <c r="D1556" s="259" t="s">
        <v>32</v>
      </c>
      <c r="E1556" s="260">
        <v>7</v>
      </c>
      <c r="F1556" s="260">
        <v>0</v>
      </c>
      <c r="G1556" s="260">
        <v>54</v>
      </c>
      <c r="H1556" s="247">
        <v>1</v>
      </c>
      <c r="I1556" s="84">
        <f t="shared" si="556"/>
        <v>2854</v>
      </c>
      <c r="J1556" s="84">
        <v>250</v>
      </c>
      <c r="K1556" s="80">
        <f t="shared" si="557"/>
        <v>713500</v>
      </c>
      <c r="L1556" s="245"/>
      <c r="M1556" s="248"/>
      <c r="N1556" s="245"/>
      <c r="O1556" s="48"/>
      <c r="P1556" s="58"/>
      <c r="Q1556" s="251"/>
      <c r="R1556" s="251"/>
      <c r="S1556" s="251"/>
      <c r="T1556" s="245"/>
      <c r="U1556" s="248"/>
      <c r="V1556" s="245"/>
      <c r="W1556" s="253"/>
      <c r="X1556" s="243"/>
      <c r="Y1556" s="243"/>
      <c r="Z1556" s="125">
        <f t="shared" si="558"/>
        <v>713500</v>
      </c>
      <c r="AA1556" s="254">
        <v>0.01</v>
      </c>
      <c r="AB1556" s="136">
        <f t="shared" si="553"/>
        <v>71.349999999999994</v>
      </c>
      <c r="AC1556" s="83">
        <f t="shared" si="555"/>
        <v>60.647499999999994</v>
      </c>
      <c r="AD1556" s="501" t="s">
        <v>10</v>
      </c>
      <c r="AE1556" s="489" t="s">
        <v>448</v>
      </c>
      <c r="AF1556" s="489" t="s">
        <v>34</v>
      </c>
      <c r="AG1556" s="498" t="s">
        <v>931</v>
      </c>
      <c r="AH1556" s="498" t="s">
        <v>31</v>
      </c>
      <c r="AI1556" s="12" t="s">
        <v>32</v>
      </c>
      <c r="AJ1556" s="6"/>
      <c r="AK1556" s="11" t="s">
        <v>347</v>
      </c>
      <c r="AL1556" s="11" t="s">
        <v>16</v>
      </c>
      <c r="AM1556" s="11" t="s">
        <v>17</v>
      </c>
      <c r="AN1556" s="11" t="s">
        <v>37</v>
      </c>
      <c r="AO1556" s="11" t="s">
        <v>462</v>
      </c>
      <c r="AP1556" s="11">
        <v>9</v>
      </c>
      <c r="AQ1556" s="11">
        <v>3</v>
      </c>
      <c r="AR1556" s="11">
        <v>46</v>
      </c>
    </row>
    <row r="1557" spans="1:44" ht="20.100000000000001" customHeight="1">
      <c r="A1557" s="256"/>
      <c r="B1557" s="243" t="s">
        <v>656</v>
      </c>
      <c r="C1557" s="258" t="s">
        <v>1135</v>
      </c>
      <c r="D1557" s="259" t="s">
        <v>24</v>
      </c>
      <c r="E1557" s="260">
        <v>5</v>
      </c>
      <c r="F1557" s="260">
        <v>1</v>
      </c>
      <c r="G1557" s="260">
        <v>79</v>
      </c>
      <c r="H1557" s="247">
        <v>1</v>
      </c>
      <c r="I1557" s="84">
        <f t="shared" si="556"/>
        <v>2179</v>
      </c>
      <c r="J1557" s="84">
        <v>250</v>
      </c>
      <c r="K1557" s="80">
        <f t="shared" si="557"/>
        <v>544750</v>
      </c>
      <c r="L1557" s="245"/>
      <c r="M1557" s="248"/>
      <c r="N1557" s="245"/>
      <c r="O1557" s="48"/>
      <c r="P1557" s="58"/>
      <c r="Q1557" s="251"/>
      <c r="R1557" s="251"/>
      <c r="S1557" s="251"/>
      <c r="T1557" s="245"/>
      <c r="U1557" s="248"/>
      <c r="V1557" s="245"/>
      <c r="W1557" s="253"/>
      <c r="X1557" s="243"/>
      <c r="Y1557" s="243"/>
      <c r="Z1557" s="125">
        <f t="shared" si="558"/>
        <v>544750</v>
      </c>
      <c r="AA1557" s="254">
        <v>0.01</v>
      </c>
      <c r="AB1557" s="136">
        <f t="shared" si="553"/>
        <v>54.475000000000001</v>
      </c>
      <c r="AC1557" s="83">
        <f t="shared" si="555"/>
        <v>46.303750000000001</v>
      </c>
      <c r="AD1557" s="501" t="s">
        <v>10</v>
      </c>
      <c r="AE1557" s="489" t="s">
        <v>448</v>
      </c>
      <c r="AF1557" s="489" t="s">
        <v>34</v>
      </c>
      <c r="AG1557" s="498" t="s">
        <v>931</v>
      </c>
      <c r="AH1557" s="498" t="s">
        <v>31</v>
      </c>
      <c r="AI1557" s="12" t="s">
        <v>32</v>
      </c>
      <c r="AJ1557" s="6"/>
      <c r="AK1557" s="11" t="s">
        <v>15</v>
      </c>
      <c r="AL1557" s="11" t="s">
        <v>16</v>
      </c>
      <c r="AM1557" s="11" t="s">
        <v>17</v>
      </c>
      <c r="AN1557" s="11" t="s">
        <v>149</v>
      </c>
      <c r="AO1557" s="11" t="s">
        <v>595</v>
      </c>
      <c r="AP1557" s="11">
        <v>1</v>
      </c>
      <c r="AQ1557" s="11">
        <v>3</v>
      </c>
      <c r="AR1557" s="11">
        <v>5</v>
      </c>
    </row>
    <row r="1558" spans="1:44" ht="20.100000000000001" customHeight="1">
      <c r="A1558" s="256"/>
      <c r="B1558" s="243" t="s">
        <v>1723</v>
      </c>
      <c r="C1558" s="258"/>
      <c r="D1558" s="259" t="s">
        <v>32</v>
      </c>
      <c r="E1558" s="260">
        <v>0</v>
      </c>
      <c r="F1558" s="260">
        <v>1</v>
      </c>
      <c r="G1558" s="260">
        <v>86</v>
      </c>
      <c r="H1558" s="247">
        <v>2</v>
      </c>
      <c r="I1558" s="65">
        <f t="shared" si="556"/>
        <v>186</v>
      </c>
      <c r="J1558" s="84">
        <v>250</v>
      </c>
      <c r="K1558" s="80">
        <f t="shared" si="557"/>
        <v>46500</v>
      </c>
      <c r="L1558" s="245">
        <v>1</v>
      </c>
      <c r="M1558" s="248" t="s">
        <v>1592</v>
      </c>
      <c r="N1558" s="245" t="s">
        <v>1621</v>
      </c>
      <c r="O1558" s="48"/>
      <c r="P1558" s="58">
        <v>98</v>
      </c>
      <c r="Q1558" s="251"/>
      <c r="R1558" s="251"/>
      <c r="S1558" s="251"/>
      <c r="T1558" s="245">
        <v>43</v>
      </c>
      <c r="U1558" s="248"/>
      <c r="V1558" s="245"/>
      <c r="W1558" s="253"/>
      <c r="X1558" s="243"/>
      <c r="Y1558" s="243"/>
      <c r="Z1558" s="125">
        <f t="shared" si="558"/>
        <v>46500</v>
      </c>
      <c r="AA1558" s="254">
        <v>0.02</v>
      </c>
      <c r="AB1558" s="136">
        <f t="shared" si="553"/>
        <v>9.3000000000000007</v>
      </c>
      <c r="AC1558" s="83">
        <f t="shared" si="555"/>
        <v>7.9050000000000002</v>
      </c>
      <c r="AD1558" s="501" t="s">
        <v>10</v>
      </c>
      <c r="AE1558" s="489" t="s">
        <v>448</v>
      </c>
      <c r="AF1558" s="489" t="s">
        <v>34</v>
      </c>
      <c r="AG1558" s="498" t="s">
        <v>931</v>
      </c>
      <c r="AH1558" s="498" t="s">
        <v>31</v>
      </c>
      <c r="AI1558" s="12" t="s">
        <v>32</v>
      </c>
      <c r="AJ1558" s="6"/>
      <c r="AK1558" s="11"/>
      <c r="AL1558" s="11"/>
      <c r="AM1558" s="11"/>
      <c r="AN1558" s="11"/>
      <c r="AO1558" s="11"/>
      <c r="AP1558" s="11"/>
      <c r="AQ1558" s="11"/>
      <c r="AR1558" s="11"/>
    </row>
    <row r="1559" spans="1:44" ht="20.100000000000001" customHeight="1">
      <c r="A1559" s="256"/>
      <c r="B1559" s="243" t="s">
        <v>1723</v>
      </c>
      <c r="C1559" s="258"/>
      <c r="D1559" s="259" t="s">
        <v>32</v>
      </c>
      <c r="E1559" s="260">
        <v>0</v>
      </c>
      <c r="F1559" s="260">
        <v>0</v>
      </c>
      <c r="G1559" s="260">
        <v>96</v>
      </c>
      <c r="H1559" s="247">
        <v>2</v>
      </c>
      <c r="I1559" s="65">
        <f t="shared" si="556"/>
        <v>96</v>
      </c>
      <c r="J1559" s="84">
        <v>250</v>
      </c>
      <c r="K1559" s="80">
        <f t="shared" si="557"/>
        <v>24000</v>
      </c>
      <c r="L1559" s="245">
        <v>1</v>
      </c>
      <c r="M1559" s="248" t="s">
        <v>1592</v>
      </c>
      <c r="N1559" s="245" t="s">
        <v>1621</v>
      </c>
      <c r="O1559" s="48"/>
      <c r="P1559" s="58">
        <v>266</v>
      </c>
      <c r="Q1559" s="245"/>
      <c r="R1559" s="251"/>
      <c r="S1559" s="245"/>
      <c r="T1559" s="245">
        <v>13</v>
      </c>
      <c r="U1559" s="248"/>
      <c r="V1559" s="245"/>
      <c r="W1559" s="253"/>
      <c r="X1559" s="243"/>
      <c r="Y1559" s="243"/>
      <c r="Z1559" s="125">
        <f t="shared" si="558"/>
        <v>24000</v>
      </c>
      <c r="AA1559" s="254">
        <v>0.02</v>
      </c>
      <c r="AB1559" s="136">
        <f t="shared" si="553"/>
        <v>4.8</v>
      </c>
      <c r="AC1559" s="83">
        <f t="shared" si="555"/>
        <v>4.08</v>
      </c>
      <c r="AD1559" s="501" t="s">
        <v>10</v>
      </c>
      <c r="AE1559" s="489" t="s">
        <v>448</v>
      </c>
      <c r="AF1559" s="489" t="s">
        <v>34</v>
      </c>
      <c r="AG1559" s="498" t="s">
        <v>931</v>
      </c>
      <c r="AH1559" s="498" t="s">
        <v>31</v>
      </c>
      <c r="AI1559" s="12" t="s">
        <v>32</v>
      </c>
      <c r="AJ1559" s="6"/>
      <c r="AK1559" s="11"/>
      <c r="AL1559" s="11"/>
      <c r="AM1559" s="11"/>
      <c r="AN1559" s="11"/>
      <c r="AO1559" s="11"/>
      <c r="AP1559" s="11"/>
      <c r="AQ1559" s="11"/>
      <c r="AR1559" s="11"/>
    </row>
    <row r="1560" spans="1:44" ht="20.100000000000001" customHeight="1">
      <c r="A1560" s="256"/>
      <c r="B1560" s="243"/>
      <c r="C1560" s="258"/>
      <c r="D1560" s="259"/>
      <c r="E1560" s="260"/>
      <c r="F1560" s="260"/>
      <c r="G1560" s="260"/>
      <c r="H1560" s="247"/>
      <c r="I1560" s="65"/>
      <c r="J1560" s="65"/>
      <c r="K1560" s="80">
        <f t="shared" si="557"/>
        <v>0</v>
      </c>
      <c r="L1560" s="245">
        <v>2</v>
      </c>
      <c r="M1560" s="248" t="s">
        <v>1912</v>
      </c>
      <c r="N1560" s="245" t="s">
        <v>1595</v>
      </c>
      <c r="O1560" s="48"/>
      <c r="P1560" s="58">
        <v>25</v>
      </c>
      <c r="Q1560" s="245"/>
      <c r="R1560" s="251"/>
      <c r="S1560" s="245"/>
      <c r="T1560" s="245">
        <v>13</v>
      </c>
      <c r="U1560" s="248"/>
      <c r="V1560" s="346"/>
      <c r="W1560" s="352"/>
      <c r="X1560" s="353"/>
      <c r="Y1560" s="353"/>
      <c r="Z1560" s="131"/>
      <c r="AA1560" s="354"/>
      <c r="AB1560" s="136"/>
      <c r="AC1560" s="83">
        <f t="shared" si="555"/>
        <v>0</v>
      </c>
      <c r="AD1560" s="591"/>
      <c r="AE1560" s="592"/>
      <c r="AF1560" s="592"/>
      <c r="AG1560" s="593"/>
      <c r="AH1560" s="498"/>
      <c r="AI1560" s="12"/>
      <c r="AJ1560" s="6"/>
      <c r="AK1560" s="11"/>
      <c r="AL1560" s="11"/>
      <c r="AM1560" s="11"/>
      <c r="AN1560" s="11"/>
      <c r="AO1560" s="11"/>
      <c r="AP1560" s="11"/>
      <c r="AQ1560" s="11"/>
      <c r="AR1560" s="11"/>
    </row>
    <row r="1561" spans="1:44">
      <c r="A1561" s="256">
        <v>791</v>
      </c>
      <c r="B1561" s="249" t="s">
        <v>1723</v>
      </c>
      <c r="C1561" s="245"/>
      <c r="D1561" s="245">
        <v>5</v>
      </c>
      <c r="E1561" s="248">
        <v>0</v>
      </c>
      <c r="F1561" s="248">
        <v>2</v>
      </c>
      <c r="G1561" s="248">
        <v>60</v>
      </c>
      <c r="H1561" s="247">
        <v>2</v>
      </c>
      <c r="I1561" s="65">
        <f t="shared" si="556"/>
        <v>260</v>
      </c>
      <c r="J1561" s="84">
        <v>250</v>
      </c>
      <c r="K1561" s="80">
        <f t="shared" si="557"/>
        <v>65000</v>
      </c>
      <c r="L1561" s="245">
        <v>1</v>
      </c>
      <c r="M1561" s="266" t="s">
        <v>1592</v>
      </c>
      <c r="N1561" s="245" t="s">
        <v>1595</v>
      </c>
      <c r="O1561" s="48"/>
      <c r="P1561" s="140">
        <v>218</v>
      </c>
      <c r="Q1561" s="245"/>
      <c r="R1561" s="251"/>
      <c r="S1561" s="245"/>
      <c r="T1561" s="245">
        <v>9</v>
      </c>
      <c r="U1561" s="248"/>
      <c r="V1561" s="245"/>
      <c r="W1561" s="306"/>
      <c r="X1561" s="249"/>
      <c r="Y1561" s="249"/>
      <c r="Z1561" s="77">
        <f>K1561</f>
        <v>65000</v>
      </c>
      <c r="AA1561" s="250">
        <v>0.02</v>
      </c>
      <c r="AB1561" s="136">
        <f t="shared" si="553"/>
        <v>13</v>
      </c>
      <c r="AC1561" s="83">
        <f t="shared" si="555"/>
        <v>11.049999999999999</v>
      </c>
      <c r="AD1561" s="594" t="s">
        <v>10</v>
      </c>
      <c r="AE1561" s="594" t="s">
        <v>1940</v>
      </c>
      <c r="AF1561" s="594" t="s">
        <v>53</v>
      </c>
      <c r="AG1561" s="595">
        <v>3350400250791</v>
      </c>
      <c r="AH1561" s="8" t="s">
        <v>1941</v>
      </c>
    </row>
    <row r="1562" spans="1:44">
      <c r="A1562" s="256"/>
      <c r="B1562" s="249"/>
      <c r="C1562" s="245"/>
      <c r="D1562" s="245"/>
      <c r="E1562" s="248"/>
      <c r="F1562" s="248"/>
      <c r="G1562" s="248"/>
      <c r="H1562" s="247"/>
      <c r="I1562" s="65"/>
      <c r="J1562" s="65"/>
      <c r="K1562" s="80"/>
      <c r="L1562" s="245">
        <v>2</v>
      </c>
      <c r="M1562" s="266" t="s">
        <v>1586</v>
      </c>
      <c r="N1562" s="245" t="s">
        <v>1595</v>
      </c>
      <c r="O1562" s="48"/>
      <c r="P1562" s="58">
        <v>61</v>
      </c>
      <c r="Q1562" s="245"/>
      <c r="R1562" s="251"/>
      <c r="S1562" s="245"/>
      <c r="T1562" s="245">
        <v>9</v>
      </c>
      <c r="U1562" s="248"/>
      <c r="V1562" s="245"/>
      <c r="W1562" s="306"/>
      <c r="X1562" s="249"/>
      <c r="Y1562" s="249"/>
      <c r="Z1562" s="77"/>
      <c r="AA1562" s="250"/>
      <c r="AB1562" s="136"/>
      <c r="AC1562" s="83">
        <f t="shared" si="555"/>
        <v>0</v>
      </c>
      <c r="AD1562" s="594"/>
      <c r="AE1562" s="594"/>
      <c r="AF1562" s="594"/>
      <c r="AG1562" s="595"/>
    </row>
    <row r="1563" spans="1:44" ht="20.100000000000001" customHeight="1">
      <c r="A1563" s="286">
        <v>792</v>
      </c>
      <c r="B1563" s="243" t="s">
        <v>656</v>
      </c>
      <c r="C1563" s="258">
        <v>568</v>
      </c>
      <c r="D1563" s="259" t="s">
        <v>32</v>
      </c>
      <c r="E1563" s="260">
        <v>3</v>
      </c>
      <c r="F1563" s="260">
        <v>2</v>
      </c>
      <c r="G1563" s="260">
        <v>99</v>
      </c>
      <c r="H1563" s="247">
        <v>1</v>
      </c>
      <c r="I1563" s="84">
        <f t="shared" ref="I1563:I1581" si="563">E1563*400+F1563*100+G1563</f>
        <v>1499</v>
      </c>
      <c r="J1563" s="84">
        <v>250</v>
      </c>
      <c r="K1563" s="80">
        <f t="shared" ref="K1563:K1581" si="564">I1563*J1563</f>
        <v>374750</v>
      </c>
      <c r="L1563" s="245"/>
      <c r="M1563" s="248"/>
      <c r="N1563" s="245"/>
      <c r="O1563" s="48"/>
      <c r="P1563" s="58"/>
      <c r="Q1563" s="251"/>
      <c r="R1563" s="251"/>
      <c r="S1563" s="251"/>
      <c r="T1563" s="245"/>
      <c r="U1563" s="248"/>
      <c r="V1563" s="245"/>
      <c r="W1563" s="306"/>
      <c r="X1563" s="249"/>
      <c r="Y1563" s="249"/>
      <c r="Z1563" s="77">
        <f t="shared" ref="Z1563:Z1593" si="565">K1563</f>
        <v>374750</v>
      </c>
      <c r="AA1563" s="250">
        <v>0.01</v>
      </c>
      <c r="AB1563" s="136">
        <f t="shared" si="553"/>
        <v>37.475000000000001</v>
      </c>
      <c r="AC1563" s="83">
        <f t="shared" si="555"/>
        <v>31.853750000000002</v>
      </c>
      <c r="AD1563" s="501" t="s">
        <v>10</v>
      </c>
      <c r="AE1563" s="489" t="s">
        <v>281</v>
      </c>
      <c r="AF1563" s="489" t="s">
        <v>282</v>
      </c>
      <c r="AG1563" s="498" t="s">
        <v>909</v>
      </c>
      <c r="AH1563" s="498" t="s">
        <v>516</v>
      </c>
      <c r="AI1563" s="12" t="s">
        <v>32</v>
      </c>
      <c r="AJ1563" s="6" t="s">
        <v>36</v>
      </c>
      <c r="AK1563" s="11" t="s">
        <v>195</v>
      </c>
      <c r="AL1563" s="11" t="s">
        <v>196</v>
      </c>
      <c r="AM1563" s="11" t="s">
        <v>17</v>
      </c>
      <c r="AN1563" s="11" t="s">
        <v>108</v>
      </c>
      <c r="AO1563" s="11" t="s">
        <v>396</v>
      </c>
      <c r="AP1563" s="11">
        <v>3</v>
      </c>
      <c r="AQ1563" s="11">
        <v>0</v>
      </c>
      <c r="AR1563" s="11">
        <v>99</v>
      </c>
    </row>
    <row r="1564" spans="1:44">
      <c r="A1564" s="286">
        <v>793</v>
      </c>
      <c r="B1564" s="249" t="s">
        <v>1139</v>
      </c>
      <c r="C1564" s="275">
        <v>2384</v>
      </c>
      <c r="D1564" s="245" t="s">
        <v>2268</v>
      </c>
      <c r="E1564" s="246">
        <v>3</v>
      </c>
      <c r="F1564" s="246">
        <v>1</v>
      </c>
      <c r="G1564" s="246">
        <v>16</v>
      </c>
      <c r="H1564" s="247">
        <v>1</v>
      </c>
      <c r="I1564" s="84">
        <f t="shared" si="563"/>
        <v>1316</v>
      </c>
      <c r="J1564" s="84">
        <v>450</v>
      </c>
      <c r="K1564" s="80">
        <f>I1564*J1564</f>
        <v>592200</v>
      </c>
      <c r="L1564" s="315"/>
      <c r="M1564" s="385"/>
      <c r="N1564" s="392"/>
      <c r="O1564" s="50"/>
      <c r="P1564" s="145"/>
      <c r="Q1564" s="425"/>
      <c r="R1564" s="425"/>
      <c r="S1564" s="398"/>
      <c r="T1564" s="392"/>
      <c r="U1564" s="399"/>
      <c r="V1564" s="392"/>
      <c r="W1564" s="386"/>
      <c r="X1564" s="392"/>
      <c r="Y1564" s="392"/>
      <c r="Z1564" s="77">
        <f t="shared" si="565"/>
        <v>592200</v>
      </c>
      <c r="AA1564" s="250"/>
      <c r="AB1564" s="136"/>
      <c r="AC1564" s="83">
        <f t="shared" si="555"/>
        <v>0</v>
      </c>
      <c r="AD1564" s="596" t="s">
        <v>644</v>
      </c>
      <c r="AE1564" s="597" t="s">
        <v>1277</v>
      </c>
      <c r="AF1564" s="597" t="s">
        <v>1278</v>
      </c>
      <c r="AG1564" s="598" t="s">
        <v>1281</v>
      </c>
      <c r="AH1564" s="486">
        <v>241</v>
      </c>
      <c r="AI1564" s="3">
        <v>8</v>
      </c>
      <c r="AJ1564" s="3" t="s">
        <v>1165</v>
      </c>
      <c r="AK1564" s="3" t="s">
        <v>16</v>
      </c>
      <c r="AL1564" s="3" t="s">
        <v>1166</v>
      </c>
      <c r="AM1564" s="3" t="s">
        <v>1158</v>
      </c>
    </row>
    <row r="1565" spans="1:44">
      <c r="A1565" s="277"/>
      <c r="B1565" s="249" t="s">
        <v>1139</v>
      </c>
      <c r="C1565" s="275"/>
      <c r="D1565" s="245" t="s">
        <v>2268</v>
      </c>
      <c r="E1565" s="246"/>
      <c r="F1565" s="246"/>
      <c r="G1565" s="246"/>
      <c r="H1565" s="247">
        <v>3</v>
      </c>
      <c r="I1565" s="74">
        <v>46.26</v>
      </c>
      <c r="J1565" s="84">
        <v>450</v>
      </c>
      <c r="K1565" s="80">
        <f t="shared" ref="K1565:K1572" si="566">I1565*J1565</f>
        <v>20817</v>
      </c>
      <c r="L1565" s="48">
        <v>1</v>
      </c>
      <c r="M1565" s="173" t="s">
        <v>1592</v>
      </c>
      <c r="N1565" s="58" t="s">
        <v>1613</v>
      </c>
      <c r="O1565" s="48">
        <v>2</v>
      </c>
      <c r="P1565" s="58">
        <v>185.07</v>
      </c>
      <c r="Q1565" s="48">
        <v>100</v>
      </c>
      <c r="R1565" s="210">
        <v>8200</v>
      </c>
      <c r="S1565" s="58">
        <f>+R1565*P1565</f>
        <v>1517574</v>
      </c>
      <c r="T1565" s="48">
        <v>26</v>
      </c>
      <c r="U1565" s="65">
        <v>42</v>
      </c>
      <c r="V1565" s="58">
        <f>+S1565*0.58</f>
        <v>880192.91999999993</v>
      </c>
      <c r="W1565" s="169">
        <f>+V1565+K1565</f>
        <v>901009.91999999993</v>
      </c>
      <c r="X1565" s="58">
        <f>+W1565</f>
        <v>901009.91999999993</v>
      </c>
      <c r="Y1565" s="58">
        <v>10</v>
      </c>
      <c r="Z1565" s="58"/>
      <c r="AA1565" s="58"/>
      <c r="AB1565" s="456"/>
      <c r="AC1565" s="83">
        <f t="shared" si="555"/>
        <v>0</v>
      </c>
      <c r="AD1565" s="596" t="s">
        <v>644</v>
      </c>
      <c r="AE1565" s="597" t="s">
        <v>1277</v>
      </c>
      <c r="AF1565" s="597" t="s">
        <v>1278</v>
      </c>
      <c r="AG1565" s="598"/>
      <c r="AH1565" s="486"/>
      <c r="AI1565" s="3"/>
      <c r="AJ1565" s="3"/>
      <c r="AK1565" s="14"/>
      <c r="AL1565" s="14"/>
      <c r="AM1565" s="14"/>
    </row>
    <row r="1566" spans="1:44">
      <c r="A1566" s="277"/>
      <c r="B1566" s="249" t="s">
        <v>1139</v>
      </c>
      <c r="C1566" s="275"/>
      <c r="D1566" s="245" t="s">
        <v>2268</v>
      </c>
      <c r="E1566" s="246"/>
      <c r="F1566" s="246"/>
      <c r="G1566" s="246"/>
      <c r="H1566" s="247">
        <v>2</v>
      </c>
      <c r="I1566" s="74">
        <v>883.05</v>
      </c>
      <c r="J1566" s="84">
        <v>450</v>
      </c>
      <c r="K1566" s="80">
        <f t="shared" si="566"/>
        <v>397372.5</v>
      </c>
      <c r="L1566" s="48"/>
      <c r="M1566" s="173"/>
      <c r="N1566" s="73"/>
      <c r="O1566" s="48"/>
      <c r="P1566" s="58"/>
      <c r="Q1566" s="48"/>
      <c r="R1566" s="210"/>
      <c r="S1566" s="58"/>
      <c r="T1566" s="48"/>
      <c r="U1566" s="65"/>
      <c r="V1566" s="58"/>
      <c r="W1566" s="169"/>
      <c r="X1566" s="58"/>
      <c r="Y1566" s="58"/>
      <c r="Z1566" s="58">
        <f>+K1566</f>
        <v>397372.5</v>
      </c>
      <c r="AA1566" s="58">
        <v>0.02</v>
      </c>
      <c r="AB1566" s="136">
        <f>+Z1566*AA1566/100</f>
        <v>79.474499999999992</v>
      </c>
      <c r="AC1566" s="83">
        <f t="shared" si="555"/>
        <v>67.553324999999987</v>
      </c>
      <c r="AD1566" s="596" t="s">
        <v>644</v>
      </c>
      <c r="AE1566" s="597" t="s">
        <v>1277</v>
      </c>
      <c r="AF1566" s="597" t="s">
        <v>1278</v>
      </c>
      <c r="AG1566" s="598"/>
      <c r="AH1566" s="486"/>
      <c r="AI1566" s="3"/>
      <c r="AJ1566" s="3"/>
      <c r="AK1566" s="14"/>
      <c r="AL1566" s="14"/>
      <c r="AM1566" s="14"/>
    </row>
    <row r="1567" spans="1:44">
      <c r="A1567" s="277"/>
      <c r="B1567" s="249" t="s">
        <v>1139</v>
      </c>
      <c r="C1567" s="275"/>
      <c r="D1567" s="245" t="s">
        <v>2268</v>
      </c>
      <c r="E1567" s="246"/>
      <c r="F1567" s="246"/>
      <c r="G1567" s="246"/>
      <c r="H1567" s="247">
        <v>3</v>
      </c>
      <c r="I1567" s="74">
        <v>68.33</v>
      </c>
      <c r="J1567" s="84">
        <v>450</v>
      </c>
      <c r="K1567" s="80">
        <f t="shared" si="566"/>
        <v>30748.5</v>
      </c>
      <c r="L1567" s="48">
        <v>2</v>
      </c>
      <c r="M1567" s="173" t="s">
        <v>2218</v>
      </c>
      <c r="N1567" s="73"/>
      <c r="O1567" s="48">
        <v>3</v>
      </c>
      <c r="P1567" s="58">
        <v>273.31</v>
      </c>
      <c r="Q1567" s="48">
        <v>100</v>
      </c>
      <c r="R1567" s="210">
        <v>7100</v>
      </c>
      <c r="S1567" s="58">
        <f>+P1567*R1567</f>
        <v>1940501</v>
      </c>
      <c r="T1567" s="48">
        <v>5</v>
      </c>
      <c r="U1567" s="65">
        <v>5</v>
      </c>
      <c r="V1567" s="58">
        <f>+S1567*0.95</f>
        <v>1843475.95</v>
      </c>
      <c r="W1567" s="169">
        <f>+V1567+K1567</f>
        <v>1874224.45</v>
      </c>
      <c r="X1567" s="58">
        <f>+W1567</f>
        <v>1874224.45</v>
      </c>
      <c r="Y1567" s="58"/>
      <c r="Z1567" s="58">
        <f>+X1567</f>
        <v>1874224.45</v>
      </c>
      <c r="AA1567" s="58">
        <v>0.3</v>
      </c>
      <c r="AB1567" s="136">
        <f>+Z1567*AA1567/100</f>
        <v>5622.67335</v>
      </c>
      <c r="AC1567" s="83"/>
      <c r="AD1567" s="596" t="s">
        <v>644</v>
      </c>
      <c r="AE1567" s="597" t="s">
        <v>1277</v>
      </c>
      <c r="AF1567" s="597" t="s">
        <v>1278</v>
      </c>
      <c r="AG1567" s="598"/>
      <c r="AH1567" s="486"/>
      <c r="AI1567" s="3"/>
      <c r="AJ1567" s="3"/>
      <c r="AK1567" s="14"/>
      <c r="AL1567" s="14"/>
      <c r="AM1567" s="14"/>
    </row>
    <row r="1568" spans="1:44">
      <c r="A1568" s="277"/>
      <c r="B1568" s="249" t="s">
        <v>1139</v>
      </c>
      <c r="C1568" s="275"/>
      <c r="D1568" s="245" t="s">
        <v>2168</v>
      </c>
      <c r="E1568" s="246"/>
      <c r="F1568" s="246"/>
      <c r="G1568" s="246"/>
      <c r="H1568" s="247">
        <v>3</v>
      </c>
      <c r="I1568" s="74">
        <v>318.36</v>
      </c>
      <c r="J1568" s="84">
        <v>450</v>
      </c>
      <c r="K1568" s="80">
        <f>I1568*J1568</f>
        <v>143262</v>
      </c>
      <c r="L1568" s="48">
        <v>3</v>
      </c>
      <c r="M1568" s="173" t="s">
        <v>2071</v>
      </c>
      <c r="N1568" s="58" t="s">
        <v>1613</v>
      </c>
      <c r="O1568" s="48">
        <v>3</v>
      </c>
      <c r="P1568" s="58">
        <v>2546.9499999999998</v>
      </c>
      <c r="Q1568" s="48">
        <v>50</v>
      </c>
      <c r="R1568" s="210">
        <v>3350</v>
      </c>
      <c r="S1568" s="58">
        <f>+P1568*R1568</f>
        <v>8532282.5</v>
      </c>
      <c r="T1568" s="48">
        <v>5</v>
      </c>
      <c r="U1568" s="65">
        <v>5</v>
      </c>
      <c r="V1568" s="58">
        <f>+S1568*0.95</f>
        <v>8105668.375</v>
      </c>
      <c r="W1568" s="169">
        <f>+V1568+K1568</f>
        <v>8248930.375</v>
      </c>
      <c r="X1568" s="58">
        <f>+W1568*0.5</f>
        <v>4124465.1875</v>
      </c>
      <c r="Y1568" s="58"/>
      <c r="Z1568" s="58">
        <f>+X1568</f>
        <v>4124465.1875</v>
      </c>
      <c r="AA1568" s="58">
        <v>0.3</v>
      </c>
      <c r="AB1568" s="136">
        <f>+Z1568*AA1568/100</f>
        <v>12373.3955625</v>
      </c>
      <c r="AC1568" s="83">
        <f t="shared" si="555"/>
        <v>10517.386228125</v>
      </c>
      <c r="AD1568" s="596" t="s">
        <v>644</v>
      </c>
      <c r="AE1568" s="597" t="s">
        <v>1277</v>
      </c>
      <c r="AF1568" s="597" t="s">
        <v>1278</v>
      </c>
      <c r="AG1568" s="598"/>
      <c r="AH1568" s="486"/>
      <c r="AI1568" s="3"/>
      <c r="AJ1568" s="3"/>
      <c r="AK1568" s="14"/>
      <c r="AL1568" s="14"/>
      <c r="AM1568" s="14"/>
    </row>
    <row r="1569" spans="1:44">
      <c r="A1569" s="277"/>
      <c r="B1569" s="257" t="s">
        <v>1319</v>
      </c>
      <c r="C1569" s="275"/>
      <c r="D1569" s="245" t="s">
        <v>2169</v>
      </c>
      <c r="E1569" s="246">
        <v>8</v>
      </c>
      <c r="F1569" s="246">
        <v>0</v>
      </c>
      <c r="G1569" s="246">
        <v>0</v>
      </c>
      <c r="H1569" s="247">
        <v>3</v>
      </c>
      <c r="I1569" s="74">
        <v>318.36</v>
      </c>
      <c r="J1569" s="84">
        <v>170</v>
      </c>
      <c r="K1569" s="80">
        <f t="shared" si="566"/>
        <v>54121.200000000004</v>
      </c>
      <c r="L1569" s="48"/>
      <c r="M1569" s="173"/>
      <c r="N1569" s="73"/>
      <c r="O1569" s="48"/>
      <c r="P1569" s="58"/>
      <c r="Q1569" s="48"/>
      <c r="R1569" s="210"/>
      <c r="S1569" s="58"/>
      <c r="T1569" s="48"/>
      <c r="U1569" s="65"/>
      <c r="V1569" s="58"/>
      <c r="W1569" s="169"/>
      <c r="X1569" s="58"/>
      <c r="Y1569" s="58"/>
      <c r="Z1569" s="58"/>
      <c r="AA1569" s="58"/>
      <c r="AB1569" s="136"/>
      <c r="AC1569" s="83">
        <f t="shared" si="555"/>
        <v>0</v>
      </c>
      <c r="AD1569" s="596" t="s">
        <v>644</v>
      </c>
      <c r="AE1569" s="597" t="s">
        <v>1277</v>
      </c>
      <c r="AF1569" s="597" t="s">
        <v>1278</v>
      </c>
      <c r="AG1569" s="598"/>
      <c r="AH1569" s="486"/>
      <c r="AI1569" s="3"/>
      <c r="AJ1569" s="3"/>
      <c r="AK1569" s="14"/>
      <c r="AL1569" s="14"/>
      <c r="AM1569" s="14"/>
    </row>
    <row r="1570" spans="1:44">
      <c r="A1570" s="277"/>
      <c r="B1570" s="257" t="s">
        <v>1319</v>
      </c>
      <c r="C1570" s="275">
        <v>46559</v>
      </c>
      <c r="D1570" s="245" t="s">
        <v>2268</v>
      </c>
      <c r="E1570" s="246">
        <v>7</v>
      </c>
      <c r="F1570" s="246">
        <v>0</v>
      </c>
      <c r="G1570" s="246">
        <v>4</v>
      </c>
      <c r="H1570" s="247">
        <v>3</v>
      </c>
      <c r="I1570" s="84">
        <f>+E1570*400+F1570+G1570</f>
        <v>2804</v>
      </c>
      <c r="J1570" s="84">
        <v>170</v>
      </c>
      <c r="K1570" s="80">
        <f t="shared" si="566"/>
        <v>476680</v>
      </c>
      <c r="L1570" s="48"/>
      <c r="M1570" s="173"/>
      <c r="N1570" s="73"/>
      <c r="O1570" s="48"/>
      <c r="P1570" s="58"/>
      <c r="Q1570" s="48"/>
      <c r="R1570" s="210"/>
      <c r="S1570" s="58"/>
      <c r="T1570" s="48"/>
      <c r="U1570" s="65"/>
      <c r="V1570" s="58"/>
      <c r="W1570" s="169"/>
      <c r="X1570" s="58"/>
      <c r="Y1570" s="58"/>
      <c r="Z1570" s="58"/>
      <c r="AA1570" s="58"/>
      <c r="AB1570" s="136"/>
      <c r="AC1570" s="83">
        <f t="shared" si="555"/>
        <v>0</v>
      </c>
      <c r="AD1570" s="596" t="s">
        <v>644</v>
      </c>
      <c r="AE1570" s="597" t="s">
        <v>1277</v>
      </c>
      <c r="AF1570" s="597" t="s">
        <v>1278</v>
      </c>
      <c r="AG1570" s="598"/>
      <c r="AH1570" s="486"/>
      <c r="AI1570" s="3"/>
      <c r="AJ1570" s="3"/>
      <c r="AK1570" s="14"/>
      <c r="AL1570" s="14"/>
      <c r="AM1570" s="14"/>
    </row>
    <row r="1571" spans="1:44">
      <c r="A1571" s="277"/>
      <c r="B1571" s="257"/>
      <c r="C1571" s="275"/>
      <c r="D1571" s="245"/>
      <c r="E1571" s="246"/>
      <c r="F1571" s="246"/>
      <c r="G1571" s="246"/>
      <c r="H1571" s="247"/>
      <c r="I1571" s="74">
        <v>385</v>
      </c>
      <c r="J1571" s="84">
        <v>170</v>
      </c>
      <c r="K1571" s="80">
        <f t="shared" si="566"/>
        <v>65450</v>
      </c>
      <c r="L1571" s="48">
        <v>1</v>
      </c>
      <c r="M1571" s="173" t="s">
        <v>2267</v>
      </c>
      <c r="N1571" s="58" t="s">
        <v>1587</v>
      </c>
      <c r="O1571" s="48">
        <v>3</v>
      </c>
      <c r="P1571" s="58">
        <v>1540</v>
      </c>
      <c r="Q1571" s="48">
        <v>100</v>
      </c>
      <c r="R1571" s="210">
        <v>3850</v>
      </c>
      <c r="S1571" s="58">
        <f>+R1571*P1571</f>
        <v>5929000</v>
      </c>
      <c r="T1571" s="48">
        <v>3</v>
      </c>
      <c r="U1571" s="65">
        <v>3</v>
      </c>
      <c r="V1571" s="58">
        <f>+S1571*0.97</f>
        <v>5751130</v>
      </c>
      <c r="W1571" s="169">
        <f>+V1571+K1571</f>
        <v>5816580</v>
      </c>
      <c r="X1571" s="58">
        <f>+W1571</f>
        <v>5816580</v>
      </c>
      <c r="Y1571" s="58"/>
      <c r="Z1571" s="58">
        <f>+X1571</f>
        <v>5816580</v>
      </c>
      <c r="AA1571" s="58">
        <v>0.3</v>
      </c>
      <c r="AB1571" s="136">
        <f>+Z1571*AA1571/100</f>
        <v>17449.740000000002</v>
      </c>
      <c r="AC1571" s="83">
        <f t="shared" si="555"/>
        <v>14832.279</v>
      </c>
      <c r="AD1571" s="596" t="s">
        <v>644</v>
      </c>
      <c r="AE1571" s="597" t="s">
        <v>1277</v>
      </c>
      <c r="AF1571" s="597" t="s">
        <v>1278</v>
      </c>
      <c r="AG1571" s="598"/>
      <c r="AH1571" s="486"/>
      <c r="AI1571" s="3"/>
      <c r="AJ1571" s="3"/>
      <c r="AK1571" s="14"/>
      <c r="AL1571" s="14"/>
      <c r="AM1571" s="14"/>
    </row>
    <row r="1572" spans="1:44">
      <c r="A1572" s="277"/>
      <c r="B1572" s="257"/>
      <c r="C1572" s="275"/>
      <c r="D1572" s="245"/>
      <c r="E1572" s="246"/>
      <c r="F1572" s="246"/>
      <c r="G1572" s="246"/>
      <c r="H1572" s="247"/>
      <c r="I1572" s="74">
        <v>2419</v>
      </c>
      <c r="J1572" s="84">
        <v>170</v>
      </c>
      <c r="K1572" s="80">
        <f t="shared" si="566"/>
        <v>411230</v>
      </c>
      <c r="L1572" s="58"/>
      <c r="M1572" s="173"/>
      <c r="N1572" s="73"/>
      <c r="O1572" s="58"/>
      <c r="P1572" s="58"/>
      <c r="Q1572" s="48"/>
      <c r="R1572" s="210"/>
      <c r="S1572" s="58"/>
      <c r="T1572" s="58"/>
      <c r="U1572" s="60"/>
      <c r="V1572" s="58"/>
      <c r="W1572" s="58">
        <v>411230</v>
      </c>
      <c r="X1572" s="58"/>
      <c r="Y1572" s="58">
        <v>50</v>
      </c>
      <c r="Z1572" s="58"/>
      <c r="AA1572" s="58"/>
      <c r="AB1572" s="456"/>
      <c r="AC1572" s="83">
        <f t="shared" si="555"/>
        <v>0</v>
      </c>
      <c r="AD1572" s="596" t="s">
        <v>644</v>
      </c>
      <c r="AE1572" s="597" t="s">
        <v>1277</v>
      </c>
      <c r="AF1572" s="597" t="s">
        <v>1278</v>
      </c>
      <c r="AG1572" s="598"/>
      <c r="AH1572" s="486"/>
      <c r="AI1572" s="3"/>
      <c r="AJ1572" s="3"/>
      <c r="AK1572" s="14"/>
      <c r="AL1572" s="14"/>
      <c r="AM1572" s="14"/>
    </row>
    <row r="1573" spans="1:44">
      <c r="A1573" s="277"/>
      <c r="B1573" s="257" t="s">
        <v>1319</v>
      </c>
      <c r="C1573" s="275"/>
      <c r="D1573" s="245" t="s">
        <v>2268</v>
      </c>
      <c r="E1573" s="246">
        <v>6</v>
      </c>
      <c r="F1573" s="246">
        <v>0</v>
      </c>
      <c r="G1573" s="246">
        <v>0</v>
      </c>
      <c r="H1573" s="247">
        <v>2</v>
      </c>
      <c r="I1573" s="84">
        <v>2400</v>
      </c>
      <c r="J1573" s="84">
        <v>320</v>
      </c>
      <c r="K1573" s="80">
        <f>I1573*J1573</f>
        <v>768000</v>
      </c>
      <c r="L1573" s="73"/>
      <c r="M1573" s="173"/>
      <c r="N1573" s="73"/>
      <c r="O1573" s="58"/>
      <c r="P1573" s="58"/>
      <c r="Q1573" s="58"/>
      <c r="R1573" s="210"/>
      <c r="S1573" s="58"/>
      <c r="T1573" s="58"/>
      <c r="U1573" s="60"/>
      <c r="V1573" s="58"/>
      <c r="W1573" s="59">
        <v>768000</v>
      </c>
      <c r="X1573" s="58"/>
      <c r="Y1573" s="59">
        <v>50</v>
      </c>
      <c r="Z1573" s="59"/>
      <c r="AA1573" s="59"/>
      <c r="AB1573" s="457"/>
      <c r="AC1573" s="83"/>
      <c r="AD1573" s="596" t="s">
        <v>644</v>
      </c>
      <c r="AE1573" s="597" t="s">
        <v>1277</v>
      </c>
      <c r="AF1573" s="597" t="s">
        <v>1278</v>
      </c>
      <c r="AG1573" s="484"/>
      <c r="AH1573" s="484"/>
      <c r="AI1573" s="14"/>
      <c r="AJ1573" s="14"/>
      <c r="AK1573" s="14"/>
      <c r="AL1573" s="14"/>
      <c r="AM1573" s="14"/>
    </row>
    <row r="1574" spans="1:44">
      <c r="A1574" s="277"/>
      <c r="B1574" s="257"/>
      <c r="C1574" s="275"/>
      <c r="D1574" s="245"/>
      <c r="E1574" s="246"/>
      <c r="F1574" s="246"/>
      <c r="G1574" s="246"/>
      <c r="H1574" s="247"/>
      <c r="I1574" s="84"/>
      <c r="J1574" s="84"/>
      <c r="K1574" s="80"/>
      <c r="L1574" s="73"/>
      <c r="M1574" s="173"/>
      <c r="N1574" s="73"/>
      <c r="O1574" s="58"/>
      <c r="P1574" s="58"/>
      <c r="Q1574" s="58"/>
      <c r="R1574" s="210"/>
      <c r="S1574" s="58"/>
      <c r="T1574" s="58"/>
      <c r="U1574" s="60"/>
      <c r="V1574" s="58"/>
      <c r="W1574" s="99"/>
      <c r="X1574" s="59"/>
      <c r="Y1574" s="59"/>
      <c r="Z1574" s="59"/>
      <c r="AA1574" s="59"/>
      <c r="AB1574" s="458"/>
      <c r="AC1574" s="83"/>
      <c r="AD1574" s="484"/>
      <c r="AE1574" s="599"/>
      <c r="AF1574" s="484"/>
      <c r="AG1574" s="484"/>
      <c r="AH1574" s="484"/>
      <c r="AI1574" s="14"/>
      <c r="AJ1574" s="14"/>
      <c r="AK1574" s="14"/>
      <c r="AL1574" s="14"/>
      <c r="AM1574" s="14"/>
    </row>
    <row r="1575" spans="1:44">
      <c r="A1575" s="277">
        <v>794</v>
      </c>
      <c r="B1575" s="245" t="s">
        <v>1723</v>
      </c>
      <c r="C1575" s="245"/>
      <c r="D1575" s="245">
        <v>9</v>
      </c>
      <c r="E1575" s="248">
        <v>1</v>
      </c>
      <c r="F1575" s="248">
        <v>0</v>
      </c>
      <c r="G1575" s="248">
        <v>0</v>
      </c>
      <c r="H1575" s="247">
        <v>2</v>
      </c>
      <c r="I1575" s="65">
        <f>E1575*400+F1575*100+G1575</f>
        <v>400</v>
      </c>
      <c r="J1575" s="65">
        <v>250</v>
      </c>
      <c r="K1575" s="80">
        <f>I1575*J1575</f>
        <v>100000</v>
      </c>
      <c r="L1575" s="245"/>
      <c r="M1575" s="266"/>
      <c r="N1575" s="245"/>
      <c r="O1575" s="48"/>
      <c r="P1575" s="58"/>
      <c r="Q1575" s="245"/>
      <c r="R1575" s="251"/>
      <c r="S1575" s="245"/>
      <c r="T1575" s="245"/>
      <c r="U1575" s="248"/>
      <c r="V1575" s="245"/>
      <c r="W1575" s="278"/>
      <c r="X1575" s="257"/>
      <c r="Y1575" s="257"/>
      <c r="Z1575" s="125">
        <f>K1575</f>
        <v>100000</v>
      </c>
      <c r="AA1575" s="254">
        <v>0.02</v>
      </c>
      <c r="AB1575" s="83">
        <f>+Z1575*AA1575/100</f>
        <v>20</v>
      </c>
      <c r="AC1575" s="83">
        <f t="shared" si="555"/>
        <v>17</v>
      </c>
      <c r="AD1575" s="4" t="s">
        <v>20</v>
      </c>
      <c r="AE1575" s="4" t="s">
        <v>1980</v>
      </c>
      <c r="AF1575" s="4" t="s">
        <v>171</v>
      </c>
      <c r="AG1575" s="121">
        <v>335040026025</v>
      </c>
      <c r="AH1575" s="8" t="s">
        <v>1974</v>
      </c>
    </row>
    <row r="1576" spans="1:44" ht="20.100000000000001" customHeight="1">
      <c r="A1576" s="277">
        <v>795</v>
      </c>
      <c r="B1576" s="243" t="s">
        <v>656</v>
      </c>
      <c r="C1576" s="258">
        <v>340</v>
      </c>
      <c r="D1576" s="259" t="s">
        <v>32</v>
      </c>
      <c r="E1576" s="260">
        <v>6</v>
      </c>
      <c r="F1576" s="260">
        <v>3</v>
      </c>
      <c r="G1576" s="260">
        <v>34</v>
      </c>
      <c r="H1576" s="247">
        <v>1</v>
      </c>
      <c r="I1576" s="84">
        <f t="shared" si="563"/>
        <v>2734</v>
      </c>
      <c r="J1576" s="84">
        <v>250</v>
      </c>
      <c r="K1576" s="80">
        <f t="shared" si="564"/>
        <v>683500</v>
      </c>
      <c r="L1576" s="245"/>
      <c r="M1576" s="248"/>
      <c r="N1576" s="249"/>
      <c r="O1576" s="45"/>
      <c r="P1576" s="139"/>
      <c r="Q1576" s="250"/>
      <c r="R1576" s="250"/>
      <c r="S1576" s="251"/>
      <c r="T1576" s="249"/>
      <c r="U1576" s="252"/>
      <c r="V1576" s="243"/>
      <c r="W1576" s="253"/>
      <c r="X1576" s="243"/>
      <c r="Y1576" s="243"/>
      <c r="Z1576" s="77">
        <f t="shared" si="565"/>
        <v>683500</v>
      </c>
      <c r="AA1576" s="254">
        <v>0.01</v>
      </c>
      <c r="AB1576" s="136">
        <f>+Z1576*AA1576/100</f>
        <v>68.349999999999994</v>
      </c>
      <c r="AC1576" s="83">
        <f t="shared" si="555"/>
        <v>58.097499999999997</v>
      </c>
      <c r="AD1576" s="565" t="s">
        <v>20</v>
      </c>
      <c r="AE1576" s="566" t="s">
        <v>467</v>
      </c>
      <c r="AF1576" s="566" t="s">
        <v>81</v>
      </c>
      <c r="AG1576" s="567" t="s">
        <v>920</v>
      </c>
      <c r="AH1576" s="498" t="s">
        <v>494</v>
      </c>
      <c r="AI1576" s="12" t="s">
        <v>14</v>
      </c>
      <c r="AJ1576" s="6" t="s">
        <v>36</v>
      </c>
      <c r="AK1576" s="11" t="s">
        <v>347</v>
      </c>
      <c r="AL1576" s="11" t="s">
        <v>16</v>
      </c>
      <c r="AM1576" s="11" t="s">
        <v>17</v>
      </c>
      <c r="AN1576" s="11" t="s">
        <v>57</v>
      </c>
      <c r="AO1576" s="11" t="s">
        <v>413</v>
      </c>
      <c r="AP1576" s="11">
        <v>10</v>
      </c>
      <c r="AQ1576" s="11">
        <v>1</v>
      </c>
      <c r="AR1576" s="11">
        <v>17</v>
      </c>
    </row>
    <row r="1577" spans="1:44" ht="20.100000000000001" customHeight="1">
      <c r="A1577" s="256"/>
      <c r="B1577" s="243" t="s">
        <v>1723</v>
      </c>
      <c r="C1577" s="258"/>
      <c r="D1577" s="259" t="s">
        <v>14</v>
      </c>
      <c r="E1577" s="260">
        <v>0</v>
      </c>
      <c r="F1577" s="260">
        <v>3</v>
      </c>
      <c r="G1577" s="260">
        <v>48</v>
      </c>
      <c r="H1577" s="247">
        <v>1</v>
      </c>
      <c r="I1577" s="65">
        <f t="shared" si="563"/>
        <v>348</v>
      </c>
      <c r="J1577" s="84">
        <v>250</v>
      </c>
      <c r="K1577" s="80">
        <f t="shared" si="564"/>
        <v>87000</v>
      </c>
      <c r="L1577" s="245"/>
      <c r="M1577" s="248"/>
      <c r="N1577" s="249"/>
      <c r="O1577" s="45"/>
      <c r="P1577" s="139"/>
      <c r="Q1577" s="250"/>
      <c r="R1577" s="250"/>
      <c r="S1577" s="251"/>
      <c r="T1577" s="249"/>
      <c r="U1577" s="252"/>
      <c r="V1577" s="249"/>
      <c r="W1577" s="253"/>
      <c r="X1577" s="243"/>
      <c r="Y1577" s="243"/>
      <c r="Z1577" s="77">
        <f t="shared" si="565"/>
        <v>87000</v>
      </c>
      <c r="AA1577" s="254">
        <v>0.01</v>
      </c>
      <c r="AB1577" s="136">
        <f t="shared" ref="AB1577:AB1593" si="567">+Z1577*AA1577/100</f>
        <v>8.6999999999999993</v>
      </c>
      <c r="AC1577" s="83">
        <f t="shared" si="555"/>
        <v>7.3949999999999996</v>
      </c>
      <c r="AD1577" s="501" t="s">
        <v>20</v>
      </c>
      <c r="AE1577" s="489" t="s">
        <v>467</v>
      </c>
      <c r="AF1577" s="489" t="s">
        <v>81</v>
      </c>
      <c r="AG1577" s="498" t="s">
        <v>920</v>
      </c>
      <c r="AH1577" s="498" t="s">
        <v>494</v>
      </c>
      <c r="AI1577" s="12" t="s">
        <v>14</v>
      </c>
      <c r="AJ1577" s="6"/>
      <c r="AK1577" s="11"/>
      <c r="AL1577" s="11"/>
      <c r="AM1577" s="11"/>
      <c r="AN1577" s="11"/>
      <c r="AO1577" s="11"/>
      <c r="AP1577" s="11"/>
      <c r="AQ1577" s="11"/>
      <c r="AR1577" s="11"/>
    </row>
    <row r="1578" spans="1:44">
      <c r="A1578" s="256">
        <v>796</v>
      </c>
      <c r="B1578" s="243" t="s">
        <v>1322</v>
      </c>
      <c r="C1578" s="262">
        <v>23933</v>
      </c>
      <c r="D1578" s="245">
        <v>4</v>
      </c>
      <c r="E1578" s="267">
        <v>3</v>
      </c>
      <c r="F1578" s="267">
        <v>3</v>
      </c>
      <c r="G1578" s="267">
        <v>5</v>
      </c>
      <c r="H1578" s="247">
        <v>1</v>
      </c>
      <c r="I1578" s="84">
        <f t="shared" si="563"/>
        <v>1505</v>
      </c>
      <c r="J1578" s="84">
        <v>250</v>
      </c>
      <c r="K1578" s="80">
        <f t="shared" si="564"/>
        <v>376250</v>
      </c>
      <c r="L1578" s="245"/>
      <c r="M1578" s="248"/>
      <c r="N1578" s="249"/>
      <c r="O1578" s="45"/>
      <c r="P1578" s="139"/>
      <c r="Q1578" s="250"/>
      <c r="R1578" s="250"/>
      <c r="S1578" s="251"/>
      <c r="T1578" s="249"/>
      <c r="U1578" s="252"/>
      <c r="V1578" s="249"/>
      <c r="W1578" s="253"/>
      <c r="X1578" s="243"/>
      <c r="Y1578" s="243"/>
      <c r="Z1578" s="77">
        <f t="shared" si="565"/>
        <v>376250</v>
      </c>
      <c r="AA1578" s="254">
        <v>0.01</v>
      </c>
      <c r="AB1578" s="136">
        <f t="shared" si="567"/>
        <v>37.625</v>
      </c>
      <c r="AC1578" s="83">
        <f t="shared" si="555"/>
        <v>31.981249999999999</v>
      </c>
      <c r="AD1578" s="4" t="s">
        <v>10</v>
      </c>
      <c r="AE1578" s="4" t="s">
        <v>467</v>
      </c>
      <c r="AF1578" s="4" t="s">
        <v>1191</v>
      </c>
      <c r="AG1578" s="121">
        <v>3350400226270</v>
      </c>
    </row>
    <row r="1579" spans="1:44" ht="20.100000000000001" customHeight="1">
      <c r="A1579" s="256">
        <v>797</v>
      </c>
      <c r="B1579" s="243" t="s">
        <v>656</v>
      </c>
      <c r="C1579" s="258">
        <v>1989</v>
      </c>
      <c r="D1579" s="259" t="s">
        <v>32</v>
      </c>
      <c r="E1579" s="260">
        <v>1</v>
      </c>
      <c r="F1579" s="260">
        <v>3</v>
      </c>
      <c r="G1579" s="260">
        <v>8</v>
      </c>
      <c r="H1579" s="247">
        <v>1</v>
      </c>
      <c r="I1579" s="65">
        <f t="shared" si="563"/>
        <v>708</v>
      </c>
      <c r="J1579" s="84">
        <v>250</v>
      </c>
      <c r="K1579" s="80">
        <f t="shared" si="564"/>
        <v>177000</v>
      </c>
      <c r="L1579" s="245"/>
      <c r="M1579" s="248"/>
      <c r="N1579" s="249"/>
      <c r="O1579" s="45"/>
      <c r="P1579" s="139"/>
      <c r="Q1579" s="250"/>
      <c r="R1579" s="250"/>
      <c r="S1579" s="251"/>
      <c r="T1579" s="249"/>
      <c r="U1579" s="252"/>
      <c r="V1579" s="249"/>
      <c r="W1579" s="253"/>
      <c r="X1579" s="243"/>
      <c r="Y1579" s="243"/>
      <c r="Z1579" s="77">
        <f t="shared" si="565"/>
        <v>177000</v>
      </c>
      <c r="AA1579" s="254">
        <v>0.01</v>
      </c>
      <c r="AB1579" s="136">
        <f t="shared" si="567"/>
        <v>17.7</v>
      </c>
      <c r="AC1579" s="83">
        <f t="shared" si="555"/>
        <v>15.044999999999998</v>
      </c>
      <c r="AD1579" s="501" t="s">
        <v>20</v>
      </c>
      <c r="AE1579" s="489" t="s">
        <v>467</v>
      </c>
      <c r="AF1579" s="489" t="s">
        <v>309</v>
      </c>
      <c r="AG1579" s="498" t="s">
        <v>1101</v>
      </c>
      <c r="AH1579" s="498" t="s">
        <v>182</v>
      </c>
      <c r="AI1579" s="12" t="s">
        <v>32</v>
      </c>
      <c r="AJ1579" s="6"/>
      <c r="AK1579" s="11" t="s">
        <v>15</v>
      </c>
      <c r="AL1579" s="11" t="s">
        <v>16</v>
      </c>
      <c r="AM1579" s="11" t="s">
        <v>17</v>
      </c>
      <c r="AN1579" s="11" t="s">
        <v>40</v>
      </c>
      <c r="AO1579" s="11" t="s">
        <v>626</v>
      </c>
      <c r="AP1579" s="11">
        <v>1</v>
      </c>
      <c r="AQ1579" s="11">
        <v>1</v>
      </c>
      <c r="AR1579" s="11">
        <v>49</v>
      </c>
    </row>
    <row r="1580" spans="1:44">
      <c r="A1580" s="256"/>
      <c r="B1580" s="249" t="s">
        <v>1723</v>
      </c>
      <c r="C1580" s="245"/>
      <c r="D1580" s="245">
        <v>5</v>
      </c>
      <c r="E1580" s="248">
        <v>0</v>
      </c>
      <c r="F1580" s="248">
        <v>1</v>
      </c>
      <c r="G1580" s="248">
        <v>0</v>
      </c>
      <c r="H1580" s="247">
        <v>2</v>
      </c>
      <c r="I1580" s="65">
        <f t="shared" si="563"/>
        <v>100</v>
      </c>
      <c r="J1580" s="84">
        <v>250</v>
      </c>
      <c r="K1580" s="80">
        <f t="shared" si="564"/>
        <v>25000</v>
      </c>
      <c r="L1580" s="245">
        <v>1</v>
      </c>
      <c r="M1580" s="266" t="s">
        <v>1592</v>
      </c>
      <c r="N1580" s="245" t="s">
        <v>1621</v>
      </c>
      <c r="O1580" s="45"/>
      <c r="P1580" s="139">
        <v>178</v>
      </c>
      <c r="Q1580" s="249"/>
      <c r="R1580" s="250"/>
      <c r="S1580" s="245"/>
      <c r="T1580" s="249">
        <v>33</v>
      </c>
      <c r="U1580" s="252"/>
      <c r="V1580" s="249"/>
      <c r="W1580" s="253"/>
      <c r="X1580" s="243"/>
      <c r="Y1580" s="243"/>
      <c r="Z1580" s="77">
        <f t="shared" si="565"/>
        <v>25000</v>
      </c>
      <c r="AA1580" s="254">
        <v>0.02</v>
      </c>
      <c r="AB1580" s="136">
        <f t="shared" si="567"/>
        <v>5</v>
      </c>
      <c r="AC1580" s="83">
        <f t="shared" si="555"/>
        <v>4.25</v>
      </c>
      <c r="AD1580" s="4" t="s">
        <v>20</v>
      </c>
      <c r="AE1580" s="4" t="s">
        <v>467</v>
      </c>
      <c r="AF1580" s="4" t="s">
        <v>309</v>
      </c>
      <c r="AG1580" s="121">
        <v>3350400259674</v>
      </c>
      <c r="AH1580" s="8" t="s">
        <v>1872</v>
      </c>
    </row>
    <row r="1581" spans="1:44">
      <c r="A1581" s="242">
        <v>798</v>
      </c>
      <c r="B1581" s="249" t="s">
        <v>1759</v>
      </c>
      <c r="C1581" s="245"/>
      <c r="D1581" s="245"/>
      <c r="E1581" s="248">
        <v>12</v>
      </c>
      <c r="F1581" s="248">
        <v>0</v>
      </c>
      <c r="G1581" s="248">
        <v>0</v>
      </c>
      <c r="H1581" s="247"/>
      <c r="I1581" s="65">
        <f t="shared" si="563"/>
        <v>4800</v>
      </c>
      <c r="J1581" s="84">
        <v>250</v>
      </c>
      <c r="K1581" s="80">
        <f t="shared" si="564"/>
        <v>1200000</v>
      </c>
      <c r="L1581" s="245"/>
      <c r="M1581" s="266"/>
      <c r="N1581" s="245"/>
      <c r="O1581" s="45"/>
      <c r="P1581" s="139"/>
      <c r="Q1581" s="249"/>
      <c r="R1581" s="250"/>
      <c r="S1581" s="245"/>
      <c r="T1581" s="249"/>
      <c r="U1581" s="252"/>
      <c r="V1581" s="249"/>
      <c r="W1581" s="253"/>
      <c r="X1581" s="243"/>
      <c r="Y1581" s="243"/>
      <c r="Z1581" s="77">
        <f t="shared" ref="Z1581" si="568">K1581</f>
        <v>1200000</v>
      </c>
      <c r="AA1581" s="254">
        <v>0.01</v>
      </c>
      <c r="AB1581" s="136">
        <f t="shared" ref="AB1581" si="569">+Z1581*AA1581/100</f>
        <v>120</v>
      </c>
      <c r="AC1581" s="83">
        <f t="shared" si="555"/>
        <v>102</v>
      </c>
      <c r="AE1581" s="4" t="s">
        <v>2237</v>
      </c>
    </row>
    <row r="1582" spans="1:44" ht="17.25">
      <c r="A1582" s="242">
        <v>799</v>
      </c>
      <c r="B1582" s="249" t="s">
        <v>1139</v>
      </c>
      <c r="C1582" s="245">
        <v>2529</v>
      </c>
      <c r="D1582" s="245"/>
      <c r="E1582" s="248">
        <v>1</v>
      </c>
      <c r="F1582" s="248">
        <v>1</v>
      </c>
      <c r="G1582" s="248">
        <v>96</v>
      </c>
      <c r="H1582" s="247">
        <v>1</v>
      </c>
      <c r="I1582" s="65">
        <f>E1582*400+F1582*100+G1582</f>
        <v>596</v>
      </c>
      <c r="J1582" s="84">
        <v>250</v>
      </c>
      <c r="K1582" s="80">
        <f>I1582*J1582</f>
        <v>149000</v>
      </c>
      <c r="L1582" s="245"/>
      <c r="M1582" s="248"/>
      <c r="N1582" s="249"/>
      <c r="O1582" s="45"/>
      <c r="P1582" s="139"/>
      <c r="Q1582" s="250"/>
      <c r="R1582" s="250"/>
      <c r="S1582" s="251"/>
      <c r="T1582" s="249"/>
      <c r="U1582" s="252"/>
      <c r="V1582" s="249"/>
      <c r="W1582" s="253"/>
      <c r="X1582" s="243"/>
      <c r="Y1582" s="243"/>
      <c r="Z1582" s="77">
        <f t="shared" si="565"/>
        <v>149000</v>
      </c>
      <c r="AA1582" s="254">
        <v>0.01</v>
      </c>
      <c r="AB1582" s="136">
        <f t="shared" si="567"/>
        <v>14.9</v>
      </c>
      <c r="AC1582" s="83">
        <f t="shared" si="555"/>
        <v>12.664999999999999</v>
      </c>
      <c r="AD1582" s="484" t="s">
        <v>20</v>
      </c>
      <c r="AE1582" s="484" t="s">
        <v>1162</v>
      </c>
      <c r="AF1582" s="484" t="s">
        <v>198</v>
      </c>
      <c r="AG1582" s="484" t="s">
        <v>1172</v>
      </c>
      <c r="AH1582" s="600">
        <v>23</v>
      </c>
      <c r="AI1582" s="122">
        <v>5</v>
      </c>
      <c r="AJ1582" s="14" t="s">
        <v>1165</v>
      </c>
      <c r="AK1582" s="14" t="s">
        <v>16</v>
      </c>
      <c r="AL1582" s="14" t="s">
        <v>1166</v>
      </c>
    </row>
    <row r="1583" spans="1:44" ht="20.100000000000001" customHeight="1">
      <c r="A1583" s="242">
        <v>800</v>
      </c>
      <c r="B1583" s="243" t="s">
        <v>656</v>
      </c>
      <c r="C1583" s="258">
        <v>481</v>
      </c>
      <c r="D1583" s="259" t="s">
        <v>32</v>
      </c>
      <c r="E1583" s="260">
        <v>1</v>
      </c>
      <c r="F1583" s="260">
        <v>1</v>
      </c>
      <c r="G1583" s="260">
        <v>11</v>
      </c>
      <c r="H1583" s="264">
        <v>1</v>
      </c>
      <c r="I1583" s="65">
        <f t="shared" ref="I1583:I1593" si="570">E1583*400+F1583*100+G1583</f>
        <v>511</v>
      </c>
      <c r="J1583" s="84">
        <v>250</v>
      </c>
      <c r="K1583" s="80">
        <f t="shared" ref="K1583:K1593" si="571">I1583*J1583</f>
        <v>127750</v>
      </c>
      <c r="L1583" s="245"/>
      <c r="M1583" s="248"/>
      <c r="N1583" s="249"/>
      <c r="O1583" s="45"/>
      <c r="P1583" s="139"/>
      <c r="Q1583" s="250"/>
      <c r="R1583" s="250"/>
      <c r="S1583" s="251"/>
      <c r="T1583" s="249"/>
      <c r="U1583" s="252"/>
      <c r="V1583" s="249"/>
      <c r="W1583" s="253"/>
      <c r="X1583" s="243"/>
      <c r="Y1583" s="243"/>
      <c r="Z1583" s="77">
        <f t="shared" si="565"/>
        <v>127750</v>
      </c>
      <c r="AA1583" s="254">
        <v>0.01</v>
      </c>
      <c r="AB1583" s="136">
        <f t="shared" si="567"/>
        <v>12.775</v>
      </c>
      <c r="AC1583" s="83">
        <f t="shared" si="555"/>
        <v>10.858750000000001</v>
      </c>
      <c r="AD1583" s="497" t="s">
        <v>20</v>
      </c>
      <c r="AE1583" s="515" t="s">
        <v>420</v>
      </c>
      <c r="AF1583" s="515" t="s">
        <v>327</v>
      </c>
      <c r="AG1583" s="498" t="s">
        <v>738</v>
      </c>
      <c r="AH1583" s="498" t="s">
        <v>387</v>
      </c>
      <c r="AI1583" s="12" t="s">
        <v>32</v>
      </c>
      <c r="AJ1583" s="6" t="s">
        <v>36</v>
      </c>
      <c r="AK1583" s="11" t="s">
        <v>15</v>
      </c>
      <c r="AL1583" s="11" t="s">
        <v>16</v>
      </c>
      <c r="AM1583" s="11" t="s">
        <v>17</v>
      </c>
      <c r="AN1583" s="11" t="s">
        <v>43</v>
      </c>
      <c r="AO1583" s="11" t="s">
        <v>19</v>
      </c>
      <c r="AP1583" s="11">
        <v>2</v>
      </c>
      <c r="AQ1583" s="11">
        <v>2</v>
      </c>
      <c r="AR1583" s="11">
        <v>52</v>
      </c>
    </row>
    <row r="1584" spans="1:44" ht="20.100000000000001" customHeight="1">
      <c r="A1584" s="256"/>
      <c r="B1584" s="243" t="s">
        <v>656</v>
      </c>
      <c r="C1584" s="258">
        <v>568</v>
      </c>
      <c r="D1584" s="259" t="s">
        <v>95</v>
      </c>
      <c r="E1584" s="260">
        <v>0</v>
      </c>
      <c r="F1584" s="260">
        <v>3</v>
      </c>
      <c r="G1584" s="260">
        <v>29</v>
      </c>
      <c r="H1584" s="264">
        <v>1</v>
      </c>
      <c r="I1584" s="65">
        <f t="shared" si="570"/>
        <v>329</v>
      </c>
      <c r="J1584" s="84">
        <v>250</v>
      </c>
      <c r="K1584" s="80">
        <f t="shared" si="571"/>
        <v>82250</v>
      </c>
      <c r="L1584" s="245"/>
      <c r="M1584" s="248"/>
      <c r="N1584" s="249"/>
      <c r="O1584" s="45"/>
      <c r="P1584" s="139"/>
      <c r="Q1584" s="250"/>
      <c r="R1584" s="250"/>
      <c r="S1584" s="251"/>
      <c r="T1584" s="249"/>
      <c r="U1584" s="252"/>
      <c r="V1584" s="249"/>
      <c r="W1584" s="253"/>
      <c r="X1584" s="243"/>
      <c r="Y1584" s="243"/>
      <c r="Z1584" s="77">
        <f t="shared" si="565"/>
        <v>82250</v>
      </c>
      <c r="AA1584" s="254">
        <v>0.01</v>
      </c>
      <c r="AB1584" s="136">
        <f t="shared" si="567"/>
        <v>8.2249999999999996</v>
      </c>
      <c r="AC1584" s="83">
        <f t="shared" si="555"/>
        <v>6.9912499999999991</v>
      </c>
      <c r="AD1584" s="497" t="s">
        <v>20</v>
      </c>
      <c r="AE1584" s="515" t="s">
        <v>420</v>
      </c>
      <c r="AF1584" s="515" t="s">
        <v>327</v>
      </c>
      <c r="AG1584" s="498" t="s">
        <v>738</v>
      </c>
      <c r="AH1584" s="498"/>
      <c r="AI1584" s="12"/>
      <c r="AJ1584" s="6"/>
      <c r="AK1584" s="11"/>
      <c r="AL1584" s="11"/>
      <c r="AM1584" s="11" t="s">
        <v>17</v>
      </c>
      <c r="AN1584" s="11"/>
      <c r="AO1584" s="11"/>
      <c r="AP1584" s="11"/>
      <c r="AQ1584" s="11"/>
      <c r="AR1584" s="11"/>
    </row>
    <row r="1585" spans="1:44" ht="20.100000000000001" customHeight="1">
      <c r="A1585" s="256"/>
      <c r="B1585" s="243" t="s">
        <v>656</v>
      </c>
      <c r="C1585" s="258">
        <v>490</v>
      </c>
      <c r="D1585" s="259" t="s">
        <v>14</v>
      </c>
      <c r="E1585" s="260">
        <v>13</v>
      </c>
      <c r="F1585" s="260">
        <v>2</v>
      </c>
      <c r="G1585" s="260">
        <v>65</v>
      </c>
      <c r="H1585" s="264">
        <v>1</v>
      </c>
      <c r="I1585" s="84">
        <f t="shared" si="570"/>
        <v>5465</v>
      </c>
      <c r="J1585" s="84">
        <v>250</v>
      </c>
      <c r="K1585" s="80">
        <f t="shared" si="571"/>
        <v>1366250</v>
      </c>
      <c r="L1585" s="245"/>
      <c r="M1585" s="248"/>
      <c r="N1585" s="249"/>
      <c r="O1585" s="45"/>
      <c r="P1585" s="139"/>
      <c r="Q1585" s="250"/>
      <c r="R1585" s="250"/>
      <c r="S1585" s="251"/>
      <c r="T1585" s="249"/>
      <c r="U1585" s="252"/>
      <c r="V1585" s="249"/>
      <c r="W1585" s="253"/>
      <c r="X1585" s="243"/>
      <c r="Y1585" s="243"/>
      <c r="Z1585" s="77">
        <f t="shared" si="565"/>
        <v>1366250</v>
      </c>
      <c r="AA1585" s="254">
        <v>0.01</v>
      </c>
      <c r="AB1585" s="136">
        <f>+Z1585*AA1585/100</f>
        <v>136.625</v>
      </c>
      <c r="AC1585" s="83">
        <f t="shared" si="555"/>
        <v>116.13124999999999</v>
      </c>
      <c r="AD1585" s="497" t="s">
        <v>20</v>
      </c>
      <c r="AE1585" s="515" t="s">
        <v>420</v>
      </c>
      <c r="AF1585" s="515" t="s">
        <v>327</v>
      </c>
      <c r="AG1585" s="498" t="s">
        <v>738</v>
      </c>
      <c r="AH1585" s="498"/>
      <c r="AI1585" s="12"/>
      <c r="AJ1585" s="6"/>
      <c r="AK1585" s="11"/>
      <c r="AL1585" s="11"/>
      <c r="AM1585" s="11" t="s">
        <v>17</v>
      </c>
      <c r="AN1585" s="11"/>
      <c r="AO1585" s="11"/>
      <c r="AP1585" s="11"/>
      <c r="AQ1585" s="11"/>
      <c r="AR1585" s="11"/>
    </row>
    <row r="1586" spans="1:44" ht="20.100000000000001" customHeight="1">
      <c r="A1586" s="256">
        <v>801</v>
      </c>
      <c r="B1586" s="243" t="s">
        <v>656</v>
      </c>
      <c r="C1586" s="258">
        <v>674</v>
      </c>
      <c r="D1586" s="259" t="s">
        <v>32</v>
      </c>
      <c r="E1586" s="260">
        <v>13</v>
      </c>
      <c r="F1586" s="260">
        <v>2</v>
      </c>
      <c r="G1586" s="260">
        <v>73</v>
      </c>
      <c r="H1586" s="264">
        <v>1</v>
      </c>
      <c r="I1586" s="84">
        <f t="shared" si="570"/>
        <v>5473</v>
      </c>
      <c r="J1586" s="84">
        <v>250</v>
      </c>
      <c r="K1586" s="80">
        <f t="shared" si="571"/>
        <v>1368250</v>
      </c>
      <c r="L1586" s="245"/>
      <c r="M1586" s="248"/>
      <c r="N1586" s="249"/>
      <c r="O1586" s="45"/>
      <c r="P1586" s="139"/>
      <c r="Q1586" s="250"/>
      <c r="R1586" s="250"/>
      <c r="S1586" s="251"/>
      <c r="T1586" s="249"/>
      <c r="U1586" s="252"/>
      <c r="V1586" s="249"/>
      <c r="W1586" s="253"/>
      <c r="X1586" s="243"/>
      <c r="Y1586" s="243"/>
      <c r="Z1586" s="77">
        <f t="shared" si="565"/>
        <v>1368250</v>
      </c>
      <c r="AA1586" s="254">
        <v>0.01</v>
      </c>
      <c r="AB1586" s="136">
        <f>+Z1586*AA1586/100</f>
        <v>136.82499999999999</v>
      </c>
      <c r="AC1586" s="83">
        <f t="shared" si="555"/>
        <v>116.30124999999998</v>
      </c>
      <c r="AD1586" s="501" t="s">
        <v>10</v>
      </c>
      <c r="AE1586" s="489" t="s">
        <v>510</v>
      </c>
      <c r="AF1586" s="489" t="s">
        <v>171</v>
      </c>
      <c r="AG1586" s="498" t="s">
        <v>756</v>
      </c>
      <c r="AH1586" s="498" t="s">
        <v>108</v>
      </c>
      <c r="AI1586" s="12" t="s">
        <v>24</v>
      </c>
      <c r="AJ1586" s="6" t="s">
        <v>321</v>
      </c>
      <c r="AK1586" s="11" t="s">
        <v>15</v>
      </c>
      <c r="AL1586" s="11" t="s">
        <v>16</v>
      </c>
      <c r="AM1586" s="11" t="s">
        <v>17</v>
      </c>
      <c r="AN1586" s="11" t="s">
        <v>51</v>
      </c>
      <c r="AO1586" s="11" t="s">
        <v>76</v>
      </c>
      <c r="AP1586" s="11">
        <v>0</v>
      </c>
      <c r="AQ1586" s="11">
        <v>1</v>
      </c>
      <c r="AR1586" s="11">
        <v>68</v>
      </c>
    </row>
    <row r="1587" spans="1:44">
      <c r="A1587" s="256">
        <v>802</v>
      </c>
      <c r="B1587" s="249" t="s">
        <v>1319</v>
      </c>
      <c r="C1587" s="263">
        <v>51603</v>
      </c>
      <c r="D1587" s="245"/>
      <c r="E1587" s="248">
        <v>0</v>
      </c>
      <c r="F1587" s="248">
        <v>1</v>
      </c>
      <c r="G1587" s="248">
        <v>38</v>
      </c>
      <c r="H1587" s="265">
        <v>5</v>
      </c>
      <c r="I1587" s="65">
        <v>27</v>
      </c>
      <c r="J1587" s="248">
        <v>500</v>
      </c>
      <c r="K1587" s="80">
        <f>I1587*J1587</f>
        <v>13500</v>
      </c>
      <c r="L1587" s="245">
        <v>1</v>
      </c>
      <c r="M1587" s="266" t="s">
        <v>1680</v>
      </c>
      <c r="N1587" s="245" t="s">
        <v>1603</v>
      </c>
      <c r="O1587" s="45">
        <v>3</v>
      </c>
      <c r="P1587" s="139">
        <v>108.64</v>
      </c>
      <c r="Q1587" s="249">
        <v>100</v>
      </c>
      <c r="R1587" s="251">
        <v>5500</v>
      </c>
      <c r="S1587" s="48">
        <f>+P1587*R1587</f>
        <v>597520</v>
      </c>
      <c r="T1587" s="248">
        <v>13</v>
      </c>
      <c r="U1587" s="248">
        <v>16</v>
      </c>
      <c r="V1587" s="54">
        <f>+S1587*0.84</f>
        <v>501916.8</v>
      </c>
      <c r="W1587" s="69">
        <f>+V1587+K1587</f>
        <v>515416.8</v>
      </c>
      <c r="X1587" s="55">
        <f>+W1587</f>
        <v>515416.8</v>
      </c>
      <c r="Y1587" s="58"/>
      <c r="Z1587" s="58">
        <f>+W1587</f>
        <v>515416.8</v>
      </c>
      <c r="AA1587" s="139">
        <v>0.3</v>
      </c>
      <c r="AB1587" s="83">
        <f>+Z1587*AA1587/100</f>
        <v>1546.2503999999999</v>
      </c>
      <c r="AC1587" s="83">
        <f t="shared" si="555"/>
        <v>1314.3128399999998</v>
      </c>
      <c r="AD1587" s="4" t="s">
        <v>20</v>
      </c>
      <c r="AE1587" s="179" t="s">
        <v>2187</v>
      </c>
      <c r="AF1587" s="179" t="s">
        <v>427</v>
      </c>
      <c r="AH1587" s="541" t="s">
        <v>13</v>
      </c>
      <c r="AI1587" s="35">
        <v>1</v>
      </c>
    </row>
    <row r="1588" spans="1:44">
      <c r="A1588" s="256"/>
      <c r="B1588" s="249"/>
      <c r="C1588" s="263"/>
      <c r="D1588" s="245"/>
      <c r="E1588" s="248"/>
      <c r="F1588" s="248"/>
      <c r="G1588" s="248"/>
      <c r="H1588" s="265"/>
      <c r="I1588" s="65">
        <f>138-I1587</f>
        <v>111</v>
      </c>
      <c r="J1588" s="248">
        <v>500</v>
      </c>
      <c r="K1588" s="80">
        <f>I1588*J1588</f>
        <v>55500</v>
      </c>
      <c r="L1588" s="245"/>
      <c r="M1588" s="266"/>
      <c r="N1588" s="245"/>
      <c r="O1588" s="45"/>
      <c r="P1588" s="158"/>
      <c r="Q1588" s="249"/>
      <c r="R1588" s="251"/>
      <c r="S1588" s="58"/>
      <c r="T1588" s="248"/>
      <c r="U1588" s="248"/>
      <c r="V1588" s="54"/>
      <c r="W1588" s="160"/>
      <c r="X1588" s="167"/>
      <c r="Y1588" s="59">
        <v>50</v>
      </c>
      <c r="Z1588" s="168"/>
      <c r="AA1588" s="254"/>
      <c r="AB1588" s="83"/>
      <c r="AC1588" s="83">
        <f t="shared" si="555"/>
        <v>0</v>
      </c>
      <c r="AH1588" s="541"/>
    </row>
    <row r="1589" spans="1:44" ht="20.100000000000001" customHeight="1">
      <c r="A1589" s="256">
        <v>803</v>
      </c>
      <c r="B1589" s="243" t="s">
        <v>656</v>
      </c>
      <c r="C1589" s="258">
        <v>1988</v>
      </c>
      <c r="D1589" s="259" t="s">
        <v>32</v>
      </c>
      <c r="E1589" s="260">
        <v>2</v>
      </c>
      <c r="F1589" s="260">
        <v>1</v>
      </c>
      <c r="G1589" s="260">
        <v>52</v>
      </c>
      <c r="H1589" s="247">
        <v>1</v>
      </c>
      <c r="I1589" s="65">
        <f t="shared" si="570"/>
        <v>952</v>
      </c>
      <c r="J1589" s="84">
        <v>250</v>
      </c>
      <c r="K1589" s="80">
        <f t="shared" si="571"/>
        <v>238000</v>
      </c>
      <c r="L1589" s="245"/>
      <c r="M1589" s="248"/>
      <c r="N1589" s="249"/>
      <c r="O1589" s="45"/>
      <c r="P1589" s="139"/>
      <c r="Q1589" s="250"/>
      <c r="R1589" s="250"/>
      <c r="S1589" s="251"/>
      <c r="T1589" s="249"/>
      <c r="U1589" s="252"/>
      <c r="V1589" s="249"/>
      <c r="W1589" s="253"/>
      <c r="X1589" s="243"/>
      <c r="Y1589" s="243"/>
      <c r="Z1589" s="77">
        <f t="shared" si="565"/>
        <v>238000</v>
      </c>
      <c r="AA1589" s="254">
        <v>0.01</v>
      </c>
      <c r="AB1589" s="136">
        <f>+Z1589*AA1589/100</f>
        <v>23.8</v>
      </c>
      <c r="AC1589" s="83">
        <f t="shared" si="555"/>
        <v>20.23</v>
      </c>
      <c r="AD1589" s="501" t="s">
        <v>10</v>
      </c>
      <c r="AE1589" s="489" t="s">
        <v>446</v>
      </c>
      <c r="AF1589" s="489" t="s">
        <v>74</v>
      </c>
      <c r="AG1589" s="498" t="s">
        <v>923</v>
      </c>
      <c r="AH1589" s="498" t="s">
        <v>13</v>
      </c>
      <c r="AI1589" s="12" t="s">
        <v>14</v>
      </c>
      <c r="AJ1589" s="6"/>
      <c r="AK1589" s="11" t="s">
        <v>15</v>
      </c>
      <c r="AL1589" s="11" t="s">
        <v>16</v>
      </c>
      <c r="AM1589" s="11" t="s">
        <v>17</v>
      </c>
      <c r="AN1589" s="11" t="s">
        <v>51</v>
      </c>
      <c r="AO1589" s="11" t="s">
        <v>416</v>
      </c>
      <c r="AP1589" s="11">
        <v>7</v>
      </c>
      <c r="AQ1589" s="11">
        <v>1</v>
      </c>
      <c r="AR1589" s="11">
        <v>88</v>
      </c>
    </row>
    <row r="1590" spans="1:44" ht="20.100000000000001" customHeight="1">
      <c r="A1590" s="256"/>
      <c r="B1590" s="243" t="s">
        <v>656</v>
      </c>
      <c r="C1590" s="258" t="s">
        <v>1133</v>
      </c>
      <c r="D1590" s="259" t="s">
        <v>14</v>
      </c>
      <c r="E1590" s="260">
        <v>1</v>
      </c>
      <c r="F1590" s="260">
        <v>0</v>
      </c>
      <c r="G1590" s="260">
        <v>73</v>
      </c>
      <c r="H1590" s="247">
        <v>1</v>
      </c>
      <c r="I1590" s="65">
        <f t="shared" si="570"/>
        <v>473</v>
      </c>
      <c r="J1590" s="84">
        <v>250</v>
      </c>
      <c r="K1590" s="80">
        <f t="shared" si="571"/>
        <v>118250</v>
      </c>
      <c r="L1590" s="245"/>
      <c r="M1590" s="248"/>
      <c r="N1590" s="249"/>
      <c r="O1590" s="45"/>
      <c r="P1590" s="139"/>
      <c r="Q1590" s="250"/>
      <c r="R1590" s="250"/>
      <c r="S1590" s="251"/>
      <c r="T1590" s="249"/>
      <c r="U1590" s="252"/>
      <c r="V1590" s="249"/>
      <c r="W1590" s="253"/>
      <c r="X1590" s="243"/>
      <c r="Y1590" s="243"/>
      <c r="Z1590" s="77">
        <f t="shared" si="565"/>
        <v>118250</v>
      </c>
      <c r="AA1590" s="254">
        <v>0.01</v>
      </c>
      <c r="AB1590" s="136">
        <f t="shared" si="567"/>
        <v>11.824999999999999</v>
      </c>
      <c r="AC1590" s="83">
        <f t="shared" si="555"/>
        <v>10.05125</v>
      </c>
      <c r="AD1590" s="501" t="s">
        <v>10</v>
      </c>
      <c r="AE1590" s="489" t="s">
        <v>446</v>
      </c>
      <c r="AF1590" s="489" t="s">
        <v>74</v>
      </c>
      <c r="AG1590" s="498" t="s">
        <v>923</v>
      </c>
      <c r="AH1590" s="498" t="s">
        <v>13</v>
      </c>
      <c r="AI1590" s="12" t="s">
        <v>14</v>
      </c>
      <c r="AJ1590" s="6" t="s">
        <v>36</v>
      </c>
      <c r="AK1590" s="11" t="s">
        <v>15</v>
      </c>
      <c r="AL1590" s="11" t="s">
        <v>16</v>
      </c>
      <c r="AM1590" s="11" t="s">
        <v>17</v>
      </c>
      <c r="AN1590" s="11" t="s">
        <v>47</v>
      </c>
      <c r="AO1590" s="11" t="s">
        <v>462</v>
      </c>
      <c r="AP1590" s="11">
        <v>9</v>
      </c>
      <c r="AQ1590" s="11">
        <v>1</v>
      </c>
      <c r="AR1590" s="11">
        <v>38</v>
      </c>
    </row>
    <row r="1591" spans="1:44" ht="20.100000000000001" customHeight="1">
      <c r="A1591" s="256">
        <v>804</v>
      </c>
      <c r="B1591" s="243" t="s">
        <v>656</v>
      </c>
      <c r="C1591" s="258">
        <v>490</v>
      </c>
      <c r="D1591" s="259" t="s">
        <v>14</v>
      </c>
      <c r="E1591" s="260">
        <v>25</v>
      </c>
      <c r="F1591" s="260">
        <v>1</v>
      </c>
      <c r="G1591" s="260">
        <v>44</v>
      </c>
      <c r="H1591" s="247">
        <v>1</v>
      </c>
      <c r="I1591" s="85">
        <f t="shared" si="570"/>
        <v>10144</v>
      </c>
      <c r="J1591" s="84">
        <v>250</v>
      </c>
      <c r="K1591" s="92">
        <f t="shared" si="571"/>
        <v>2536000</v>
      </c>
      <c r="L1591" s="245"/>
      <c r="M1591" s="248"/>
      <c r="N1591" s="249"/>
      <c r="O1591" s="45"/>
      <c r="P1591" s="139"/>
      <c r="Q1591" s="250"/>
      <c r="R1591" s="250"/>
      <c r="S1591" s="251"/>
      <c r="T1591" s="249"/>
      <c r="U1591" s="252"/>
      <c r="V1591" s="249"/>
      <c r="W1591" s="253"/>
      <c r="X1591" s="243"/>
      <c r="Y1591" s="243"/>
      <c r="Z1591" s="77">
        <f t="shared" si="565"/>
        <v>2536000</v>
      </c>
      <c r="AA1591" s="254">
        <v>0.01</v>
      </c>
      <c r="AB1591" s="136">
        <f>+Z1591*AA1591/100</f>
        <v>253.6</v>
      </c>
      <c r="AC1591" s="83">
        <f t="shared" ref="AC1591:AC1635" si="572">+AB1591*0.85</f>
        <v>215.56</v>
      </c>
      <c r="AD1591" s="501" t="s">
        <v>10</v>
      </c>
      <c r="AE1591" s="489" t="s">
        <v>418</v>
      </c>
      <c r="AF1591" s="489" t="s">
        <v>160</v>
      </c>
      <c r="AG1591" s="498" t="s">
        <v>1079</v>
      </c>
      <c r="AH1591" s="498" t="s">
        <v>451</v>
      </c>
      <c r="AI1591" s="12" t="s">
        <v>14</v>
      </c>
      <c r="AJ1591" s="6"/>
      <c r="AK1591" s="11" t="s">
        <v>15</v>
      </c>
      <c r="AL1591" s="11" t="s">
        <v>16</v>
      </c>
      <c r="AM1591" s="11" t="s">
        <v>17</v>
      </c>
      <c r="AN1591" s="11" t="s">
        <v>141</v>
      </c>
      <c r="AO1591" s="11" t="s">
        <v>595</v>
      </c>
      <c r="AP1591" s="11">
        <v>7</v>
      </c>
      <c r="AQ1591" s="11">
        <v>3</v>
      </c>
      <c r="AR1591" s="11">
        <v>92</v>
      </c>
    </row>
    <row r="1592" spans="1:44" ht="20.100000000000001" customHeight="1">
      <c r="A1592" s="256"/>
      <c r="B1592" s="243" t="s">
        <v>1723</v>
      </c>
      <c r="C1592" s="258"/>
      <c r="D1592" s="259" t="s">
        <v>14</v>
      </c>
      <c r="E1592" s="260">
        <v>1</v>
      </c>
      <c r="F1592" s="260">
        <v>1</v>
      </c>
      <c r="G1592" s="260">
        <v>24</v>
      </c>
      <c r="H1592" s="247">
        <v>1</v>
      </c>
      <c r="I1592" s="65">
        <f t="shared" si="570"/>
        <v>524</v>
      </c>
      <c r="J1592" s="84">
        <v>250</v>
      </c>
      <c r="K1592" s="80">
        <f t="shared" si="571"/>
        <v>131000</v>
      </c>
      <c r="L1592" s="245"/>
      <c r="M1592" s="248"/>
      <c r="N1592" s="249"/>
      <c r="O1592" s="45"/>
      <c r="P1592" s="139"/>
      <c r="Q1592" s="250"/>
      <c r="R1592" s="250"/>
      <c r="S1592" s="251"/>
      <c r="T1592" s="249"/>
      <c r="U1592" s="252"/>
      <c r="V1592" s="249"/>
      <c r="W1592" s="253"/>
      <c r="X1592" s="243"/>
      <c r="Y1592" s="243"/>
      <c r="Z1592" s="77">
        <f t="shared" si="565"/>
        <v>131000</v>
      </c>
      <c r="AA1592" s="254">
        <v>0.01</v>
      </c>
      <c r="AB1592" s="136">
        <f t="shared" si="567"/>
        <v>13.1</v>
      </c>
      <c r="AC1592" s="83">
        <f t="shared" si="572"/>
        <v>11.135</v>
      </c>
      <c r="AD1592" s="501" t="s">
        <v>10</v>
      </c>
      <c r="AE1592" s="489" t="s">
        <v>418</v>
      </c>
      <c r="AF1592" s="489" t="s">
        <v>160</v>
      </c>
      <c r="AG1592" s="498" t="s">
        <v>1079</v>
      </c>
      <c r="AH1592" s="498" t="s">
        <v>451</v>
      </c>
      <c r="AI1592" s="12" t="s">
        <v>14</v>
      </c>
      <c r="AJ1592" s="6"/>
      <c r="AK1592" s="11"/>
      <c r="AL1592" s="11"/>
      <c r="AM1592" s="11"/>
      <c r="AN1592" s="11"/>
      <c r="AO1592" s="11"/>
      <c r="AP1592" s="11"/>
      <c r="AQ1592" s="11"/>
      <c r="AR1592" s="11"/>
    </row>
    <row r="1593" spans="1:44">
      <c r="A1593" s="256">
        <v>805</v>
      </c>
      <c r="B1593" s="249" t="s">
        <v>1723</v>
      </c>
      <c r="C1593" s="245"/>
      <c r="D1593" s="245">
        <v>5</v>
      </c>
      <c r="E1593" s="248">
        <v>1</v>
      </c>
      <c r="F1593" s="248">
        <v>2</v>
      </c>
      <c r="G1593" s="248">
        <v>75</v>
      </c>
      <c r="H1593" s="247">
        <v>2</v>
      </c>
      <c r="I1593" s="65">
        <f t="shared" si="570"/>
        <v>675</v>
      </c>
      <c r="J1593" s="84">
        <v>250</v>
      </c>
      <c r="K1593" s="80">
        <f t="shared" si="571"/>
        <v>168750</v>
      </c>
      <c r="L1593" s="245">
        <v>1</v>
      </c>
      <c r="M1593" s="266" t="s">
        <v>1592</v>
      </c>
      <c r="N1593" s="245" t="s">
        <v>1595</v>
      </c>
      <c r="O1593" s="48"/>
      <c r="P1593" s="142">
        <v>173</v>
      </c>
      <c r="Q1593" s="245"/>
      <c r="R1593" s="251"/>
      <c r="S1593" s="245"/>
      <c r="T1593" s="245">
        <v>5</v>
      </c>
      <c r="U1593" s="248"/>
      <c r="V1593" s="245"/>
      <c r="W1593" s="253"/>
      <c r="X1593" s="243"/>
      <c r="Y1593" s="243"/>
      <c r="Z1593" s="77">
        <f t="shared" si="565"/>
        <v>168750</v>
      </c>
      <c r="AA1593" s="254">
        <v>0.02</v>
      </c>
      <c r="AB1593" s="76">
        <f t="shared" si="567"/>
        <v>33.75</v>
      </c>
      <c r="AC1593" s="83">
        <f t="shared" si="572"/>
        <v>28.6875</v>
      </c>
      <c r="AD1593" s="4" t="s">
        <v>10</v>
      </c>
      <c r="AE1593" s="4" t="s">
        <v>1929</v>
      </c>
      <c r="AF1593" s="4" t="s">
        <v>81</v>
      </c>
      <c r="AG1593" s="121">
        <v>2350400019271</v>
      </c>
      <c r="AH1593" s="8" t="s">
        <v>1930</v>
      </c>
    </row>
    <row r="1594" spans="1:44">
      <c r="A1594" s="256"/>
      <c r="B1594" s="249"/>
      <c r="C1594" s="245"/>
      <c r="D1594" s="245"/>
      <c r="E1594" s="248"/>
      <c r="F1594" s="248"/>
      <c r="G1594" s="248"/>
      <c r="H1594" s="247"/>
      <c r="I1594" s="65"/>
      <c r="J1594" s="65"/>
      <c r="K1594" s="80"/>
      <c r="L1594" s="245">
        <v>2</v>
      </c>
      <c r="M1594" s="266" t="s">
        <v>1620</v>
      </c>
      <c r="N1594" s="245" t="s">
        <v>1613</v>
      </c>
      <c r="O1594" s="48"/>
      <c r="P1594" s="58">
        <v>40</v>
      </c>
      <c r="Q1594" s="245"/>
      <c r="R1594" s="251"/>
      <c r="S1594" s="245"/>
      <c r="T1594" s="245">
        <v>5</v>
      </c>
      <c r="U1594" s="248"/>
      <c r="V1594" s="245"/>
      <c r="W1594" s="253"/>
      <c r="X1594" s="243"/>
      <c r="Y1594" s="243"/>
      <c r="Z1594" s="77"/>
      <c r="AA1594" s="254"/>
      <c r="AB1594" s="76"/>
      <c r="AC1594" s="83">
        <f t="shared" si="572"/>
        <v>0</v>
      </c>
    </row>
    <row r="1595" spans="1:44">
      <c r="A1595" s="256"/>
      <c r="B1595" s="249"/>
      <c r="C1595" s="245"/>
      <c r="D1595" s="245"/>
      <c r="E1595" s="248"/>
      <c r="F1595" s="248"/>
      <c r="G1595" s="248"/>
      <c r="H1595" s="247"/>
      <c r="I1595" s="65"/>
      <c r="J1595" s="65"/>
      <c r="K1595" s="80"/>
      <c r="L1595" s="245">
        <v>3</v>
      </c>
      <c r="M1595" s="266" t="s">
        <v>1931</v>
      </c>
      <c r="N1595" s="245" t="s">
        <v>1595</v>
      </c>
      <c r="O1595" s="48"/>
      <c r="P1595" s="58">
        <v>80</v>
      </c>
      <c r="Q1595" s="245"/>
      <c r="R1595" s="251"/>
      <c r="S1595" s="245"/>
      <c r="T1595" s="245">
        <v>5</v>
      </c>
      <c r="U1595" s="248"/>
      <c r="V1595" s="245"/>
      <c r="W1595" s="253"/>
      <c r="X1595" s="243"/>
      <c r="Y1595" s="243"/>
      <c r="Z1595" s="77"/>
      <c r="AA1595" s="254"/>
      <c r="AB1595" s="76"/>
      <c r="AC1595" s="83">
        <f t="shared" si="572"/>
        <v>0</v>
      </c>
    </row>
    <row r="1596" spans="1:44">
      <c r="A1596" s="256">
        <v>806</v>
      </c>
      <c r="B1596" s="249" t="s">
        <v>1319</v>
      </c>
      <c r="C1596" s="263">
        <v>45137</v>
      </c>
      <c r="D1596" s="245">
        <v>4</v>
      </c>
      <c r="E1596" s="248">
        <v>0</v>
      </c>
      <c r="F1596" s="248">
        <v>0</v>
      </c>
      <c r="G1596" s="248">
        <v>99</v>
      </c>
      <c r="H1596" s="247">
        <v>2</v>
      </c>
      <c r="I1596" s="65">
        <f>E1596*400+F1596*100+G1596</f>
        <v>99</v>
      </c>
      <c r="J1596" s="65">
        <v>500</v>
      </c>
      <c r="K1596" s="80">
        <f>I1596*J1596</f>
        <v>49500</v>
      </c>
      <c r="L1596" s="245">
        <v>1</v>
      </c>
      <c r="M1596" s="338" t="s">
        <v>1592</v>
      </c>
      <c r="N1596" s="277" t="s">
        <v>1621</v>
      </c>
      <c r="O1596" s="48"/>
      <c r="P1596" s="142">
        <v>312</v>
      </c>
      <c r="Q1596" s="245"/>
      <c r="R1596" s="251"/>
      <c r="S1596" s="245"/>
      <c r="T1596" s="245">
        <v>10</v>
      </c>
      <c r="U1596" s="248"/>
      <c r="V1596" s="245"/>
      <c r="W1596" s="253"/>
      <c r="X1596" s="243"/>
      <c r="Y1596" s="243"/>
      <c r="Z1596" s="77">
        <f>K1596</f>
        <v>49500</v>
      </c>
      <c r="AA1596" s="254">
        <v>0.02</v>
      </c>
      <c r="AB1596" s="76">
        <f>+Z1596*AA1596/100</f>
        <v>9.9</v>
      </c>
      <c r="AC1596" s="83">
        <f t="shared" si="572"/>
        <v>8.4150000000000009</v>
      </c>
      <c r="AD1596" s="4" t="s">
        <v>10</v>
      </c>
      <c r="AE1596" s="4" t="s">
        <v>1626</v>
      </c>
      <c r="AF1596" s="4" t="s">
        <v>1445</v>
      </c>
      <c r="AG1596" s="121">
        <v>3350400177503</v>
      </c>
      <c r="AH1596" s="8" t="s">
        <v>1627</v>
      </c>
    </row>
    <row r="1597" spans="1:44">
      <c r="A1597" s="277">
        <v>807</v>
      </c>
      <c r="B1597" s="245" t="s">
        <v>1723</v>
      </c>
      <c r="C1597" s="245"/>
      <c r="D1597" s="371">
        <v>9</v>
      </c>
      <c r="E1597" s="248">
        <v>0</v>
      </c>
      <c r="F1597" s="248">
        <v>1</v>
      </c>
      <c r="G1597" s="248">
        <v>61</v>
      </c>
      <c r="H1597" s="247">
        <v>2</v>
      </c>
      <c r="I1597" s="65">
        <f t="shared" ref="I1597" si="573">E1597*400+F1597*100+G1597</f>
        <v>161</v>
      </c>
      <c r="J1597" s="65">
        <v>250</v>
      </c>
      <c r="K1597" s="135">
        <f t="shared" ref="K1597:K1598" si="574">I1597*J1597</f>
        <v>40250</v>
      </c>
      <c r="L1597" s="245"/>
      <c r="M1597" s="266"/>
      <c r="N1597" s="245"/>
      <c r="O1597" s="48"/>
      <c r="P1597" s="58"/>
      <c r="Q1597" s="245"/>
      <c r="R1597" s="251"/>
      <c r="S1597" s="245"/>
      <c r="T1597" s="245"/>
      <c r="U1597" s="248"/>
      <c r="V1597" s="245"/>
      <c r="W1597" s="298"/>
      <c r="X1597" s="245"/>
      <c r="Y1597" s="245"/>
      <c r="Z1597" s="77">
        <f t="shared" ref="Z1597:Z1598" si="575">K1597</f>
        <v>40250</v>
      </c>
      <c r="AA1597" s="250">
        <v>0.02</v>
      </c>
      <c r="AB1597" s="76">
        <f t="shared" ref="AB1597:AB1611" si="576">+Z1597*AA1597/100</f>
        <v>8.0500000000000007</v>
      </c>
      <c r="AC1597" s="83">
        <f t="shared" si="572"/>
        <v>6.8425000000000002</v>
      </c>
      <c r="AD1597" s="523" t="s">
        <v>10</v>
      </c>
      <c r="AE1597" s="7" t="s">
        <v>2036</v>
      </c>
      <c r="AF1597" s="7" t="s">
        <v>460</v>
      </c>
      <c r="AG1597" s="18">
        <v>3350400259917</v>
      </c>
      <c r="AH1597" s="522" t="s">
        <v>2037</v>
      </c>
    </row>
    <row r="1598" spans="1:44">
      <c r="A1598" s="277">
        <v>808</v>
      </c>
      <c r="B1598" s="257" t="s">
        <v>646</v>
      </c>
      <c r="C1598" s="245"/>
      <c r="D1598" s="371"/>
      <c r="E1598" s="248"/>
      <c r="F1598" s="248"/>
      <c r="G1598" s="248">
        <v>40</v>
      </c>
      <c r="H1598" s="247">
        <v>2</v>
      </c>
      <c r="I1598" s="65">
        <v>40</v>
      </c>
      <c r="J1598" s="65">
        <v>400</v>
      </c>
      <c r="K1598" s="135">
        <f t="shared" si="574"/>
        <v>16000</v>
      </c>
      <c r="L1598" s="245"/>
      <c r="M1598" s="266"/>
      <c r="N1598" s="245"/>
      <c r="O1598" s="48"/>
      <c r="P1598" s="58"/>
      <c r="Q1598" s="245"/>
      <c r="R1598" s="251"/>
      <c r="S1598" s="245"/>
      <c r="T1598" s="245"/>
      <c r="U1598" s="248"/>
      <c r="V1598" s="245"/>
      <c r="W1598" s="278"/>
      <c r="X1598" s="257"/>
      <c r="Y1598" s="257"/>
      <c r="Z1598" s="77">
        <f t="shared" si="575"/>
        <v>16000</v>
      </c>
      <c r="AA1598" s="250">
        <v>0.02</v>
      </c>
      <c r="AB1598" s="76">
        <f t="shared" si="576"/>
        <v>3.2</v>
      </c>
      <c r="AC1598" s="83">
        <f t="shared" si="572"/>
        <v>2.72</v>
      </c>
      <c r="AD1598" s="523"/>
      <c r="AE1598" s="7" t="s">
        <v>185</v>
      </c>
      <c r="AF1598" s="7" t="s">
        <v>390</v>
      </c>
      <c r="AG1598" s="18"/>
      <c r="AH1598" s="522"/>
    </row>
    <row r="1599" spans="1:44" ht="20.100000000000001" customHeight="1">
      <c r="A1599" s="277">
        <v>809</v>
      </c>
      <c r="B1599" s="243" t="s">
        <v>656</v>
      </c>
      <c r="C1599" s="258">
        <v>561</v>
      </c>
      <c r="D1599" s="259" t="s">
        <v>419</v>
      </c>
      <c r="E1599" s="260">
        <v>16</v>
      </c>
      <c r="F1599" s="260">
        <v>0</v>
      </c>
      <c r="G1599" s="260">
        <v>95</v>
      </c>
      <c r="H1599" s="247">
        <v>1</v>
      </c>
      <c r="I1599" s="84">
        <f t="shared" ref="I1599:I1611" si="577">E1599*400+F1599*100+G1599</f>
        <v>6495</v>
      </c>
      <c r="J1599" s="84">
        <v>250</v>
      </c>
      <c r="K1599" s="80">
        <f t="shared" ref="K1599:K1611" si="578">I1599*J1599</f>
        <v>1623750</v>
      </c>
      <c r="L1599" s="245"/>
      <c r="M1599" s="248"/>
      <c r="N1599" s="245"/>
      <c r="O1599" s="48"/>
      <c r="P1599" s="58"/>
      <c r="Q1599" s="251"/>
      <c r="R1599" s="251"/>
      <c r="S1599" s="251"/>
      <c r="T1599" s="245"/>
      <c r="U1599" s="248"/>
      <c r="V1599" s="245"/>
      <c r="W1599" s="253"/>
      <c r="X1599" s="243"/>
      <c r="Y1599" s="243"/>
      <c r="Z1599" s="125">
        <f t="shared" ref="Z1599:Z1608" si="579">K1599</f>
        <v>1623750</v>
      </c>
      <c r="AA1599" s="254">
        <v>0.01</v>
      </c>
      <c r="AB1599" s="76">
        <f t="shared" si="576"/>
        <v>162.375</v>
      </c>
      <c r="AC1599" s="83">
        <f t="shared" si="572"/>
        <v>138.01874999999998</v>
      </c>
      <c r="AD1599" s="501" t="s">
        <v>44</v>
      </c>
      <c r="AE1599" s="489" t="s">
        <v>185</v>
      </c>
      <c r="AF1599" s="489" t="s">
        <v>84</v>
      </c>
      <c r="AG1599" s="498" t="s">
        <v>943</v>
      </c>
      <c r="AH1599" s="498" t="s">
        <v>149</v>
      </c>
      <c r="AI1599" s="12" t="s">
        <v>194</v>
      </c>
      <c r="AJ1599" s="200" t="s">
        <v>347</v>
      </c>
      <c r="AK1599" s="11" t="s">
        <v>15</v>
      </c>
      <c r="AL1599" s="11" t="s">
        <v>16</v>
      </c>
      <c r="AM1599" s="11" t="s">
        <v>17</v>
      </c>
      <c r="AN1599" s="11" t="s">
        <v>65</v>
      </c>
      <c r="AO1599" s="11" t="s">
        <v>431</v>
      </c>
      <c r="AP1599" s="11">
        <v>24</v>
      </c>
      <c r="AQ1599" s="11">
        <v>3</v>
      </c>
      <c r="AR1599" s="11">
        <v>81</v>
      </c>
    </row>
    <row r="1600" spans="1:44" ht="20.100000000000001" customHeight="1">
      <c r="A1600" s="277">
        <v>810</v>
      </c>
      <c r="B1600" s="257" t="s">
        <v>656</v>
      </c>
      <c r="C1600" s="258">
        <v>340</v>
      </c>
      <c r="D1600" s="259" t="s">
        <v>32</v>
      </c>
      <c r="E1600" s="260">
        <v>3</v>
      </c>
      <c r="F1600" s="260">
        <v>0</v>
      </c>
      <c r="G1600" s="260">
        <v>0</v>
      </c>
      <c r="H1600" s="247">
        <v>1</v>
      </c>
      <c r="I1600" s="95">
        <f t="shared" si="577"/>
        <v>1200</v>
      </c>
      <c r="J1600" s="84">
        <v>250</v>
      </c>
      <c r="K1600" s="80">
        <f t="shared" si="578"/>
        <v>300000</v>
      </c>
      <c r="L1600" s="245"/>
      <c r="M1600" s="248"/>
      <c r="N1600" s="245"/>
      <c r="O1600" s="48"/>
      <c r="P1600" s="58"/>
      <c r="Q1600" s="251"/>
      <c r="R1600" s="251"/>
      <c r="S1600" s="251"/>
      <c r="T1600" s="245"/>
      <c r="U1600" s="248"/>
      <c r="V1600" s="245"/>
      <c r="W1600" s="253"/>
      <c r="X1600" s="243"/>
      <c r="Y1600" s="243"/>
      <c r="Z1600" s="125">
        <f t="shared" si="579"/>
        <v>300000</v>
      </c>
      <c r="AA1600" s="254">
        <v>0.01</v>
      </c>
      <c r="AB1600" s="76">
        <f t="shared" si="576"/>
        <v>30</v>
      </c>
      <c r="AC1600" s="83">
        <f t="shared" si="572"/>
        <v>25.5</v>
      </c>
      <c r="AD1600" s="501" t="s">
        <v>10</v>
      </c>
      <c r="AE1600" s="489" t="s">
        <v>653</v>
      </c>
      <c r="AF1600" s="489" t="s">
        <v>654</v>
      </c>
      <c r="AG1600" s="498" t="s">
        <v>901</v>
      </c>
      <c r="AH1600" s="498" t="s">
        <v>250</v>
      </c>
      <c r="AI1600" s="12" t="s">
        <v>32</v>
      </c>
      <c r="AJ1600" s="6" t="s">
        <v>36</v>
      </c>
      <c r="AK1600" s="11" t="s">
        <v>15</v>
      </c>
      <c r="AL1600" s="11" t="s">
        <v>16</v>
      </c>
      <c r="AM1600" s="11" t="s">
        <v>17</v>
      </c>
      <c r="AN1600" s="11" t="s">
        <v>37</v>
      </c>
      <c r="AO1600" s="11" t="s">
        <v>396</v>
      </c>
      <c r="AP1600" s="11">
        <v>5</v>
      </c>
      <c r="AQ1600" s="11">
        <v>2</v>
      </c>
      <c r="AR1600" s="11">
        <v>70</v>
      </c>
    </row>
    <row r="1601" spans="1:44" ht="20.100000000000001" customHeight="1">
      <c r="A1601" s="277">
        <v>811</v>
      </c>
      <c r="B1601" s="257" t="s">
        <v>656</v>
      </c>
      <c r="C1601" s="258">
        <v>562</v>
      </c>
      <c r="D1601" s="259" t="s">
        <v>95</v>
      </c>
      <c r="E1601" s="260">
        <v>4</v>
      </c>
      <c r="F1601" s="260">
        <v>0</v>
      </c>
      <c r="G1601" s="260">
        <v>99</v>
      </c>
      <c r="H1601" s="247">
        <v>1</v>
      </c>
      <c r="I1601" s="84">
        <f t="shared" si="577"/>
        <v>1699</v>
      </c>
      <c r="J1601" s="84">
        <v>250</v>
      </c>
      <c r="K1601" s="80">
        <f t="shared" si="578"/>
        <v>424750</v>
      </c>
      <c r="L1601" s="245"/>
      <c r="M1601" s="248"/>
      <c r="N1601" s="245"/>
      <c r="O1601" s="48"/>
      <c r="P1601" s="58"/>
      <c r="Q1601" s="251"/>
      <c r="R1601" s="251"/>
      <c r="S1601" s="251"/>
      <c r="T1601" s="245"/>
      <c r="U1601" s="248"/>
      <c r="V1601" s="245"/>
      <c r="W1601" s="253"/>
      <c r="X1601" s="243"/>
      <c r="Y1601" s="243"/>
      <c r="Z1601" s="125">
        <f t="shared" si="579"/>
        <v>424750</v>
      </c>
      <c r="AA1601" s="254">
        <v>0.01</v>
      </c>
      <c r="AB1601" s="76">
        <f t="shared" si="576"/>
        <v>42.475000000000001</v>
      </c>
      <c r="AC1601" s="83">
        <f t="shared" si="572"/>
        <v>36.103749999999998</v>
      </c>
      <c r="AD1601" s="501" t="s">
        <v>44</v>
      </c>
      <c r="AE1601" s="489" t="s">
        <v>332</v>
      </c>
      <c r="AF1601" s="489" t="s">
        <v>34</v>
      </c>
      <c r="AG1601" s="498" t="s">
        <v>1060</v>
      </c>
      <c r="AH1601" s="498" t="s">
        <v>38</v>
      </c>
      <c r="AI1601" s="12" t="s">
        <v>95</v>
      </c>
      <c r="AJ1601" s="6" t="s">
        <v>123</v>
      </c>
      <c r="AK1601" s="11" t="s">
        <v>15</v>
      </c>
      <c r="AL1601" s="11" t="s">
        <v>16</v>
      </c>
      <c r="AM1601" s="11" t="s">
        <v>17</v>
      </c>
      <c r="AN1601" s="11" t="s">
        <v>72</v>
      </c>
      <c r="AO1601" s="11" t="s">
        <v>561</v>
      </c>
      <c r="AP1601" s="11">
        <v>13</v>
      </c>
      <c r="AQ1601" s="11">
        <v>2</v>
      </c>
      <c r="AR1601" s="11">
        <v>73</v>
      </c>
    </row>
    <row r="1602" spans="1:44">
      <c r="A1602" s="256"/>
      <c r="B1602" s="245" t="s">
        <v>1319</v>
      </c>
      <c r="C1602" s="245">
        <v>44943</v>
      </c>
      <c r="D1602" s="245">
        <v>4</v>
      </c>
      <c r="E1602" s="248">
        <v>0</v>
      </c>
      <c r="F1602" s="248">
        <v>1</v>
      </c>
      <c r="G1602" s="248">
        <v>1</v>
      </c>
      <c r="H1602" s="247">
        <v>4</v>
      </c>
      <c r="I1602" s="65">
        <f t="shared" si="577"/>
        <v>101</v>
      </c>
      <c r="J1602" s="65">
        <v>130</v>
      </c>
      <c r="K1602" s="80">
        <f t="shared" si="578"/>
        <v>13130</v>
      </c>
      <c r="L1602" s="245"/>
      <c r="M1602" s="266"/>
      <c r="N1602" s="245"/>
      <c r="O1602" s="48"/>
      <c r="P1602" s="58"/>
      <c r="Q1602" s="245"/>
      <c r="R1602" s="251"/>
      <c r="S1602" s="245"/>
      <c r="T1602" s="245"/>
      <c r="U1602" s="248"/>
      <c r="V1602" s="245"/>
      <c r="W1602" s="253"/>
      <c r="X1602" s="243"/>
      <c r="Y1602" s="243"/>
      <c r="Z1602" s="125">
        <f t="shared" si="579"/>
        <v>13130</v>
      </c>
      <c r="AA1602" s="254">
        <v>0.3</v>
      </c>
      <c r="AB1602" s="76">
        <f t="shared" si="576"/>
        <v>39.39</v>
      </c>
      <c r="AC1602" s="83">
        <f t="shared" si="572"/>
        <v>33.481499999999997</v>
      </c>
      <c r="AD1602" s="501" t="s">
        <v>44</v>
      </c>
      <c r="AE1602" s="489" t="s">
        <v>332</v>
      </c>
      <c r="AF1602" s="489" t="s">
        <v>34</v>
      </c>
      <c r="AG1602" s="498" t="s">
        <v>1060</v>
      </c>
      <c r="AH1602" s="498" t="s">
        <v>38</v>
      </c>
      <c r="AI1602" s="12" t="s">
        <v>95</v>
      </c>
      <c r="AJ1602" s="6" t="s">
        <v>123</v>
      </c>
    </row>
    <row r="1603" spans="1:44">
      <c r="A1603" s="256">
        <v>812</v>
      </c>
      <c r="B1603" s="245" t="s">
        <v>1322</v>
      </c>
      <c r="C1603" s="275"/>
      <c r="D1603" s="315"/>
      <c r="E1603" s="246">
        <v>9</v>
      </c>
      <c r="F1603" s="246">
        <v>2</v>
      </c>
      <c r="G1603" s="246">
        <v>0</v>
      </c>
      <c r="H1603" s="247">
        <v>1</v>
      </c>
      <c r="I1603" s="65">
        <f t="shared" si="577"/>
        <v>3800</v>
      </c>
      <c r="J1603" s="84">
        <v>250</v>
      </c>
      <c r="K1603" s="80">
        <v>950000</v>
      </c>
      <c r="L1603" s="315"/>
      <c r="M1603" s="385"/>
      <c r="N1603" s="315"/>
      <c r="O1603" s="94"/>
      <c r="P1603" s="73"/>
      <c r="Q1603" s="398"/>
      <c r="R1603" s="398"/>
      <c r="S1603" s="398"/>
      <c r="T1603" s="315"/>
      <c r="U1603" s="385"/>
      <c r="V1603" s="315"/>
      <c r="W1603" s="400"/>
      <c r="X1603" s="323"/>
      <c r="Y1603" s="323"/>
      <c r="Z1603" s="125">
        <v>950000</v>
      </c>
      <c r="AA1603" s="254">
        <v>0.01</v>
      </c>
      <c r="AB1603" s="76">
        <v>95</v>
      </c>
      <c r="AC1603" s="83">
        <f t="shared" si="572"/>
        <v>80.75</v>
      </c>
      <c r="AD1603" s="485" t="s">
        <v>20</v>
      </c>
      <c r="AE1603" s="486" t="s">
        <v>1269</v>
      </c>
      <c r="AF1603" s="486" t="s">
        <v>34</v>
      </c>
      <c r="AG1603" s="486"/>
      <c r="AH1603" s="486">
        <v>210</v>
      </c>
      <c r="AI1603" s="3">
        <v>3</v>
      </c>
      <c r="AJ1603" s="3" t="s">
        <v>15</v>
      </c>
      <c r="AK1603" s="3" t="s">
        <v>16</v>
      </c>
      <c r="AL1603" s="3" t="s">
        <v>310</v>
      </c>
    </row>
    <row r="1604" spans="1:44" ht="20.100000000000001" customHeight="1">
      <c r="A1604" s="256">
        <v>813</v>
      </c>
      <c r="B1604" s="257" t="s">
        <v>656</v>
      </c>
      <c r="C1604" s="258">
        <v>1988</v>
      </c>
      <c r="D1604" s="259" t="s">
        <v>32</v>
      </c>
      <c r="E1604" s="260">
        <v>3</v>
      </c>
      <c r="F1604" s="260">
        <v>3</v>
      </c>
      <c r="G1604" s="260">
        <v>43</v>
      </c>
      <c r="H1604" s="247">
        <v>1</v>
      </c>
      <c r="I1604" s="84">
        <f t="shared" si="577"/>
        <v>1543</v>
      </c>
      <c r="J1604" s="84">
        <v>250</v>
      </c>
      <c r="K1604" s="80">
        <f t="shared" si="578"/>
        <v>385750</v>
      </c>
      <c r="L1604" s="245"/>
      <c r="M1604" s="248"/>
      <c r="N1604" s="245"/>
      <c r="O1604" s="48"/>
      <c r="P1604" s="58"/>
      <c r="Q1604" s="251"/>
      <c r="R1604" s="251"/>
      <c r="S1604" s="251"/>
      <c r="T1604" s="245"/>
      <c r="U1604" s="248"/>
      <c r="V1604" s="245"/>
      <c r="W1604" s="253"/>
      <c r="X1604" s="243"/>
      <c r="Y1604" s="243"/>
      <c r="Z1604" s="125">
        <f t="shared" si="579"/>
        <v>385750</v>
      </c>
      <c r="AA1604" s="254">
        <v>0.01</v>
      </c>
      <c r="AB1604" s="76">
        <f t="shared" si="576"/>
        <v>38.575000000000003</v>
      </c>
      <c r="AC1604" s="83">
        <f t="shared" si="572"/>
        <v>32.78875</v>
      </c>
      <c r="AD1604" s="501" t="s">
        <v>20</v>
      </c>
      <c r="AE1604" s="489" t="s">
        <v>183</v>
      </c>
      <c r="AF1604" s="489" t="s">
        <v>74</v>
      </c>
      <c r="AG1604" s="498" t="s">
        <v>963</v>
      </c>
      <c r="AH1604" s="498" t="s">
        <v>54</v>
      </c>
      <c r="AI1604" s="12" t="s">
        <v>14</v>
      </c>
      <c r="AJ1604" s="6" t="s">
        <v>36</v>
      </c>
      <c r="AK1604" s="11" t="s">
        <v>15</v>
      </c>
      <c r="AL1604" s="11" t="s">
        <v>16</v>
      </c>
      <c r="AM1604" s="11" t="s">
        <v>17</v>
      </c>
      <c r="AN1604" s="11" t="s">
        <v>72</v>
      </c>
      <c r="AO1604" s="11" t="s">
        <v>445</v>
      </c>
      <c r="AP1604" s="11">
        <v>13</v>
      </c>
      <c r="AQ1604" s="11">
        <v>3</v>
      </c>
      <c r="AR1604" s="11">
        <v>32</v>
      </c>
    </row>
    <row r="1605" spans="1:44">
      <c r="A1605" s="286"/>
      <c r="B1605" s="249" t="s">
        <v>1289</v>
      </c>
      <c r="C1605" s="275">
        <v>23933</v>
      </c>
      <c r="D1605" s="245">
        <v>4</v>
      </c>
      <c r="E1605" s="246">
        <v>11</v>
      </c>
      <c r="F1605" s="246">
        <v>2</v>
      </c>
      <c r="G1605" s="246">
        <v>42</v>
      </c>
      <c r="H1605" s="247">
        <v>1</v>
      </c>
      <c r="I1605" s="84">
        <f t="shared" si="577"/>
        <v>4642</v>
      </c>
      <c r="J1605" s="84">
        <v>250</v>
      </c>
      <c r="K1605" s="80">
        <f t="shared" si="578"/>
        <v>1160500</v>
      </c>
      <c r="L1605" s="245"/>
      <c r="M1605" s="248"/>
      <c r="N1605" s="249"/>
      <c r="O1605" s="45"/>
      <c r="P1605" s="139"/>
      <c r="Q1605" s="250"/>
      <c r="R1605" s="250"/>
      <c r="S1605" s="251"/>
      <c r="T1605" s="249"/>
      <c r="U1605" s="252"/>
      <c r="V1605" s="249"/>
      <c r="W1605" s="253"/>
      <c r="X1605" s="243"/>
      <c r="Y1605" s="243"/>
      <c r="Z1605" s="125">
        <f t="shared" si="579"/>
        <v>1160500</v>
      </c>
      <c r="AA1605" s="254">
        <v>0.01</v>
      </c>
      <c r="AB1605" s="76">
        <f t="shared" si="576"/>
        <v>116.05</v>
      </c>
      <c r="AC1605" s="83">
        <f t="shared" si="572"/>
        <v>98.642499999999998</v>
      </c>
      <c r="AD1605" s="485" t="s">
        <v>20</v>
      </c>
      <c r="AE1605" s="486" t="s">
        <v>183</v>
      </c>
      <c r="AF1605" s="486" t="s">
        <v>74</v>
      </c>
      <c r="AG1605" s="510">
        <v>5350400044682</v>
      </c>
      <c r="AH1605" s="498" t="s">
        <v>54</v>
      </c>
      <c r="AI1605" s="12" t="s">
        <v>14</v>
      </c>
      <c r="AJ1605" s="3" t="s">
        <v>15</v>
      </c>
      <c r="AK1605" s="3" t="s">
        <v>16</v>
      </c>
      <c r="AL1605" s="3" t="s">
        <v>310</v>
      </c>
    </row>
    <row r="1606" spans="1:44">
      <c r="A1606" s="286"/>
      <c r="B1606" s="243" t="s">
        <v>1723</v>
      </c>
      <c r="C1606" s="258"/>
      <c r="D1606" s="259" t="s">
        <v>14</v>
      </c>
      <c r="E1606" s="246">
        <v>0</v>
      </c>
      <c r="F1606" s="246">
        <v>1</v>
      </c>
      <c r="G1606" s="246">
        <v>6</v>
      </c>
      <c r="H1606" s="247">
        <v>1</v>
      </c>
      <c r="I1606" s="65">
        <f t="shared" si="577"/>
        <v>106</v>
      </c>
      <c r="J1606" s="84">
        <v>250</v>
      </c>
      <c r="K1606" s="80">
        <f t="shared" si="578"/>
        <v>26500</v>
      </c>
      <c r="L1606" s="245"/>
      <c r="M1606" s="248"/>
      <c r="N1606" s="249"/>
      <c r="O1606" s="45"/>
      <c r="P1606" s="139"/>
      <c r="Q1606" s="250"/>
      <c r="R1606" s="250"/>
      <c r="S1606" s="251"/>
      <c r="T1606" s="249"/>
      <c r="U1606" s="252"/>
      <c r="V1606" s="249"/>
      <c r="W1606" s="253"/>
      <c r="X1606" s="243"/>
      <c r="Y1606" s="243"/>
      <c r="Z1606" s="125">
        <f t="shared" si="579"/>
        <v>26500</v>
      </c>
      <c r="AA1606" s="254">
        <v>0.01</v>
      </c>
      <c r="AB1606" s="76">
        <f t="shared" si="576"/>
        <v>2.65</v>
      </c>
      <c r="AC1606" s="83">
        <f t="shared" si="572"/>
        <v>2.2524999999999999</v>
      </c>
      <c r="AD1606" s="485" t="s">
        <v>20</v>
      </c>
      <c r="AE1606" s="486" t="s">
        <v>183</v>
      </c>
      <c r="AF1606" s="486" t="s">
        <v>74</v>
      </c>
      <c r="AG1606" s="510">
        <v>5350400044682</v>
      </c>
      <c r="AH1606" s="498" t="s">
        <v>54</v>
      </c>
      <c r="AI1606" s="12" t="s">
        <v>14</v>
      </c>
      <c r="AJ1606" s="3"/>
      <c r="AK1606" s="14"/>
      <c r="AL1606" s="14"/>
    </row>
    <row r="1607" spans="1:44">
      <c r="A1607" s="286"/>
      <c r="B1607" s="243" t="s">
        <v>1723</v>
      </c>
      <c r="C1607" s="258"/>
      <c r="D1607" s="259" t="s">
        <v>14</v>
      </c>
      <c r="E1607" s="246">
        <v>0</v>
      </c>
      <c r="F1607" s="246">
        <v>0</v>
      </c>
      <c r="G1607" s="246">
        <v>93</v>
      </c>
      <c r="H1607" s="247">
        <v>1</v>
      </c>
      <c r="I1607" s="65">
        <f t="shared" si="577"/>
        <v>93</v>
      </c>
      <c r="J1607" s="84">
        <v>250</v>
      </c>
      <c r="K1607" s="80">
        <f t="shared" si="578"/>
        <v>23250</v>
      </c>
      <c r="L1607" s="245"/>
      <c r="M1607" s="248"/>
      <c r="N1607" s="249"/>
      <c r="O1607" s="45"/>
      <c r="P1607" s="139"/>
      <c r="Q1607" s="250"/>
      <c r="R1607" s="250"/>
      <c r="S1607" s="251"/>
      <c r="T1607" s="249"/>
      <c r="U1607" s="252"/>
      <c r="V1607" s="249"/>
      <c r="W1607" s="253"/>
      <c r="X1607" s="243"/>
      <c r="Y1607" s="243"/>
      <c r="Z1607" s="125">
        <f t="shared" si="579"/>
        <v>23250</v>
      </c>
      <c r="AA1607" s="254">
        <v>0.01</v>
      </c>
      <c r="AB1607" s="76">
        <f t="shared" si="576"/>
        <v>2.3250000000000002</v>
      </c>
      <c r="AC1607" s="83">
        <f t="shared" si="572"/>
        <v>1.9762500000000001</v>
      </c>
      <c r="AD1607" s="485" t="s">
        <v>20</v>
      </c>
      <c r="AE1607" s="486" t="s">
        <v>183</v>
      </c>
      <c r="AF1607" s="486" t="s">
        <v>74</v>
      </c>
      <c r="AG1607" s="510">
        <v>5350400044682</v>
      </c>
      <c r="AH1607" s="498" t="s">
        <v>54</v>
      </c>
      <c r="AI1607" s="12" t="s">
        <v>14</v>
      </c>
      <c r="AJ1607" s="3"/>
      <c r="AK1607" s="14"/>
      <c r="AL1607" s="14"/>
    </row>
    <row r="1608" spans="1:44">
      <c r="A1608" s="286"/>
      <c r="B1608" s="243" t="s">
        <v>1723</v>
      </c>
      <c r="C1608" s="258"/>
      <c r="D1608" s="259" t="s">
        <v>14</v>
      </c>
      <c r="E1608" s="246">
        <v>0</v>
      </c>
      <c r="F1608" s="246">
        <v>0</v>
      </c>
      <c r="G1608" s="246">
        <v>45</v>
      </c>
      <c r="H1608" s="247">
        <v>1</v>
      </c>
      <c r="I1608" s="65">
        <f t="shared" si="577"/>
        <v>45</v>
      </c>
      <c r="J1608" s="84">
        <v>250</v>
      </c>
      <c r="K1608" s="80">
        <f t="shared" si="578"/>
        <v>11250</v>
      </c>
      <c r="L1608" s="245"/>
      <c r="M1608" s="248"/>
      <c r="N1608" s="249"/>
      <c r="O1608" s="45"/>
      <c r="P1608" s="139"/>
      <c r="Q1608" s="250"/>
      <c r="R1608" s="250"/>
      <c r="S1608" s="251"/>
      <c r="T1608" s="249"/>
      <c r="U1608" s="252"/>
      <c r="V1608" s="249"/>
      <c r="W1608" s="253"/>
      <c r="X1608" s="243"/>
      <c r="Y1608" s="243"/>
      <c r="Z1608" s="125">
        <f t="shared" si="579"/>
        <v>11250</v>
      </c>
      <c r="AA1608" s="254">
        <v>0.01</v>
      </c>
      <c r="AB1608" s="76">
        <f t="shared" si="576"/>
        <v>1.125</v>
      </c>
      <c r="AC1608" s="83">
        <f t="shared" si="572"/>
        <v>0.95624999999999993</v>
      </c>
      <c r="AD1608" s="485" t="s">
        <v>20</v>
      </c>
      <c r="AE1608" s="486" t="s">
        <v>183</v>
      </c>
      <c r="AF1608" s="486" t="s">
        <v>74</v>
      </c>
      <c r="AG1608" s="510">
        <v>5350400044682</v>
      </c>
      <c r="AH1608" s="498" t="s">
        <v>54</v>
      </c>
      <c r="AI1608" s="12" t="s">
        <v>14</v>
      </c>
      <c r="AJ1608" s="3"/>
      <c r="AK1608" s="14"/>
      <c r="AL1608" s="14"/>
    </row>
    <row r="1609" spans="1:44" ht="20.100000000000001" customHeight="1">
      <c r="A1609" s="256">
        <v>814</v>
      </c>
      <c r="B1609" s="243" t="s">
        <v>656</v>
      </c>
      <c r="C1609" s="281" t="s">
        <v>1128</v>
      </c>
      <c r="D1609" s="259" t="s">
        <v>95</v>
      </c>
      <c r="E1609" s="312">
        <v>2</v>
      </c>
      <c r="F1609" s="312">
        <v>3</v>
      </c>
      <c r="G1609" s="312">
        <v>38</v>
      </c>
      <c r="H1609" s="247">
        <v>1</v>
      </c>
      <c r="I1609" s="84">
        <f t="shared" si="577"/>
        <v>1138</v>
      </c>
      <c r="J1609" s="84">
        <v>250</v>
      </c>
      <c r="K1609" s="80">
        <f t="shared" si="578"/>
        <v>284500</v>
      </c>
      <c r="L1609" s="245"/>
      <c r="M1609" s="248"/>
      <c r="N1609" s="249"/>
      <c r="O1609" s="45"/>
      <c r="P1609" s="139"/>
      <c r="Q1609" s="250"/>
      <c r="R1609" s="250"/>
      <c r="S1609" s="251"/>
      <c r="T1609" s="249"/>
      <c r="U1609" s="252"/>
      <c r="V1609" s="249"/>
      <c r="W1609" s="253"/>
      <c r="X1609" s="243"/>
      <c r="Y1609" s="243"/>
      <c r="Z1609" s="125">
        <f t="shared" ref="Z1609:Z1611" si="580">K1609</f>
        <v>284500</v>
      </c>
      <c r="AA1609" s="254">
        <v>0.01</v>
      </c>
      <c r="AB1609" s="76">
        <f t="shared" si="576"/>
        <v>28.45</v>
      </c>
      <c r="AC1609" s="83">
        <f t="shared" si="572"/>
        <v>24.182499999999997</v>
      </c>
      <c r="AD1609" s="501" t="s">
        <v>20</v>
      </c>
      <c r="AE1609" s="489" t="s">
        <v>383</v>
      </c>
      <c r="AF1609" s="489" t="s">
        <v>34</v>
      </c>
      <c r="AG1609" s="498" t="s">
        <v>1102</v>
      </c>
      <c r="AH1609" s="498" t="s">
        <v>329</v>
      </c>
      <c r="AI1609" s="12" t="s">
        <v>14</v>
      </c>
      <c r="AJ1609" s="6" t="s">
        <v>36</v>
      </c>
      <c r="AK1609" s="11" t="s">
        <v>15</v>
      </c>
      <c r="AL1609" s="11" t="s">
        <v>16</v>
      </c>
      <c r="AM1609" s="11" t="s">
        <v>17</v>
      </c>
      <c r="AN1609" s="11" t="s">
        <v>43</v>
      </c>
      <c r="AO1609" s="11" t="s">
        <v>626</v>
      </c>
      <c r="AP1609" s="11">
        <v>3</v>
      </c>
      <c r="AQ1609" s="11">
        <v>2</v>
      </c>
      <c r="AR1609" s="11">
        <v>48</v>
      </c>
    </row>
    <row r="1610" spans="1:44" ht="20.100000000000001" customHeight="1">
      <c r="A1610" s="256">
        <v>815</v>
      </c>
      <c r="B1610" s="243" t="s">
        <v>656</v>
      </c>
      <c r="C1610" s="281">
        <v>568</v>
      </c>
      <c r="D1610" s="259" t="s">
        <v>95</v>
      </c>
      <c r="E1610" s="312">
        <v>3</v>
      </c>
      <c r="F1610" s="312">
        <v>3</v>
      </c>
      <c r="G1610" s="312">
        <v>5</v>
      </c>
      <c r="H1610" s="313">
        <v>1</v>
      </c>
      <c r="I1610" s="84">
        <f t="shared" si="577"/>
        <v>1505</v>
      </c>
      <c r="J1610" s="84">
        <v>250</v>
      </c>
      <c r="K1610" s="80">
        <f t="shared" si="578"/>
        <v>376250</v>
      </c>
      <c r="L1610" s="245"/>
      <c r="M1610" s="248"/>
      <c r="N1610" s="249"/>
      <c r="O1610" s="45"/>
      <c r="P1610" s="139"/>
      <c r="Q1610" s="250"/>
      <c r="R1610" s="250"/>
      <c r="S1610" s="251"/>
      <c r="T1610" s="249"/>
      <c r="U1610" s="252"/>
      <c r="V1610" s="249"/>
      <c r="W1610" s="253"/>
      <c r="X1610" s="243"/>
      <c r="Y1610" s="243"/>
      <c r="Z1610" s="125">
        <f t="shared" si="580"/>
        <v>376250</v>
      </c>
      <c r="AA1610" s="254">
        <v>0.01</v>
      </c>
      <c r="AB1610" s="76">
        <f t="shared" si="576"/>
        <v>37.625</v>
      </c>
      <c r="AC1610" s="83">
        <f t="shared" si="572"/>
        <v>31.981249999999999</v>
      </c>
      <c r="AD1610" s="501" t="s">
        <v>20</v>
      </c>
      <c r="AE1610" s="489" t="s">
        <v>383</v>
      </c>
      <c r="AF1610" s="489" t="s">
        <v>34</v>
      </c>
      <c r="AG1610" s="498" t="s">
        <v>818</v>
      </c>
      <c r="AH1610" s="498" t="s">
        <v>91</v>
      </c>
      <c r="AI1610" s="12" t="s">
        <v>95</v>
      </c>
      <c r="AJ1610" s="6" t="s">
        <v>123</v>
      </c>
      <c r="AK1610" s="11" t="s">
        <v>15</v>
      </c>
      <c r="AL1610" s="11" t="s">
        <v>16</v>
      </c>
      <c r="AM1610" s="11" t="s">
        <v>17</v>
      </c>
      <c r="AN1610" s="11" t="s">
        <v>51</v>
      </c>
      <c r="AO1610" s="11" t="s">
        <v>243</v>
      </c>
      <c r="AP1610" s="11">
        <v>4</v>
      </c>
      <c r="AQ1610" s="11">
        <v>0</v>
      </c>
      <c r="AR1610" s="11">
        <v>42</v>
      </c>
    </row>
    <row r="1611" spans="1:44">
      <c r="A1611" s="256">
        <v>816</v>
      </c>
      <c r="B1611" s="243" t="s">
        <v>1322</v>
      </c>
      <c r="C1611" s="262">
        <v>23933</v>
      </c>
      <c r="D1611" s="245">
        <v>4</v>
      </c>
      <c r="E1611" s="267">
        <v>4</v>
      </c>
      <c r="F1611" s="267">
        <v>1</v>
      </c>
      <c r="G1611" s="267">
        <v>74</v>
      </c>
      <c r="H1611" s="247">
        <v>1</v>
      </c>
      <c r="I1611" s="84">
        <f t="shared" si="577"/>
        <v>1774</v>
      </c>
      <c r="J1611" s="84">
        <v>250</v>
      </c>
      <c r="K1611" s="80">
        <f t="shared" si="578"/>
        <v>443500</v>
      </c>
      <c r="L1611" s="245"/>
      <c r="M1611" s="248"/>
      <c r="N1611" s="249"/>
      <c r="O1611" s="45"/>
      <c r="P1611" s="139"/>
      <c r="Q1611" s="250"/>
      <c r="R1611" s="250"/>
      <c r="S1611" s="251"/>
      <c r="T1611" s="249"/>
      <c r="U1611" s="252"/>
      <c r="V1611" s="249"/>
      <c r="W1611" s="253"/>
      <c r="X1611" s="243"/>
      <c r="Y1611" s="243"/>
      <c r="Z1611" s="125">
        <f t="shared" si="580"/>
        <v>443500</v>
      </c>
      <c r="AA1611" s="254">
        <v>0.01</v>
      </c>
      <c r="AB1611" s="76">
        <f t="shared" si="576"/>
        <v>44.35</v>
      </c>
      <c r="AC1611" s="83">
        <f t="shared" si="572"/>
        <v>37.697499999999998</v>
      </c>
      <c r="AD1611" s="4" t="s">
        <v>20</v>
      </c>
      <c r="AE1611" s="4" t="s">
        <v>383</v>
      </c>
      <c r="AF1611" s="4" t="s">
        <v>527</v>
      </c>
      <c r="AG1611" s="121">
        <v>3350500096408</v>
      </c>
      <c r="AH1611" s="8" t="s">
        <v>1571</v>
      </c>
      <c r="AI1611" s="35" t="s">
        <v>195</v>
      </c>
    </row>
    <row r="1612" spans="1:44">
      <c r="A1612" s="256">
        <v>817</v>
      </c>
      <c r="B1612" s="249" t="s">
        <v>1319</v>
      </c>
      <c r="C1612" s="263">
        <v>17241</v>
      </c>
      <c r="D1612" s="245">
        <v>3</v>
      </c>
      <c r="E1612" s="267">
        <v>0</v>
      </c>
      <c r="F1612" s="267">
        <v>0</v>
      </c>
      <c r="G1612" s="267">
        <v>73</v>
      </c>
      <c r="H1612" s="330">
        <v>3</v>
      </c>
      <c r="I1612" s="74">
        <v>47.53</v>
      </c>
      <c r="J1612" s="84">
        <v>500</v>
      </c>
      <c r="K1612" s="60">
        <f>+J1612*I1612</f>
        <v>23765</v>
      </c>
      <c r="L1612" s="48">
        <v>1</v>
      </c>
      <c r="M1612" s="60" t="s">
        <v>1592</v>
      </c>
      <c r="N1612" s="58" t="s">
        <v>1621</v>
      </c>
      <c r="O1612" s="58">
        <v>5</v>
      </c>
      <c r="P1612" s="58">
        <v>260.3</v>
      </c>
      <c r="Q1612" s="174">
        <v>45.09</v>
      </c>
      <c r="R1612" s="210">
        <v>7400</v>
      </c>
      <c r="S1612" s="58">
        <f>+P1612*R1612</f>
        <v>1926220</v>
      </c>
      <c r="T1612" s="65">
        <v>41</v>
      </c>
      <c r="U1612" s="65">
        <v>85</v>
      </c>
      <c r="V1612" s="58">
        <f>+S1612*0.15</f>
        <v>288933</v>
      </c>
      <c r="W1612" s="69">
        <f>+K1612+V1612</f>
        <v>312698</v>
      </c>
      <c r="X1612" s="58">
        <f>+W1612*Q1612/100</f>
        <v>140995.5282</v>
      </c>
      <c r="Y1612" s="58"/>
      <c r="Z1612" s="77">
        <f>+X1612</f>
        <v>140995.5282</v>
      </c>
      <c r="AA1612" s="250">
        <v>0.3</v>
      </c>
      <c r="AB1612" s="82">
        <f>+Z1612*AA1612/100</f>
        <v>422.98658460000001</v>
      </c>
      <c r="AC1612" s="83">
        <f t="shared" si="572"/>
        <v>359.53859691000002</v>
      </c>
      <c r="AD1612" s="523"/>
      <c r="AE1612" s="182" t="s">
        <v>1268</v>
      </c>
      <c r="AF1612" s="182" t="s">
        <v>2093</v>
      </c>
      <c r="AG1612" s="18"/>
    </row>
    <row r="1613" spans="1:44">
      <c r="A1613" s="256"/>
      <c r="B1613" s="249"/>
      <c r="C1613" s="263"/>
      <c r="D1613" s="245"/>
      <c r="E1613" s="267"/>
      <c r="F1613" s="267"/>
      <c r="G1613" s="267"/>
      <c r="H1613" s="330"/>
      <c r="I1613" s="74">
        <v>7.03</v>
      </c>
      <c r="J1613" s="84">
        <v>500</v>
      </c>
      <c r="K1613" s="60">
        <f t="shared" ref="K1613:K1614" si="581">+J1613*I1613</f>
        <v>3515</v>
      </c>
      <c r="L1613" s="48">
        <v>2</v>
      </c>
      <c r="M1613" s="60" t="s">
        <v>1586</v>
      </c>
      <c r="N1613" s="58" t="s">
        <v>1587</v>
      </c>
      <c r="O1613" s="58">
        <v>3</v>
      </c>
      <c r="P1613" s="58">
        <v>78.400000000000006</v>
      </c>
      <c r="Q1613" s="58">
        <v>100</v>
      </c>
      <c r="R1613" s="210">
        <v>2600</v>
      </c>
      <c r="S1613" s="48">
        <f>+P1613*R1613</f>
        <v>203840.00000000003</v>
      </c>
      <c r="T1613" s="65">
        <v>9</v>
      </c>
      <c r="U1613" s="65">
        <v>8</v>
      </c>
      <c r="V1613" s="58">
        <f>+S1613*0.92</f>
        <v>187532.80000000005</v>
      </c>
      <c r="W1613" s="160">
        <f>+V1613+K1613</f>
        <v>191047.80000000005</v>
      </c>
      <c r="X1613" s="59">
        <f>+W1613</f>
        <v>191047.80000000005</v>
      </c>
      <c r="Y1613" s="59"/>
      <c r="Z1613" s="125">
        <f>+X1613</f>
        <v>191047.80000000005</v>
      </c>
      <c r="AA1613" s="254">
        <v>0.3</v>
      </c>
      <c r="AB1613" s="82">
        <f>+Z1613*AA1613/100</f>
        <v>573.14340000000016</v>
      </c>
      <c r="AC1613" s="83">
        <f t="shared" si="572"/>
        <v>487.17189000000013</v>
      </c>
      <c r="AD1613" s="523"/>
      <c r="AE1613" s="182"/>
      <c r="AF1613" s="182"/>
      <c r="AG1613" s="18"/>
    </row>
    <row r="1614" spans="1:44">
      <c r="A1614" s="256"/>
      <c r="B1614" s="249"/>
      <c r="C1614" s="263"/>
      <c r="D1614" s="245"/>
      <c r="E1614" s="267"/>
      <c r="F1614" s="267"/>
      <c r="G1614" s="267"/>
      <c r="H1614" s="330"/>
      <c r="I1614" s="74">
        <v>32.5</v>
      </c>
      <c r="J1614" s="84">
        <v>500</v>
      </c>
      <c r="K1614" s="60">
        <f t="shared" si="581"/>
        <v>16250</v>
      </c>
      <c r="L1614" s="48">
        <v>3</v>
      </c>
      <c r="M1614" s="60" t="s">
        <v>1592</v>
      </c>
      <c r="N1614" s="58" t="s">
        <v>1613</v>
      </c>
      <c r="O1614" s="58">
        <v>2</v>
      </c>
      <c r="P1614" s="58">
        <v>130</v>
      </c>
      <c r="Q1614" s="58">
        <v>100</v>
      </c>
      <c r="R1614" s="210">
        <v>8200</v>
      </c>
      <c r="S1614" s="58">
        <f>+P1614*R1614</f>
        <v>1066000</v>
      </c>
      <c r="T1614" s="65">
        <v>16</v>
      </c>
      <c r="U1614" s="65">
        <v>22</v>
      </c>
      <c r="V1614" s="58">
        <f>+S1614*0.78</f>
        <v>831480</v>
      </c>
      <c r="W1614" s="160">
        <f>+K1614+V1614</f>
        <v>847730</v>
      </c>
      <c r="X1614" s="59">
        <f>+W1614</f>
        <v>847730</v>
      </c>
      <c r="Y1614" s="59">
        <v>50</v>
      </c>
      <c r="Z1614" s="125"/>
      <c r="AA1614" s="254"/>
      <c r="AB1614" s="82"/>
      <c r="AC1614" s="83">
        <f t="shared" si="572"/>
        <v>0</v>
      </c>
      <c r="AD1614" s="523"/>
      <c r="AE1614" s="182"/>
      <c r="AF1614" s="182"/>
      <c r="AG1614" s="18"/>
    </row>
    <row r="1615" spans="1:44">
      <c r="A1615" s="256"/>
      <c r="B1615" s="249"/>
      <c r="C1615" s="263"/>
      <c r="D1615" s="245"/>
      <c r="E1615" s="267"/>
      <c r="F1615" s="267"/>
      <c r="G1615" s="267"/>
      <c r="H1615" s="330"/>
      <c r="I1615" s="74"/>
      <c r="J1615" s="74"/>
      <c r="K1615" s="72"/>
      <c r="L1615" s="58"/>
      <c r="M1615" s="60"/>
      <c r="N1615" s="58"/>
      <c r="O1615" s="58"/>
      <c r="P1615" s="58"/>
      <c r="Q1615" s="58"/>
      <c r="R1615" s="210"/>
      <c r="S1615" s="58"/>
      <c r="T1615" s="60"/>
      <c r="U1615" s="60"/>
      <c r="V1615" s="58"/>
      <c r="W1615" s="160"/>
      <c r="X1615" s="59"/>
      <c r="Y1615" s="59"/>
      <c r="Z1615" s="125"/>
      <c r="AA1615" s="254"/>
      <c r="AB1615" s="82"/>
      <c r="AC1615" s="83">
        <f t="shared" si="572"/>
        <v>0</v>
      </c>
      <c r="AD1615" s="523"/>
      <c r="AE1615" s="182"/>
      <c r="AF1615" s="182"/>
      <c r="AG1615" s="18"/>
    </row>
    <row r="1616" spans="1:44" ht="20.100000000000001" customHeight="1">
      <c r="A1616" s="256">
        <v>818</v>
      </c>
      <c r="B1616" s="243" t="s">
        <v>656</v>
      </c>
      <c r="C1616" s="281">
        <v>747</v>
      </c>
      <c r="D1616" s="259" t="s">
        <v>32</v>
      </c>
      <c r="E1616" s="312">
        <v>1</v>
      </c>
      <c r="F1616" s="312">
        <v>2</v>
      </c>
      <c r="G1616" s="312">
        <v>23</v>
      </c>
      <c r="H1616" s="313">
        <v>1</v>
      </c>
      <c r="I1616" s="84">
        <f t="shared" ref="I1616:I1619" si="582">E1616*400+F1616*100+G1616</f>
        <v>623</v>
      </c>
      <c r="J1616" s="84">
        <v>250</v>
      </c>
      <c r="K1616" s="80">
        <f t="shared" ref="K1616:K1619" si="583">I1616*J1616</f>
        <v>155750</v>
      </c>
      <c r="L1616" s="245"/>
      <c r="M1616" s="248"/>
      <c r="N1616" s="249"/>
      <c r="O1616" s="45"/>
      <c r="P1616" s="139"/>
      <c r="Q1616" s="250"/>
      <c r="R1616" s="250"/>
      <c r="S1616" s="251"/>
      <c r="T1616" s="249"/>
      <c r="U1616" s="252"/>
      <c r="V1616" s="249"/>
      <c r="W1616" s="253"/>
      <c r="X1616" s="243"/>
      <c r="Y1616" s="243"/>
      <c r="Z1616" s="75">
        <f t="shared" ref="Z1616:Z1618" si="584">K1616</f>
        <v>155750</v>
      </c>
      <c r="AA1616" s="254">
        <v>0.01</v>
      </c>
      <c r="AB1616" s="83">
        <f t="shared" ref="AB1616:AB1618" si="585">+Z1616*AA1616/100</f>
        <v>15.574999999999999</v>
      </c>
      <c r="AC1616" s="83">
        <f t="shared" si="572"/>
        <v>13.23875</v>
      </c>
      <c r="AD1616" s="497" t="s">
        <v>44</v>
      </c>
      <c r="AE1616" s="181" t="s">
        <v>58</v>
      </c>
      <c r="AF1616" s="181" t="s">
        <v>59</v>
      </c>
      <c r="AG1616" s="498" t="s">
        <v>778</v>
      </c>
      <c r="AH1616" s="498" t="s">
        <v>133</v>
      </c>
      <c r="AI1616" s="12" t="s">
        <v>32</v>
      </c>
      <c r="AJ1616" s="6" t="s">
        <v>36</v>
      </c>
      <c r="AK1616" s="11" t="s">
        <v>15</v>
      </c>
      <c r="AL1616" s="11" t="s">
        <v>16</v>
      </c>
      <c r="AM1616" s="11" t="s">
        <v>17</v>
      </c>
      <c r="AN1616" s="11" t="s">
        <v>158</v>
      </c>
      <c r="AO1616" s="11" t="s">
        <v>76</v>
      </c>
      <c r="AP1616" s="11">
        <v>5</v>
      </c>
      <c r="AQ1616" s="11">
        <v>2</v>
      </c>
      <c r="AR1616" s="11">
        <v>49</v>
      </c>
    </row>
    <row r="1617" spans="1:44" ht="20.100000000000001" customHeight="1">
      <c r="A1617" s="256"/>
      <c r="B1617" s="243" t="s">
        <v>656</v>
      </c>
      <c r="C1617" s="281">
        <v>1989</v>
      </c>
      <c r="D1617" s="259" t="s">
        <v>32</v>
      </c>
      <c r="E1617" s="312">
        <v>1</v>
      </c>
      <c r="F1617" s="312">
        <v>1</v>
      </c>
      <c r="G1617" s="312">
        <v>62</v>
      </c>
      <c r="H1617" s="313">
        <v>1</v>
      </c>
      <c r="I1617" s="84">
        <f t="shared" si="582"/>
        <v>562</v>
      </c>
      <c r="J1617" s="84">
        <v>250</v>
      </c>
      <c r="K1617" s="80">
        <f t="shared" si="583"/>
        <v>140500</v>
      </c>
      <c r="L1617" s="245"/>
      <c r="M1617" s="248"/>
      <c r="N1617" s="249"/>
      <c r="O1617" s="45"/>
      <c r="P1617" s="139"/>
      <c r="Q1617" s="250"/>
      <c r="R1617" s="250"/>
      <c r="S1617" s="251"/>
      <c r="T1617" s="249"/>
      <c r="U1617" s="252"/>
      <c r="V1617" s="249"/>
      <c r="W1617" s="253"/>
      <c r="X1617" s="243"/>
      <c r="Y1617" s="243"/>
      <c r="Z1617" s="75">
        <f t="shared" si="584"/>
        <v>140500</v>
      </c>
      <c r="AA1617" s="254">
        <v>0.01</v>
      </c>
      <c r="AB1617" s="83">
        <f t="shared" si="585"/>
        <v>14.05</v>
      </c>
      <c r="AC1617" s="83">
        <f t="shared" si="572"/>
        <v>11.942500000000001</v>
      </c>
      <c r="AD1617" s="501" t="s">
        <v>44</v>
      </c>
      <c r="AE1617" s="181" t="s">
        <v>58</v>
      </c>
      <c r="AF1617" s="181" t="s">
        <v>59</v>
      </c>
      <c r="AG1617" s="498" t="s">
        <v>778</v>
      </c>
      <c r="AH1617" s="498"/>
      <c r="AI1617" s="12"/>
      <c r="AJ1617" s="6"/>
      <c r="AK1617" s="11"/>
      <c r="AL1617" s="11"/>
      <c r="AM1617" s="11" t="s">
        <v>17</v>
      </c>
      <c r="AN1617" s="11" t="s">
        <v>91</v>
      </c>
      <c r="AO1617" s="11" t="s">
        <v>191</v>
      </c>
      <c r="AP1617" s="11">
        <v>4</v>
      </c>
      <c r="AQ1617" s="11">
        <v>3</v>
      </c>
      <c r="AR1617" s="11">
        <v>19</v>
      </c>
    </row>
    <row r="1618" spans="1:44" ht="20.100000000000001" customHeight="1">
      <c r="A1618" s="256"/>
      <c r="B1618" s="243" t="s">
        <v>656</v>
      </c>
      <c r="C1618" s="281">
        <v>340</v>
      </c>
      <c r="D1618" s="259" t="s">
        <v>32</v>
      </c>
      <c r="E1618" s="312">
        <v>2</v>
      </c>
      <c r="F1618" s="312">
        <v>3</v>
      </c>
      <c r="G1618" s="312">
        <v>36</v>
      </c>
      <c r="H1618" s="313">
        <v>1</v>
      </c>
      <c r="I1618" s="84">
        <f t="shared" si="582"/>
        <v>1136</v>
      </c>
      <c r="J1618" s="84">
        <v>250</v>
      </c>
      <c r="K1618" s="80">
        <f t="shared" si="583"/>
        <v>284000</v>
      </c>
      <c r="L1618" s="245"/>
      <c r="M1618" s="248"/>
      <c r="N1618" s="245"/>
      <c r="O1618" s="48"/>
      <c r="P1618" s="58"/>
      <c r="Q1618" s="251"/>
      <c r="R1618" s="251"/>
      <c r="S1618" s="251"/>
      <c r="T1618" s="245"/>
      <c r="U1618" s="248"/>
      <c r="V1618" s="245"/>
      <c r="W1618" s="278"/>
      <c r="X1618" s="257"/>
      <c r="Y1618" s="243"/>
      <c r="Z1618" s="75">
        <f t="shared" si="584"/>
        <v>284000</v>
      </c>
      <c r="AA1618" s="254">
        <v>0.01</v>
      </c>
      <c r="AB1618" s="83">
        <f t="shared" si="585"/>
        <v>28.4</v>
      </c>
      <c r="AC1618" s="83">
        <f t="shared" si="572"/>
        <v>24.139999999999997</v>
      </c>
      <c r="AD1618" s="501" t="s">
        <v>44</v>
      </c>
      <c r="AE1618" s="181" t="s">
        <v>58</v>
      </c>
      <c r="AF1618" s="181" t="s">
        <v>59</v>
      </c>
      <c r="AG1618" s="498" t="s">
        <v>778</v>
      </c>
      <c r="AH1618" s="498"/>
      <c r="AI1618" s="12"/>
      <c r="AJ1618" s="6"/>
      <c r="AK1618" s="11"/>
      <c r="AL1618" s="11"/>
      <c r="AM1618" s="11" t="s">
        <v>17</v>
      </c>
      <c r="AN1618" s="11" t="s">
        <v>106</v>
      </c>
      <c r="AO1618" s="11" t="s">
        <v>396</v>
      </c>
      <c r="AP1618" s="11">
        <v>6</v>
      </c>
      <c r="AQ1618" s="11">
        <v>0</v>
      </c>
      <c r="AR1618" s="11">
        <v>37</v>
      </c>
    </row>
    <row r="1619" spans="1:44" ht="20.100000000000001" customHeight="1">
      <c r="A1619" s="256"/>
      <c r="B1619" s="243" t="s">
        <v>1319</v>
      </c>
      <c r="C1619" s="281">
        <v>45838</v>
      </c>
      <c r="D1619" s="259" t="s">
        <v>32</v>
      </c>
      <c r="E1619" s="312">
        <v>0</v>
      </c>
      <c r="F1619" s="312">
        <v>1</v>
      </c>
      <c r="G1619" s="312">
        <v>25</v>
      </c>
      <c r="H1619" s="313">
        <v>5</v>
      </c>
      <c r="I1619" s="84">
        <f t="shared" si="582"/>
        <v>125</v>
      </c>
      <c r="J1619" s="84">
        <v>500</v>
      </c>
      <c r="K1619" s="80">
        <f t="shared" si="583"/>
        <v>62500</v>
      </c>
      <c r="L1619" s="245">
        <v>1</v>
      </c>
      <c r="M1619" s="248" t="s">
        <v>1592</v>
      </c>
      <c r="N1619" s="245" t="s">
        <v>1621</v>
      </c>
      <c r="O1619" s="48">
        <v>2</v>
      </c>
      <c r="P1619" s="142">
        <f>22.4*15.7*2</f>
        <v>703.3599999999999</v>
      </c>
      <c r="Q1619" s="251">
        <f>100-Q1620</f>
        <v>87.915150136487711</v>
      </c>
      <c r="R1619" s="251">
        <v>7400</v>
      </c>
      <c r="S1619" s="58">
        <f>+R1619*P1619</f>
        <v>5204863.9999999991</v>
      </c>
      <c r="T1619" s="245">
        <v>18</v>
      </c>
      <c r="U1619" s="248">
        <v>65</v>
      </c>
      <c r="V1619" s="58">
        <f>+S1619*0.35</f>
        <v>1821702.3999999997</v>
      </c>
      <c r="W1619" s="99">
        <f>+V1619+K1619</f>
        <v>1884202.3999999997</v>
      </c>
      <c r="X1619" s="59">
        <f>+W1619*Q1619/100</f>
        <v>1656499.3688353044</v>
      </c>
      <c r="Y1619" s="59">
        <v>50</v>
      </c>
      <c r="Z1619" s="59"/>
      <c r="AA1619" s="340"/>
      <c r="AB1619" s="83"/>
      <c r="AC1619" s="83">
        <f t="shared" si="572"/>
        <v>0</v>
      </c>
      <c r="AD1619" s="501" t="s">
        <v>44</v>
      </c>
      <c r="AE1619" s="181" t="s">
        <v>58</v>
      </c>
      <c r="AF1619" s="181" t="s">
        <v>59</v>
      </c>
      <c r="AG1619" s="498" t="s">
        <v>778</v>
      </c>
      <c r="AH1619" s="498"/>
      <c r="AI1619" s="12"/>
      <c r="AJ1619" s="6"/>
      <c r="AK1619" s="11"/>
      <c r="AL1619" s="11"/>
      <c r="AM1619" s="11"/>
      <c r="AN1619" s="11"/>
      <c r="AO1619" s="11"/>
      <c r="AP1619" s="11"/>
      <c r="AQ1619" s="11"/>
      <c r="AR1619" s="11"/>
    </row>
    <row r="1620" spans="1:44" ht="20.100000000000001" customHeight="1">
      <c r="A1620" s="256"/>
      <c r="B1620" s="243"/>
      <c r="C1620" s="258"/>
      <c r="D1620" s="259"/>
      <c r="E1620" s="260"/>
      <c r="F1620" s="260"/>
      <c r="G1620" s="260"/>
      <c r="H1620" s="264"/>
      <c r="I1620" s="65"/>
      <c r="J1620" s="65"/>
      <c r="K1620" s="80"/>
      <c r="L1620" s="245"/>
      <c r="M1620" s="248" t="s">
        <v>1662</v>
      </c>
      <c r="N1620" s="245" t="s">
        <v>1613</v>
      </c>
      <c r="O1620" s="48">
        <v>3</v>
      </c>
      <c r="P1620" s="48">
        <v>85</v>
      </c>
      <c r="Q1620" s="251">
        <f>+P1620*100/P1619</f>
        <v>12.084849863512286</v>
      </c>
      <c r="R1620" s="251"/>
      <c r="S1620" s="251"/>
      <c r="T1620" s="245"/>
      <c r="U1620" s="248"/>
      <c r="V1620" s="245"/>
      <c r="W1620" s="278"/>
      <c r="X1620" s="59">
        <f>+W1619*Q1620/100</f>
        <v>227703.03116469516</v>
      </c>
      <c r="Y1620" s="59"/>
      <c r="Z1620" s="59">
        <f>+X1620</f>
        <v>227703.03116469516</v>
      </c>
      <c r="AA1620" s="340">
        <v>0.3</v>
      </c>
      <c r="AB1620" s="83">
        <f>+Z1620*AA1620/100</f>
        <v>683.10909349408541</v>
      </c>
      <c r="AC1620" s="83">
        <f t="shared" si="572"/>
        <v>580.64272946997255</v>
      </c>
      <c r="AD1620" s="501"/>
      <c r="AE1620" s="489"/>
      <c r="AF1620" s="489"/>
      <c r="AG1620" s="498"/>
      <c r="AH1620" s="498"/>
      <c r="AI1620" s="12"/>
      <c r="AJ1620" s="6"/>
      <c r="AK1620" s="11"/>
      <c r="AL1620" s="11"/>
      <c r="AM1620" s="11"/>
      <c r="AN1620" s="11"/>
      <c r="AO1620" s="11"/>
      <c r="AP1620" s="11"/>
      <c r="AQ1620" s="11"/>
      <c r="AR1620" s="11"/>
    </row>
    <row r="1621" spans="1:44" ht="20.100000000000001" customHeight="1">
      <c r="A1621" s="256"/>
      <c r="B1621" s="243"/>
      <c r="C1621" s="258"/>
      <c r="D1621" s="259"/>
      <c r="E1621" s="260"/>
      <c r="F1621" s="260"/>
      <c r="G1621" s="260"/>
      <c r="H1621" s="264"/>
      <c r="I1621" s="65"/>
      <c r="J1621" s="65"/>
      <c r="K1621" s="80"/>
      <c r="L1621" s="245">
        <v>2</v>
      </c>
      <c r="M1621" s="248" t="s">
        <v>1630</v>
      </c>
      <c r="N1621" s="245" t="s">
        <v>1595</v>
      </c>
      <c r="O1621" s="48">
        <v>2</v>
      </c>
      <c r="P1621" s="48">
        <v>32</v>
      </c>
      <c r="Q1621" s="251"/>
      <c r="R1621" s="251">
        <v>7400</v>
      </c>
      <c r="S1621" s="58">
        <f>+R1621*P1621</f>
        <v>236800</v>
      </c>
      <c r="T1621" s="245">
        <v>21</v>
      </c>
      <c r="U1621" s="248">
        <v>93</v>
      </c>
      <c r="V1621" s="58">
        <f>+S1621*0.07</f>
        <v>16576</v>
      </c>
      <c r="W1621" s="99">
        <f>+V1621</f>
        <v>16576</v>
      </c>
      <c r="X1621" s="59">
        <f>+W1621</f>
        <v>16576</v>
      </c>
      <c r="Y1621" s="59">
        <v>50</v>
      </c>
      <c r="Z1621" s="125"/>
      <c r="AA1621" s="340"/>
      <c r="AB1621" s="83"/>
      <c r="AC1621" s="83">
        <f t="shared" si="572"/>
        <v>0</v>
      </c>
      <c r="AD1621" s="501"/>
      <c r="AE1621" s="489"/>
      <c r="AF1621" s="489"/>
      <c r="AG1621" s="498"/>
      <c r="AH1621" s="498"/>
      <c r="AI1621" s="12"/>
      <c r="AJ1621" s="6"/>
      <c r="AK1621" s="11"/>
      <c r="AL1621" s="11"/>
      <c r="AM1621" s="11"/>
      <c r="AN1621" s="11"/>
      <c r="AO1621" s="11"/>
      <c r="AP1621" s="11"/>
      <c r="AQ1621" s="11"/>
      <c r="AR1621" s="11"/>
    </row>
    <row r="1622" spans="1:44" ht="20.100000000000001" customHeight="1">
      <c r="A1622" s="256"/>
      <c r="B1622" s="243"/>
      <c r="C1622" s="258"/>
      <c r="D1622" s="259"/>
      <c r="E1622" s="260"/>
      <c r="F1622" s="260"/>
      <c r="G1622" s="260"/>
      <c r="H1622" s="264"/>
      <c r="I1622" s="65"/>
      <c r="J1622" s="65"/>
      <c r="K1622" s="80"/>
      <c r="L1622" s="245">
        <v>3</v>
      </c>
      <c r="M1622" s="248" t="s">
        <v>1620</v>
      </c>
      <c r="N1622" s="245" t="s">
        <v>1613</v>
      </c>
      <c r="O1622" s="48">
        <v>2</v>
      </c>
      <c r="P1622" s="48">
        <v>10</v>
      </c>
      <c r="Q1622" s="251"/>
      <c r="R1622" s="251">
        <v>7400</v>
      </c>
      <c r="S1622" s="58">
        <f>+R1622*P1622</f>
        <v>74000</v>
      </c>
      <c r="T1622" s="245">
        <v>21</v>
      </c>
      <c r="U1622" s="248">
        <v>32</v>
      </c>
      <c r="V1622" s="58">
        <f>+S1622*0.68</f>
        <v>50320</v>
      </c>
      <c r="W1622" s="99">
        <f>+V1622</f>
        <v>50320</v>
      </c>
      <c r="X1622" s="59">
        <f>+W1622</f>
        <v>50320</v>
      </c>
      <c r="Y1622" s="59">
        <v>50</v>
      </c>
      <c r="Z1622" s="125"/>
      <c r="AA1622" s="340"/>
      <c r="AB1622" s="83"/>
      <c r="AC1622" s="83">
        <f t="shared" si="572"/>
        <v>0</v>
      </c>
      <c r="AD1622" s="501"/>
      <c r="AE1622" s="489"/>
      <c r="AF1622" s="489"/>
      <c r="AG1622" s="498"/>
      <c r="AH1622" s="498"/>
      <c r="AI1622" s="12"/>
      <c r="AJ1622" s="6"/>
      <c r="AK1622" s="11"/>
      <c r="AL1622" s="11"/>
      <c r="AM1622" s="11"/>
      <c r="AN1622" s="11"/>
      <c r="AO1622" s="11"/>
      <c r="AP1622" s="11"/>
      <c r="AQ1622" s="11"/>
      <c r="AR1622" s="11"/>
    </row>
    <row r="1623" spans="1:44" ht="20.100000000000001" customHeight="1">
      <c r="A1623" s="256"/>
      <c r="B1623" s="243"/>
      <c r="C1623" s="258"/>
      <c r="D1623" s="259"/>
      <c r="E1623" s="260"/>
      <c r="F1623" s="260"/>
      <c r="G1623" s="260"/>
      <c r="H1623" s="264"/>
      <c r="I1623" s="65"/>
      <c r="J1623" s="65"/>
      <c r="K1623" s="80"/>
      <c r="L1623" s="245"/>
      <c r="M1623" s="248"/>
      <c r="N1623" s="245"/>
      <c r="O1623" s="48"/>
      <c r="P1623" s="58"/>
      <c r="Q1623" s="251"/>
      <c r="R1623" s="251"/>
      <c r="S1623" s="58"/>
      <c r="T1623" s="245"/>
      <c r="U1623" s="248"/>
      <c r="V1623" s="58"/>
      <c r="W1623" s="99"/>
      <c r="X1623" s="59"/>
      <c r="Y1623" s="257"/>
      <c r="Z1623" s="125"/>
      <c r="AA1623" s="340"/>
      <c r="AB1623" s="83"/>
      <c r="AC1623" s="83">
        <f t="shared" si="572"/>
        <v>0</v>
      </c>
      <c r="AD1623" s="501"/>
      <c r="AE1623" s="489"/>
      <c r="AF1623" s="489"/>
      <c r="AG1623" s="498"/>
      <c r="AH1623" s="498"/>
      <c r="AI1623" s="12"/>
      <c r="AJ1623" s="6"/>
      <c r="AK1623" s="11"/>
      <c r="AL1623" s="11"/>
      <c r="AM1623" s="11"/>
      <c r="AN1623" s="11"/>
      <c r="AO1623" s="11"/>
      <c r="AP1623" s="11"/>
      <c r="AQ1623" s="11"/>
      <c r="AR1623" s="11"/>
    </row>
    <row r="1624" spans="1:44" ht="20.100000000000001" customHeight="1">
      <c r="A1624" s="256">
        <v>819</v>
      </c>
      <c r="B1624" s="243" t="s">
        <v>656</v>
      </c>
      <c r="C1624" s="258">
        <v>481</v>
      </c>
      <c r="D1624" s="259" t="s">
        <v>95</v>
      </c>
      <c r="E1624" s="260">
        <v>11</v>
      </c>
      <c r="F1624" s="260">
        <v>1</v>
      </c>
      <c r="G1624" s="260">
        <v>88.4</v>
      </c>
      <c r="H1624" s="247">
        <v>1</v>
      </c>
      <c r="I1624" s="74">
        <v>4588.3999999999996</v>
      </c>
      <c r="J1624" s="84">
        <v>250</v>
      </c>
      <c r="K1624" s="80">
        <v>1147100</v>
      </c>
      <c r="L1624" s="245"/>
      <c r="M1624" s="248"/>
      <c r="N1624" s="245"/>
      <c r="O1624" s="48"/>
      <c r="P1624" s="58"/>
      <c r="Q1624" s="251"/>
      <c r="R1624" s="251"/>
      <c r="S1624" s="251"/>
      <c r="T1624" s="245"/>
      <c r="U1624" s="248"/>
      <c r="V1624" s="245"/>
      <c r="W1624" s="278"/>
      <c r="X1624" s="257"/>
      <c r="Y1624" s="243"/>
      <c r="Z1624" s="125">
        <v>1147100</v>
      </c>
      <c r="AA1624" s="254">
        <v>0.01</v>
      </c>
      <c r="AB1624" s="83">
        <v>114.71</v>
      </c>
      <c r="AC1624" s="83">
        <f t="shared" si="572"/>
        <v>97.503499999999988</v>
      </c>
      <c r="AD1624" s="497" t="s">
        <v>10</v>
      </c>
      <c r="AE1624" s="515" t="s">
        <v>297</v>
      </c>
      <c r="AF1624" s="515" t="s">
        <v>34</v>
      </c>
      <c r="AG1624" s="498" t="s">
        <v>895</v>
      </c>
      <c r="AH1624" s="498" t="s">
        <v>91</v>
      </c>
      <c r="AI1624" s="12" t="s">
        <v>95</v>
      </c>
      <c r="AJ1624" s="6" t="s">
        <v>123</v>
      </c>
      <c r="AK1624" s="11" t="s">
        <v>15</v>
      </c>
      <c r="AL1624" s="11" t="s">
        <v>16</v>
      </c>
      <c r="AM1624" s="11" t="s">
        <v>17</v>
      </c>
      <c r="AN1624" s="11" t="s">
        <v>68</v>
      </c>
      <c r="AO1624" s="11" t="s">
        <v>362</v>
      </c>
      <c r="AP1624" s="11">
        <v>3</v>
      </c>
      <c r="AQ1624" s="11">
        <v>1</v>
      </c>
      <c r="AR1624" s="11">
        <v>10</v>
      </c>
    </row>
    <row r="1625" spans="1:44" ht="20.100000000000001" customHeight="1">
      <c r="A1625" s="256"/>
      <c r="B1625" s="243" t="s">
        <v>1286</v>
      </c>
      <c r="C1625" s="281">
        <v>23933</v>
      </c>
      <c r="D1625" s="259" t="s">
        <v>95</v>
      </c>
      <c r="E1625" s="260">
        <v>11</v>
      </c>
      <c r="F1625" s="260">
        <v>3</v>
      </c>
      <c r="G1625" s="260">
        <v>20</v>
      </c>
      <c r="H1625" s="247">
        <v>1</v>
      </c>
      <c r="I1625" s="84">
        <v>4720</v>
      </c>
      <c r="J1625" s="84">
        <v>250</v>
      </c>
      <c r="K1625" s="80">
        <v>1180000</v>
      </c>
      <c r="L1625" s="245"/>
      <c r="M1625" s="248"/>
      <c r="N1625" s="245"/>
      <c r="O1625" s="48"/>
      <c r="P1625" s="58"/>
      <c r="Q1625" s="251"/>
      <c r="R1625" s="251"/>
      <c r="S1625" s="251"/>
      <c r="T1625" s="245"/>
      <c r="U1625" s="248"/>
      <c r="V1625" s="245"/>
      <c r="W1625" s="278"/>
      <c r="X1625" s="257"/>
      <c r="Y1625" s="243"/>
      <c r="Z1625" s="125">
        <v>1180000</v>
      </c>
      <c r="AA1625" s="254">
        <v>0.01</v>
      </c>
      <c r="AB1625" s="83">
        <v>118</v>
      </c>
      <c r="AC1625" s="83">
        <f t="shared" si="572"/>
        <v>100.3</v>
      </c>
      <c r="AD1625" s="501" t="s">
        <v>10</v>
      </c>
      <c r="AE1625" s="489" t="s">
        <v>297</v>
      </c>
      <c r="AF1625" s="489" t="s">
        <v>34</v>
      </c>
      <c r="AG1625" s="498" t="s">
        <v>895</v>
      </c>
      <c r="AH1625" s="498" t="s">
        <v>91</v>
      </c>
      <c r="AI1625" s="12" t="s">
        <v>95</v>
      </c>
      <c r="AJ1625" s="6" t="s">
        <v>123</v>
      </c>
      <c r="AK1625" s="11"/>
      <c r="AL1625" s="11"/>
      <c r="AM1625" s="11"/>
      <c r="AN1625" s="11"/>
      <c r="AO1625" s="11"/>
      <c r="AP1625" s="11"/>
      <c r="AQ1625" s="11"/>
      <c r="AR1625" s="11"/>
    </row>
    <row r="1626" spans="1:44" ht="20.100000000000001" customHeight="1">
      <c r="A1626" s="256">
        <v>820</v>
      </c>
      <c r="B1626" s="243" t="s">
        <v>656</v>
      </c>
      <c r="C1626" s="258">
        <v>481</v>
      </c>
      <c r="D1626" s="259" t="s">
        <v>95</v>
      </c>
      <c r="E1626" s="260">
        <v>4</v>
      </c>
      <c r="F1626" s="260">
        <v>2</v>
      </c>
      <c r="G1626" s="260">
        <v>73</v>
      </c>
      <c r="H1626" s="264">
        <v>1</v>
      </c>
      <c r="I1626" s="84">
        <f t="shared" ref="I1626:I1653" si="586">E1626*400+F1626*100+G1626</f>
        <v>1873</v>
      </c>
      <c r="J1626" s="84">
        <v>250</v>
      </c>
      <c r="K1626" s="80">
        <f t="shared" ref="K1626:K1653" si="587">I1626*J1626</f>
        <v>468250</v>
      </c>
      <c r="L1626" s="245"/>
      <c r="M1626" s="248"/>
      <c r="N1626" s="245"/>
      <c r="O1626" s="48"/>
      <c r="P1626" s="58"/>
      <c r="Q1626" s="251"/>
      <c r="R1626" s="251"/>
      <c r="S1626" s="251"/>
      <c r="T1626" s="245"/>
      <c r="U1626" s="248"/>
      <c r="V1626" s="245"/>
      <c r="W1626" s="278"/>
      <c r="X1626" s="257"/>
      <c r="Y1626" s="243"/>
      <c r="Z1626" s="125">
        <f t="shared" ref="Z1626:Z1632" si="588">K1626</f>
        <v>468250</v>
      </c>
      <c r="AA1626" s="254">
        <v>0.01</v>
      </c>
      <c r="AB1626" s="83">
        <f t="shared" ref="AB1626:AB1642" si="589">+Z1626*AA1626/100</f>
        <v>46.825000000000003</v>
      </c>
      <c r="AC1626" s="83">
        <f t="shared" si="572"/>
        <v>39.801250000000003</v>
      </c>
      <c r="AD1626" s="501" t="s">
        <v>44</v>
      </c>
      <c r="AE1626" s="489" t="s">
        <v>2348</v>
      </c>
      <c r="AF1626" s="489" t="s">
        <v>370</v>
      </c>
      <c r="AG1626" s="498" t="s">
        <v>812</v>
      </c>
      <c r="AH1626" s="498" t="s">
        <v>377</v>
      </c>
      <c r="AI1626" s="12" t="s">
        <v>163</v>
      </c>
      <c r="AJ1626" s="200" t="s">
        <v>195</v>
      </c>
      <c r="AK1626" s="11" t="s">
        <v>195</v>
      </c>
      <c r="AL1626" s="11" t="s">
        <v>196</v>
      </c>
      <c r="AM1626" s="11" t="s">
        <v>17</v>
      </c>
      <c r="AN1626" s="11" t="s">
        <v>18</v>
      </c>
      <c r="AO1626" s="11" t="s">
        <v>243</v>
      </c>
      <c r="AP1626" s="11">
        <v>6</v>
      </c>
      <c r="AQ1626" s="11">
        <v>1</v>
      </c>
      <c r="AR1626" s="11">
        <v>56</v>
      </c>
    </row>
    <row r="1627" spans="1:44" ht="20.100000000000001" customHeight="1">
      <c r="A1627" s="256">
        <v>821</v>
      </c>
      <c r="B1627" s="243" t="s">
        <v>656</v>
      </c>
      <c r="C1627" s="258">
        <v>674</v>
      </c>
      <c r="D1627" s="259" t="s">
        <v>32</v>
      </c>
      <c r="E1627" s="260">
        <v>4</v>
      </c>
      <c r="F1627" s="260">
        <v>3</v>
      </c>
      <c r="G1627" s="260">
        <v>50.4</v>
      </c>
      <c r="H1627" s="264">
        <v>1</v>
      </c>
      <c r="I1627" s="74">
        <v>1950.4</v>
      </c>
      <c r="J1627" s="84">
        <v>250</v>
      </c>
      <c r="K1627" s="80">
        <v>487600</v>
      </c>
      <c r="L1627" s="245"/>
      <c r="M1627" s="248"/>
      <c r="N1627" s="245"/>
      <c r="O1627" s="48"/>
      <c r="P1627" s="58"/>
      <c r="Q1627" s="251"/>
      <c r="R1627" s="251"/>
      <c r="S1627" s="251"/>
      <c r="T1627" s="245"/>
      <c r="U1627" s="248"/>
      <c r="V1627" s="245"/>
      <c r="W1627" s="278"/>
      <c r="X1627" s="257"/>
      <c r="Y1627" s="243"/>
      <c r="Z1627" s="125">
        <v>487600</v>
      </c>
      <c r="AA1627" s="254">
        <v>0.01</v>
      </c>
      <c r="AB1627" s="83">
        <v>48.76</v>
      </c>
      <c r="AC1627" s="83">
        <f t="shared" si="572"/>
        <v>41.445999999999998</v>
      </c>
      <c r="AD1627" s="501" t="s">
        <v>20</v>
      </c>
      <c r="AE1627" s="489" t="s">
        <v>504</v>
      </c>
      <c r="AF1627" s="489" t="s">
        <v>505</v>
      </c>
      <c r="AG1627" s="498" t="s">
        <v>781</v>
      </c>
      <c r="AH1627" s="498" t="s">
        <v>136</v>
      </c>
      <c r="AI1627" s="12" t="s">
        <v>24</v>
      </c>
      <c r="AJ1627" s="6" t="s">
        <v>321</v>
      </c>
      <c r="AK1627" s="11" t="s">
        <v>15</v>
      </c>
      <c r="AL1627" s="11" t="s">
        <v>16</v>
      </c>
      <c r="AM1627" s="11" t="s">
        <v>17</v>
      </c>
      <c r="AN1627" s="11" t="s">
        <v>13</v>
      </c>
      <c r="AO1627" s="11" t="s">
        <v>76</v>
      </c>
      <c r="AP1627" s="11">
        <v>1</v>
      </c>
      <c r="AQ1627" s="11">
        <v>0</v>
      </c>
      <c r="AR1627" s="11">
        <v>32</v>
      </c>
    </row>
    <row r="1628" spans="1:44" ht="20.100000000000001" customHeight="1">
      <c r="A1628" s="256"/>
      <c r="B1628" s="243" t="s">
        <v>656</v>
      </c>
      <c r="C1628" s="258">
        <v>674</v>
      </c>
      <c r="D1628" s="259" t="s">
        <v>32</v>
      </c>
      <c r="E1628" s="260">
        <v>7</v>
      </c>
      <c r="F1628" s="260">
        <v>3</v>
      </c>
      <c r="G1628" s="260">
        <v>47.2</v>
      </c>
      <c r="H1628" s="264">
        <v>1</v>
      </c>
      <c r="I1628" s="74">
        <v>3147.2</v>
      </c>
      <c r="J1628" s="84">
        <v>250</v>
      </c>
      <c r="K1628" s="80">
        <v>786800</v>
      </c>
      <c r="L1628" s="245"/>
      <c r="M1628" s="248"/>
      <c r="N1628" s="245"/>
      <c r="O1628" s="48"/>
      <c r="P1628" s="58"/>
      <c r="Q1628" s="251"/>
      <c r="R1628" s="251"/>
      <c r="S1628" s="251"/>
      <c r="T1628" s="245"/>
      <c r="U1628" s="248"/>
      <c r="V1628" s="245"/>
      <c r="W1628" s="278"/>
      <c r="X1628" s="257"/>
      <c r="Y1628" s="243"/>
      <c r="Z1628" s="125">
        <v>786800</v>
      </c>
      <c r="AA1628" s="254">
        <v>0.01</v>
      </c>
      <c r="AB1628" s="83">
        <v>78.680000000000007</v>
      </c>
      <c r="AC1628" s="83">
        <f t="shared" si="572"/>
        <v>66.878</v>
      </c>
      <c r="AD1628" s="501" t="s">
        <v>20</v>
      </c>
      <c r="AE1628" s="489" t="s">
        <v>504</v>
      </c>
      <c r="AF1628" s="489" t="s">
        <v>505</v>
      </c>
      <c r="AG1628" s="498"/>
      <c r="AH1628" s="498"/>
      <c r="AI1628" s="12"/>
      <c r="AJ1628" s="6"/>
      <c r="AK1628" s="11"/>
      <c r="AL1628" s="11"/>
      <c r="AM1628" s="11"/>
      <c r="AN1628" s="11" t="s">
        <v>83</v>
      </c>
      <c r="AO1628" s="11" t="s">
        <v>76</v>
      </c>
      <c r="AP1628" s="11">
        <v>1</v>
      </c>
      <c r="AQ1628" s="11">
        <v>0</v>
      </c>
      <c r="AR1628" s="11">
        <v>83</v>
      </c>
    </row>
    <row r="1629" spans="1:44" ht="20.100000000000001" customHeight="1">
      <c r="A1629" s="256">
        <v>822</v>
      </c>
      <c r="B1629" s="243" t="s">
        <v>656</v>
      </c>
      <c r="C1629" s="258" t="s">
        <v>1129</v>
      </c>
      <c r="D1629" s="259" t="s">
        <v>32</v>
      </c>
      <c r="E1629" s="260">
        <v>4</v>
      </c>
      <c r="F1629" s="260">
        <v>0</v>
      </c>
      <c r="G1629" s="260">
        <v>26</v>
      </c>
      <c r="H1629" s="247">
        <v>1</v>
      </c>
      <c r="I1629" s="84">
        <f t="shared" si="586"/>
        <v>1626</v>
      </c>
      <c r="J1629" s="84">
        <v>250</v>
      </c>
      <c r="K1629" s="80">
        <f t="shared" si="587"/>
        <v>406500</v>
      </c>
      <c r="L1629" s="245"/>
      <c r="M1629" s="248"/>
      <c r="N1629" s="245"/>
      <c r="O1629" s="48"/>
      <c r="P1629" s="58"/>
      <c r="Q1629" s="251"/>
      <c r="R1629" s="251"/>
      <c r="S1629" s="251"/>
      <c r="T1629" s="245"/>
      <c r="U1629" s="248"/>
      <c r="V1629" s="245"/>
      <c r="W1629" s="278"/>
      <c r="X1629" s="257"/>
      <c r="Y1629" s="243"/>
      <c r="Z1629" s="125">
        <f t="shared" si="588"/>
        <v>406500</v>
      </c>
      <c r="AA1629" s="254">
        <v>0.01</v>
      </c>
      <c r="AB1629" s="83">
        <f t="shared" si="589"/>
        <v>40.65</v>
      </c>
      <c r="AC1629" s="83">
        <f t="shared" si="572"/>
        <v>34.552499999999995</v>
      </c>
      <c r="AD1629" s="501" t="s">
        <v>44</v>
      </c>
      <c r="AE1629" s="489" t="s">
        <v>645</v>
      </c>
      <c r="AF1629" s="489" t="s">
        <v>81</v>
      </c>
      <c r="AG1629" s="498" t="s">
        <v>1011</v>
      </c>
      <c r="AH1629" s="498" t="s">
        <v>126</v>
      </c>
      <c r="AI1629" s="12" t="s">
        <v>32</v>
      </c>
      <c r="AJ1629" s="6" t="s">
        <v>36</v>
      </c>
      <c r="AK1629" s="11" t="s">
        <v>347</v>
      </c>
      <c r="AL1629" s="11" t="s">
        <v>16</v>
      </c>
      <c r="AM1629" s="11" t="s">
        <v>17</v>
      </c>
      <c r="AN1629" s="11" t="s">
        <v>108</v>
      </c>
      <c r="AO1629" s="11" t="s">
        <v>520</v>
      </c>
      <c r="AP1629" s="11">
        <v>12</v>
      </c>
      <c r="AQ1629" s="11">
        <v>1</v>
      </c>
      <c r="AR1629" s="11">
        <v>37</v>
      </c>
    </row>
    <row r="1630" spans="1:44" ht="20.100000000000001" customHeight="1">
      <c r="A1630" s="256"/>
      <c r="B1630" s="243" t="s">
        <v>1723</v>
      </c>
      <c r="C1630" s="258"/>
      <c r="D1630" s="259" t="s">
        <v>32</v>
      </c>
      <c r="E1630" s="260">
        <v>0</v>
      </c>
      <c r="F1630" s="260">
        <v>1</v>
      </c>
      <c r="G1630" s="260">
        <v>9</v>
      </c>
      <c r="H1630" s="247">
        <v>2</v>
      </c>
      <c r="I1630" s="65">
        <f t="shared" si="586"/>
        <v>109</v>
      </c>
      <c r="J1630" s="84">
        <v>250</v>
      </c>
      <c r="K1630" s="80">
        <f t="shared" si="587"/>
        <v>27250</v>
      </c>
      <c r="L1630" s="245">
        <v>1</v>
      </c>
      <c r="M1630" s="248" t="s">
        <v>1592</v>
      </c>
      <c r="N1630" s="245" t="s">
        <v>1621</v>
      </c>
      <c r="O1630" s="48"/>
      <c r="P1630" s="66">
        <v>242</v>
      </c>
      <c r="Q1630" s="251"/>
      <c r="R1630" s="251"/>
      <c r="S1630" s="251"/>
      <c r="T1630" s="245">
        <v>43</v>
      </c>
      <c r="U1630" s="248"/>
      <c r="V1630" s="245"/>
      <c r="W1630" s="278"/>
      <c r="X1630" s="257"/>
      <c r="Y1630" s="243"/>
      <c r="Z1630" s="125">
        <f t="shared" si="588"/>
        <v>27250</v>
      </c>
      <c r="AA1630" s="254">
        <v>0.02</v>
      </c>
      <c r="AB1630" s="83">
        <f>+Z1630*AA1630/100</f>
        <v>5.45</v>
      </c>
      <c r="AC1630" s="83">
        <f t="shared" si="572"/>
        <v>4.6325000000000003</v>
      </c>
      <c r="AD1630" s="501" t="s">
        <v>44</v>
      </c>
      <c r="AE1630" s="489" t="s">
        <v>645</v>
      </c>
      <c r="AF1630" s="489" t="s">
        <v>81</v>
      </c>
      <c r="AG1630" s="498" t="s">
        <v>1011</v>
      </c>
      <c r="AH1630" s="498" t="s">
        <v>126</v>
      </c>
      <c r="AI1630" s="12" t="s">
        <v>32</v>
      </c>
      <c r="AJ1630" s="6"/>
      <c r="AK1630" s="11"/>
      <c r="AL1630" s="11"/>
      <c r="AM1630" s="11"/>
      <c r="AN1630" s="11"/>
      <c r="AO1630" s="11"/>
      <c r="AP1630" s="11"/>
      <c r="AQ1630" s="11"/>
      <c r="AR1630" s="11"/>
    </row>
    <row r="1631" spans="1:44" ht="20.100000000000001" customHeight="1">
      <c r="A1631" s="256"/>
      <c r="B1631" s="243" t="s">
        <v>1723</v>
      </c>
      <c r="C1631" s="258"/>
      <c r="D1631" s="259" t="s">
        <v>32</v>
      </c>
      <c r="E1631" s="260">
        <v>0</v>
      </c>
      <c r="F1631" s="260">
        <v>3</v>
      </c>
      <c r="G1631" s="260">
        <v>47</v>
      </c>
      <c r="H1631" s="247">
        <v>1</v>
      </c>
      <c r="I1631" s="65">
        <f t="shared" si="586"/>
        <v>347</v>
      </c>
      <c r="J1631" s="84">
        <v>250</v>
      </c>
      <c r="K1631" s="80">
        <f t="shared" si="587"/>
        <v>86750</v>
      </c>
      <c r="L1631" s="245">
        <v>1</v>
      </c>
      <c r="M1631" s="248" t="s">
        <v>1592</v>
      </c>
      <c r="N1631" s="245" t="s">
        <v>1621</v>
      </c>
      <c r="O1631" s="48"/>
      <c r="P1631" s="48">
        <v>260</v>
      </c>
      <c r="Q1631" s="251"/>
      <c r="R1631" s="251"/>
      <c r="S1631" s="251"/>
      <c r="T1631" s="245">
        <v>63</v>
      </c>
      <c r="U1631" s="248"/>
      <c r="V1631" s="245"/>
      <c r="W1631" s="278"/>
      <c r="X1631" s="257"/>
      <c r="Y1631" s="243"/>
      <c r="Z1631" s="125">
        <f t="shared" si="588"/>
        <v>86750</v>
      </c>
      <c r="AA1631" s="254">
        <v>0.02</v>
      </c>
      <c r="AB1631" s="83">
        <f>+Z1631*AA1631/100</f>
        <v>17.350000000000001</v>
      </c>
      <c r="AC1631" s="83">
        <f t="shared" si="572"/>
        <v>14.7475</v>
      </c>
      <c r="AD1631" s="501" t="s">
        <v>44</v>
      </c>
      <c r="AE1631" s="489" t="s">
        <v>645</v>
      </c>
      <c r="AF1631" s="489" t="s">
        <v>81</v>
      </c>
      <c r="AG1631" s="498" t="s">
        <v>1011</v>
      </c>
      <c r="AH1631" s="498" t="s">
        <v>126</v>
      </c>
      <c r="AI1631" s="12" t="s">
        <v>32</v>
      </c>
      <c r="AJ1631" s="6"/>
      <c r="AK1631" s="11"/>
      <c r="AL1631" s="11"/>
      <c r="AM1631" s="11"/>
      <c r="AN1631" s="11"/>
      <c r="AO1631" s="11"/>
      <c r="AP1631" s="11"/>
      <c r="AQ1631" s="11"/>
      <c r="AR1631" s="11"/>
    </row>
    <row r="1632" spans="1:44" ht="20.100000000000001" customHeight="1">
      <c r="A1632" s="256"/>
      <c r="B1632" s="243" t="s">
        <v>1723</v>
      </c>
      <c r="C1632" s="258"/>
      <c r="D1632" s="259" t="s">
        <v>32</v>
      </c>
      <c r="E1632" s="260">
        <v>1</v>
      </c>
      <c r="F1632" s="260">
        <v>0</v>
      </c>
      <c r="G1632" s="260">
        <v>50</v>
      </c>
      <c r="H1632" s="247">
        <v>4</v>
      </c>
      <c r="I1632" s="65">
        <f t="shared" si="586"/>
        <v>450</v>
      </c>
      <c r="J1632" s="84">
        <v>250</v>
      </c>
      <c r="K1632" s="80">
        <f t="shared" si="587"/>
        <v>112500</v>
      </c>
      <c r="L1632" s="245"/>
      <c r="M1632" s="248"/>
      <c r="N1632" s="245"/>
      <c r="O1632" s="48"/>
      <c r="P1632" s="58"/>
      <c r="Q1632" s="251"/>
      <c r="R1632" s="251"/>
      <c r="S1632" s="251"/>
      <c r="T1632" s="245"/>
      <c r="U1632" s="248"/>
      <c r="V1632" s="245"/>
      <c r="W1632" s="278"/>
      <c r="X1632" s="257"/>
      <c r="Y1632" s="243"/>
      <c r="Z1632" s="125">
        <f t="shared" si="588"/>
        <v>112500</v>
      </c>
      <c r="AA1632" s="254">
        <v>0.3</v>
      </c>
      <c r="AB1632" s="83">
        <f>+Z1632*AA1632/100</f>
        <v>337.5</v>
      </c>
      <c r="AC1632" s="83">
        <f t="shared" si="572"/>
        <v>286.875</v>
      </c>
      <c r="AD1632" s="501" t="s">
        <v>44</v>
      </c>
      <c r="AE1632" s="489" t="s">
        <v>645</v>
      </c>
      <c r="AF1632" s="489" t="s">
        <v>81</v>
      </c>
      <c r="AG1632" s="498" t="s">
        <v>1011</v>
      </c>
      <c r="AH1632" s="498" t="s">
        <v>126</v>
      </c>
      <c r="AI1632" s="12" t="s">
        <v>32</v>
      </c>
      <c r="AJ1632" s="6"/>
      <c r="AK1632" s="11"/>
      <c r="AL1632" s="11"/>
      <c r="AM1632" s="11"/>
      <c r="AN1632" s="11"/>
      <c r="AO1632" s="11"/>
      <c r="AP1632" s="11"/>
      <c r="AQ1632" s="11"/>
      <c r="AR1632" s="11"/>
    </row>
    <row r="1633" spans="1:44">
      <c r="A1633" s="256">
        <v>823</v>
      </c>
      <c r="B1633" s="249" t="s">
        <v>1723</v>
      </c>
      <c r="C1633" s="245"/>
      <c r="D1633" s="245">
        <v>9</v>
      </c>
      <c r="E1633" s="248">
        <v>0</v>
      </c>
      <c r="F1633" s="248">
        <v>0</v>
      </c>
      <c r="G1633" s="60">
        <v>60.08</v>
      </c>
      <c r="H1633" s="247">
        <v>5</v>
      </c>
      <c r="I1633" s="60">
        <f t="shared" si="586"/>
        <v>60.08</v>
      </c>
      <c r="J1633" s="84">
        <v>250</v>
      </c>
      <c r="K1633" s="80">
        <f>I1633*J1633</f>
        <v>15020</v>
      </c>
      <c r="L1633" s="58">
        <v>1</v>
      </c>
      <c r="M1633" s="81" t="s">
        <v>1592</v>
      </c>
      <c r="N1633" s="58" t="s">
        <v>2143</v>
      </c>
      <c r="O1633" s="48">
        <v>2</v>
      </c>
      <c r="P1633" s="58">
        <f>223.46*2</f>
        <v>446.92</v>
      </c>
      <c r="Q1633" s="58">
        <f>100-Q1634</f>
        <v>79.862167725767478</v>
      </c>
      <c r="R1633" s="210">
        <v>7400</v>
      </c>
      <c r="S1633" s="58">
        <f>+R1633*P1633</f>
        <v>3307208</v>
      </c>
      <c r="T1633" s="48">
        <v>53</v>
      </c>
      <c r="U1633" s="65">
        <v>93</v>
      </c>
      <c r="V1633" s="58">
        <f>+S1633*0.07</f>
        <v>231504.56000000003</v>
      </c>
      <c r="W1633" s="99">
        <f>+V1633+K1633</f>
        <v>246524.56000000003</v>
      </c>
      <c r="X1633" s="59">
        <f>+W1633*Q1633/100</f>
        <v>196879.85759241029</v>
      </c>
      <c r="Y1633" s="59">
        <v>10</v>
      </c>
      <c r="Z1633" s="125"/>
      <c r="AA1633" s="254"/>
      <c r="AB1633" s="83"/>
      <c r="AC1633" s="83">
        <f t="shared" si="572"/>
        <v>0</v>
      </c>
      <c r="AD1633" s="4" t="s">
        <v>20</v>
      </c>
      <c r="AE1633" s="179" t="s">
        <v>2349</v>
      </c>
      <c r="AF1633" s="179" t="s">
        <v>2350</v>
      </c>
      <c r="AG1633" s="121">
        <v>5400100019071</v>
      </c>
      <c r="AH1633" s="8" t="s">
        <v>2001</v>
      </c>
    </row>
    <row r="1634" spans="1:44">
      <c r="A1634" s="256"/>
      <c r="B1634" s="249"/>
      <c r="C1634" s="245"/>
      <c r="D1634" s="245"/>
      <c r="E1634" s="248"/>
      <c r="F1634" s="248"/>
      <c r="G1634" s="60"/>
      <c r="H1634" s="247"/>
      <c r="I1634" s="60"/>
      <c r="J1634" s="74"/>
      <c r="K1634" s="80"/>
      <c r="L1634" s="58"/>
      <c r="M1634" s="81"/>
      <c r="N1634" s="58"/>
      <c r="O1634" s="48">
        <v>3</v>
      </c>
      <c r="P1634" s="48">
        <v>90</v>
      </c>
      <c r="Q1634" s="58">
        <f>+P1634*100/P1633</f>
        <v>20.137832274232522</v>
      </c>
      <c r="R1634" s="210"/>
      <c r="S1634" s="58"/>
      <c r="T1634" s="58"/>
      <c r="U1634" s="60"/>
      <c r="V1634" s="58"/>
      <c r="W1634" s="99"/>
      <c r="X1634" s="59">
        <f>+W1633*Q1634/100</f>
        <v>49644.702407589721</v>
      </c>
      <c r="Y1634" s="59"/>
      <c r="Z1634" s="125">
        <f>+X1634</f>
        <v>49644.702407589721</v>
      </c>
      <c r="AA1634" s="254">
        <v>0.3</v>
      </c>
      <c r="AB1634" s="83">
        <f t="shared" si="589"/>
        <v>148.93410722276917</v>
      </c>
      <c r="AC1634" s="83">
        <f t="shared" si="572"/>
        <v>126.59399113935379</v>
      </c>
      <c r="AD1634" s="4" t="s">
        <v>20</v>
      </c>
      <c r="AE1634" s="179" t="s">
        <v>2349</v>
      </c>
      <c r="AF1634" s="179" t="s">
        <v>2350</v>
      </c>
    </row>
    <row r="1635" spans="1:44">
      <c r="A1635" s="256"/>
      <c r="B1635" s="249"/>
      <c r="C1635" s="245"/>
      <c r="D1635" s="245"/>
      <c r="E1635" s="248"/>
      <c r="F1635" s="248"/>
      <c r="G1635" s="60"/>
      <c r="H1635" s="247"/>
      <c r="I1635" s="60"/>
      <c r="J1635" s="74"/>
      <c r="K1635" s="80"/>
      <c r="L1635" s="58"/>
      <c r="M1635" s="81"/>
      <c r="N1635" s="58"/>
      <c r="O1635" s="58"/>
      <c r="P1635" s="58"/>
      <c r="Q1635" s="58"/>
      <c r="R1635" s="210"/>
      <c r="S1635" s="58"/>
      <c r="T1635" s="58"/>
      <c r="U1635" s="60"/>
      <c r="V1635" s="58"/>
      <c r="W1635" s="99"/>
      <c r="X1635" s="59"/>
      <c r="Y1635" s="59"/>
      <c r="Z1635" s="125"/>
      <c r="AA1635" s="254"/>
      <c r="AB1635" s="83"/>
      <c r="AC1635" s="83">
        <f t="shared" si="572"/>
        <v>0</v>
      </c>
      <c r="AD1635" s="4" t="s">
        <v>20</v>
      </c>
      <c r="AE1635" s="179" t="s">
        <v>2349</v>
      </c>
      <c r="AF1635" s="179" t="s">
        <v>2350</v>
      </c>
    </row>
    <row r="1636" spans="1:44" ht="20.100000000000001" customHeight="1">
      <c r="A1636" s="286">
        <v>824</v>
      </c>
      <c r="B1636" s="243" t="s">
        <v>656</v>
      </c>
      <c r="C1636" s="258">
        <v>481</v>
      </c>
      <c r="D1636" s="259" t="s">
        <v>95</v>
      </c>
      <c r="E1636" s="260">
        <v>2</v>
      </c>
      <c r="F1636" s="260">
        <v>1</v>
      </c>
      <c r="G1636" s="260">
        <v>91</v>
      </c>
      <c r="H1636" s="264">
        <v>1</v>
      </c>
      <c r="I1636" s="65">
        <f t="shared" si="586"/>
        <v>991</v>
      </c>
      <c r="J1636" s="84">
        <v>250</v>
      </c>
      <c r="K1636" s="80">
        <f t="shared" si="587"/>
        <v>247750</v>
      </c>
      <c r="L1636" s="245"/>
      <c r="M1636" s="248"/>
      <c r="N1636" s="249"/>
      <c r="O1636" s="45"/>
      <c r="P1636" s="139"/>
      <c r="Q1636" s="250"/>
      <c r="R1636" s="250"/>
      <c r="S1636" s="251"/>
      <c r="T1636" s="249"/>
      <c r="U1636" s="252"/>
      <c r="V1636" s="249"/>
      <c r="W1636" s="253"/>
      <c r="X1636" s="243"/>
      <c r="Y1636" s="243"/>
      <c r="Z1636" s="125">
        <f t="shared" ref="Z1636:Z1643" si="590">K1636</f>
        <v>247750</v>
      </c>
      <c r="AA1636" s="254">
        <v>0.01</v>
      </c>
      <c r="AB1636" s="83">
        <f t="shared" si="589"/>
        <v>24.774999999999999</v>
      </c>
      <c r="AC1636" s="83">
        <f t="shared" ref="AC1636:AC1695" si="591">+AB1636*0.85</f>
        <v>21.05875</v>
      </c>
      <c r="AD1636" s="501" t="s">
        <v>10</v>
      </c>
      <c r="AE1636" s="489" t="s">
        <v>381</v>
      </c>
      <c r="AF1636" s="489" t="s">
        <v>104</v>
      </c>
      <c r="AG1636" s="498" t="s">
        <v>804</v>
      </c>
      <c r="AH1636" s="498" t="s">
        <v>364</v>
      </c>
      <c r="AI1636" s="12" t="s">
        <v>95</v>
      </c>
      <c r="AJ1636" s="6" t="s">
        <v>123</v>
      </c>
      <c r="AK1636" s="11" t="s">
        <v>15</v>
      </c>
      <c r="AL1636" s="11" t="s">
        <v>16</v>
      </c>
      <c r="AM1636" s="11" t="s">
        <v>17</v>
      </c>
      <c r="AN1636" s="11" t="s">
        <v>127</v>
      </c>
      <c r="AO1636" s="11" t="s">
        <v>191</v>
      </c>
      <c r="AP1636" s="11">
        <v>7</v>
      </c>
      <c r="AQ1636" s="11">
        <v>2</v>
      </c>
      <c r="AR1636" s="11">
        <v>47</v>
      </c>
    </row>
    <row r="1637" spans="1:44" ht="20.100000000000001" customHeight="1">
      <c r="A1637" s="286">
        <v>825</v>
      </c>
      <c r="B1637" s="243" t="s">
        <v>656</v>
      </c>
      <c r="C1637" s="258">
        <v>747</v>
      </c>
      <c r="D1637" s="259" t="s">
        <v>32</v>
      </c>
      <c r="E1637" s="260">
        <v>7</v>
      </c>
      <c r="F1637" s="260">
        <v>1</v>
      </c>
      <c r="G1637" s="260">
        <v>14</v>
      </c>
      <c r="H1637" s="247">
        <v>1</v>
      </c>
      <c r="I1637" s="84">
        <v>2914</v>
      </c>
      <c r="J1637" s="84">
        <v>250</v>
      </c>
      <c r="K1637" s="80">
        <v>728500</v>
      </c>
      <c r="L1637" s="245"/>
      <c r="M1637" s="248"/>
      <c r="N1637" s="249"/>
      <c r="O1637" s="45"/>
      <c r="P1637" s="139"/>
      <c r="Q1637" s="250"/>
      <c r="R1637" s="250"/>
      <c r="S1637" s="251"/>
      <c r="T1637" s="249"/>
      <c r="U1637" s="252"/>
      <c r="V1637" s="249"/>
      <c r="W1637" s="253"/>
      <c r="X1637" s="243"/>
      <c r="Y1637" s="243"/>
      <c r="Z1637" s="125">
        <v>728500</v>
      </c>
      <c r="AA1637" s="254">
        <v>0.01</v>
      </c>
      <c r="AB1637" s="83">
        <v>72.849999999999994</v>
      </c>
      <c r="AC1637" s="83">
        <f t="shared" si="591"/>
        <v>61.922499999999992</v>
      </c>
      <c r="AD1637" s="501" t="s">
        <v>10</v>
      </c>
      <c r="AE1637" s="489" t="s">
        <v>566</v>
      </c>
      <c r="AF1637" s="489" t="s">
        <v>34</v>
      </c>
      <c r="AG1637" s="498" t="s">
        <v>1091</v>
      </c>
      <c r="AH1637" s="498" t="s">
        <v>144</v>
      </c>
      <c r="AI1637" s="12" t="s">
        <v>24</v>
      </c>
      <c r="AJ1637" s="6" t="s">
        <v>321</v>
      </c>
      <c r="AK1637" s="11" t="s">
        <v>15</v>
      </c>
      <c r="AL1637" s="11" t="s">
        <v>16</v>
      </c>
      <c r="AM1637" s="11" t="s">
        <v>17</v>
      </c>
      <c r="AN1637" s="11" t="s">
        <v>40</v>
      </c>
      <c r="AO1637" s="11" t="s">
        <v>619</v>
      </c>
      <c r="AP1637" s="11">
        <v>1</v>
      </c>
      <c r="AQ1637" s="11">
        <v>2</v>
      </c>
      <c r="AR1637" s="11">
        <v>22</v>
      </c>
    </row>
    <row r="1638" spans="1:44" ht="20.100000000000001" customHeight="1">
      <c r="A1638" s="286"/>
      <c r="B1638" s="243" t="s">
        <v>1759</v>
      </c>
      <c r="C1638" s="258"/>
      <c r="D1638" s="259"/>
      <c r="E1638" s="260">
        <v>3</v>
      </c>
      <c r="F1638" s="260">
        <v>3</v>
      </c>
      <c r="G1638" s="260">
        <v>28</v>
      </c>
      <c r="H1638" s="247"/>
      <c r="I1638" s="84">
        <v>1528</v>
      </c>
      <c r="J1638" s="84">
        <v>250</v>
      </c>
      <c r="K1638" s="80">
        <v>382000</v>
      </c>
      <c r="L1638" s="245"/>
      <c r="M1638" s="248"/>
      <c r="N1638" s="249"/>
      <c r="O1638" s="45"/>
      <c r="P1638" s="139"/>
      <c r="Q1638" s="250"/>
      <c r="R1638" s="250"/>
      <c r="S1638" s="251"/>
      <c r="T1638" s="249"/>
      <c r="U1638" s="252"/>
      <c r="V1638" s="249"/>
      <c r="W1638" s="253"/>
      <c r="X1638" s="243"/>
      <c r="Y1638" s="243"/>
      <c r="Z1638" s="125">
        <v>382000</v>
      </c>
      <c r="AA1638" s="254">
        <v>0.01</v>
      </c>
      <c r="AB1638" s="83">
        <v>38.229999999999997</v>
      </c>
      <c r="AC1638" s="83"/>
      <c r="AD1638" s="501" t="s">
        <v>10</v>
      </c>
      <c r="AE1638" s="489" t="s">
        <v>566</v>
      </c>
      <c r="AF1638" s="489" t="s">
        <v>34</v>
      </c>
      <c r="AG1638" s="498"/>
      <c r="AH1638" s="498"/>
      <c r="AI1638" s="12"/>
      <c r="AJ1638" s="6"/>
      <c r="AK1638" s="11"/>
      <c r="AL1638" s="11"/>
      <c r="AM1638" s="11"/>
      <c r="AN1638" s="11"/>
      <c r="AO1638" s="11"/>
      <c r="AP1638" s="11"/>
      <c r="AQ1638" s="11"/>
      <c r="AR1638" s="11"/>
    </row>
    <row r="1639" spans="1:44" ht="20.100000000000001" customHeight="1">
      <c r="A1639" s="286">
        <v>826</v>
      </c>
      <c r="B1639" s="243" t="s">
        <v>656</v>
      </c>
      <c r="C1639" s="258">
        <v>334</v>
      </c>
      <c r="D1639" s="259" t="s">
        <v>95</v>
      </c>
      <c r="E1639" s="260">
        <v>10</v>
      </c>
      <c r="F1639" s="260">
        <v>0</v>
      </c>
      <c r="G1639" s="260">
        <v>9</v>
      </c>
      <c r="H1639" s="247">
        <v>1</v>
      </c>
      <c r="I1639" s="84">
        <f t="shared" si="586"/>
        <v>4009</v>
      </c>
      <c r="J1639" s="84">
        <v>250</v>
      </c>
      <c r="K1639" s="80">
        <f t="shared" si="587"/>
        <v>1002250</v>
      </c>
      <c r="L1639" s="245"/>
      <c r="M1639" s="248"/>
      <c r="N1639" s="249"/>
      <c r="O1639" s="45"/>
      <c r="P1639" s="139"/>
      <c r="Q1639" s="250"/>
      <c r="R1639" s="250"/>
      <c r="S1639" s="251"/>
      <c r="T1639" s="249"/>
      <c r="U1639" s="252"/>
      <c r="V1639" s="249"/>
      <c r="W1639" s="253"/>
      <c r="X1639" s="243"/>
      <c r="Y1639" s="243"/>
      <c r="Z1639" s="125">
        <f t="shared" si="590"/>
        <v>1002250</v>
      </c>
      <c r="AA1639" s="254">
        <v>0.01</v>
      </c>
      <c r="AB1639" s="83">
        <f>+Z1639*AA1639/100</f>
        <v>100.22499999999999</v>
      </c>
      <c r="AC1639" s="83">
        <f t="shared" si="591"/>
        <v>85.191249999999997</v>
      </c>
      <c r="AD1639" s="501" t="s">
        <v>20</v>
      </c>
      <c r="AE1639" s="489" t="s">
        <v>381</v>
      </c>
      <c r="AF1639" s="489" t="s">
        <v>382</v>
      </c>
      <c r="AG1639" s="498" t="s">
        <v>1039</v>
      </c>
      <c r="AH1639" s="498" t="s">
        <v>165</v>
      </c>
      <c r="AI1639" s="12" t="s">
        <v>95</v>
      </c>
      <c r="AJ1639" s="6" t="s">
        <v>123</v>
      </c>
      <c r="AK1639" s="11" t="s">
        <v>15</v>
      </c>
      <c r="AL1639" s="11" t="s">
        <v>16</v>
      </c>
      <c r="AM1639" s="11" t="s">
        <v>17</v>
      </c>
      <c r="AN1639" s="11" t="s">
        <v>72</v>
      </c>
      <c r="AO1639" s="11" t="s">
        <v>525</v>
      </c>
      <c r="AP1639" s="11">
        <v>8</v>
      </c>
      <c r="AQ1639" s="11">
        <v>2</v>
      </c>
      <c r="AR1639" s="11">
        <v>46</v>
      </c>
    </row>
    <row r="1640" spans="1:44">
      <c r="A1640" s="256"/>
      <c r="B1640" s="249" t="s">
        <v>1319</v>
      </c>
      <c r="C1640" s="245"/>
      <c r="D1640" s="245">
        <v>4</v>
      </c>
      <c r="E1640" s="248">
        <v>0</v>
      </c>
      <c r="F1640" s="248">
        <v>0</v>
      </c>
      <c r="G1640" s="248">
        <v>61</v>
      </c>
      <c r="H1640" s="247">
        <v>2</v>
      </c>
      <c r="I1640" s="65">
        <f t="shared" si="586"/>
        <v>61</v>
      </c>
      <c r="J1640" s="84">
        <v>500</v>
      </c>
      <c r="K1640" s="80">
        <f t="shared" si="587"/>
        <v>30500</v>
      </c>
      <c r="L1640" s="245"/>
      <c r="M1640" s="266"/>
      <c r="N1640" s="245"/>
      <c r="O1640" s="45"/>
      <c r="P1640" s="139"/>
      <c r="Q1640" s="249"/>
      <c r="R1640" s="250"/>
      <c r="S1640" s="245"/>
      <c r="T1640" s="249"/>
      <c r="U1640" s="252"/>
      <c r="V1640" s="249"/>
      <c r="W1640" s="253"/>
      <c r="X1640" s="243"/>
      <c r="Y1640" s="243"/>
      <c r="Z1640" s="125">
        <f t="shared" si="590"/>
        <v>30500</v>
      </c>
      <c r="AA1640" s="254">
        <v>0.02</v>
      </c>
      <c r="AB1640" s="83">
        <f t="shared" si="589"/>
        <v>6.1</v>
      </c>
      <c r="AC1640" s="83">
        <f t="shared" si="591"/>
        <v>5.1849999999999996</v>
      </c>
      <c r="AD1640" s="4" t="s">
        <v>20</v>
      </c>
      <c r="AE1640" s="4" t="s">
        <v>381</v>
      </c>
      <c r="AF1640" s="4" t="s">
        <v>382</v>
      </c>
      <c r="AG1640" s="121">
        <v>335040079042</v>
      </c>
      <c r="AH1640" s="8" t="s">
        <v>1952</v>
      </c>
    </row>
    <row r="1641" spans="1:44">
      <c r="A1641" s="283">
        <v>827</v>
      </c>
      <c r="B1641" s="243" t="s">
        <v>1322</v>
      </c>
      <c r="C1641" s="262">
        <v>23933</v>
      </c>
      <c r="D1641" s="245">
        <v>4</v>
      </c>
      <c r="E1641" s="248">
        <v>14</v>
      </c>
      <c r="F1641" s="248">
        <v>3</v>
      </c>
      <c r="G1641" s="248">
        <v>31</v>
      </c>
      <c r="H1641" s="247">
        <v>1</v>
      </c>
      <c r="I1641" s="84">
        <f t="shared" si="586"/>
        <v>5931</v>
      </c>
      <c r="J1641" s="84">
        <v>250</v>
      </c>
      <c r="K1641" s="80">
        <f t="shared" si="587"/>
        <v>1482750</v>
      </c>
      <c r="L1641" s="245"/>
      <c r="M1641" s="248"/>
      <c r="N1641" s="249"/>
      <c r="O1641" s="45"/>
      <c r="P1641" s="139"/>
      <c r="Q1641" s="250"/>
      <c r="R1641" s="250"/>
      <c r="S1641" s="251"/>
      <c r="T1641" s="249"/>
      <c r="U1641" s="252"/>
      <c r="V1641" s="249"/>
      <c r="W1641" s="253"/>
      <c r="X1641" s="243"/>
      <c r="Y1641" s="243"/>
      <c r="Z1641" s="125">
        <f t="shared" si="590"/>
        <v>1482750</v>
      </c>
      <c r="AA1641" s="254">
        <v>0.01</v>
      </c>
      <c r="AB1641" s="83">
        <f t="shared" si="589"/>
        <v>148.27500000000001</v>
      </c>
      <c r="AC1641" s="83">
        <f t="shared" si="591"/>
        <v>126.03375</v>
      </c>
      <c r="AD1641" s="4" t="s">
        <v>20</v>
      </c>
      <c r="AE1641" s="4" t="s">
        <v>381</v>
      </c>
      <c r="AF1641" s="4" t="s">
        <v>527</v>
      </c>
      <c r="AG1641" s="121">
        <v>3350500231540</v>
      </c>
      <c r="AH1641" s="8" t="s">
        <v>1527</v>
      </c>
      <c r="AI1641" s="35" t="s">
        <v>195</v>
      </c>
    </row>
    <row r="1642" spans="1:44">
      <c r="A1642" s="256">
        <v>828</v>
      </c>
      <c r="B1642" s="243" t="s">
        <v>1322</v>
      </c>
      <c r="C1642" s="262">
        <v>23933</v>
      </c>
      <c r="D1642" s="245">
        <v>4</v>
      </c>
      <c r="E1642" s="248">
        <v>5</v>
      </c>
      <c r="F1642" s="248">
        <v>0</v>
      </c>
      <c r="G1642" s="248">
        <v>29</v>
      </c>
      <c r="H1642" s="247">
        <v>1</v>
      </c>
      <c r="I1642" s="84">
        <f t="shared" si="586"/>
        <v>2029</v>
      </c>
      <c r="J1642" s="84">
        <v>250</v>
      </c>
      <c r="K1642" s="80">
        <f t="shared" si="587"/>
        <v>507250</v>
      </c>
      <c r="L1642" s="245"/>
      <c r="M1642" s="248"/>
      <c r="N1642" s="249"/>
      <c r="O1642" s="45"/>
      <c r="P1642" s="139"/>
      <c r="Q1642" s="250"/>
      <c r="R1642" s="250"/>
      <c r="S1642" s="251"/>
      <c r="T1642" s="249"/>
      <c r="U1642" s="252"/>
      <c r="V1642" s="249"/>
      <c r="W1642" s="253"/>
      <c r="X1642" s="243"/>
      <c r="Y1642" s="243"/>
      <c r="Z1642" s="125">
        <f t="shared" si="590"/>
        <v>507250</v>
      </c>
      <c r="AA1642" s="254">
        <v>0.01</v>
      </c>
      <c r="AB1642" s="83">
        <f t="shared" si="589"/>
        <v>50.725000000000001</v>
      </c>
      <c r="AC1642" s="83">
        <f t="shared" si="591"/>
        <v>43.116250000000001</v>
      </c>
      <c r="AD1642" s="4" t="s">
        <v>20</v>
      </c>
      <c r="AE1642" s="4" t="s">
        <v>381</v>
      </c>
      <c r="AF1642" s="4" t="s">
        <v>527</v>
      </c>
      <c r="AG1642" s="121">
        <v>3350500179257</v>
      </c>
      <c r="AH1642" s="8" t="s">
        <v>1573</v>
      </c>
      <c r="AI1642" s="35" t="s">
        <v>195</v>
      </c>
    </row>
    <row r="1643" spans="1:44" ht="17.25">
      <c r="A1643" s="286">
        <v>829</v>
      </c>
      <c r="B1643" s="249" t="s">
        <v>1139</v>
      </c>
      <c r="C1643" s="275">
        <v>2437</v>
      </c>
      <c r="D1643" s="245"/>
      <c r="E1643" s="246">
        <v>2</v>
      </c>
      <c r="F1643" s="246">
        <v>2</v>
      </c>
      <c r="G1643" s="246">
        <v>25</v>
      </c>
      <c r="H1643" s="247">
        <v>1</v>
      </c>
      <c r="I1643" s="84">
        <f t="shared" si="586"/>
        <v>1025</v>
      </c>
      <c r="J1643" s="84">
        <v>380</v>
      </c>
      <c r="K1643" s="80">
        <f t="shared" si="587"/>
        <v>389500</v>
      </c>
      <c r="L1643" s="245"/>
      <c r="M1643" s="248"/>
      <c r="N1643" s="249"/>
      <c r="O1643" s="45"/>
      <c r="P1643" s="139"/>
      <c r="Q1643" s="250"/>
      <c r="R1643" s="250"/>
      <c r="S1643" s="251"/>
      <c r="T1643" s="249"/>
      <c r="U1643" s="252"/>
      <c r="V1643" s="249"/>
      <c r="W1643" s="253"/>
      <c r="X1643" s="243"/>
      <c r="Y1643" s="243"/>
      <c r="Z1643" s="125">
        <f t="shared" si="590"/>
        <v>389500</v>
      </c>
      <c r="AA1643" s="254">
        <v>0.01</v>
      </c>
      <c r="AB1643" s="83">
        <f>+Z1643*AA1643/100</f>
        <v>38.950000000000003</v>
      </c>
      <c r="AC1643" s="83">
        <f t="shared" si="591"/>
        <v>33.107500000000002</v>
      </c>
      <c r="AD1643" s="485" t="s">
        <v>20</v>
      </c>
      <c r="AE1643" s="486" t="s">
        <v>1244</v>
      </c>
      <c r="AF1643" s="486" t="s">
        <v>34</v>
      </c>
      <c r="AG1643" s="486" t="s">
        <v>1250</v>
      </c>
      <c r="AH1643" s="486">
        <v>66</v>
      </c>
      <c r="AI1643" s="3">
        <v>6</v>
      </c>
      <c r="AJ1643" s="3" t="s">
        <v>15</v>
      </c>
      <c r="AK1643" s="3" t="s">
        <v>16</v>
      </c>
      <c r="AL1643" s="3" t="s">
        <v>17</v>
      </c>
    </row>
    <row r="1644" spans="1:44">
      <c r="A1644" s="286">
        <v>830</v>
      </c>
      <c r="B1644" s="249" t="s">
        <v>1282</v>
      </c>
      <c r="C1644" s="263">
        <v>17330</v>
      </c>
      <c r="D1644" s="245"/>
      <c r="E1644" s="248">
        <v>0</v>
      </c>
      <c r="F1644" s="248">
        <v>1</v>
      </c>
      <c r="G1644" s="248">
        <v>7</v>
      </c>
      <c r="H1644" s="265">
        <v>3</v>
      </c>
      <c r="I1644" s="248">
        <f t="shared" si="586"/>
        <v>107</v>
      </c>
      <c r="J1644" s="267">
        <v>500</v>
      </c>
      <c r="K1644" s="65">
        <f t="shared" si="587"/>
        <v>53500</v>
      </c>
      <c r="L1644" s="245">
        <v>1</v>
      </c>
      <c r="M1644" s="248" t="s">
        <v>1223</v>
      </c>
      <c r="N1644" s="249" t="s">
        <v>1595</v>
      </c>
      <c r="O1644" s="45">
        <v>3</v>
      </c>
      <c r="P1644" s="140">
        <v>409.91</v>
      </c>
      <c r="Q1644" s="245">
        <v>100</v>
      </c>
      <c r="R1644" s="210">
        <v>3600</v>
      </c>
      <c r="S1644" s="58">
        <f>+P1644*R1644</f>
        <v>1475676</v>
      </c>
      <c r="T1644" s="65">
        <v>23</v>
      </c>
      <c r="U1644" s="65">
        <v>93</v>
      </c>
      <c r="V1644" s="58">
        <f>+S1644*0.07</f>
        <v>103297.32</v>
      </c>
      <c r="W1644" s="169">
        <f>+V1644+K1644</f>
        <v>156797.32</v>
      </c>
      <c r="X1644" s="58">
        <f>+W1644</f>
        <v>156797.32</v>
      </c>
      <c r="Y1644" s="58"/>
      <c r="Z1644" s="358">
        <f>+X1644</f>
        <v>156797.32</v>
      </c>
      <c r="AA1644" s="250">
        <v>0.3</v>
      </c>
      <c r="AB1644" s="83">
        <f t="shared" ref="AB1644:AB1664" si="592">+Z1644*AA1644/100</f>
        <v>470.39196000000004</v>
      </c>
      <c r="AC1644" s="83">
        <f t="shared" si="591"/>
        <v>399.83316600000001</v>
      </c>
      <c r="AD1644" s="4" t="s">
        <v>20</v>
      </c>
      <c r="AE1644" s="179" t="s">
        <v>1244</v>
      </c>
      <c r="AF1644" s="179" t="s">
        <v>53</v>
      </c>
    </row>
    <row r="1645" spans="1:44">
      <c r="A1645" s="256"/>
      <c r="B1645" s="249" t="s">
        <v>2276</v>
      </c>
      <c r="C1645" s="263"/>
      <c r="D1645" s="245"/>
      <c r="E1645" s="248">
        <v>1</v>
      </c>
      <c r="F1645" s="248">
        <v>0</v>
      </c>
      <c r="G1645" s="248">
        <v>0</v>
      </c>
      <c r="H1645" s="265">
        <v>1</v>
      </c>
      <c r="I1645" s="248">
        <v>400</v>
      </c>
      <c r="J1645" s="267">
        <v>250</v>
      </c>
      <c r="K1645" s="70">
        <v>100000</v>
      </c>
      <c r="L1645" s="245"/>
      <c r="M1645" s="248"/>
      <c r="N1645" s="249"/>
      <c r="O1645" s="45"/>
      <c r="P1645" s="140"/>
      <c r="Q1645" s="251"/>
      <c r="R1645" s="210"/>
      <c r="S1645" s="58"/>
      <c r="T1645" s="60"/>
      <c r="U1645" s="60"/>
      <c r="V1645" s="58"/>
      <c r="W1645" s="99"/>
      <c r="X1645" s="59"/>
      <c r="Y1645" s="59"/>
      <c r="Z1645" s="358">
        <v>100000</v>
      </c>
      <c r="AA1645" s="250">
        <v>0.01</v>
      </c>
      <c r="AB1645" s="83">
        <v>10</v>
      </c>
      <c r="AC1645" s="83">
        <f t="shared" si="591"/>
        <v>8.5</v>
      </c>
      <c r="AD1645" s="4" t="s">
        <v>20</v>
      </c>
      <c r="AE1645" s="179" t="s">
        <v>1244</v>
      </c>
      <c r="AF1645" s="179" t="s">
        <v>53</v>
      </c>
    </row>
    <row r="1646" spans="1:44">
      <c r="A1646" s="256">
        <v>831</v>
      </c>
      <c r="B1646" s="249" t="s">
        <v>1319</v>
      </c>
      <c r="C1646" s="263">
        <v>45710</v>
      </c>
      <c r="D1646" s="245">
        <v>4</v>
      </c>
      <c r="E1646" s="248">
        <v>0</v>
      </c>
      <c r="F1646" s="248">
        <v>0</v>
      </c>
      <c r="G1646" s="248">
        <v>65</v>
      </c>
      <c r="H1646" s="247">
        <v>4</v>
      </c>
      <c r="I1646" s="65">
        <f t="shared" si="586"/>
        <v>65</v>
      </c>
      <c r="J1646" s="65">
        <v>130</v>
      </c>
      <c r="K1646" s="80">
        <f t="shared" si="587"/>
        <v>8450</v>
      </c>
      <c r="L1646" s="245"/>
      <c r="M1646" s="338"/>
      <c r="N1646" s="249"/>
      <c r="O1646" s="45"/>
      <c r="P1646" s="139"/>
      <c r="Q1646" s="249"/>
      <c r="R1646" s="250"/>
      <c r="S1646" s="245"/>
      <c r="T1646" s="249"/>
      <c r="U1646" s="252"/>
      <c r="V1646" s="249"/>
      <c r="W1646" s="253"/>
      <c r="X1646" s="243"/>
      <c r="Y1646" s="243"/>
      <c r="Z1646" s="77">
        <f>K1646</f>
        <v>8450</v>
      </c>
      <c r="AA1646" s="250">
        <v>0.3</v>
      </c>
      <c r="AB1646" s="83">
        <f>+Z1646*AA1646/100</f>
        <v>25.35</v>
      </c>
      <c r="AC1646" s="83">
        <f t="shared" si="591"/>
        <v>21.547499999999999</v>
      </c>
      <c r="AD1646" s="4" t="s">
        <v>20</v>
      </c>
      <c r="AE1646" s="4" t="s">
        <v>1616</v>
      </c>
      <c r="AF1646" s="4" t="s">
        <v>460</v>
      </c>
      <c r="AG1646" s="121">
        <v>3350400259879</v>
      </c>
      <c r="AH1646" s="8" t="s">
        <v>1617</v>
      </c>
    </row>
    <row r="1647" spans="1:44">
      <c r="A1647" s="256"/>
      <c r="B1647" s="249" t="s">
        <v>1319</v>
      </c>
      <c r="C1647" s="263">
        <v>45701</v>
      </c>
      <c r="D1647" s="245">
        <v>4</v>
      </c>
      <c r="E1647" s="248">
        <v>0</v>
      </c>
      <c r="F1647" s="248">
        <v>1</v>
      </c>
      <c r="G1647" s="248">
        <v>82</v>
      </c>
      <c r="H1647" s="247">
        <v>4</v>
      </c>
      <c r="I1647" s="65">
        <f t="shared" si="586"/>
        <v>182</v>
      </c>
      <c r="J1647" s="84">
        <v>500</v>
      </c>
      <c r="K1647" s="80">
        <f t="shared" si="587"/>
        <v>91000</v>
      </c>
      <c r="L1647" s="245"/>
      <c r="M1647" s="338"/>
      <c r="N1647" s="249"/>
      <c r="O1647" s="45"/>
      <c r="P1647" s="139"/>
      <c r="Q1647" s="249"/>
      <c r="R1647" s="250"/>
      <c r="S1647" s="245"/>
      <c r="T1647" s="249"/>
      <c r="U1647" s="252"/>
      <c r="V1647" s="249"/>
      <c r="W1647" s="253"/>
      <c r="X1647" s="243"/>
      <c r="Y1647" s="243"/>
      <c r="Z1647" s="77">
        <f t="shared" ref="Z1647:Z1653" si="593">K1647</f>
        <v>91000</v>
      </c>
      <c r="AA1647" s="250">
        <v>0.02</v>
      </c>
      <c r="AB1647" s="83">
        <f>+Z1647*AA1647/100</f>
        <v>18.2</v>
      </c>
      <c r="AC1647" s="83">
        <f t="shared" si="591"/>
        <v>15.469999999999999</v>
      </c>
      <c r="AD1647" s="4" t="s">
        <v>20</v>
      </c>
      <c r="AE1647" s="4" t="s">
        <v>1616</v>
      </c>
      <c r="AF1647" s="4" t="s">
        <v>460</v>
      </c>
      <c r="AG1647" s="121">
        <v>3350400259880</v>
      </c>
      <c r="AH1647" s="8" t="s">
        <v>1617</v>
      </c>
    </row>
    <row r="1648" spans="1:44" ht="20.100000000000001" customHeight="1">
      <c r="A1648" s="256">
        <v>832</v>
      </c>
      <c r="B1648" s="243" t="s">
        <v>656</v>
      </c>
      <c r="C1648" s="258">
        <v>489</v>
      </c>
      <c r="D1648" s="259" t="s">
        <v>95</v>
      </c>
      <c r="E1648" s="260">
        <v>2</v>
      </c>
      <c r="F1648" s="260">
        <v>3</v>
      </c>
      <c r="G1648" s="260">
        <v>53</v>
      </c>
      <c r="H1648" s="247">
        <v>1</v>
      </c>
      <c r="I1648" s="84">
        <f t="shared" si="586"/>
        <v>1153</v>
      </c>
      <c r="J1648" s="84">
        <v>250</v>
      </c>
      <c r="K1648" s="80">
        <f t="shared" si="587"/>
        <v>288250</v>
      </c>
      <c r="L1648" s="245"/>
      <c r="M1648" s="248"/>
      <c r="N1648" s="249"/>
      <c r="O1648" s="45"/>
      <c r="P1648" s="139"/>
      <c r="Q1648" s="250"/>
      <c r="R1648" s="250"/>
      <c r="S1648" s="251"/>
      <c r="T1648" s="249"/>
      <c r="U1648" s="252"/>
      <c r="V1648" s="249"/>
      <c r="W1648" s="253"/>
      <c r="X1648" s="243"/>
      <c r="Y1648" s="243"/>
      <c r="Z1648" s="77">
        <f t="shared" si="593"/>
        <v>288250</v>
      </c>
      <c r="AA1648" s="250">
        <v>0.01</v>
      </c>
      <c r="AB1648" s="83">
        <f t="shared" si="592"/>
        <v>28.824999999999999</v>
      </c>
      <c r="AC1648" s="83">
        <f t="shared" si="591"/>
        <v>24.501249999999999</v>
      </c>
      <c r="AD1648" s="501" t="s">
        <v>10</v>
      </c>
      <c r="AE1648" s="489" t="s">
        <v>236</v>
      </c>
      <c r="AF1648" s="489" t="s">
        <v>237</v>
      </c>
      <c r="AG1648" s="498" t="s">
        <v>887</v>
      </c>
      <c r="AH1648" s="498" t="s">
        <v>433</v>
      </c>
      <c r="AI1648" s="12" t="s">
        <v>32</v>
      </c>
      <c r="AJ1648" s="6" t="s">
        <v>36</v>
      </c>
      <c r="AK1648" s="11" t="s">
        <v>15</v>
      </c>
      <c r="AL1648" s="11" t="s">
        <v>16</v>
      </c>
      <c r="AM1648" s="11" t="s">
        <v>17</v>
      </c>
      <c r="AN1648" s="11" t="s">
        <v>101</v>
      </c>
      <c r="AO1648" s="11" t="s">
        <v>362</v>
      </c>
      <c r="AP1648" s="11">
        <v>9</v>
      </c>
      <c r="AQ1648" s="11">
        <v>3</v>
      </c>
      <c r="AR1648" s="11">
        <v>63</v>
      </c>
    </row>
    <row r="1649" spans="1:44" ht="20.100000000000001" customHeight="1">
      <c r="A1649" s="256"/>
      <c r="B1649" s="243" t="s">
        <v>656</v>
      </c>
      <c r="C1649" s="258">
        <v>747</v>
      </c>
      <c r="D1649" s="259" t="s">
        <v>32</v>
      </c>
      <c r="E1649" s="260">
        <v>4</v>
      </c>
      <c r="F1649" s="260">
        <v>3</v>
      </c>
      <c r="G1649" s="260">
        <v>62</v>
      </c>
      <c r="H1649" s="247">
        <v>1</v>
      </c>
      <c r="I1649" s="84">
        <f t="shared" si="586"/>
        <v>1962</v>
      </c>
      <c r="J1649" s="84">
        <v>250</v>
      </c>
      <c r="K1649" s="80">
        <f t="shared" si="587"/>
        <v>490500</v>
      </c>
      <c r="L1649" s="245"/>
      <c r="M1649" s="248"/>
      <c r="N1649" s="249"/>
      <c r="O1649" s="45"/>
      <c r="P1649" s="139"/>
      <c r="Q1649" s="250"/>
      <c r="R1649" s="250"/>
      <c r="S1649" s="251"/>
      <c r="T1649" s="249"/>
      <c r="U1649" s="252"/>
      <c r="V1649" s="249"/>
      <c r="W1649" s="253"/>
      <c r="X1649" s="243"/>
      <c r="Y1649" s="243"/>
      <c r="Z1649" s="77">
        <f t="shared" si="593"/>
        <v>490500</v>
      </c>
      <c r="AA1649" s="250">
        <v>0.01</v>
      </c>
      <c r="AB1649" s="83">
        <f t="shared" si="592"/>
        <v>49.05</v>
      </c>
      <c r="AC1649" s="83">
        <f t="shared" si="591"/>
        <v>41.692499999999995</v>
      </c>
      <c r="AD1649" s="501" t="s">
        <v>10</v>
      </c>
      <c r="AE1649" s="489" t="s">
        <v>236</v>
      </c>
      <c r="AF1649" s="489" t="s">
        <v>237</v>
      </c>
      <c r="AG1649" s="498" t="s">
        <v>887</v>
      </c>
      <c r="AH1649" s="498" t="s">
        <v>433</v>
      </c>
      <c r="AI1649" s="12" t="s">
        <v>32</v>
      </c>
      <c r="AJ1649" s="6" t="s">
        <v>36</v>
      </c>
      <c r="AK1649" s="11" t="s">
        <v>15</v>
      </c>
      <c r="AL1649" s="11" t="s">
        <v>16</v>
      </c>
      <c r="AM1649" s="11" t="s">
        <v>17</v>
      </c>
      <c r="AN1649" s="11" t="s">
        <v>43</v>
      </c>
      <c r="AO1649" s="11" t="s">
        <v>619</v>
      </c>
      <c r="AP1649" s="11">
        <v>0</v>
      </c>
      <c r="AQ1649" s="11">
        <v>3</v>
      </c>
      <c r="AR1649" s="11">
        <v>58</v>
      </c>
    </row>
    <row r="1650" spans="1:44" ht="17.25">
      <c r="A1650" s="279"/>
      <c r="B1650" s="249" t="s">
        <v>1139</v>
      </c>
      <c r="C1650" s="275">
        <v>505</v>
      </c>
      <c r="D1650" s="245"/>
      <c r="E1650" s="246">
        <v>11</v>
      </c>
      <c r="F1650" s="246">
        <v>2</v>
      </c>
      <c r="G1650" s="246">
        <v>22</v>
      </c>
      <c r="H1650" s="247">
        <v>1</v>
      </c>
      <c r="I1650" s="84">
        <f t="shared" si="586"/>
        <v>4622</v>
      </c>
      <c r="J1650" s="84">
        <v>150</v>
      </c>
      <c r="K1650" s="80">
        <f t="shared" si="587"/>
        <v>693300</v>
      </c>
      <c r="L1650" s="245"/>
      <c r="M1650" s="248"/>
      <c r="N1650" s="249"/>
      <c r="O1650" s="45"/>
      <c r="P1650" s="139"/>
      <c r="Q1650" s="250"/>
      <c r="R1650" s="250"/>
      <c r="S1650" s="251"/>
      <c r="T1650" s="249"/>
      <c r="U1650" s="252"/>
      <c r="V1650" s="249"/>
      <c r="W1650" s="253"/>
      <c r="X1650" s="243"/>
      <c r="Y1650" s="243"/>
      <c r="Z1650" s="77">
        <f t="shared" si="593"/>
        <v>693300</v>
      </c>
      <c r="AA1650" s="250">
        <v>0.01</v>
      </c>
      <c r="AB1650" s="83">
        <f>+Z1650*AA1650/100</f>
        <v>69.33</v>
      </c>
      <c r="AC1650" s="83">
        <f t="shared" si="591"/>
        <v>58.930499999999995</v>
      </c>
      <c r="AD1650" s="485" t="s">
        <v>10</v>
      </c>
      <c r="AE1650" s="486" t="s">
        <v>236</v>
      </c>
      <c r="AF1650" s="486" t="s">
        <v>237</v>
      </c>
      <c r="AG1650" s="486"/>
      <c r="AH1650" s="563">
        <v>165</v>
      </c>
      <c r="AI1650" s="23">
        <v>5</v>
      </c>
      <c r="AJ1650" s="3" t="s">
        <v>1160</v>
      </c>
      <c r="AK1650" s="3">
        <v>165</v>
      </c>
      <c r="AL1650" s="3">
        <v>5</v>
      </c>
      <c r="AM1650" s="3" t="s">
        <v>1160</v>
      </c>
      <c r="AN1650" s="3" t="s">
        <v>1161</v>
      </c>
      <c r="AO1650" s="3" t="s">
        <v>17</v>
      </c>
    </row>
    <row r="1651" spans="1:44" ht="17.25">
      <c r="A1651" s="256"/>
      <c r="B1651" s="243" t="s">
        <v>1723</v>
      </c>
      <c r="C1651" s="275"/>
      <c r="D1651" s="245">
        <v>5</v>
      </c>
      <c r="E1651" s="246">
        <v>0</v>
      </c>
      <c r="F1651" s="246">
        <v>2</v>
      </c>
      <c r="G1651" s="246">
        <v>40</v>
      </c>
      <c r="H1651" s="247">
        <v>4</v>
      </c>
      <c r="I1651" s="65">
        <f t="shared" si="586"/>
        <v>240</v>
      </c>
      <c r="J1651" s="84">
        <v>250</v>
      </c>
      <c r="K1651" s="80">
        <f t="shared" si="587"/>
        <v>60000</v>
      </c>
      <c r="L1651" s="245"/>
      <c r="M1651" s="248"/>
      <c r="N1651" s="245"/>
      <c r="O1651" s="48"/>
      <c r="P1651" s="58"/>
      <c r="Q1651" s="251"/>
      <c r="R1651" s="251"/>
      <c r="S1651" s="251"/>
      <c r="T1651" s="245"/>
      <c r="U1651" s="252"/>
      <c r="V1651" s="249"/>
      <c r="W1651" s="253"/>
      <c r="X1651" s="243"/>
      <c r="Y1651" s="243"/>
      <c r="Z1651" s="125">
        <f t="shared" si="593"/>
        <v>60000</v>
      </c>
      <c r="AA1651" s="254">
        <v>0.01</v>
      </c>
      <c r="AB1651" s="83">
        <v>6</v>
      </c>
      <c r="AC1651" s="83">
        <f t="shared" si="591"/>
        <v>5.0999999999999996</v>
      </c>
      <c r="AD1651" s="485" t="s">
        <v>10</v>
      </c>
      <c r="AE1651" s="486" t="s">
        <v>236</v>
      </c>
      <c r="AF1651" s="486" t="s">
        <v>237</v>
      </c>
      <c r="AG1651" s="486" t="s">
        <v>1243</v>
      </c>
      <c r="AH1651" s="563">
        <v>165</v>
      </c>
      <c r="AI1651" s="23">
        <v>5</v>
      </c>
      <c r="AJ1651" s="3" t="s">
        <v>1160</v>
      </c>
      <c r="AK1651" s="14"/>
      <c r="AL1651" s="14"/>
    </row>
    <row r="1652" spans="1:44" ht="20.100000000000001" customHeight="1">
      <c r="A1652" s="256">
        <v>833</v>
      </c>
      <c r="B1652" s="243" t="s">
        <v>656</v>
      </c>
      <c r="C1652" s="258">
        <v>749</v>
      </c>
      <c r="D1652" s="259" t="s">
        <v>32</v>
      </c>
      <c r="E1652" s="260">
        <v>4</v>
      </c>
      <c r="F1652" s="260">
        <v>1</v>
      </c>
      <c r="G1652" s="260">
        <v>35</v>
      </c>
      <c r="H1652" s="264">
        <v>1</v>
      </c>
      <c r="I1652" s="84">
        <f t="shared" si="586"/>
        <v>1735</v>
      </c>
      <c r="J1652" s="84">
        <v>250</v>
      </c>
      <c r="K1652" s="80">
        <f t="shared" si="587"/>
        <v>433750</v>
      </c>
      <c r="L1652" s="245"/>
      <c r="M1652" s="248"/>
      <c r="N1652" s="245"/>
      <c r="O1652" s="48"/>
      <c r="P1652" s="58"/>
      <c r="Q1652" s="251"/>
      <c r="R1652" s="251"/>
      <c r="S1652" s="251"/>
      <c r="T1652" s="245"/>
      <c r="U1652" s="252"/>
      <c r="V1652" s="249"/>
      <c r="W1652" s="253"/>
      <c r="X1652" s="243"/>
      <c r="Y1652" s="243"/>
      <c r="Z1652" s="125">
        <f t="shared" si="593"/>
        <v>433750</v>
      </c>
      <c r="AA1652" s="254">
        <v>0.01</v>
      </c>
      <c r="AB1652" s="83">
        <f>+Z1652*AA1652/100</f>
        <v>43.375</v>
      </c>
      <c r="AC1652" s="83">
        <f t="shared" si="591"/>
        <v>36.868749999999999</v>
      </c>
      <c r="AD1652" s="497" t="s">
        <v>20</v>
      </c>
      <c r="AE1652" s="515" t="s">
        <v>236</v>
      </c>
      <c r="AF1652" s="515" t="s">
        <v>34</v>
      </c>
      <c r="AG1652" s="498" t="s">
        <v>774</v>
      </c>
      <c r="AH1652" s="498" t="s">
        <v>13</v>
      </c>
      <c r="AI1652" s="12" t="s">
        <v>95</v>
      </c>
      <c r="AJ1652" s="6" t="s">
        <v>123</v>
      </c>
      <c r="AK1652" s="11" t="s">
        <v>15</v>
      </c>
      <c r="AL1652" s="11" t="s">
        <v>16</v>
      </c>
      <c r="AM1652" s="11" t="s">
        <v>17</v>
      </c>
      <c r="AN1652" s="11" t="s">
        <v>149</v>
      </c>
      <c r="AO1652" s="11" t="s">
        <v>76</v>
      </c>
      <c r="AP1652" s="11">
        <v>2</v>
      </c>
      <c r="AQ1652" s="11">
        <v>2</v>
      </c>
      <c r="AR1652" s="11">
        <v>87</v>
      </c>
    </row>
    <row r="1653" spans="1:44" ht="17.25">
      <c r="A1653" s="256">
        <v>834</v>
      </c>
      <c r="B1653" s="249" t="s">
        <v>1139</v>
      </c>
      <c r="C1653" s="275">
        <v>529</v>
      </c>
      <c r="D1653" s="245"/>
      <c r="E1653" s="246">
        <v>0</v>
      </c>
      <c r="F1653" s="246">
        <v>1</v>
      </c>
      <c r="G1653" s="246">
        <v>60</v>
      </c>
      <c r="H1653" s="247">
        <v>1</v>
      </c>
      <c r="I1653" s="65">
        <f t="shared" si="586"/>
        <v>160</v>
      </c>
      <c r="J1653" s="84">
        <v>130</v>
      </c>
      <c r="K1653" s="80">
        <f t="shared" si="587"/>
        <v>20800</v>
      </c>
      <c r="L1653" s="245"/>
      <c r="M1653" s="248"/>
      <c r="N1653" s="245"/>
      <c r="O1653" s="48"/>
      <c r="P1653" s="58"/>
      <c r="Q1653" s="251"/>
      <c r="R1653" s="251"/>
      <c r="S1653" s="251"/>
      <c r="T1653" s="245"/>
      <c r="U1653" s="252"/>
      <c r="V1653" s="249"/>
      <c r="W1653" s="253"/>
      <c r="X1653" s="243"/>
      <c r="Y1653" s="243"/>
      <c r="Z1653" s="125">
        <f t="shared" si="593"/>
        <v>20800</v>
      </c>
      <c r="AA1653" s="254">
        <v>0.01</v>
      </c>
      <c r="AB1653" s="83">
        <f>+Z1653*AA1653/100</f>
        <v>2.08</v>
      </c>
      <c r="AC1653" s="83">
        <f t="shared" si="591"/>
        <v>1.768</v>
      </c>
      <c r="AD1653" s="533" t="s">
        <v>10</v>
      </c>
      <c r="AE1653" s="608" t="s">
        <v>1226</v>
      </c>
      <c r="AF1653" s="608" t="s">
        <v>34</v>
      </c>
      <c r="AG1653" s="486"/>
      <c r="AH1653" s="486">
        <v>126</v>
      </c>
      <c r="AI1653" s="3">
        <v>5</v>
      </c>
      <c r="AJ1653" s="3"/>
      <c r="AK1653" s="3"/>
      <c r="AL1653" s="3" t="s">
        <v>17</v>
      </c>
    </row>
    <row r="1654" spans="1:44">
      <c r="A1654" s="256">
        <v>835</v>
      </c>
      <c r="B1654" s="249" t="s">
        <v>1319</v>
      </c>
      <c r="C1654" s="263">
        <v>55314</v>
      </c>
      <c r="D1654" s="245"/>
      <c r="E1654" s="248">
        <v>0</v>
      </c>
      <c r="F1654" s="248">
        <v>0</v>
      </c>
      <c r="G1654" s="248">
        <v>92</v>
      </c>
      <c r="H1654" s="265"/>
      <c r="I1654" s="65"/>
      <c r="J1654" s="248">
        <v>500</v>
      </c>
      <c r="K1654" s="65"/>
      <c r="L1654" s="245"/>
      <c r="M1654" s="248"/>
      <c r="N1654" s="245"/>
      <c r="O1654" s="48"/>
      <c r="P1654" s="58"/>
      <c r="Q1654" s="251"/>
      <c r="R1654" s="251"/>
      <c r="S1654" s="58"/>
      <c r="T1654" s="248"/>
      <c r="U1654" s="248"/>
      <c r="V1654" s="58"/>
      <c r="W1654" s="69"/>
      <c r="X1654" s="58"/>
      <c r="Y1654" s="245"/>
      <c r="Z1654" s="77"/>
      <c r="AA1654" s="250"/>
      <c r="AB1654" s="83"/>
      <c r="AC1654" s="83">
        <f t="shared" si="591"/>
        <v>0</v>
      </c>
      <c r="AD1654" s="4" t="s">
        <v>10</v>
      </c>
      <c r="AE1654" s="179" t="s">
        <v>1272</v>
      </c>
      <c r="AF1654" s="179" t="s">
        <v>427</v>
      </c>
      <c r="AH1654" s="8">
        <v>188</v>
      </c>
      <c r="AI1654" s="35">
        <v>2</v>
      </c>
    </row>
    <row r="1655" spans="1:44">
      <c r="A1655" s="256"/>
      <c r="B1655" s="249"/>
      <c r="C1655" s="245"/>
      <c r="D1655" s="245"/>
      <c r="E1655" s="248"/>
      <c r="F1655" s="248"/>
      <c r="G1655" s="248"/>
      <c r="H1655" s="265"/>
      <c r="I1655" s="65">
        <v>92</v>
      </c>
      <c r="J1655" s="248">
        <v>500</v>
      </c>
      <c r="K1655" s="65">
        <f>+J1655*I1655</f>
        <v>46000</v>
      </c>
      <c r="L1655" s="245"/>
      <c r="M1655" s="248" t="s">
        <v>1586</v>
      </c>
      <c r="N1655" s="245" t="s">
        <v>1595</v>
      </c>
      <c r="O1655" s="48">
        <v>3</v>
      </c>
      <c r="P1655" s="58">
        <v>108</v>
      </c>
      <c r="Q1655" s="251">
        <v>100</v>
      </c>
      <c r="R1655" s="251">
        <v>2600</v>
      </c>
      <c r="S1655" s="58">
        <f>+P1655*R1655</f>
        <v>280800</v>
      </c>
      <c r="T1655" s="248">
        <v>5</v>
      </c>
      <c r="U1655" s="248">
        <v>15</v>
      </c>
      <c r="V1655" s="58">
        <f>+S1655*0.85</f>
        <v>238680</v>
      </c>
      <c r="W1655" s="302">
        <f>+V1655+K1655</f>
        <v>284680</v>
      </c>
      <c r="X1655" s="302">
        <f>+W1655</f>
        <v>284680</v>
      </c>
      <c r="Y1655" s="245"/>
      <c r="Z1655" s="459">
        <f>+X1655</f>
        <v>284680</v>
      </c>
      <c r="AA1655" s="250">
        <v>0.3</v>
      </c>
      <c r="AB1655" s="83">
        <f t="shared" ref="AB1655:AB1660" si="594">+Z1655*AA1655/100</f>
        <v>854.04</v>
      </c>
      <c r="AC1655" s="83">
        <f t="shared" si="591"/>
        <v>725.93399999999997</v>
      </c>
      <c r="AE1655" s="179" t="s">
        <v>1272</v>
      </c>
      <c r="AF1655" s="179" t="s">
        <v>427</v>
      </c>
    </row>
    <row r="1656" spans="1:44" ht="20.100000000000001" customHeight="1">
      <c r="A1656" s="256">
        <v>836</v>
      </c>
      <c r="B1656" s="243" t="s">
        <v>656</v>
      </c>
      <c r="C1656" s="258">
        <v>490</v>
      </c>
      <c r="D1656" s="259" t="s">
        <v>95</v>
      </c>
      <c r="E1656" s="260">
        <v>2</v>
      </c>
      <c r="F1656" s="260">
        <v>2</v>
      </c>
      <c r="G1656" s="260">
        <v>88</v>
      </c>
      <c r="H1656" s="247">
        <v>1</v>
      </c>
      <c r="I1656" s="84">
        <f t="shared" ref="I1656:I1673" si="595">E1656*400+F1656*100+G1656</f>
        <v>1088</v>
      </c>
      <c r="J1656" s="84">
        <v>250</v>
      </c>
      <c r="K1656" s="80">
        <f t="shared" ref="K1656:K1673" si="596">I1656*J1656</f>
        <v>272000</v>
      </c>
      <c r="L1656" s="245"/>
      <c r="M1656" s="248"/>
      <c r="N1656" s="245"/>
      <c r="O1656" s="48"/>
      <c r="P1656" s="58"/>
      <c r="Q1656" s="251"/>
      <c r="R1656" s="251"/>
      <c r="S1656" s="251"/>
      <c r="T1656" s="245"/>
      <c r="U1656" s="252"/>
      <c r="V1656" s="249"/>
      <c r="W1656" s="253"/>
      <c r="X1656" s="243"/>
      <c r="Y1656" s="243"/>
      <c r="Z1656" s="125">
        <f>K1656</f>
        <v>272000</v>
      </c>
      <c r="AA1656" s="254">
        <v>0.01</v>
      </c>
      <c r="AB1656" s="83">
        <f t="shared" si="594"/>
        <v>27.2</v>
      </c>
      <c r="AC1656" s="83">
        <f t="shared" si="591"/>
        <v>23.119999999999997</v>
      </c>
      <c r="AD1656" s="501" t="s">
        <v>10</v>
      </c>
      <c r="AE1656" s="489" t="s">
        <v>201</v>
      </c>
      <c r="AF1656" s="489" t="s">
        <v>202</v>
      </c>
      <c r="AG1656" s="498" t="s">
        <v>904</v>
      </c>
      <c r="AH1656" s="498" t="s">
        <v>101</v>
      </c>
      <c r="AI1656" s="12" t="s">
        <v>95</v>
      </c>
      <c r="AJ1656" s="6" t="s">
        <v>123</v>
      </c>
      <c r="AK1656" s="11" t="s">
        <v>15</v>
      </c>
      <c r="AL1656" s="11" t="s">
        <v>16</v>
      </c>
      <c r="AM1656" s="11" t="s">
        <v>17</v>
      </c>
      <c r="AN1656" s="11" t="s">
        <v>47</v>
      </c>
      <c r="AO1656" s="11" t="s">
        <v>396</v>
      </c>
      <c r="AP1656" s="11">
        <v>4</v>
      </c>
      <c r="AQ1656" s="11">
        <v>1</v>
      </c>
      <c r="AR1656" s="11">
        <v>81</v>
      </c>
    </row>
    <row r="1657" spans="1:44" ht="20.100000000000001" customHeight="1">
      <c r="A1657" s="256"/>
      <c r="B1657" s="243" t="s">
        <v>656</v>
      </c>
      <c r="C1657" s="258">
        <v>481</v>
      </c>
      <c r="D1657" s="259" t="s">
        <v>95</v>
      </c>
      <c r="E1657" s="260">
        <v>7</v>
      </c>
      <c r="F1657" s="260">
        <v>3</v>
      </c>
      <c r="G1657" s="260">
        <v>23</v>
      </c>
      <c r="H1657" s="247">
        <v>1</v>
      </c>
      <c r="I1657" s="84">
        <f t="shared" si="595"/>
        <v>3123</v>
      </c>
      <c r="J1657" s="84">
        <v>250</v>
      </c>
      <c r="K1657" s="80">
        <f t="shared" si="596"/>
        <v>780750</v>
      </c>
      <c r="L1657" s="245"/>
      <c r="M1657" s="248"/>
      <c r="N1657" s="245"/>
      <c r="O1657" s="48"/>
      <c r="P1657" s="58"/>
      <c r="Q1657" s="251"/>
      <c r="R1657" s="251"/>
      <c r="S1657" s="251"/>
      <c r="T1657" s="245"/>
      <c r="U1657" s="252"/>
      <c r="V1657" s="249"/>
      <c r="W1657" s="253"/>
      <c r="X1657" s="243"/>
      <c r="Y1657" s="243"/>
      <c r="Z1657" s="125">
        <f t="shared" ref="Z1657:Z1668" si="597">K1657</f>
        <v>780750</v>
      </c>
      <c r="AA1657" s="254">
        <v>0.01</v>
      </c>
      <c r="AB1657" s="83">
        <f t="shared" si="594"/>
        <v>78.075000000000003</v>
      </c>
      <c r="AC1657" s="83">
        <f t="shared" si="591"/>
        <v>66.363749999999996</v>
      </c>
      <c r="AD1657" s="501" t="s">
        <v>10</v>
      </c>
      <c r="AE1657" s="489" t="s">
        <v>201</v>
      </c>
      <c r="AF1657" s="489" t="s">
        <v>202</v>
      </c>
      <c r="AG1657" s="498" t="s">
        <v>904</v>
      </c>
      <c r="AH1657" s="498" t="s">
        <v>101</v>
      </c>
      <c r="AI1657" s="12" t="s">
        <v>95</v>
      </c>
      <c r="AJ1657" s="6" t="s">
        <v>123</v>
      </c>
      <c r="AK1657" s="11" t="s">
        <v>15</v>
      </c>
      <c r="AL1657" s="11" t="s">
        <v>16</v>
      </c>
      <c r="AM1657" s="11" t="s">
        <v>17</v>
      </c>
      <c r="AN1657" s="11" t="s">
        <v>38</v>
      </c>
      <c r="AO1657" s="11" t="s">
        <v>561</v>
      </c>
      <c r="AP1657" s="11">
        <v>2</v>
      </c>
      <c r="AQ1657" s="11">
        <v>3</v>
      </c>
      <c r="AR1657" s="11">
        <v>15</v>
      </c>
    </row>
    <row r="1658" spans="1:44" ht="20.100000000000001" customHeight="1">
      <c r="A1658" s="256"/>
      <c r="B1658" s="243" t="s">
        <v>2276</v>
      </c>
      <c r="C1658" s="258">
        <v>17394</v>
      </c>
      <c r="D1658" s="259" t="s">
        <v>95</v>
      </c>
      <c r="E1658" s="260">
        <v>3</v>
      </c>
      <c r="F1658" s="260">
        <v>0</v>
      </c>
      <c r="G1658" s="260">
        <v>0</v>
      </c>
      <c r="H1658" s="247">
        <v>1</v>
      </c>
      <c r="I1658" s="84">
        <f t="shared" si="595"/>
        <v>1200</v>
      </c>
      <c r="J1658" s="65">
        <v>250</v>
      </c>
      <c r="K1658" s="80">
        <f t="shared" si="596"/>
        <v>300000</v>
      </c>
      <c r="L1658" s="245"/>
      <c r="M1658" s="248"/>
      <c r="N1658" s="245"/>
      <c r="O1658" s="48"/>
      <c r="P1658" s="58"/>
      <c r="Q1658" s="251"/>
      <c r="R1658" s="251"/>
      <c r="S1658" s="251"/>
      <c r="T1658" s="245"/>
      <c r="U1658" s="252"/>
      <c r="V1658" s="249"/>
      <c r="W1658" s="253"/>
      <c r="X1658" s="243"/>
      <c r="Y1658" s="243"/>
      <c r="Z1658" s="125">
        <f t="shared" si="597"/>
        <v>300000</v>
      </c>
      <c r="AA1658" s="254">
        <v>0.01</v>
      </c>
      <c r="AB1658" s="83">
        <f t="shared" si="594"/>
        <v>30</v>
      </c>
      <c r="AC1658" s="83">
        <f t="shared" si="591"/>
        <v>25.5</v>
      </c>
      <c r="AD1658" s="501" t="s">
        <v>10</v>
      </c>
      <c r="AE1658" s="489" t="s">
        <v>201</v>
      </c>
      <c r="AF1658" s="489" t="s">
        <v>202</v>
      </c>
      <c r="AG1658" s="498" t="s">
        <v>904</v>
      </c>
      <c r="AH1658" s="498" t="s">
        <v>101</v>
      </c>
      <c r="AI1658" s="12" t="s">
        <v>95</v>
      </c>
      <c r="AJ1658" s="6"/>
      <c r="AK1658" s="11"/>
      <c r="AL1658" s="11"/>
      <c r="AM1658" s="11"/>
      <c r="AN1658" s="11"/>
      <c r="AO1658" s="11"/>
      <c r="AP1658" s="11"/>
      <c r="AQ1658" s="11"/>
      <c r="AR1658" s="11"/>
    </row>
    <row r="1659" spans="1:44" ht="20.100000000000001" customHeight="1">
      <c r="A1659" s="256">
        <v>837</v>
      </c>
      <c r="B1659" s="243" t="s">
        <v>656</v>
      </c>
      <c r="C1659" s="258">
        <v>482</v>
      </c>
      <c r="D1659" s="259" t="s">
        <v>95</v>
      </c>
      <c r="E1659" s="260">
        <v>5</v>
      </c>
      <c r="F1659" s="260">
        <v>1</v>
      </c>
      <c r="G1659" s="260">
        <v>49</v>
      </c>
      <c r="H1659" s="264">
        <v>1</v>
      </c>
      <c r="I1659" s="84">
        <f t="shared" si="595"/>
        <v>2149</v>
      </c>
      <c r="J1659" s="84">
        <v>250</v>
      </c>
      <c r="K1659" s="80">
        <f t="shared" si="596"/>
        <v>537250</v>
      </c>
      <c r="L1659" s="245"/>
      <c r="M1659" s="248"/>
      <c r="N1659" s="245"/>
      <c r="O1659" s="48"/>
      <c r="P1659" s="58"/>
      <c r="Q1659" s="251"/>
      <c r="R1659" s="251"/>
      <c r="S1659" s="251"/>
      <c r="T1659" s="245"/>
      <c r="U1659" s="252"/>
      <c r="V1659" s="249"/>
      <c r="W1659" s="253"/>
      <c r="X1659" s="243"/>
      <c r="Y1659" s="243"/>
      <c r="Z1659" s="125">
        <f t="shared" si="597"/>
        <v>537250</v>
      </c>
      <c r="AA1659" s="254">
        <v>0.01</v>
      </c>
      <c r="AB1659" s="83">
        <f t="shared" si="594"/>
        <v>53.725000000000001</v>
      </c>
      <c r="AC1659" s="83">
        <f t="shared" si="591"/>
        <v>45.666249999999998</v>
      </c>
      <c r="AD1659" s="501" t="s">
        <v>20</v>
      </c>
      <c r="AE1659" s="489" t="s">
        <v>563</v>
      </c>
      <c r="AF1659" s="489" t="s">
        <v>34</v>
      </c>
      <c r="AG1659" s="498" t="s">
        <v>787</v>
      </c>
      <c r="AH1659" s="498" t="s">
        <v>28</v>
      </c>
      <c r="AI1659" s="12" t="s">
        <v>95</v>
      </c>
      <c r="AJ1659" s="6" t="s">
        <v>123</v>
      </c>
      <c r="AK1659" s="11" t="s">
        <v>15</v>
      </c>
      <c r="AL1659" s="11" t="s">
        <v>16</v>
      </c>
      <c r="AM1659" s="11" t="s">
        <v>17</v>
      </c>
      <c r="AN1659" s="11" t="s">
        <v>18</v>
      </c>
      <c r="AO1659" s="11" t="s">
        <v>191</v>
      </c>
      <c r="AP1659" s="11">
        <v>4</v>
      </c>
      <c r="AQ1659" s="11">
        <v>1</v>
      </c>
      <c r="AR1659" s="11">
        <v>49</v>
      </c>
    </row>
    <row r="1660" spans="1:44">
      <c r="A1660" s="279"/>
      <c r="B1660" s="249" t="s">
        <v>1139</v>
      </c>
      <c r="C1660" s="460">
        <v>2438</v>
      </c>
      <c r="D1660" s="245"/>
      <c r="E1660" s="461">
        <v>5</v>
      </c>
      <c r="F1660" s="461">
        <v>2</v>
      </c>
      <c r="G1660" s="461">
        <v>25</v>
      </c>
      <c r="H1660" s="264">
        <v>1</v>
      </c>
      <c r="I1660" s="84">
        <f t="shared" si="595"/>
        <v>2225</v>
      </c>
      <c r="J1660" s="84">
        <v>450</v>
      </c>
      <c r="K1660" s="80">
        <f t="shared" si="596"/>
        <v>1001250</v>
      </c>
      <c r="L1660" s="245"/>
      <c r="M1660" s="248"/>
      <c r="N1660" s="249"/>
      <c r="O1660" s="45"/>
      <c r="P1660" s="139"/>
      <c r="Q1660" s="250"/>
      <c r="R1660" s="250"/>
      <c r="S1660" s="251"/>
      <c r="T1660" s="249"/>
      <c r="U1660" s="252"/>
      <c r="V1660" s="249"/>
      <c r="W1660" s="253"/>
      <c r="X1660" s="243"/>
      <c r="Y1660" s="243"/>
      <c r="Z1660" s="125">
        <f t="shared" si="597"/>
        <v>1001250</v>
      </c>
      <c r="AA1660" s="254">
        <v>0.01</v>
      </c>
      <c r="AB1660" s="83">
        <f t="shared" si="594"/>
        <v>100.125</v>
      </c>
      <c r="AC1660" s="83">
        <f t="shared" si="591"/>
        <v>85.106250000000003</v>
      </c>
      <c r="AD1660" s="601" t="s">
        <v>20</v>
      </c>
      <c r="AE1660" s="602" t="s">
        <v>563</v>
      </c>
      <c r="AF1660" s="602" t="s">
        <v>34</v>
      </c>
      <c r="AG1660" s="602" t="s">
        <v>1249</v>
      </c>
      <c r="AH1660" s="603">
        <v>11</v>
      </c>
      <c r="AI1660" s="27">
        <v>4</v>
      </c>
      <c r="AJ1660" s="6" t="s">
        <v>123</v>
      </c>
      <c r="AK1660" s="11" t="s">
        <v>15</v>
      </c>
      <c r="AL1660" s="11" t="s">
        <v>16</v>
      </c>
    </row>
    <row r="1661" spans="1:44">
      <c r="A1661" s="279"/>
      <c r="B1661" s="243" t="s">
        <v>1319</v>
      </c>
      <c r="C1661" s="275">
        <v>45120</v>
      </c>
      <c r="D1661" s="245">
        <v>4</v>
      </c>
      <c r="E1661" s="461">
        <v>0</v>
      </c>
      <c r="F1661" s="461">
        <v>0</v>
      </c>
      <c r="G1661" s="461">
        <v>54</v>
      </c>
      <c r="H1661" s="462">
        <v>2</v>
      </c>
      <c r="I1661" s="65">
        <f t="shared" si="595"/>
        <v>54</v>
      </c>
      <c r="J1661" s="84">
        <v>250</v>
      </c>
      <c r="K1661" s="80">
        <f t="shared" si="596"/>
        <v>13500</v>
      </c>
      <c r="L1661" s="245">
        <v>1</v>
      </c>
      <c r="M1661" s="248" t="s">
        <v>1610</v>
      </c>
      <c r="N1661" s="249" t="s">
        <v>1595</v>
      </c>
      <c r="O1661" s="45"/>
      <c r="P1661" s="139">
        <v>68</v>
      </c>
      <c r="Q1661" s="250"/>
      <c r="R1661" s="250"/>
      <c r="S1661" s="251"/>
      <c r="T1661" s="249">
        <v>18</v>
      </c>
      <c r="U1661" s="252"/>
      <c r="V1661" s="249"/>
      <c r="W1661" s="253"/>
      <c r="X1661" s="243"/>
      <c r="Y1661" s="243"/>
      <c r="Z1661" s="125">
        <f t="shared" si="597"/>
        <v>13500</v>
      </c>
      <c r="AA1661" s="254">
        <v>0.02</v>
      </c>
      <c r="AB1661" s="83">
        <f t="shared" si="592"/>
        <v>2.7</v>
      </c>
      <c r="AC1661" s="83">
        <f t="shared" si="591"/>
        <v>2.2949999999999999</v>
      </c>
      <c r="AD1661" s="601" t="s">
        <v>20</v>
      </c>
      <c r="AE1661" s="602" t="s">
        <v>563</v>
      </c>
      <c r="AF1661" s="602" t="s">
        <v>34</v>
      </c>
      <c r="AG1661" s="602" t="s">
        <v>1249</v>
      </c>
      <c r="AH1661" s="603">
        <v>11</v>
      </c>
      <c r="AI1661" s="27">
        <v>4</v>
      </c>
      <c r="AJ1661" s="6" t="s">
        <v>123</v>
      </c>
      <c r="AK1661" s="11" t="s">
        <v>15</v>
      </c>
      <c r="AL1661" s="11" t="s">
        <v>16</v>
      </c>
    </row>
    <row r="1662" spans="1:44">
      <c r="A1662" s="283"/>
      <c r="B1662" s="243" t="s">
        <v>1322</v>
      </c>
      <c r="C1662" s="262">
        <v>23933</v>
      </c>
      <c r="D1662" s="245">
        <v>4</v>
      </c>
      <c r="E1662" s="248">
        <v>3</v>
      </c>
      <c r="F1662" s="248">
        <v>1</v>
      </c>
      <c r="G1662" s="248">
        <v>46</v>
      </c>
      <c r="H1662" s="247">
        <v>1</v>
      </c>
      <c r="I1662" s="84">
        <f t="shared" si="595"/>
        <v>1346</v>
      </c>
      <c r="J1662" s="84">
        <v>250</v>
      </c>
      <c r="K1662" s="80">
        <f t="shared" si="596"/>
        <v>336500</v>
      </c>
      <c r="L1662" s="245"/>
      <c r="M1662" s="248"/>
      <c r="N1662" s="249"/>
      <c r="O1662" s="45"/>
      <c r="P1662" s="139"/>
      <c r="Q1662" s="250"/>
      <c r="R1662" s="250"/>
      <c r="S1662" s="251"/>
      <c r="T1662" s="249"/>
      <c r="U1662" s="252"/>
      <c r="V1662" s="249"/>
      <c r="W1662" s="253"/>
      <c r="X1662" s="243"/>
      <c r="Y1662" s="243"/>
      <c r="Z1662" s="125">
        <f t="shared" si="597"/>
        <v>336500</v>
      </c>
      <c r="AA1662" s="254">
        <v>0.01</v>
      </c>
      <c r="AB1662" s="83">
        <f t="shared" si="592"/>
        <v>33.65</v>
      </c>
      <c r="AC1662" s="83">
        <f t="shared" si="591"/>
        <v>28.602499999999999</v>
      </c>
      <c r="AD1662" s="4" t="s">
        <v>20</v>
      </c>
      <c r="AE1662" s="4" t="s">
        <v>563</v>
      </c>
      <c r="AF1662" s="4" t="s">
        <v>34</v>
      </c>
      <c r="AG1662" s="121">
        <v>3350400176655</v>
      </c>
      <c r="AH1662" s="603">
        <v>11</v>
      </c>
      <c r="AI1662" s="27">
        <v>4</v>
      </c>
      <c r="AJ1662" s="6" t="s">
        <v>123</v>
      </c>
      <c r="AK1662" s="11" t="s">
        <v>15</v>
      </c>
      <c r="AL1662" s="11" t="s">
        <v>16</v>
      </c>
    </row>
    <row r="1663" spans="1:44">
      <c r="A1663" s="256">
        <v>838</v>
      </c>
      <c r="B1663" s="243" t="s">
        <v>1322</v>
      </c>
      <c r="C1663" s="262">
        <v>23933</v>
      </c>
      <c r="D1663" s="245">
        <v>4</v>
      </c>
      <c r="E1663" s="248">
        <v>0</v>
      </c>
      <c r="F1663" s="248">
        <v>1</v>
      </c>
      <c r="G1663" s="248">
        <v>84</v>
      </c>
      <c r="H1663" s="247">
        <v>1</v>
      </c>
      <c r="I1663" s="84">
        <f t="shared" si="595"/>
        <v>184</v>
      </c>
      <c r="J1663" s="84">
        <v>250</v>
      </c>
      <c r="K1663" s="80">
        <f t="shared" si="596"/>
        <v>46000</v>
      </c>
      <c r="L1663" s="245"/>
      <c r="M1663" s="248"/>
      <c r="N1663" s="249"/>
      <c r="O1663" s="45"/>
      <c r="P1663" s="139"/>
      <c r="Q1663" s="250"/>
      <c r="R1663" s="250"/>
      <c r="S1663" s="251"/>
      <c r="T1663" s="249"/>
      <c r="U1663" s="252"/>
      <c r="V1663" s="249"/>
      <c r="W1663" s="253"/>
      <c r="X1663" s="243"/>
      <c r="Y1663" s="243"/>
      <c r="Z1663" s="125">
        <f t="shared" si="597"/>
        <v>46000</v>
      </c>
      <c r="AA1663" s="254">
        <v>0.01</v>
      </c>
      <c r="AB1663" s="83">
        <f t="shared" si="592"/>
        <v>4.5999999999999996</v>
      </c>
      <c r="AC1663" s="83">
        <f t="shared" si="591"/>
        <v>3.9099999999999997</v>
      </c>
      <c r="AD1663" s="4" t="s">
        <v>20</v>
      </c>
      <c r="AE1663" s="4" t="s">
        <v>1383</v>
      </c>
      <c r="AF1663" s="4" t="s">
        <v>1384</v>
      </c>
      <c r="AG1663" s="121">
        <v>3350400152364</v>
      </c>
    </row>
    <row r="1664" spans="1:44">
      <c r="A1664" s="242">
        <v>839</v>
      </c>
      <c r="B1664" s="249" t="s">
        <v>1759</v>
      </c>
      <c r="C1664" s="245">
        <v>450</v>
      </c>
      <c r="D1664" s="245">
        <v>9</v>
      </c>
      <c r="E1664" s="248">
        <v>1</v>
      </c>
      <c r="F1664" s="248">
        <v>0</v>
      </c>
      <c r="G1664" s="248">
        <v>0</v>
      </c>
      <c r="H1664" s="247">
        <v>2</v>
      </c>
      <c r="I1664" s="65">
        <f t="shared" si="595"/>
        <v>400</v>
      </c>
      <c r="J1664" s="84">
        <v>250</v>
      </c>
      <c r="K1664" s="80">
        <f t="shared" si="596"/>
        <v>100000</v>
      </c>
      <c r="L1664" s="245"/>
      <c r="M1664" s="266"/>
      <c r="N1664" s="245"/>
      <c r="O1664" s="45"/>
      <c r="P1664" s="139"/>
      <c r="Q1664" s="249"/>
      <c r="R1664" s="250"/>
      <c r="S1664" s="245"/>
      <c r="T1664" s="249"/>
      <c r="U1664" s="252"/>
      <c r="V1664" s="249"/>
      <c r="W1664" s="253"/>
      <c r="X1664" s="243"/>
      <c r="Y1664" s="243"/>
      <c r="Z1664" s="125">
        <f t="shared" si="597"/>
        <v>100000</v>
      </c>
      <c r="AA1664" s="254">
        <v>0.02</v>
      </c>
      <c r="AB1664" s="83">
        <f t="shared" si="592"/>
        <v>20</v>
      </c>
      <c r="AC1664" s="83">
        <f t="shared" si="591"/>
        <v>17</v>
      </c>
      <c r="AD1664" s="4" t="s">
        <v>10</v>
      </c>
      <c r="AE1664" s="4" t="s">
        <v>410</v>
      </c>
      <c r="AF1664" s="4" t="s">
        <v>411</v>
      </c>
      <c r="AG1664" s="121">
        <v>3350400658773</v>
      </c>
      <c r="AH1664" s="8" t="s">
        <v>1975</v>
      </c>
    </row>
    <row r="1665" spans="1:44">
      <c r="A1665" s="256"/>
      <c r="B1665" s="249" t="s">
        <v>1759</v>
      </c>
      <c r="C1665" s="245">
        <v>482</v>
      </c>
      <c r="D1665" s="245">
        <v>9</v>
      </c>
      <c r="E1665" s="248">
        <v>1</v>
      </c>
      <c r="F1665" s="248">
        <v>0</v>
      </c>
      <c r="G1665" s="248">
        <v>0</v>
      </c>
      <c r="H1665" s="247">
        <v>2</v>
      </c>
      <c r="I1665" s="65">
        <f t="shared" si="595"/>
        <v>400</v>
      </c>
      <c r="J1665" s="84">
        <v>250</v>
      </c>
      <c r="K1665" s="80">
        <f t="shared" si="596"/>
        <v>100000</v>
      </c>
      <c r="L1665" s="245"/>
      <c r="M1665" s="266"/>
      <c r="N1665" s="245"/>
      <c r="O1665" s="45"/>
      <c r="P1665" s="139"/>
      <c r="Q1665" s="249"/>
      <c r="R1665" s="250"/>
      <c r="S1665" s="245"/>
      <c r="T1665" s="249"/>
      <c r="U1665" s="252"/>
      <c r="V1665" s="249"/>
      <c r="W1665" s="253"/>
      <c r="X1665" s="243"/>
      <c r="Y1665" s="243"/>
      <c r="Z1665" s="125">
        <f t="shared" si="597"/>
        <v>100000</v>
      </c>
      <c r="AA1665" s="254">
        <v>0.02</v>
      </c>
      <c r="AB1665" s="83">
        <f>+Z1665*AA1665/100</f>
        <v>20</v>
      </c>
      <c r="AC1665" s="83">
        <f t="shared" si="591"/>
        <v>17</v>
      </c>
      <c r="AD1665" s="4" t="s">
        <v>10</v>
      </c>
      <c r="AE1665" s="4" t="s">
        <v>410</v>
      </c>
      <c r="AF1665" s="4" t="s">
        <v>411</v>
      </c>
      <c r="AG1665" s="121">
        <v>3350400658773</v>
      </c>
      <c r="AH1665" s="8" t="s">
        <v>1975</v>
      </c>
    </row>
    <row r="1666" spans="1:44">
      <c r="A1666" s="256"/>
      <c r="B1666" s="249" t="s">
        <v>1759</v>
      </c>
      <c r="C1666" s="257"/>
      <c r="D1666" s="245"/>
      <c r="E1666" s="248">
        <v>6</v>
      </c>
      <c r="F1666" s="248">
        <v>2</v>
      </c>
      <c r="G1666" s="248">
        <v>0</v>
      </c>
      <c r="H1666" s="247">
        <v>1</v>
      </c>
      <c r="I1666" s="65">
        <f t="shared" si="595"/>
        <v>2600</v>
      </c>
      <c r="J1666" s="84">
        <v>250</v>
      </c>
      <c r="K1666" s="80">
        <f t="shared" ref="K1666" si="598">I1666*J1666</f>
        <v>650000</v>
      </c>
      <c r="L1666" s="245"/>
      <c r="M1666" s="266"/>
      <c r="N1666" s="245"/>
      <c r="O1666" s="45"/>
      <c r="P1666" s="139"/>
      <c r="Q1666" s="249"/>
      <c r="R1666" s="250"/>
      <c r="S1666" s="245"/>
      <c r="T1666" s="249"/>
      <c r="U1666" s="252"/>
      <c r="V1666" s="249"/>
      <c r="W1666" s="253"/>
      <c r="X1666" s="243"/>
      <c r="Y1666" s="243"/>
      <c r="Z1666" s="125">
        <f t="shared" ref="Z1666:Z1667" si="599">K1666</f>
        <v>650000</v>
      </c>
      <c r="AA1666" s="254">
        <v>0.01</v>
      </c>
      <c r="AB1666" s="83">
        <f>+Z1666*AA1666/100</f>
        <v>65</v>
      </c>
      <c r="AC1666" s="83">
        <f t="shared" si="591"/>
        <v>55.25</v>
      </c>
      <c r="AD1666" s="4" t="s">
        <v>10</v>
      </c>
      <c r="AE1666" s="4" t="s">
        <v>410</v>
      </c>
      <c r="AF1666" s="4" t="s">
        <v>411</v>
      </c>
    </row>
    <row r="1667" spans="1:44">
      <c r="A1667" s="256">
        <v>840</v>
      </c>
      <c r="B1667" s="243" t="s">
        <v>1322</v>
      </c>
      <c r="C1667" s="262">
        <v>23933</v>
      </c>
      <c r="D1667" s="245">
        <v>4</v>
      </c>
      <c r="E1667" s="248">
        <v>8</v>
      </c>
      <c r="F1667" s="248">
        <v>1</v>
      </c>
      <c r="G1667" s="65">
        <v>40</v>
      </c>
      <c r="H1667" s="247">
        <v>1</v>
      </c>
      <c r="I1667" s="65">
        <f t="shared" si="595"/>
        <v>3340</v>
      </c>
      <c r="J1667" s="84">
        <v>250</v>
      </c>
      <c r="K1667" s="80">
        <f>I1667*J1667</f>
        <v>835000</v>
      </c>
      <c r="L1667" s="245"/>
      <c r="M1667" s="248"/>
      <c r="N1667" s="249"/>
      <c r="O1667" s="45"/>
      <c r="P1667" s="139"/>
      <c r="Q1667" s="250"/>
      <c r="R1667" s="250"/>
      <c r="S1667" s="251"/>
      <c r="T1667" s="249"/>
      <c r="U1667" s="252"/>
      <c r="V1667" s="249"/>
      <c r="W1667" s="253"/>
      <c r="X1667" s="243"/>
      <c r="Y1667" s="243"/>
      <c r="Z1667" s="125">
        <f t="shared" si="599"/>
        <v>835000</v>
      </c>
      <c r="AA1667" s="254">
        <v>0.01</v>
      </c>
      <c r="AB1667" s="83">
        <f>+Z1667*AA1667/100</f>
        <v>83.5</v>
      </c>
      <c r="AC1667" s="83">
        <f t="shared" si="591"/>
        <v>70.974999999999994</v>
      </c>
      <c r="AD1667" s="4" t="s">
        <v>20</v>
      </c>
      <c r="AE1667" s="4" t="s">
        <v>1404</v>
      </c>
      <c r="AF1667" s="4" t="s">
        <v>1195</v>
      </c>
      <c r="AG1667" s="121">
        <v>3350400147850</v>
      </c>
      <c r="AH1667" s="8" t="s">
        <v>1547</v>
      </c>
    </row>
    <row r="1668" spans="1:44">
      <c r="A1668" s="256">
        <v>841</v>
      </c>
      <c r="B1668" s="243" t="s">
        <v>1322</v>
      </c>
      <c r="C1668" s="262">
        <v>23933</v>
      </c>
      <c r="D1668" s="245">
        <v>4</v>
      </c>
      <c r="E1668" s="248">
        <v>2</v>
      </c>
      <c r="F1668" s="248">
        <v>0</v>
      </c>
      <c r="G1668" s="248">
        <v>0</v>
      </c>
      <c r="H1668" s="247">
        <v>1</v>
      </c>
      <c r="I1668" s="84">
        <f t="shared" si="595"/>
        <v>800</v>
      </c>
      <c r="J1668" s="84">
        <v>250</v>
      </c>
      <c r="K1668" s="80">
        <f t="shared" si="596"/>
        <v>200000</v>
      </c>
      <c r="L1668" s="245"/>
      <c r="M1668" s="248"/>
      <c r="N1668" s="249"/>
      <c r="O1668" s="45"/>
      <c r="P1668" s="139"/>
      <c r="Q1668" s="250"/>
      <c r="R1668" s="250"/>
      <c r="S1668" s="251"/>
      <c r="T1668" s="249"/>
      <c r="U1668" s="252"/>
      <c r="V1668" s="249"/>
      <c r="W1668" s="253"/>
      <c r="X1668" s="243"/>
      <c r="Y1668" s="243"/>
      <c r="Z1668" s="125">
        <f t="shared" si="597"/>
        <v>200000</v>
      </c>
      <c r="AA1668" s="254">
        <v>0.01</v>
      </c>
      <c r="AB1668" s="83">
        <f t="shared" ref="AB1668:AB1683" si="600">+Z1668*AA1668/100</f>
        <v>20</v>
      </c>
      <c r="AC1668" s="83">
        <f t="shared" si="591"/>
        <v>17</v>
      </c>
      <c r="AD1668" s="4" t="s">
        <v>20</v>
      </c>
      <c r="AE1668" s="4" t="s">
        <v>86</v>
      </c>
      <c r="AF1668" s="4" t="s">
        <v>1413</v>
      </c>
      <c r="AG1668" s="121">
        <v>3350400125631</v>
      </c>
    </row>
    <row r="1669" spans="1:44">
      <c r="A1669" s="256">
        <v>842</v>
      </c>
      <c r="B1669" s="249" t="s">
        <v>1319</v>
      </c>
      <c r="C1669" s="263">
        <v>45926</v>
      </c>
      <c r="D1669" s="245">
        <v>5</v>
      </c>
      <c r="E1669" s="248">
        <v>0</v>
      </c>
      <c r="F1669" s="248">
        <v>1</v>
      </c>
      <c r="G1669" s="248">
        <v>54</v>
      </c>
      <c r="H1669" s="247">
        <v>2</v>
      </c>
      <c r="I1669" s="65">
        <f t="shared" si="595"/>
        <v>154</v>
      </c>
      <c r="J1669" s="84">
        <v>500</v>
      </c>
      <c r="K1669" s="80">
        <f t="shared" si="596"/>
        <v>77000</v>
      </c>
      <c r="L1669" s="245">
        <v>1</v>
      </c>
      <c r="M1669" s="266" t="s">
        <v>1592</v>
      </c>
      <c r="N1669" s="245" t="s">
        <v>1621</v>
      </c>
      <c r="O1669" s="45"/>
      <c r="P1669" s="141">
        <v>134</v>
      </c>
      <c r="Q1669" s="249"/>
      <c r="R1669" s="250"/>
      <c r="S1669" s="245"/>
      <c r="T1669" s="249">
        <v>5</v>
      </c>
      <c r="U1669" s="252"/>
      <c r="V1669" s="249"/>
      <c r="W1669" s="253"/>
      <c r="X1669" s="243"/>
      <c r="Y1669" s="243"/>
      <c r="Z1669" s="125">
        <f>K1669</f>
        <v>77000</v>
      </c>
      <c r="AA1669" s="254">
        <v>0.02</v>
      </c>
      <c r="AB1669" s="83">
        <f t="shared" si="600"/>
        <v>15.4</v>
      </c>
      <c r="AC1669" s="83">
        <f t="shared" si="591"/>
        <v>13.09</v>
      </c>
      <c r="AD1669" s="4" t="s">
        <v>644</v>
      </c>
      <c r="AE1669" s="4" t="s">
        <v>1836</v>
      </c>
      <c r="AF1669" s="4" t="s">
        <v>324</v>
      </c>
      <c r="AG1669" s="121">
        <v>1350400088059</v>
      </c>
      <c r="AH1669" s="8" t="s">
        <v>1891</v>
      </c>
    </row>
    <row r="1670" spans="1:44">
      <c r="A1670" s="256">
        <v>843</v>
      </c>
      <c r="B1670" s="257" t="s">
        <v>1322</v>
      </c>
      <c r="C1670" s="262">
        <v>23933</v>
      </c>
      <c r="D1670" s="245">
        <v>4</v>
      </c>
      <c r="E1670" s="248">
        <v>12</v>
      </c>
      <c r="F1670" s="248">
        <v>1</v>
      </c>
      <c r="G1670" s="248">
        <v>12</v>
      </c>
      <c r="H1670" s="247">
        <v>1</v>
      </c>
      <c r="I1670" s="84">
        <f>E1670*400+F1670*100+G1670</f>
        <v>4912</v>
      </c>
      <c r="J1670" s="84">
        <v>250</v>
      </c>
      <c r="K1670" s="80">
        <f>I1670*J1670</f>
        <v>1228000</v>
      </c>
      <c r="L1670" s="245"/>
      <c r="M1670" s="248"/>
      <c r="N1670" s="245"/>
      <c r="O1670" s="48"/>
      <c r="P1670" s="58"/>
      <c r="Q1670" s="251"/>
      <c r="R1670" s="251"/>
      <c r="S1670" s="251"/>
      <c r="T1670" s="245"/>
      <c r="U1670" s="248"/>
      <c r="V1670" s="245"/>
      <c r="W1670" s="278"/>
      <c r="X1670" s="257"/>
      <c r="Y1670" s="257"/>
      <c r="Z1670" s="125">
        <f>K1670</f>
        <v>1228000</v>
      </c>
      <c r="AA1670" s="254">
        <v>0.01</v>
      </c>
      <c r="AB1670" s="83">
        <f>+Z1670*AA1670/100</f>
        <v>122.8</v>
      </c>
      <c r="AC1670" s="83">
        <f t="shared" si="591"/>
        <v>104.38</v>
      </c>
      <c r="AD1670" s="4" t="s">
        <v>20</v>
      </c>
      <c r="AE1670" s="4" t="s">
        <v>1370</v>
      </c>
      <c r="AF1670" s="4" t="s">
        <v>1195</v>
      </c>
      <c r="AG1670" s="121">
        <v>3350400231010</v>
      </c>
      <c r="AH1670" s="8" t="s">
        <v>1499</v>
      </c>
    </row>
    <row r="1671" spans="1:44">
      <c r="A1671" s="256">
        <v>844</v>
      </c>
      <c r="B1671" s="257" t="s">
        <v>1322</v>
      </c>
      <c r="C1671" s="262">
        <v>23933</v>
      </c>
      <c r="D1671" s="245"/>
      <c r="E1671" s="248">
        <v>1</v>
      </c>
      <c r="F1671" s="248">
        <v>3</v>
      </c>
      <c r="G1671" s="248">
        <v>93</v>
      </c>
      <c r="H1671" s="264">
        <v>1</v>
      </c>
      <c r="I1671" s="84">
        <f>E1671*400+F1671*100+G1671</f>
        <v>793</v>
      </c>
      <c r="J1671" s="84">
        <v>250</v>
      </c>
      <c r="K1671" s="80">
        <f>I1671*J1671</f>
        <v>198250</v>
      </c>
      <c r="L1671" s="245"/>
      <c r="M1671" s="248"/>
      <c r="N1671" s="245"/>
      <c r="O1671" s="48"/>
      <c r="P1671" s="58"/>
      <c r="Q1671" s="251"/>
      <c r="R1671" s="251"/>
      <c r="S1671" s="251"/>
      <c r="T1671" s="245"/>
      <c r="U1671" s="248"/>
      <c r="V1671" s="245"/>
      <c r="W1671" s="278"/>
      <c r="X1671" s="257"/>
      <c r="Y1671" s="257"/>
      <c r="Z1671" s="125">
        <f>K1671</f>
        <v>198250</v>
      </c>
      <c r="AA1671" s="254">
        <v>0.01</v>
      </c>
      <c r="AB1671" s="83">
        <f>+Z1671*AA1671/100</f>
        <v>19.824999999999999</v>
      </c>
      <c r="AC1671" s="83">
        <f t="shared" si="591"/>
        <v>16.85125</v>
      </c>
      <c r="AE1671" s="4" t="s">
        <v>2234</v>
      </c>
      <c r="AF1671" s="4" t="s">
        <v>63</v>
      </c>
    </row>
    <row r="1672" spans="1:44" ht="20.100000000000001" customHeight="1">
      <c r="A1672" s="256">
        <v>845</v>
      </c>
      <c r="B1672" s="243" t="s">
        <v>656</v>
      </c>
      <c r="C1672" s="258">
        <v>568</v>
      </c>
      <c r="D1672" s="259" t="s">
        <v>95</v>
      </c>
      <c r="E1672" s="260">
        <v>5</v>
      </c>
      <c r="F1672" s="260">
        <v>0</v>
      </c>
      <c r="G1672" s="260">
        <v>27</v>
      </c>
      <c r="H1672" s="264">
        <v>1</v>
      </c>
      <c r="I1672" s="84">
        <f t="shared" si="595"/>
        <v>2027</v>
      </c>
      <c r="J1672" s="84">
        <v>250</v>
      </c>
      <c r="K1672" s="80">
        <f t="shared" si="596"/>
        <v>506750</v>
      </c>
      <c r="L1672" s="245"/>
      <c r="M1672" s="248"/>
      <c r="N1672" s="249"/>
      <c r="O1672" s="45"/>
      <c r="P1672" s="139"/>
      <c r="Q1672" s="250"/>
      <c r="R1672" s="250"/>
      <c r="S1672" s="251"/>
      <c r="T1672" s="249"/>
      <c r="U1672" s="252"/>
      <c r="V1672" s="249"/>
      <c r="W1672" s="253"/>
      <c r="X1672" s="243"/>
      <c r="Y1672" s="243"/>
      <c r="Z1672" s="125">
        <f t="shared" ref="Z1672:Z1673" si="601">K1672</f>
        <v>506750</v>
      </c>
      <c r="AA1672" s="254">
        <v>0.01</v>
      </c>
      <c r="AB1672" s="83">
        <f t="shared" si="600"/>
        <v>50.674999999999997</v>
      </c>
      <c r="AC1672" s="83">
        <f t="shared" si="591"/>
        <v>43.073749999999997</v>
      </c>
      <c r="AD1672" s="501" t="s">
        <v>10</v>
      </c>
      <c r="AE1672" s="489" t="s">
        <v>488</v>
      </c>
      <c r="AF1672" s="489" t="s">
        <v>460</v>
      </c>
      <c r="AG1672" s="498" t="s">
        <v>784</v>
      </c>
      <c r="AH1672" s="498" t="s">
        <v>65</v>
      </c>
      <c r="AI1672" s="12" t="s">
        <v>95</v>
      </c>
      <c r="AJ1672" s="6" t="s">
        <v>123</v>
      </c>
      <c r="AK1672" s="11" t="s">
        <v>15</v>
      </c>
      <c r="AL1672" s="11" t="s">
        <v>16</v>
      </c>
      <c r="AM1672" s="11" t="s">
        <v>17</v>
      </c>
      <c r="AN1672" s="11" t="s">
        <v>100</v>
      </c>
      <c r="AO1672" s="11" t="s">
        <v>76</v>
      </c>
      <c r="AP1672" s="11">
        <v>1</v>
      </c>
      <c r="AQ1672" s="11">
        <v>3</v>
      </c>
      <c r="AR1672" s="11">
        <v>8</v>
      </c>
    </row>
    <row r="1673" spans="1:44" ht="20.100000000000001" customHeight="1">
      <c r="A1673" s="256">
        <v>846</v>
      </c>
      <c r="B1673" s="243" t="s">
        <v>656</v>
      </c>
      <c r="C1673" s="258">
        <v>340</v>
      </c>
      <c r="D1673" s="259" t="s">
        <v>95</v>
      </c>
      <c r="E1673" s="260">
        <v>6</v>
      </c>
      <c r="F1673" s="260">
        <v>3</v>
      </c>
      <c r="G1673" s="260">
        <v>46</v>
      </c>
      <c r="H1673" s="264">
        <v>1</v>
      </c>
      <c r="I1673" s="84">
        <f t="shared" si="595"/>
        <v>2746</v>
      </c>
      <c r="J1673" s="84">
        <v>250</v>
      </c>
      <c r="K1673" s="80">
        <f t="shared" si="596"/>
        <v>686500</v>
      </c>
      <c r="L1673" s="245"/>
      <c r="M1673" s="248"/>
      <c r="N1673" s="249"/>
      <c r="O1673" s="45"/>
      <c r="P1673" s="139"/>
      <c r="Q1673" s="250"/>
      <c r="R1673" s="250"/>
      <c r="S1673" s="251"/>
      <c r="T1673" s="249"/>
      <c r="U1673" s="252"/>
      <c r="V1673" s="249"/>
      <c r="W1673" s="253"/>
      <c r="X1673" s="243"/>
      <c r="Y1673" s="243"/>
      <c r="Z1673" s="125">
        <f t="shared" si="601"/>
        <v>686500</v>
      </c>
      <c r="AA1673" s="254">
        <v>0.01</v>
      </c>
      <c r="AB1673" s="83">
        <f t="shared" si="600"/>
        <v>68.650000000000006</v>
      </c>
      <c r="AC1673" s="83">
        <f t="shared" si="591"/>
        <v>58.352500000000006</v>
      </c>
      <c r="AD1673" s="501" t="s">
        <v>20</v>
      </c>
      <c r="AE1673" s="181" t="s">
        <v>310</v>
      </c>
      <c r="AF1673" s="181" t="s">
        <v>84</v>
      </c>
      <c r="AG1673" s="498" t="s">
        <v>854</v>
      </c>
      <c r="AH1673" s="498" t="s">
        <v>348</v>
      </c>
      <c r="AI1673" s="12" t="s">
        <v>131</v>
      </c>
      <c r="AJ1673" s="6" t="s">
        <v>15</v>
      </c>
      <c r="AK1673" s="11" t="s">
        <v>15</v>
      </c>
      <c r="AL1673" s="11" t="s">
        <v>16</v>
      </c>
      <c r="AM1673" s="11" t="s">
        <v>17</v>
      </c>
      <c r="AN1673" s="11" t="s">
        <v>39</v>
      </c>
      <c r="AO1673" s="11" t="s">
        <v>316</v>
      </c>
      <c r="AP1673" s="11">
        <v>6</v>
      </c>
      <c r="AQ1673" s="11">
        <v>3</v>
      </c>
      <c r="AR1673" s="11">
        <v>33</v>
      </c>
    </row>
    <row r="1674" spans="1:44">
      <c r="A1674" s="256"/>
      <c r="B1674" s="249" t="s">
        <v>1282</v>
      </c>
      <c r="C1674" s="263">
        <v>55983</v>
      </c>
      <c r="D1674" s="245">
        <v>7</v>
      </c>
      <c r="E1674" s="248">
        <v>1</v>
      </c>
      <c r="F1674" s="248">
        <v>0</v>
      </c>
      <c r="G1674" s="248">
        <v>60</v>
      </c>
      <c r="H1674" s="265">
        <v>3</v>
      </c>
      <c r="I1674" s="60">
        <v>2.87</v>
      </c>
      <c r="J1674" s="84">
        <v>400</v>
      </c>
      <c r="K1674" s="60">
        <f>+I1674*J1674</f>
        <v>1148</v>
      </c>
      <c r="L1674" s="58">
        <v>1</v>
      </c>
      <c r="M1674" s="60" t="s">
        <v>1586</v>
      </c>
      <c r="N1674" s="58" t="s">
        <v>1595</v>
      </c>
      <c r="O1674" s="58">
        <v>3</v>
      </c>
      <c r="P1674" s="140">
        <v>11.55</v>
      </c>
      <c r="Q1674" s="58">
        <v>100</v>
      </c>
      <c r="R1674" s="210">
        <v>2600</v>
      </c>
      <c r="S1674" s="48">
        <f>+P1674*R1674</f>
        <v>30030.000000000004</v>
      </c>
      <c r="T1674" s="65">
        <v>6</v>
      </c>
      <c r="U1674" s="65">
        <v>15</v>
      </c>
      <c r="V1674" s="58">
        <f>+S1674*0.85</f>
        <v>25525.500000000004</v>
      </c>
      <c r="W1674" s="169">
        <f>+V1674+K1674</f>
        <v>26673.500000000004</v>
      </c>
      <c r="X1674" s="169">
        <f>+W1674</f>
        <v>26673.500000000004</v>
      </c>
      <c r="Y1674" s="58"/>
      <c r="Z1674" s="358">
        <f>+X1674</f>
        <v>26673.500000000004</v>
      </c>
      <c r="AA1674" s="409">
        <v>0.3</v>
      </c>
      <c r="AB1674" s="83">
        <f t="shared" si="600"/>
        <v>80.020500000000013</v>
      </c>
      <c r="AC1674" s="83">
        <f t="shared" si="591"/>
        <v>68.017425000000003</v>
      </c>
      <c r="AD1674" s="501" t="s">
        <v>20</v>
      </c>
      <c r="AE1674" s="181" t="s">
        <v>310</v>
      </c>
      <c r="AF1674" s="181" t="s">
        <v>84</v>
      </c>
    </row>
    <row r="1675" spans="1:44">
      <c r="A1675" s="256"/>
      <c r="B1675" s="249"/>
      <c r="C1675" s="263"/>
      <c r="D1675" s="245"/>
      <c r="E1675" s="248"/>
      <c r="F1675" s="248"/>
      <c r="G1675" s="248"/>
      <c r="H1675" s="265"/>
      <c r="I1675" s="60">
        <f>460-I1674</f>
        <v>457.13</v>
      </c>
      <c r="J1675" s="84">
        <v>400</v>
      </c>
      <c r="K1675" s="72">
        <f>+I1675*J1675</f>
        <v>182852</v>
      </c>
      <c r="L1675" s="58"/>
      <c r="M1675" s="60"/>
      <c r="N1675" s="58"/>
      <c r="O1675" s="58"/>
      <c r="P1675" s="140"/>
      <c r="Q1675" s="58"/>
      <c r="R1675" s="210"/>
      <c r="S1675" s="58"/>
      <c r="T1675" s="60"/>
      <c r="U1675" s="65"/>
      <c r="V1675" s="58"/>
      <c r="W1675" s="99"/>
      <c r="X1675" s="99"/>
      <c r="Y1675" s="59"/>
      <c r="Z1675" s="127"/>
      <c r="AA1675" s="409"/>
      <c r="AB1675" s="83"/>
      <c r="AC1675" s="83">
        <f t="shared" si="591"/>
        <v>0</v>
      </c>
      <c r="AD1675" s="488"/>
      <c r="AE1675" s="488"/>
      <c r="AF1675" s="488"/>
    </row>
    <row r="1676" spans="1:44">
      <c r="A1676" s="256"/>
      <c r="B1676" s="249"/>
      <c r="C1676" s="263"/>
      <c r="D1676" s="245"/>
      <c r="E1676" s="248"/>
      <c r="F1676" s="248"/>
      <c r="G1676" s="248"/>
      <c r="H1676" s="265"/>
      <c r="I1676" s="60"/>
      <c r="J1676" s="74"/>
      <c r="K1676" s="72"/>
      <c r="L1676" s="58"/>
      <c r="M1676" s="60"/>
      <c r="N1676" s="58"/>
      <c r="O1676" s="58"/>
      <c r="P1676" s="140"/>
      <c r="Q1676" s="58"/>
      <c r="R1676" s="210"/>
      <c r="S1676" s="58"/>
      <c r="T1676" s="60"/>
      <c r="U1676" s="65"/>
      <c r="V1676" s="58"/>
      <c r="W1676" s="99"/>
      <c r="X1676" s="99"/>
      <c r="Y1676" s="59"/>
      <c r="Z1676" s="127"/>
      <c r="AA1676" s="409"/>
      <c r="AB1676" s="83"/>
      <c r="AC1676" s="83">
        <f t="shared" si="591"/>
        <v>0</v>
      </c>
      <c r="AD1676" s="488"/>
      <c r="AE1676" s="488"/>
      <c r="AF1676" s="488"/>
    </row>
    <row r="1677" spans="1:44">
      <c r="A1677" s="256">
        <v>847</v>
      </c>
      <c r="B1677" s="249" t="s">
        <v>1319</v>
      </c>
      <c r="C1677" s="263">
        <v>32750</v>
      </c>
      <c r="D1677" s="245">
        <v>4</v>
      </c>
      <c r="E1677" s="248">
        <v>0</v>
      </c>
      <c r="F1677" s="248">
        <v>2</v>
      </c>
      <c r="G1677" s="248">
        <v>0</v>
      </c>
      <c r="H1677" s="247">
        <v>1</v>
      </c>
      <c r="I1677" s="65">
        <f>E1677*400+F1677*100+G1677</f>
        <v>200</v>
      </c>
      <c r="J1677" s="84">
        <v>210</v>
      </c>
      <c r="K1677" s="80">
        <f>I1677*J1677</f>
        <v>42000</v>
      </c>
      <c r="L1677" s="245">
        <v>1</v>
      </c>
      <c r="M1677" s="266" t="s">
        <v>1592</v>
      </c>
      <c r="N1677" s="245" t="s">
        <v>1621</v>
      </c>
      <c r="O1677" s="45"/>
      <c r="P1677" s="141">
        <v>153</v>
      </c>
      <c r="Q1677" s="249"/>
      <c r="R1677" s="250"/>
      <c r="S1677" s="245"/>
      <c r="T1677" s="249">
        <v>38</v>
      </c>
      <c r="U1677" s="252"/>
      <c r="V1677" s="249"/>
      <c r="W1677" s="253"/>
      <c r="X1677" s="243"/>
      <c r="Y1677" s="243"/>
      <c r="Z1677" s="125">
        <f>K1677</f>
        <v>42000</v>
      </c>
      <c r="AA1677" s="250">
        <v>0.02</v>
      </c>
      <c r="AB1677" s="83">
        <f t="shared" si="600"/>
        <v>8.4</v>
      </c>
      <c r="AC1677" s="83">
        <f t="shared" si="591"/>
        <v>7.14</v>
      </c>
      <c r="AD1677" s="4" t="s">
        <v>20</v>
      </c>
      <c r="AE1677" s="4" t="s">
        <v>1697</v>
      </c>
      <c r="AF1677" s="4" t="s">
        <v>59</v>
      </c>
      <c r="AG1677" s="121">
        <v>3350400177295</v>
      </c>
      <c r="AH1677" s="8" t="s">
        <v>1689</v>
      </c>
    </row>
    <row r="1678" spans="1:44">
      <c r="A1678" s="256"/>
      <c r="B1678" s="249"/>
      <c r="C1678" s="245"/>
      <c r="D1678" s="245"/>
      <c r="E1678" s="248"/>
      <c r="F1678" s="248"/>
      <c r="G1678" s="248"/>
      <c r="H1678" s="247"/>
      <c r="I1678" s="65"/>
      <c r="J1678" s="65"/>
      <c r="K1678" s="80"/>
      <c r="L1678" s="245">
        <v>2</v>
      </c>
      <c r="M1678" s="266" t="s">
        <v>1630</v>
      </c>
      <c r="N1678" s="245" t="s">
        <v>1595</v>
      </c>
      <c r="O1678" s="45"/>
      <c r="P1678" s="139">
        <v>40</v>
      </c>
      <c r="Q1678" s="249"/>
      <c r="R1678" s="250"/>
      <c r="S1678" s="245"/>
      <c r="T1678" s="249">
        <v>35</v>
      </c>
      <c r="U1678" s="252"/>
      <c r="V1678" s="249"/>
      <c r="W1678" s="253"/>
      <c r="X1678" s="243"/>
      <c r="Y1678" s="243"/>
      <c r="Z1678" s="125"/>
      <c r="AA1678" s="250"/>
      <c r="AB1678" s="83"/>
      <c r="AC1678" s="83">
        <f t="shared" si="591"/>
        <v>0</v>
      </c>
    </row>
    <row r="1679" spans="1:44">
      <c r="A1679" s="256"/>
      <c r="B1679" s="249"/>
      <c r="C1679" s="245"/>
      <c r="D1679" s="245"/>
      <c r="E1679" s="248"/>
      <c r="F1679" s="248"/>
      <c r="G1679" s="248"/>
      <c r="H1679" s="247"/>
      <c r="I1679" s="65"/>
      <c r="J1679" s="65"/>
      <c r="K1679" s="80"/>
      <c r="L1679" s="245">
        <v>3</v>
      </c>
      <c r="M1679" s="266" t="s">
        <v>1620</v>
      </c>
      <c r="N1679" s="245" t="s">
        <v>1613</v>
      </c>
      <c r="O1679" s="45"/>
      <c r="P1679" s="139">
        <v>4</v>
      </c>
      <c r="Q1679" s="249"/>
      <c r="R1679" s="250"/>
      <c r="S1679" s="245"/>
      <c r="T1679" s="249">
        <v>35</v>
      </c>
      <c r="U1679" s="252"/>
      <c r="V1679" s="249"/>
      <c r="W1679" s="253"/>
      <c r="X1679" s="243"/>
      <c r="Y1679" s="243"/>
      <c r="Z1679" s="125"/>
      <c r="AA1679" s="254"/>
      <c r="AB1679" s="83"/>
      <c r="AC1679" s="83">
        <f t="shared" si="591"/>
        <v>0</v>
      </c>
    </row>
    <row r="1680" spans="1:44" ht="20.100000000000001" customHeight="1">
      <c r="A1680" s="256">
        <v>848</v>
      </c>
      <c r="B1680" s="243" t="s">
        <v>656</v>
      </c>
      <c r="C1680" s="258">
        <v>1988</v>
      </c>
      <c r="D1680" s="259" t="s">
        <v>32</v>
      </c>
      <c r="E1680" s="260">
        <v>6</v>
      </c>
      <c r="F1680" s="260">
        <v>2</v>
      </c>
      <c r="G1680" s="260">
        <v>71</v>
      </c>
      <c r="H1680" s="264">
        <v>1</v>
      </c>
      <c r="I1680" s="84">
        <f t="shared" ref="I1680:I1683" si="602">E1680*400+F1680*100+G1680</f>
        <v>2671</v>
      </c>
      <c r="J1680" s="84">
        <v>250</v>
      </c>
      <c r="K1680" s="80">
        <f t="shared" ref="K1680:K1683" si="603">I1680*J1680</f>
        <v>667750</v>
      </c>
      <c r="L1680" s="245"/>
      <c r="M1680" s="248"/>
      <c r="N1680" s="249"/>
      <c r="O1680" s="45"/>
      <c r="P1680" s="139"/>
      <c r="Q1680" s="250"/>
      <c r="R1680" s="250"/>
      <c r="S1680" s="251"/>
      <c r="T1680" s="249"/>
      <c r="U1680" s="252"/>
      <c r="V1680" s="249"/>
      <c r="W1680" s="253"/>
      <c r="X1680" s="243"/>
      <c r="Y1680" s="243"/>
      <c r="Z1680" s="125">
        <f t="shared" ref="Z1680:Z1683" si="604">K1680</f>
        <v>667750</v>
      </c>
      <c r="AA1680" s="254">
        <v>0.01</v>
      </c>
      <c r="AB1680" s="83">
        <f t="shared" si="600"/>
        <v>66.775000000000006</v>
      </c>
      <c r="AC1680" s="83">
        <f t="shared" si="591"/>
        <v>56.758750000000006</v>
      </c>
      <c r="AD1680" s="497" t="s">
        <v>10</v>
      </c>
      <c r="AE1680" s="515" t="s">
        <v>455</v>
      </c>
      <c r="AF1680" s="515" t="s">
        <v>223</v>
      </c>
      <c r="AG1680" s="638" t="s">
        <v>790</v>
      </c>
      <c r="AH1680" s="638" t="s">
        <v>71</v>
      </c>
      <c r="AI1680" s="12" t="s">
        <v>14</v>
      </c>
      <c r="AJ1680" s="6" t="s">
        <v>36</v>
      </c>
      <c r="AK1680" s="11" t="s">
        <v>15</v>
      </c>
      <c r="AL1680" s="11" t="s">
        <v>16</v>
      </c>
      <c r="AM1680" s="11" t="s">
        <v>17</v>
      </c>
      <c r="AN1680" s="11" t="s">
        <v>65</v>
      </c>
      <c r="AO1680" s="11" t="s">
        <v>243</v>
      </c>
      <c r="AP1680" s="11">
        <v>4</v>
      </c>
      <c r="AQ1680" s="11">
        <v>2</v>
      </c>
      <c r="AR1680" s="11">
        <v>46</v>
      </c>
    </row>
    <row r="1681" spans="1:44" ht="20.100000000000001" customHeight="1">
      <c r="A1681" s="256"/>
      <c r="B1681" s="243" t="s">
        <v>656</v>
      </c>
      <c r="C1681" s="258">
        <v>749</v>
      </c>
      <c r="D1681" s="259" t="s">
        <v>32</v>
      </c>
      <c r="E1681" s="260">
        <v>3</v>
      </c>
      <c r="F1681" s="260">
        <v>0</v>
      </c>
      <c r="G1681" s="260">
        <v>28</v>
      </c>
      <c r="H1681" s="264">
        <v>1</v>
      </c>
      <c r="I1681" s="84">
        <f t="shared" si="602"/>
        <v>1228</v>
      </c>
      <c r="J1681" s="84">
        <v>250</v>
      </c>
      <c r="K1681" s="80">
        <f t="shared" si="603"/>
        <v>307000</v>
      </c>
      <c r="L1681" s="245"/>
      <c r="M1681" s="248"/>
      <c r="N1681" s="249"/>
      <c r="O1681" s="45"/>
      <c r="P1681" s="139"/>
      <c r="Q1681" s="250"/>
      <c r="R1681" s="250"/>
      <c r="S1681" s="251"/>
      <c r="T1681" s="249"/>
      <c r="U1681" s="252"/>
      <c r="V1681" s="249"/>
      <c r="W1681" s="253"/>
      <c r="X1681" s="243"/>
      <c r="Y1681" s="243"/>
      <c r="Z1681" s="125">
        <f t="shared" si="604"/>
        <v>307000</v>
      </c>
      <c r="AA1681" s="254">
        <v>0.01</v>
      </c>
      <c r="AB1681" s="83">
        <f t="shared" si="600"/>
        <v>30.7</v>
      </c>
      <c r="AC1681" s="83">
        <f t="shared" si="591"/>
        <v>26.094999999999999</v>
      </c>
      <c r="AD1681" s="501" t="s">
        <v>10</v>
      </c>
      <c r="AE1681" s="489" t="s">
        <v>455</v>
      </c>
      <c r="AF1681" s="489" t="s">
        <v>223</v>
      </c>
      <c r="AG1681" s="498" t="s">
        <v>790</v>
      </c>
      <c r="AH1681" s="498" t="s">
        <v>71</v>
      </c>
      <c r="AI1681" s="12" t="s">
        <v>32</v>
      </c>
      <c r="AJ1681" s="6" t="s">
        <v>36</v>
      </c>
      <c r="AK1681" s="11" t="s">
        <v>15</v>
      </c>
      <c r="AL1681" s="11" t="s">
        <v>16</v>
      </c>
      <c r="AM1681" s="11" t="s">
        <v>17</v>
      </c>
      <c r="AN1681" s="11" t="s">
        <v>43</v>
      </c>
      <c r="AO1681" s="11" t="s">
        <v>269</v>
      </c>
      <c r="AP1681" s="11">
        <v>11</v>
      </c>
      <c r="AQ1681" s="11">
        <v>0</v>
      </c>
      <c r="AR1681" s="11">
        <v>41</v>
      </c>
    </row>
    <row r="1682" spans="1:44" ht="17.25">
      <c r="A1682" s="279"/>
      <c r="B1682" s="249" t="s">
        <v>1139</v>
      </c>
      <c r="C1682" s="275">
        <v>544</v>
      </c>
      <c r="D1682" s="245"/>
      <c r="E1682" s="246">
        <v>9</v>
      </c>
      <c r="F1682" s="246">
        <v>0</v>
      </c>
      <c r="G1682" s="246">
        <v>73</v>
      </c>
      <c r="H1682" s="264">
        <v>1</v>
      </c>
      <c r="I1682" s="84">
        <f t="shared" si="602"/>
        <v>3673</v>
      </c>
      <c r="J1682" s="84">
        <v>130</v>
      </c>
      <c r="K1682" s="80">
        <f t="shared" si="603"/>
        <v>477490</v>
      </c>
      <c r="L1682" s="245"/>
      <c r="M1682" s="248"/>
      <c r="N1682" s="249"/>
      <c r="O1682" s="45"/>
      <c r="P1682" s="139"/>
      <c r="Q1682" s="250"/>
      <c r="R1682" s="250"/>
      <c r="S1682" s="251"/>
      <c r="T1682" s="249"/>
      <c r="U1682" s="252"/>
      <c r="V1682" s="249"/>
      <c r="W1682" s="253"/>
      <c r="X1682" s="243"/>
      <c r="Y1682" s="243"/>
      <c r="Z1682" s="125">
        <f t="shared" si="604"/>
        <v>477490</v>
      </c>
      <c r="AA1682" s="254">
        <v>0.01</v>
      </c>
      <c r="AB1682" s="83">
        <f t="shared" si="600"/>
        <v>47.749000000000002</v>
      </c>
      <c r="AC1682" s="83">
        <f t="shared" si="591"/>
        <v>40.586649999999999</v>
      </c>
      <c r="AD1682" s="485" t="s">
        <v>10</v>
      </c>
      <c r="AE1682" s="486" t="s">
        <v>455</v>
      </c>
      <c r="AF1682" s="486" t="s">
        <v>223</v>
      </c>
      <c r="AG1682" s="563" t="s">
        <v>1235</v>
      </c>
      <c r="AH1682" s="563">
        <v>201</v>
      </c>
      <c r="AI1682" s="23">
        <v>9</v>
      </c>
      <c r="AJ1682" s="6" t="s">
        <v>36</v>
      </c>
      <c r="AK1682" s="11" t="s">
        <v>15</v>
      </c>
      <c r="AL1682" s="11" t="s">
        <v>16</v>
      </c>
    </row>
    <row r="1683" spans="1:44" ht="17.25">
      <c r="A1683" s="279"/>
      <c r="B1683" s="243" t="s">
        <v>1723</v>
      </c>
      <c r="C1683" s="258"/>
      <c r="D1683" s="259" t="s">
        <v>14</v>
      </c>
      <c r="E1683" s="246">
        <v>0</v>
      </c>
      <c r="F1683" s="246">
        <v>2</v>
      </c>
      <c r="G1683" s="246">
        <v>82</v>
      </c>
      <c r="H1683" s="264">
        <v>1</v>
      </c>
      <c r="I1683" s="65">
        <f t="shared" si="602"/>
        <v>282</v>
      </c>
      <c r="J1683" s="84">
        <v>250</v>
      </c>
      <c r="K1683" s="80">
        <f t="shared" si="603"/>
        <v>70500</v>
      </c>
      <c r="L1683" s="245"/>
      <c r="M1683" s="248"/>
      <c r="N1683" s="249"/>
      <c r="O1683" s="45"/>
      <c r="P1683" s="139"/>
      <c r="Q1683" s="250"/>
      <c r="R1683" s="250"/>
      <c r="S1683" s="251"/>
      <c r="T1683" s="249"/>
      <c r="U1683" s="252"/>
      <c r="V1683" s="249"/>
      <c r="W1683" s="253"/>
      <c r="X1683" s="243"/>
      <c r="Y1683" s="243"/>
      <c r="Z1683" s="125">
        <f t="shared" si="604"/>
        <v>70500</v>
      </c>
      <c r="AA1683" s="254">
        <v>0.01</v>
      </c>
      <c r="AB1683" s="83">
        <f t="shared" si="600"/>
        <v>7.05</v>
      </c>
      <c r="AC1683" s="83">
        <f t="shared" si="591"/>
        <v>5.9924999999999997</v>
      </c>
      <c r="AD1683" s="485" t="s">
        <v>10</v>
      </c>
      <c r="AE1683" s="486" t="s">
        <v>455</v>
      </c>
      <c r="AF1683" s="486" t="s">
        <v>223</v>
      </c>
      <c r="AG1683" s="563" t="s">
        <v>1235</v>
      </c>
      <c r="AH1683" s="563">
        <v>201</v>
      </c>
      <c r="AI1683" s="23">
        <v>9</v>
      </c>
      <c r="AJ1683" s="6" t="s">
        <v>36</v>
      </c>
      <c r="AK1683" s="11" t="s">
        <v>15</v>
      </c>
      <c r="AL1683" s="11" t="s">
        <v>16</v>
      </c>
    </row>
    <row r="1684" spans="1:44">
      <c r="A1684" s="256">
        <v>849</v>
      </c>
      <c r="B1684" s="249" t="s">
        <v>1319</v>
      </c>
      <c r="C1684" s="263">
        <v>43814</v>
      </c>
      <c r="D1684" s="245"/>
      <c r="E1684" s="248">
        <v>0</v>
      </c>
      <c r="F1684" s="248">
        <v>2</v>
      </c>
      <c r="G1684" s="248">
        <v>1</v>
      </c>
      <c r="H1684" s="265"/>
      <c r="I1684" s="60"/>
      <c r="J1684" s="60"/>
      <c r="K1684" s="60"/>
      <c r="L1684" s="58"/>
      <c r="M1684" s="60"/>
      <c r="N1684" s="58"/>
      <c r="O1684" s="58"/>
      <c r="P1684" s="58"/>
      <c r="Q1684" s="58"/>
      <c r="R1684" s="210"/>
      <c r="S1684" s="58"/>
      <c r="T1684" s="60"/>
      <c r="U1684" s="60"/>
      <c r="V1684" s="58"/>
      <c r="W1684" s="69"/>
      <c r="X1684" s="69"/>
      <c r="Y1684" s="58"/>
      <c r="Z1684" s="77"/>
      <c r="AA1684" s="250"/>
      <c r="AB1684" s="83"/>
      <c r="AC1684" s="83">
        <f t="shared" si="591"/>
        <v>0</v>
      </c>
      <c r="AD1684" s="179" t="s">
        <v>644</v>
      </c>
      <c r="AE1684" s="179" t="s">
        <v>2094</v>
      </c>
      <c r="AF1684" s="179" t="s">
        <v>1138</v>
      </c>
      <c r="AG1684" s="121" t="s">
        <v>2186</v>
      </c>
      <c r="AH1684" s="8" t="s">
        <v>2278</v>
      </c>
    </row>
    <row r="1685" spans="1:44">
      <c r="A1685" s="256"/>
      <c r="B1685" s="243"/>
      <c r="C1685" s="263"/>
      <c r="D1685" s="245"/>
      <c r="E1685" s="248"/>
      <c r="F1685" s="248"/>
      <c r="G1685" s="248"/>
      <c r="H1685" s="265">
        <v>5</v>
      </c>
      <c r="I1685" s="60">
        <v>201</v>
      </c>
      <c r="J1685" s="65">
        <v>500</v>
      </c>
      <c r="K1685" s="60">
        <f>I1685*J1685</f>
        <v>100500</v>
      </c>
      <c r="L1685" s="58"/>
      <c r="M1685" s="60"/>
      <c r="N1685" s="58"/>
      <c r="O1685" s="58"/>
      <c r="P1685" s="58"/>
      <c r="Q1685" s="58"/>
      <c r="R1685" s="210"/>
      <c r="S1685" s="58"/>
      <c r="T1685" s="60"/>
      <c r="U1685" s="60"/>
      <c r="V1685" s="58"/>
      <c r="W1685" s="69"/>
      <c r="X1685" s="69"/>
      <c r="Y1685" s="58"/>
      <c r="Z1685" s="77"/>
      <c r="AA1685" s="250"/>
      <c r="AB1685" s="83"/>
      <c r="AC1685" s="83">
        <f t="shared" si="591"/>
        <v>0</v>
      </c>
      <c r="AD1685" s="179" t="s">
        <v>644</v>
      </c>
      <c r="AE1685" s="179" t="s">
        <v>2094</v>
      </c>
      <c r="AF1685" s="179" t="s">
        <v>1138</v>
      </c>
      <c r="AH1685" s="8" t="s">
        <v>2278</v>
      </c>
    </row>
    <row r="1686" spans="1:44">
      <c r="A1686" s="256"/>
      <c r="B1686" s="243"/>
      <c r="C1686" s="263"/>
      <c r="D1686" s="245"/>
      <c r="E1686" s="248"/>
      <c r="F1686" s="248"/>
      <c r="G1686" s="248"/>
      <c r="H1686" s="265"/>
      <c r="I1686" s="60">
        <v>47.7</v>
      </c>
      <c r="J1686" s="65">
        <v>500</v>
      </c>
      <c r="K1686" s="60">
        <f>I1686*J1686</f>
        <v>23850</v>
      </c>
      <c r="L1686" s="58"/>
      <c r="M1686" s="60" t="s">
        <v>1592</v>
      </c>
      <c r="N1686" s="58" t="s">
        <v>1603</v>
      </c>
      <c r="O1686" s="58">
        <v>2</v>
      </c>
      <c r="P1686" s="58">
        <v>190.8</v>
      </c>
      <c r="Q1686" s="58">
        <v>42.98</v>
      </c>
      <c r="R1686" s="210">
        <v>8200</v>
      </c>
      <c r="S1686" s="58">
        <f>+R1686*P1686</f>
        <v>1564560</v>
      </c>
      <c r="T1686" s="65">
        <v>3</v>
      </c>
      <c r="U1686" s="65">
        <v>3</v>
      </c>
      <c r="V1686" s="58">
        <f>+S1686*0.97</f>
        <v>1517623.2</v>
      </c>
      <c r="W1686" s="160">
        <f>+V1686+K1686</f>
        <v>1541473.2</v>
      </c>
      <c r="X1686" s="160">
        <f>+W1686*Q1686/100</f>
        <v>662525.18135999993</v>
      </c>
      <c r="Y1686" s="59">
        <v>50</v>
      </c>
      <c r="Z1686" s="125">
        <v>0</v>
      </c>
      <c r="AA1686" s="254"/>
      <c r="AB1686" s="83"/>
      <c r="AC1686" s="83">
        <f t="shared" si="591"/>
        <v>0</v>
      </c>
      <c r="AD1686" s="179" t="s">
        <v>644</v>
      </c>
      <c r="AE1686" s="179" t="s">
        <v>2094</v>
      </c>
      <c r="AF1686" s="179" t="s">
        <v>1138</v>
      </c>
      <c r="AH1686" s="8" t="s">
        <v>2278</v>
      </c>
    </row>
    <row r="1687" spans="1:44">
      <c r="A1687" s="256"/>
      <c r="B1687" s="243"/>
      <c r="C1687" s="263"/>
      <c r="D1687" s="245"/>
      <c r="E1687" s="248"/>
      <c r="F1687" s="248"/>
      <c r="G1687" s="248"/>
      <c r="H1687" s="265"/>
      <c r="I1687" s="60"/>
      <c r="J1687" s="60"/>
      <c r="K1687" s="72"/>
      <c r="L1687" s="58"/>
      <c r="M1687" s="60"/>
      <c r="N1687" s="58"/>
      <c r="O1687" s="58">
        <v>3</v>
      </c>
      <c r="P1687" s="58"/>
      <c r="Q1687" s="58">
        <v>57.02</v>
      </c>
      <c r="R1687" s="210"/>
      <c r="S1687" s="58"/>
      <c r="T1687" s="60"/>
      <c r="U1687" s="60"/>
      <c r="V1687" s="58"/>
      <c r="W1687" s="160"/>
      <c r="X1687" s="160">
        <f>+W1686*Q1687/100</f>
        <v>878948.01864000002</v>
      </c>
      <c r="Y1687" s="59"/>
      <c r="Z1687" s="125">
        <f>+X1687</f>
        <v>878948.01864000002</v>
      </c>
      <c r="AA1687" s="254">
        <v>0.3</v>
      </c>
      <c r="AB1687" s="83">
        <f>+Z1687*AA1687/100</f>
        <v>2636.8440559199998</v>
      </c>
      <c r="AC1687" s="83">
        <f t="shared" si="591"/>
        <v>2241.3174475319997</v>
      </c>
      <c r="AD1687" s="179" t="s">
        <v>644</v>
      </c>
      <c r="AE1687" s="179" t="s">
        <v>2094</v>
      </c>
      <c r="AF1687" s="179" t="s">
        <v>1138</v>
      </c>
      <c r="AH1687" s="8" t="s">
        <v>2278</v>
      </c>
    </row>
    <row r="1688" spans="1:44">
      <c r="A1688" s="256"/>
      <c r="B1688" s="243"/>
      <c r="C1688" s="263"/>
      <c r="D1688" s="245"/>
      <c r="E1688" s="248"/>
      <c r="F1688" s="248"/>
      <c r="G1688" s="248"/>
      <c r="H1688" s="265"/>
      <c r="I1688" s="60">
        <v>7.95</v>
      </c>
      <c r="J1688" s="65">
        <v>500</v>
      </c>
      <c r="K1688" s="72">
        <f>+I1688*J1688</f>
        <v>3975</v>
      </c>
      <c r="L1688" s="58"/>
      <c r="M1688" s="60" t="s">
        <v>2146</v>
      </c>
      <c r="N1688" s="58" t="s">
        <v>1587</v>
      </c>
      <c r="O1688" s="58">
        <v>3</v>
      </c>
      <c r="P1688" s="58">
        <v>31.8</v>
      </c>
      <c r="Q1688" s="58">
        <v>100</v>
      </c>
      <c r="R1688" s="210">
        <v>2600</v>
      </c>
      <c r="S1688" s="58">
        <f>+P1688*R1688</f>
        <v>82680</v>
      </c>
      <c r="T1688" s="60">
        <v>3</v>
      </c>
      <c r="U1688" s="60">
        <v>3</v>
      </c>
      <c r="V1688" s="58">
        <f>+S1688*0.97</f>
        <v>80199.599999999991</v>
      </c>
      <c r="W1688" s="160">
        <f>+K1688+V1688</f>
        <v>84174.599999999991</v>
      </c>
      <c r="X1688" s="160">
        <f>+W1688</f>
        <v>84174.599999999991</v>
      </c>
      <c r="Y1688" s="59"/>
      <c r="Z1688" s="125">
        <f>+X1688</f>
        <v>84174.599999999991</v>
      </c>
      <c r="AA1688" s="254">
        <v>0.3</v>
      </c>
      <c r="AB1688" s="83">
        <f>+Z1688*AA1688/100</f>
        <v>252.52379999999997</v>
      </c>
      <c r="AC1688" s="83">
        <f t="shared" si="591"/>
        <v>214.64522999999997</v>
      </c>
      <c r="AD1688" s="179" t="s">
        <v>644</v>
      </c>
      <c r="AE1688" s="179" t="s">
        <v>2094</v>
      </c>
      <c r="AF1688" s="179" t="s">
        <v>1138</v>
      </c>
      <c r="AH1688" s="8" t="s">
        <v>2278</v>
      </c>
    </row>
    <row r="1689" spans="1:44">
      <c r="A1689" s="256"/>
      <c r="B1689" s="243"/>
      <c r="C1689" s="263"/>
      <c r="D1689" s="245"/>
      <c r="E1689" s="248"/>
      <c r="F1689" s="248"/>
      <c r="G1689" s="248"/>
      <c r="H1689" s="265"/>
      <c r="I1689" s="60">
        <v>145.35</v>
      </c>
      <c r="J1689" s="65">
        <v>500</v>
      </c>
      <c r="K1689" s="72">
        <f>+I1689*J1689</f>
        <v>72675</v>
      </c>
      <c r="L1689" s="58"/>
      <c r="M1689" s="60"/>
      <c r="N1689" s="58"/>
      <c r="O1689" s="58"/>
      <c r="P1689" s="58"/>
      <c r="Q1689" s="58"/>
      <c r="R1689" s="210"/>
      <c r="S1689" s="58"/>
      <c r="T1689" s="60"/>
      <c r="U1689" s="60"/>
      <c r="V1689" s="58"/>
      <c r="W1689" s="160"/>
      <c r="X1689" s="160">
        <f>+K1689</f>
        <v>72675</v>
      </c>
      <c r="Y1689" s="59">
        <v>50</v>
      </c>
      <c r="Z1689" s="125"/>
      <c r="AA1689" s="254"/>
      <c r="AB1689" s="83"/>
      <c r="AC1689" s="83"/>
      <c r="AD1689" s="179"/>
      <c r="AE1689" s="179"/>
      <c r="AF1689" s="179"/>
    </row>
    <row r="1690" spans="1:44" ht="20.100000000000001" customHeight="1">
      <c r="A1690" s="256">
        <v>850</v>
      </c>
      <c r="B1690" s="243" t="s">
        <v>656</v>
      </c>
      <c r="C1690" s="258">
        <v>673</v>
      </c>
      <c r="D1690" s="259" t="s">
        <v>32</v>
      </c>
      <c r="E1690" s="260">
        <v>3</v>
      </c>
      <c r="F1690" s="260">
        <v>3</v>
      </c>
      <c r="G1690" s="260">
        <v>6</v>
      </c>
      <c r="H1690" s="247">
        <v>1</v>
      </c>
      <c r="I1690" s="84">
        <f t="shared" ref="I1690:I1703" si="605">E1690*400+F1690*100+G1690</f>
        <v>1506</v>
      </c>
      <c r="J1690" s="84">
        <v>250</v>
      </c>
      <c r="K1690" s="80">
        <f t="shared" ref="K1690:K1703" si="606">I1690*J1690</f>
        <v>376500</v>
      </c>
      <c r="L1690" s="245"/>
      <c r="M1690" s="248"/>
      <c r="N1690" s="249"/>
      <c r="O1690" s="45"/>
      <c r="P1690" s="139"/>
      <c r="Q1690" s="250"/>
      <c r="R1690" s="250"/>
      <c r="S1690" s="251"/>
      <c r="T1690" s="249"/>
      <c r="U1690" s="252"/>
      <c r="V1690" s="249"/>
      <c r="W1690" s="253"/>
      <c r="X1690" s="243"/>
      <c r="Y1690" s="243"/>
      <c r="Z1690" s="125">
        <f>K1690</f>
        <v>376500</v>
      </c>
      <c r="AA1690" s="254">
        <v>0.01</v>
      </c>
      <c r="AB1690" s="83">
        <f t="shared" ref="AB1690:AB1702" si="607">+Z1690*AA1690/100</f>
        <v>37.65</v>
      </c>
      <c r="AC1690" s="83">
        <f t="shared" si="591"/>
        <v>32.002499999999998</v>
      </c>
      <c r="AD1690" s="497" t="s">
        <v>10</v>
      </c>
      <c r="AE1690" s="515" t="s">
        <v>497</v>
      </c>
      <c r="AF1690" s="641" t="s">
        <v>498</v>
      </c>
      <c r="AG1690" s="638" t="s">
        <v>888</v>
      </c>
      <c r="AH1690" s="638" t="s">
        <v>110</v>
      </c>
      <c r="AI1690" s="12" t="s">
        <v>32</v>
      </c>
      <c r="AJ1690" s="6" t="s">
        <v>36</v>
      </c>
      <c r="AK1690" s="11" t="s">
        <v>15</v>
      </c>
      <c r="AL1690" s="11" t="s">
        <v>16</v>
      </c>
      <c r="AM1690" s="11" t="s">
        <v>17</v>
      </c>
      <c r="AN1690" s="11" t="s">
        <v>38</v>
      </c>
      <c r="AO1690" s="11" t="s">
        <v>362</v>
      </c>
      <c r="AP1690" s="11">
        <v>10</v>
      </c>
      <c r="AQ1690" s="11">
        <v>1</v>
      </c>
      <c r="AR1690" s="11">
        <v>80</v>
      </c>
    </row>
    <row r="1691" spans="1:44">
      <c r="A1691" s="256">
        <v>851</v>
      </c>
      <c r="B1691" s="243" t="s">
        <v>1322</v>
      </c>
      <c r="C1691" s="262">
        <v>23933</v>
      </c>
      <c r="D1691" s="245">
        <v>4</v>
      </c>
      <c r="E1691" s="248">
        <v>9</v>
      </c>
      <c r="F1691" s="248">
        <v>0</v>
      </c>
      <c r="G1691" s="248">
        <v>66</v>
      </c>
      <c r="H1691" s="247">
        <v>1</v>
      </c>
      <c r="I1691" s="84">
        <f t="shared" si="605"/>
        <v>3666</v>
      </c>
      <c r="J1691" s="84">
        <v>250</v>
      </c>
      <c r="K1691" s="80">
        <f t="shared" si="606"/>
        <v>916500</v>
      </c>
      <c r="L1691" s="245"/>
      <c r="M1691" s="248"/>
      <c r="N1691" s="245"/>
      <c r="O1691" s="48"/>
      <c r="P1691" s="58"/>
      <c r="Q1691" s="251"/>
      <c r="R1691" s="251"/>
      <c r="S1691" s="251"/>
      <c r="T1691" s="245"/>
      <c r="U1691" s="248"/>
      <c r="V1691" s="245"/>
      <c r="W1691" s="253"/>
      <c r="X1691" s="243"/>
      <c r="Y1691" s="243"/>
      <c r="Z1691" s="125">
        <f t="shared" ref="Z1691:Z1695" si="608">K1691</f>
        <v>916500</v>
      </c>
      <c r="AA1691" s="254">
        <v>0.01</v>
      </c>
      <c r="AB1691" s="83">
        <f t="shared" si="607"/>
        <v>91.65</v>
      </c>
      <c r="AC1691" s="83">
        <f t="shared" si="591"/>
        <v>77.902500000000003</v>
      </c>
      <c r="AD1691" s="4" t="s">
        <v>10</v>
      </c>
      <c r="AE1691" s="4" t="s">
        <v>1406</v>
      </c>
      <c r="AF1691" s="4" t="s">
        <v>202</v>
      </c>
      <c r="AG1691" s="121">
        <v>3350400222274</v>
      </c>
    </row>
    <row r="1692" spans="1:44">
      <c r="A1692" s="256">
        <v>852</v>
      </c>
      <c r="B1692" s="249" t="s">
        <v>1723</v>
      </c>
      <c r="C1692" s="245"/>
      <c r="D1692" s="245">
        <v>5</v>
      </c>
      <c r="E1692" s="248">
        <v>0</v>
      </c>
      <c r="F1692" s="248">
        <v>0</v>
      </c>
      <c r="G1692" s="248">
        <v>78</v>
      </c>
      <c r="H1692" s="247">
        <v>1</v>
      </c>
      <c r="I1692" s="65">
        <f t="shared" si="605"/>
        <v>78</v>
      </c>
      <c r="J1692" s="84">
        <v>250</v>
      </c>
      <c r="K1692" s="80">
        <f t="shared" si="606"/>
        <v>19500</v>
      </c>
      <c r="L1692" s="245">
        <v>1</v>
      </c>
      <c r="M1692" s="266" t="s">
        <v>1592</v>
      </c>
      <c r="N1692" s="245" t="s">
        <v>1621</v>
      </c>
      <c r="O1692" s="48"/>
      <c r="P1692" s="142">
        <v>230</v>
      </c>
      <c r="Q1692" s="245"/>
      <c r="R1692" s="251"/>
      <c r="S1692" s="245"/>
      <c r="T1692" s="245">
        <v>33</v>
      </c>
      <c r="U1692" s="248"/>
      <c r="V1692" s="245"/>
      <c r="W1692" s="253"/>
      <c r="X1692" s="243"/>
      <c r="Y1692" s="243"/>
      <c r="Z1692" s="125">
        <f t="shared" si="608"/>
        <v>19500</v>
      </c>
      <c r="AA1692" s="254">
        <v>0.02</v>
      </c>
      <c r="AB1692" s="83">
        <f>+Z1692*AA1692/100</f>
        <v>3.9</v>
      </c>
      <c r="AC1692" s="83">
        <f t="shared" si="591"/>
        <v>3.3149999999999999</v>
      </c>
      <c r="AD1692" s="4" t="s">
        <v>20</v>
      </c>
      <c r="AE1692" s="4" t="s">
        <v>693</v>
      </c>
      <c r="AF1692" s="4" t="s">
        <v>160</v>
      </c>
      <c r="AG1692" s="121">
        <v>3350400250201</v>
      </c>
      <c r="AH1692" s="8" t="s">
        <v>1881</v>
      </c>
    </row>
    <row r="1693" spans="1:44" ht="20.100000000000001" customHeight="1">
      <c r="A1693" s="256">
        <v>853</v>
      </c>
      <c r="B1693" s="243" t="s">
        <v>656</v>
      </c>
      <c r="C1693" s="258" t="s">
        <v>1134</v>
      </c>
      <c r="D1693" s="259" t="s">
        <v>95</v>
      </c>
      <c r="E1693" s="260">
        <v>4</v>
      </c>
      <c r="F1693" s="260">
        <v>0</v>
      </c>
      <c r="G1693" s="260">
        <v>36</v>
      </c>
      <c r="H1693" s="247">
        <v>1</v>
      </c>
      <c r="I1693" s="84">
        <f t="shared" si="605"/>
        <v>1636</v>
      </c>
      <c r="J1693" s="84">
        <v>250</v>
      </c>
      <c r="K1693" s="80">
        <f t="shared" si="606"/>
        <v>409000</v>
      </c>
      <c r="L1693" s="245"/>
      <c r="M1693" s="248"/>
      <c r="N1693" s="245"/>
      <c r="O1693" s="48"/>
      <c r="P1693" s="58"/>
      <c r="Q1693" s="251"/>
      <c r="R1693" s="251"/>
      <c r="S1693" s="251"/>
      <c r="T1693" s="245"/>
      <c r="U1693" s="248"/>
      <c r="V1693" s="245"/>
      <c r="W1693" s="253"/>
      <c r="X1693" s="243"/>
      <c r="Y1693" s="243"/>
      <c r="Z1693" s="125">
        <f t="shared" si="608"/>
        <v>409000</v>
      </c>
      <c r="AA1693" s="254">
        <v>0.01</v>
      </c>
      <c r="AB1693" s="83">
        <f t="shared" si="607"/>
        <v>40.9</v>
      </c>
      <c r="AC1693" s="83">
        <f t="shared" si="591"/>
        <v>34.765000000000001</v>
      </c>
      <c r="AD1693" s="501" t="s">
        <v>20</v>
      </c>
      <c r="AE1693" s="489" t="s">
        <v>693</v>
      </c>
      <c r="AF1693" s="489" t="s">
        <v>171</v>
      </c>
      <c r="AG1693" s="498" t="s">
        <v>1032</v>
      </c>
      <c r="AH1693" s="498" t="s">
        <v>290</v>
      </c>
      <c r="AI1693" s="12" t="s">
        <v>95</v>
      </c>
      <c r="AJ1693" s="6" t="s">
        <v>123</v>
      </c>
      <c r="AK1693" s="11" t="s">
        <v>15</v>
      </c>
      <c r="AL1693" s="11" t="s">
        <v>16</v>
      </c>
      <c r="AM1693" s="11" t="s">
        <v>17</v>
      </c>
      <c r="AN1693" s="11" t="s">
        <v>97</v>
      </c>
      <c r="AO1693" s="11" t="s">
        <v>525</v>
      </c>
      <c r="AP1693" s="11">
        <v>2</v>
      </c>
      <c r="AQ1693" s="11">
        <v>3</v>
      </c>
      <c r="AR1693" s="11">
        <v>78</v>
      </c>
    </row>
    <row r="1694" spans="1:44">
      <c r="A1694" s="256">
        <v>854</v>
      </c>
      <c r="B1694" s="245" t="s">
        <v>1723</v>
      </c>
      <c r="C1694" s="245"/>
      <c r="D1694" s="245">
        <v>9</v>
      </c>
      <c r="E1694" s="248">
        <v>11</v>
      </c>
      <c r="F1694" s="248">
        <v>1</v>
      </c>
      <c r="G1694" s="248">
        <v>74</v>
      </c>
      <c r="H1694" s="247">
        <v>2</v>
      </c>
      <c r="I1694" s="84">
        <f>E1694*400+F1694*100+G1694</f>
        <v>4574</v>
      </c>
      <c r="J1694" s="65">
        <v>250</v>
      </c>
      <c r="K1694" s="80">
        <f>I1694*J1694</f>
        <v>1143500</v>
      </c>
      <c r="L1694" s="245"/>
      <c r="M1694" s="266"/>
      <c r="N1694" s="245"/>
      <c r="O1694" s="48"/>
      <c r="P1694" s="58"/>
      <c r="Q1694" s="245"/>
      <c r="R1694" s="251"/>
      <c r="S1694" s="245"/>
      <c r="T1694" s="245"/>
      <c r="U1694" s="248"/>
      <c r="V1694" s="245"/>
      <c r="W1694" s="278"/>
      <c r="X1694" s="257"/>
      <c r="Y1694" s="257"/>
      <c r="Z1694" s="125">
        <f>K1694</f>
        <v>1143500</v>
      </c>
      <c r="AA1694" s="254">
        <v>0.02</v>
      </c>
      <c r="AB1694" s="82">
        <f>+Z1694*AA1694/100</f>
        <v>228.7</v>
      </c>
      <c r="AC1694" s="83">
        <f t="shared" si="591"/>
        <v>194.39499999999998</v>
      </c>
      <c r="AD1694" s="4" t="s">
        <v>20</v>
      </c>
      <c r="AE1694" s="4" t="s">
        <v>2012</v>
      </c>
      <c r="AF1694" s="4" t="s">
        <v>34</v>
      </c>
      <c r="AG1694" s="121">
        <v>3350400254168</v>
      </c>
      <c r="AH1694" s="8" t="s">
        <v>2013</v>
      </c>
    </row>
    <row r="1695" spans="1:44">
      <c r="A1695" s="256">
        <v>855</v>
      </c>
      <c r="B1695" s="249" t="s">
        <v>1319</v>
      </c>
      <c r="C1695" s="263">
        <v>45116</v>
      </c>
      <c r="D1695" s="245">
        <v>4</v>
      </c>
      <c r="E1695" s="248">
        <v>0</v>
      </c>
      <c r="F1695" s="248">
        <v>1</v>
      </c>
      <c r="G1695" s="248">
        <v>41</v>
      </c>
      <c r="H1695" s="247">
        <v>2</v>
      </c>
      <c r="I1695" s="65">
        <f t="shared" si="605"/>
        <v>141</v>
      </c>
      <c r="J1695" s="84">
        <v>500</v>
      </c>
      <c r="K1695" s="80">
        <f t="shared" si="606"/>
        <v>70500</v>
      </c>
      <c r="L1695" s="245">
        <v>1</v>
      </c>
      <c r="M1695" s="338" t="s">
        <v>1592</v>
      </c>
      <c r="N1695" s="277" t="s">
        <v>1621</v>
      </c>
      <c r="O1695" s="48"/>
      <c r="P1695" s="142">
        <v>174</v>
      </c>
      <c r="Q1695" s="245"/>
      <c r="R1695" s="251"/>
      <c r="S1695" s="245"/>
      <c r="T1695" s="245">
        <v>43</v>
      </c>
      <c r="U1695" s="248"/>
      <c r="V1695" s="245"/>
      <c r="W1695" s="253"/>
      <c r="X1695" s="243"/>
      <c r="Y1695" s="243"/>
      <c r="Z1695" s="125">
        <f t="shared" si="608"/>
        <v>70500</v>
      </c>
      <c r="AA1695" s="254">
        <v>0.02</v>
      </c>
      <c r="AB1695" s="83">
        <f t="shared" si="607"/>
        <v>14.1</v>
      </c>
      <c r="AC1695" s="83">
        <f t="shared" si="591"/>
        <v>11.984999999999999</v>
      </c>
      <c r="AD1695" s="4" t="s">
        <v>20</v>
      </c>
      <c r="AE1695" s="4" t="s">
        <v>1710</v>
      </c>
      <c r="AF1695" s="4" t="s">
        <v>460</v>
      </c>
      <c r="AG1695" s="121">
        <v>3350400178267</v>
      </c>
      <c r="AH1695" s="8" t="s">
        <v>1677</v>
      </c>
    </row>
    <row r="1696" spans="1:44">
      <c r="A1696" s="256"/>
      <c r="B1696" s="249"/>
      <c r="C1696" s="245"/>
      <c r="D1696" s="245"/>
      <c r="E1696" s="248"/>
      <c r="F1696" s="248"/>
      <c r="G1696" s="248"/>
      <c r="H1696" s="247">
        <v>1</v>
      </c>
      <c r="I1696" s="65">
        <f t="shared" si="605"/>
        <v>0</v>
      </c>
      <c r="J1696" s="65"/>
      <c r="K1696" s="80">
        <f t="shared" si="606"/>
        <v>0</v>
      </c>
      <c r="L1696" s="245">
        <v>2</v>
      </c>
      <c r="M1696" s="338" t="s">
        <v>1592</v>
      </c>
      <c r="N1696" s="245" t="s">
        <v>1595</v>
      </c>
      <c r="O1696" s="48"/>
      <c r="P1696" s="58">
        <v>44</v>
      </c>
      <c r="Q1696" s="245"/>
      <c r="R1696" s="251"/>
      <c r="S1696" s="245"/>
      <c r="T1696" s="245">
        <v>53</v>
      </c>
      <c r="U1696" s="248"/>
      <c r="V1696" s="245"/>
      <c r="W1696" s="253"/>
      <c r="X1696" s="243"/>
      <c r="Y1696" s="243"/>
      <c r="Z1696" s="125"/>
      <c r="AA1696" s="254"/>
      <c r="AB1696" s="83"/>
      <c r="AC1696" s="83">
        <f t="shared" ref="AC1696:AC1744" si="609">+AB1696*0.85</f>
        <v>0</v>
      </c>
    </row>
    <row r="1697" spans="1:44">
      <c r="A1697" s="256"/>
      <c r="B1697" s="249" t="s">
        <v>1319</v>
      </c>
      <c r="C1697" s="263">
        <v>45707</v>
      </c>
      <c r="D1697" s="245">
        <v>4</v>
      </c>
      <c r="E1697" s="248">
        <v>0</v>
      </c>
      <c r="F1697" s="248">
        <v>1</v>
      </c>
      <c r="G1697" s="248">
        <v>23</v>
      </c>
      <c r="H1697" s="247">
        <v>1</v>
      </c>
      <c r="I1697" s="65">
        <f t="shared" si="605"/>
        <v>123</v>
      </c>
      <c r="J1697" s="84">
        <v>500</v>
      </c>
      <c r="K1697" s="80">
        <f t="shared" si="606"/>
        <v>61500</v>
      </c>
      <c r="L1697" s="245"/>
      <c r="M1697" s="338"/>
      <c r="N1697" s="245"/>
      <c r="O1697" s="48"/>
      <c r="P1697" s="58"/>
      <c r="Q1697" s="245"/>
      <c r="R1697" s="251"/>
      <c r="S1697" s="245"/>
      <c r="T1697" s="245"/>
      <c r="U1697" s="248"/>
      <c r="V1697" s="245"/>
      <c r="W1697" s="253"/>
      <c r="X1697" s="243"/>
      <c r="Y1697" s="243"/>
      <c r="Z1697" s="125">
        <f>K1697</f>
        <v>61500</v>
      </c>
      <c r="AA1697" s="254">
        <v>0.01</v>
      </c>
      <c r="AB1697" s="83">
        <f t="shared" si="607"/>
        <v>6.15</v>
      </c>
      <c r="AC1697" s="83">
        <f t="shared" si="609"/>
        <v>5.2275</v>
      </c>
      <c r="AD1697" s="4" t="s">
        <v>20</v>
      </c>
      <c r="AE1697" s="4" t="s">
        <v>1622</v>
      </c>
      <c r="AF1697" s="4" t="s">
        <v>460</v>
      </c>
      <c r="AG1697" s="121">
        <v>3350400178267</v>
      </c>
      <c r="AH1697" s="8" t="s">
        <v>1677</v>
      </c>
    </row>
    <row r="1698" spans="1:44" ht="17.25">
      <c r="A1698" s="256">
        <v>856</v>
      </c>
      <c r="B1698" s="249" t="s">
        <v>1139</v>
      </c>
      <c r="C1698" s="275">
        <v>1095</v>
      </c>
      <c r="D1698" s="245"/>
      <c r="E1698" s="246">
        <v>4</v>
      </c>
      <c r="F1698" s="246">
        <v>3</v>
      </c>
      <c r="G1698" s="246">
        <v>24</v>
      </c>
      <c r="H1698" s="247">
        <v>1</v>
      </c>
      <c r="I1698" s="84">
        <f t="shared" si="605"/>
        <v>1924</v>
      </c>
      <c r="J1698" s="84">
        <v>100</v>
      </c>
      <c r="K1698" s="80">
        <f t="shared" si="606"/>
        <v>192400</v>
      </c>
      <c r="L1698" s="245"/>
      <c r="M1698" s="248"/>
      <c r="N1698" s="245"/>
      <c r="O1698" s="48"/>
      <c r="P1698" s="58"/>
      <c r="Q1698" s="251"/>
      <c r="R1698" s="251"/>
      <c r="S1698" s="251"/>
      <c r="T1698" s="245"/>
      <c r="U1698" s="248"/>
      <c r="V1698" s="245"/>
      <c r="W1698" s="253"/>
      <c r="X1698" s="243"/>
      <c r="Y1698" s="243"/>
      <c r="Z1698" s="125">
        <f t="shared" ref="Z1698:Z1703" si="610">K1698</f>
        <v>192400</v>
      </c>
      <c r="AA1698" s="254">
        <v>0.01</v>
      </c>
      <c r="AB1698" s="83">
        <f t="shared" si="607"/>
        <v>19.239999999999998</v>
      </c>
      <c r="AC1698" s="83">
        <f t="shared" si="609"/>
        <v>16.353999999999999</v>
      </c>
      <c r="AD1698" s="485" t="s">
        <v>20</v>
      </c>
      <c r="AE1698" s="486" t="s">
        <v>271</v>
      </c>
      <c r="AF1698" s="486" t="s">
        <v>1252</v>
      </c>
      <c r="AG1698" s="486" t="s">
        <v>1255</v>
      </c>
      <c r="AH1698" s="486">
        <v>1</v>
      </c>
      <c r="AI1698" s="3">
        <v>3</v>
      </c>
      <c r="AJ1698" s="3" t="s">
        <v>15</v>
      </c>
      <c r="AK1698" s="3" t="s">
        <v>16</v>
      </c>
      <c r="AL1698" s="3" t="s">
        <v>17</v>
      </c>
    </row>
    <row r="1699" spans="1:44">
      <c r="A1699" s="256">
        <v>857</v>
      </c>
      <c r="B1699" s="249" t="s">
        <v>1319</v>
      </c>
      <c r="C1699" s="263">
        <v>17388</v>
      </c>
      <c r="D1699" s="245">
        <v>4</v>
      </c>
      <c r="E1699" s="248">
        <v>0</v>
      </c>
      <c r="F1699" s="248">
        <v>0</v>
      </c>
      <c r="G1699" s="248">
        <v>43</v>
      </c>
      <c r="H1699" s="268">
        <v>4</v>
      </c>
      <c r="I1699" s="65">
        <f t="shared" si="605"/>
        <v>43</v>
      </c>
      <c r="J1699" s="84">
        <v>500</v>
      </c>
      <c r="K1699" s="255">
        <f t="shared" si="606"/>
        <v>21500</v>
      </c>
      <c r="L1699" s="245">
        <v>1</v>
      </c>
      <c r="M1699" s="362" t="s">
        <v>1630</v>
      </c>
      <c r="N1699" s="249" t="s">
        <v>1595</v>
      </c>
      <c r="O1699" s="45"/>
      <c r="P1699" s="139">
        <v>22</v>
      </c>
      <c r="Q1699" s="249"/>
      <c r="R1699" s="250"/>
      <c r="S1699" s="245"/>
      <c r="T1699" s="249">
        <v>53</v>
      </c>
      <c r="U1699" s="252"/>
      <c r="V1699" s="249"/>
      <c r="W1699" s="243"/>
      <c r="X1699" s="243"/>
      <c r="Y1699" s="243"/>
      <c r="Z1699" s="125">
        <f t="shared" si="610"/>
        <v>21500</v>
      </c>
      <c r="AA1699" s="254">
        <v>0.3</v>
      </c>
      <c r="AB1699" s="83">
        <f>+Z1699*AA1699/100</f>
        <v>64.5</v>
      </c>
      <c r="AC1699" s="83">
        <f t="shared" si="609"/>
        <v>54.824999999999996</v>
      </c>
      <c r="AD1699" s="4" t="s">
        <v>20</v>
      </c>
      <c r="AE1699" s="4" t="s">
        <v>1706</v>
      </c>
      <c r="AF1699" s="4" t="s">
        <v>1646</v>
      </c>
      <c r="AG1699" s="121">
        <v>3350400176906</v>
      </c>
      <c r="AH1699" s="8" t="s">
        <v>1645</v>
      </c>
    </row>
    <row r="1700" spans="1:44">
      <c r="A1700" s="256">
        <v>858</v>
      </c>
      <c r="B1700" s="249" t="s">
        <v>1723</v>
      </c>
      <c r="C1700" s="245"/>
      <c r="D1700" s="245">
        <v>6</v>
      </c>
      <c r="E1700" s="248">
        <v>1</v>
      </c>
      <c r="F1700" s="248">
        <v>0</v>
      </c>
      <c r="G1700" s="248">
        <v>89</v>
      </c>
      <c r="H1700" s="247">
        <v>2</v>
      </c>
      <c r="I1700" s="65">
        <f t="shared" si="605"/>
        <v>489</v>
      </c>
      <c r="J1700" s="84">
        <v>250</v>
      </c>
      <c r="K1700" s="80">
        <f t="shared" si="606"/>
        <v>122250</v>
      </c>
      <c r="L1700" s="245"/>
      <c r="M1700" s="266" t="s">
        <v>1592</v>
      </c>
      <c r="N1700" s="245" t="s">
        <v>1621</v>
      </c>
      <c r="O1700" s="45"/>
      <c r="P1700" s="139"/>
      <c r="Q1700" s="249"/>
      <c r="R1700" s="250"/>
      <c r="S1700" s="245"/>
      <c r="T1700" s="249"/>
      <c r="U1700" s="252"/>
      <c r="V1700" s="249"/>
      <c r="W1700" s="253"/>
      <c r="X1700" s="243"/>
      <c r="Y1700" s="243"/>
      <c r="Z1700" s="125">
        <f t="shared" si="610"/>
        <v>122250</v>
      </c>
      <c r="AA1700" s="254">
        <v>0.02</v>
      </c>
      <c r="AB1700" s="83">
        <f>+Z1700*AA1700/100</f>
        <v>24.45</v>
      </c>
      <c r="AC1700" s="83">
        <f t="shared" si="609"/>
        <v>20.782499999999999</v>
      </c>
      <c r="AD1700" s="4" t="s">
        <v>20</v>
      </c>
      <c r="AE1700" s="4" t="s">
        <v>1151</v>
      </c>
      <c r="AF1700" s="4" t="s">
        <v>1152</v>
      </c>
      <c r="AG1700" s="121">
        <v>3350400239584</v>
      </c>
      <c r="AH1700" s="8" t="s">
        <v>1788</v>
      </c>
    </row>
    <row r="1701" spans="1:44" ht="17.25">
      <c r="A1701" s="256">
        <v>859</v>
      </c>
      <c r="B1701" s="249" t="s">
        <v>1139</v>
      </c>
      <c r="C1701" s="275">
        <v>2141</v>
      </c>
      <c r="D1701" s="245"/>
      <c r="E1701" s="246">
        <v>0</v>
      </c>
      <c r="F1701" s="246">
        <v>1</v>
      </c>
      <c r="G1701" s="246">
        <v>67</v>
      </c>
      <c r="H1701" s="247">
        <v>1</v>
      </c>
      <c r="I1701" s="65">
        <f t="shared" si="605"/>
        <v>167</v>
      </c>
      <c r="J1701" s="95">
        <v>100</v>
      </c>
      <c r="K1701" s="80">
        <f t="shared" si="606"/>
        <v>16700</v>
      </c>
      <c r="L1701" s="245"/>
      <c r="M1701" s="248"/>
      <c r="N1701" s="249"/>
      <c r="O1701" s="45"/>
      <c r="P1701" s="139"/>
      <c r="Q1701" s="250"/>
      <c r="R1701" s="250"/>
      <c r="S1701" s="251"/>
      <c r="T1701" s="249"/>
      <c r="U1701" s="252"/>
      <c r="V1701" s="249"/>
      <c r="W1701" s="253"/>
      <c r="X1701" s="243"/>
      <c r="Y1701" s="243"/>
      <c r="Z1701" s="125">
        <f t="shared" si="610"/>
        <v>16700</v>
      </c>
      <c r="AA1701" s="254">
        <v>0.01</v>
      </c>
      <c r="AB1701" s="83">
        <f t="shared" si="607"/>
        <v>1.67</v>
      </c>
      <c r="AC1701" s="83">
        <f t="shared" si="609"/>
        <v>1.4195</v>
      </c>
      <c r="AD1701" s="485" t="s">
        <v>20</v>
      </c>
      <c r="AE1701" s="486" t="s">
        <v>1259</v>
      </c>
      <c r="AF1701" s="486" t="s">
        <v>212</v>
      </c>
      <c r="AG1701" s="486"/>
      <c r="AH1701" s="486">
        <v>112</v>
      </c>
      <c r="AI1701" s="3">
        <v>3</v>
      </c>
      <c r="AJ1701" s="3" t="s">
        <v>15</v>
      </c>
      <c r="AK1701" s="3" t="s">
        <v>16</v>
      </c>
      <c r="AL1701" s="3" t="s">
        <v>17</v>
      </c>
    </row>
    <row r="1702" spans="1:44" ht="20.100000000000001" customHeight="1">
      <c r="A1702" s="256">
        <v>860</v>
      </c>
      <c r="B1702" s="243" t="s">
        <v>656</v>
      </c>
      <c r="C1702" s="258">
        <v>568</v>
      </c>
      <c r="D1702" s="259" t="s">
        <v>32</v>
      </c>
      <c r="E1702" s="260">
        <v>1</v>
      </c>
      <c r="F1702" s="260">
        <v>3</v>
      </c>
      <c r="G1702" s="260">
        <v>23</v>
      </c>
      <c r="H1702" s="383">
        <v>1</v>
      </c>
      <c r="I1702" s="65">
        <f t="shared" si="605"/>
        <v>723</v>
      </c>
      <c r="J1702" s="95">
        <v>250</v>
      </c>
      <c r="K1702" s="80">
        <f t="shared" si="606"/>
        <v>180750</v>
      </c>
      <c r="L1702" s="245"/>
      <c r="M1702" s="248"/>
      <c r="N1702" s="249"/>
      <c r="O1702" s="45"/>
      <c r="P1702" s="139"/>
      <c r="Q1702" s="250"/>
      <c r="R1702" s="250"/>
      <c r="S1702" s="251"/>
      <c r="T1702" s="249"/>
      <c r="U1702" s="252"/>
      <c r="V1702" s="249"/>
      <c r="W1702" s="253"/>
      <c r="X1702" s="243"/>
      <c r="Y1702" s="243"/>
      <c r="Z1702" s="125">
        <f t="shared" si="610"/>
        <v>180750</v>
      </c>
      <c r="AA1702" s="254">
        <v>0.01</v>
      </c>
      <c r="AB1702" s="83">
        <f t="shared" si="607"/>
        <v>18.074999999999999</v>
      </c>
      <c r="AC1702" s="83">
        <f t="shared" si="609"/>
        <v>15.36375</v>
      </c>
      <c r="AD1702" s="501" t="s">
        <v>10</v>
      </c>
      <c r="AE1702" s="489" t="s">
        <v>257</v>
      </c>
      <c r="AF1702" s="489" t="s">
        <v>34</v>
      </c>
      <c r="AG1702" s="498" t="s">
        <v>736</v>
      </c>
      <c r="AH1702" s="498" t="s">
        <v>514</v>
      </c>
      <c r="AI1702" s="12" t="s">
        <v>32</v>
      </c>
      <c r="AJ1702" s="6" t="s">
        <v>36</v>
      </c>
      <c r="AK1702" s="11" t="s">
        <v>15</v>
      </c>
      <c r="AL1702" s="11" t="s">
        <v>16</v>
      </c>
      <c r="AM1702" s="11" t="s">
        <v>17</v>
      </c>
      <c r="AN1702" s="11" t="s">
        <v>39</v>
      </c>
      <c r="AO1702" s="11" t="s">
        <v>19</v>
      </c>
      <c r="AP1702" s="11">
        <v>6</v>
      </c>
      <c r="AQ1702" s="11">
        <v>2</v>
      </c>
      <c r="AR1702" s="11">
        <v>8</v>
      </c>
    </row>
    <row r="1703" spans="1:44">
      <c r="A1703" s="256">
        <v>861</v>
      </c>
      <c r="B1703" s="243" t="s">
        <v>656</v>
      </c>
      <c r="C1703" s="258">
        <v>747</v>
      </c>
      <c r="D1703" s="259" t="s">
        <v>32</v>
      </c>
      <c r="E1703" s="260">
        <v>3</v>
      </c>
      <c r="F1703" s="260">
        <v>2</v>
      </c>
      <c r="G1703" s="260">
        <v>64</v>
      </c>
      <c r="H1703" s="247">
        <v>1</v>
      </c>
      <c r="I1703" s="84">
        <f t="shared" si="605"/>
        <v>1464</v>
      </c>
      <c r="J1703" s="84">
        <v>250</v>
      </c>
      <c r="K1703" s="80">
        <f t="shared" si="606"/>
        <v>366000</v>
      </c>
      <c r="L1703" s="245"/>
      <c r="M1703" s="248"/>
      <c r="N1703" s="249"/>
      <c r="O1703" s="45"/>
      <c r="P1703" s="139"/>
      <c r="Q1703" s="250"/>
      <c r="R1703" s="250"/>
      <c r="S1703" s="251"/>
      <c r="T1703" s="249"/>
      <c r="U1703" s="252"/>
      <c r="V1703" s="249"/>
      <c r="W1703" s="253"/>
      <c r="X1703" s="243"/>
      <c r="Y1703" s="243"/>
      <c r="Z1703" s="125">
        <f t="shared" si="610"/>
        <v>366000</v>
      </c>
      <c r="AA1703" s="254">
        <v>0.01</v>
      </c>
      <c r="AB1703" s="83">
        <f>+Z1703*AA1703/100</f>
        <v>36.6</v>
      </c>
      <c r="AC1703" s="83">
        <f t="shared" si="609"/>
        <v>31.11</v>
      </c>
      <c r="AD1703" s="501" t="s">
        <v>20</v>
      </c>
      <c r="AE1703" s="489" t="s">
        <v>137</v>
      </c>
      <c r="AF1703" s="489" t="s">
        <v>34</v>
      </c>
      <c r="AG1703" s="498" t="s">
        <v>1088</v>
      </c>
      <c r="AH1703" s="498" t="s">
        <v>168</v>
      </c>
      <c r="AI1703" s="12" t="s">
        <v>32</v>
      </c>
      <c r="AJ1703" s="6" t="s">
        <v>36</v>
      </c>
      <c r="AK1703" s="11" t="s">
        <v>15</v>
      </c>
      <c r="AL1703" s="11" t="s">
        <v>16</v>
      </c>
      <c r="AM1703" s="11" t="s">
        <v>17</v>
      </c>
      <c r="AN1703" s="11" t="s">
        <v>33</v>
      </c>
      <c r="AO1703" s="11" t="s">
        <v>619</v>
      </c>
      <c r="AP1703" s="11">
        <v>1</v>
      </c>
      <c r="AQ1703" s="11">
        <v>1</v>
      </c>
      <c r="AR1703" s="11">
        <v>55</v>
      </c>
    </row>
    <row r="1704" spans="1:44">
      <c r="A1704" s="256">
        <v>862</v>
      </c>
      <c r="B1704" s="249" t="s">
        <v>1319</v>
      </c>
      <c r="C1704" s="263">
        <v>43771</v>
      </c>
      <c r="D1704" s="245">
        <v>8</v>
      </c>
      <c r="E1704" s="248">
        <v>0</v>
      </c>
      <c r="F1704" s="248">
        <v>1</v>
      </c>
      <c r="G1704" s="248">
        <v>24</v>
      </c>
      <c r="H1704" s="265">
        <v>5</v>
      </c>
      <c r="I1704" s="60"/>
      <c r="J1704" s="65"/>
      <c r="K1704" s="60"/>
      <c r="L1704" s="58"/>
      <c r="M1704" s="60"/>
      <c r="N1704" s="58"/>
      <c r="O1704" s="58"/>
      <c r="P1704" s="58"/>
      <c r="Q1704" s="58"/>
      <c r="R1704" s="210"/>
      <c r="S1704" s="58"/>
      <c r="T1704" s="60"/>
      <c r="U1704" s="60"/>
      <c r="V1704" s="58"/>
      <c r="W1704" s="58"/>
      <c r="X1704" s="58"/>
      <c r="Y1704" s="58"/>
      <c r="Z1704" s="77"/>
      <c r="AA1704" s="250"/>
      <c r="AB1704" s="83"/>
      <c r="AC1704" s="83">
        <f t="shared" si="609"/>
        <v>0</v>
      </c>
      <c r="AE1704" s="179" t="s">
        <v>2098</v>
      </c>
      <c r="AG1704" s="121" t="s">
        <v>2160</v>
      </c>
    </row>
    <row r="1705" spans="1:44">
      <c r="A1705" s="256"/>
      <c r="B1705" s="249"/>
      <c r="C1705" s="263"/>
      <c r="D1705" s="245"/>
      <c r="E1705" s="248"/>
      <c r="F1705" s="248"/>
      <c r="G1705" s="248"/>
      <c r="H1705" s="265"/>
      <c r="I1705" s="60">
        <v>124</v>
      </c>
      <c r="J1705" s="65">
        <v>500</v>
      </c>
      <c r="K1705" s="60">
        <f>+J1705*I1705</f>
        <v>62000</v>
      </c>
      <c r="L1705" s="58">
        <v>1</v>
      </c>
      <c r="M1705" s="60" t="s">
        <v>1592</v>
      </c>
      <c r="N1705" s="58" t="s">
        <v>1621</v>
      </c>
      <c r="O1705" s="58">
        <v>3</v>
      </c>
      <c r="P1705" s="58">
        <v>336.72</v>
      </c>
      <c r="Q1705" s="58">
        <f>100-Q1706</f>
        <v>75.8256117842718</v>
      </c>
      <c r="R1705" s="210">
        <v>7400</v>
      </c>
      <c r="S1705" s="58">
        <f>+R1705*P1705</f>
        <v>2491728</v>
      </c>
      <c r="T1705" s="65">
        <v>23</v>
      </c>
      <c r="U1705" s="65">
        <v>85</v>
      </c>
      <c r="V1705" s="58">
        <f>+S1705*0.15</f>
        <v>373759.2</v>
      </c>
      <c r="W1705" s="58">
        <f>+V1705+K1705</f>
        <v>435759.2</v>
      </c>
      <c r="X1705" s="58">
        <f>+W1705*Q1705/100</f>
        <v>330417.07930624852</v>
      </c>
      <c r="Y1705" s="58">
        <v>50</v>
      </c>
      <c r="Z1705" s="77"/>
      <c r="AA1705" s="250"/>
      <c r="AB1705" s="83"/>
      <c r="AC1705" s="83">
        <f t="shared" si="609"/>
        <v>0</v>
      </c>
      <c r="AE1705" s="179" t="s">
        <v>2098</v>
      </c>
    </row>
    <row r="1706" spans="1:44">
      <c r="A1706" s="256"/>
      <c r="B1706" s="249"/>
      <c r="C1706" s="263"/>
      <c r="D1706" s="245"/>
      <c r="E1706" s="248"/>
      <c r="F1706" s="248"/>
      <c r="G1706" s="248"/>
      <c r="H1706" s="265"/>
      <c r="I1706" s="60"/>
      <c r="J1706" s="65"/>
      <c r="K1706" s="72"/>
      <c r="L1706" s="58"/>
      <c r="M1706" s="60"/>
      <c r="N1706" s="58"/>
      <c r="O1706" s="58"/>
      <c r="P1706" s="58">
        <v>81.400000000000006</v>
      </c>
      <c r="Q1706" s="58">
        <f>+P1706*100/P1705</f>
        <v>24.174388215728204</v>
      </c>
      <c r="R1706" s="210"/>
      <c r="S1706" s="58"/>
      <c r="T1706" s="60"/>
      <c r="U1706" s="60"/>
      <c r="V1706" s="58"/>
      <c r="W1706" s="59"/>
      <c r="X1706" s="59">
        <f>+W1705*P1706/100</f>
        <v>354707.98880000005</v>
      </c>
      <c r="Y1706" s="59"/>
      <c r="Z1706" s="125">
        <f>+X1706</f>
        <v>354707.98880000005</v>
      </c>
      <c r="AA1706" s="254">
        <v>0.3</v>
      </c>
      <c r="AB1706" s="83">
        <f>+Z1706*AA1706/100</f>
        <v>1064.1239664</v>
      </c>
      <c r="AC1706" s="83">
        <f t="shared" si="609"/>
        <v>904.50537143999998</v>
      </c>
      <c r="AE1706" s="179" t="s">
        <v>2098</v>
      </c>
    </row>
    <row r="1707" spans="1:44">
      <c r="A1707" s="256"/>
      <c r="B1707" s="249"/>
      <c r="C1707" s="263"/>
      <c r="D1707" s="245"/>
      <c r="E1707" s="248"/>
      <c r="F1707" s="248"/>
      <c r="G1707" s="248"/>
      <c r="H1707" s="265"/>
      <c r="I1707" s="60"/>
      <c r="J1707" s="65"/>
      <c r="K1707" s="72"/>
      <c r="L1707" s="58"/>
      <c r="M1707" s="60"/>
      <c r="N1707" s="58"/>
      <c r="O1707" s="58"/>
      <c r="P1707" s="58"/>
      <c r="Q1707" s="58"/>
      <c r="R1707" s="210"/>
      <c r="S1707" s="58"/>
      <c r="T1707" s="60"/>
      <c r="U1707" s="60"/>
      <c r="V1707" s="58"/>
      <c r="W1707" s="59"/>
      <c r="X1707" s="59"/>
      <c r="Y1707" s="59"/>
      <c r="Z1707" s="125"/>
      <c r="AA1707" s="254"/>
      <c r="AB1707" s="83"/>
      <c r="AC1707" s="83">
        <f t="shared" si="609"/>
        <v>0</v>
      </c>
    </row>
    <row r="1708" spans="1:44" ht="17.25">
      <c r="A1708" s="256">
        <v>863</v>
      </c>
      <c r="B1708" s="287" t="s">
        <v>2351</v>
      </c>
      <c r="C1708" s="281"/>
      <c r="D1708" s="282"/>
      <c r="E1708" s="312">
        <v>2</v>
      </c>
      <c r="F1708" s="312">
        <v>0</v>
      </c>
      <c r="G1708" s="312">
        <v>0</v>
      </c>
      <c r="H1708" s="247">
        <v>1</v>
      </c>
      <c r="I1708" s="84">
        <v>800</v>
      </c>
      <c r="J1708" s="84">
        <v>250</v>
      </c>
      <c r="K1708" s="80">
        <v>200000</v>
      </c>
      <c r="L1708" s="282"/>
      <c r="M1708" s="288"/>
      <c r="N1708" s="287"/>
      <c r="O1708" s="47"/>
      <c r="P1708" s="143"/>
      <c r="Q1708" s="289"/>
      <c r="R1708" s="289"/>
      <c r="S1708" s="290"/>
      <c r="T1708" s="287"/>
      <c r="U1708" s="291"/>
      <c r="V1708" s="287"/>
      <c r="W1708" s="292"/>
      <c r="X1708" s="293"/>
      <c r="Y1708" s="293"/>
      <c r="Z1708" s="133">
        <v>200000</v>
      </c>
      <c r="AA1708" s="254">
        <v>0.01</v>
      </c>
      <c r="AB1708" s="83">
        <v>20</v>
      </c>
      <c r="AC1708" s="83"/>
      <c r="AD1708" s="517" t="s">
        <v>20</v>
      </c>
      <c r="AE1708" s="518" t="s">
        <v>1260</v>
      </c>
      <c r="AF1708" s="518" t="s">
        <v>53</v>
      </c>
      <c r="AG1708" s="518"/>
      <c r="AH1708" s="518"/>
      <c r="AI1708" s="17"/>
      <c r="AJ1708" s="17"/>
      <c r="AK1708" s="26"/>
      <c r="AL1708" s="26"/>
      <c r="AM1708" s="16"/>
    </row>
    <row r="1709" spans="1:44" ht="17.25">
      <c r="A1709" s="256">
        <v>864</v>
      </c>
      <c r="B1709" s="287" t="s">
        <v>1289</v>
      </c>
      <c r="C1709" s="281"/>
      <c r="D1709" s="282"/>
      <c r="E1709" s="312">
        <v>3</v>
      </c>
      <c r="F1709" s="312">
        <v>1</v>
      </c>
      <c r="G1709" s="312">
        <v>15</v>
      </c>
      <c r="H1709" s="247">
        <v>1</v>
      </c>
      <c r="I1709" s="84">
        <f t="shared" ref="I1709:I1715" si="611">E1709*400+F1709*100+G1709</f>
        <v>1315</v>
      </c>
      <c r="J1709" s="84">
        <v>250</v>
      </c>
      <c r="K1709" s="80">
        <f t="shared" ref="K1709:K1715" si="612">I1709*J1709</f>
        <v>328750</v>
      </c>
      <c r="L1709" s="282"/>
      <c r="M1709" s="288"/>
      <c r="N1709" s="287"/>
      <c r="O1709" s="47"/>
      <c r="P1709" s="143"/>
      <c r="Q1709" s="289"/>
      <c r="R1709" s="289"/>
      <c r="S1709" s="290"/>
      <c r="T1709" s="287"/>
      <c r="U1709" s="291"/>
      <c r="V1709" s="287"/>
      <c r="W1709" s="292"/>
      <c r="X1709" s="293"/>
      <c r="Y1709" s="293"/>
      <c r="Z1709" s="133">
        <f>K1709</f>
        <v>328750</v>
      </c>
      <c r="AA1709" s="254">
        <v>0.01</v>
      </c>
      <c r="AB1709" s="83">
        <f>+Z1709*AA1709/100</f>
        <v>32.875</v>
      </c>
      <c r="AC1709" s="83">
        <f t="shared" si="609"/>
        <v>27.943749999999998</v>
      </c>
      <c r="AD1709" s="517" t="s">
        <v>20</v>
      </c>
      <c r="AE1709" s="518" t="s">
        <v>1260</v>
      </c>
      <c r="AF1709" s="518" t="s">
        <v>2229</v>
      </c>
      <c r="AG1709" s="518"/>
      <c r="AH1709" s="518"/>
      <c r="AI1709" s="17"/>
      <c r="AJ1709" s="17"/>
      <c r="AK1709" s="26"/>
      <c r="AL1709" s="26"/>
      <c r="AM1709" s="16"/>
    </row>
    <row r="1710" spans="1:44" ht="20.100000000000001" customHeight="1">
      <c r="A1710" s="256">
        <v>865</v>
      </c>
      <c r="B1710" s="243" t="s">
        <v>656</v>
      </c>
      <c r="C1710" s="258">
        <v>481</v>
      </c>
      <c r="D1710" s="259" t="s">
        <v>95</v>
      </c>
      <c r="E1710" s="260">
        <v>6</v>
      </c>
      <c r="F1710" s="260">
        <v>0</v>
      </c>
      <c r="G1710" s="260">
        <v>88</v>
      </c>
      <c r="H1710" s="264">
        <v>1</v>
      </c>
      <c r="I1710" s="84">
        <f t="shared" si="611"/>
        <v>2488</v>
      </c>
      <c r="J1710" s="84">
        <v>250</v>
      </c>
      <c r="K1710" s="80">
        <f t="shared" si="612"/>
        <v>622000</v>
      </c>
      <c r="L1710" s="245"/>
      <c r="M1710" s="248"/>
      <c r="N1710" s="249"/>
      <c r="O1710" s="45"/>
      <c r="P1710" s="139"/>
      <c r="Q1710" s="250"/>
      <c r="R1710" s="250"/>
      <c r="S1710" s="251"/>
      <c r="T1710" s="249"/>
      <c r="U1710" s="252"/>
      <c r="V1710" s="249"/>
      <c r="W1710" s="253"/>
      <c r="X1710" s="243"/>
      <c r="Y1710" s="243"/>
      <c r="Z1710" s="133">
        <f t="shared" ref="Z1710:Z1715" si="613">K1710</f>
        <v>622000</v>
      </c>
      <c r="AA1710" s="254">
        <v>0.01</v>
      </c>
      <c r="AB1710" s="83">
        <f>+Z1710*AA1710/100</f>
        <v>62.2</v>
      </c>
      <c r="AC1710" s="83">
        <f t="shared" si="609"/>
        <v>52.870000000000005</v>
      </c>
      <c r="AD1710" s="501" t="s">
        <v>20</v>
      </c>
      <c r="AE1710" s="489" t="s">
        <v>513</v>
      </c>
      <c r="AF1710" s="489" t="s">
        <v>104</v>
      </c>
      <c r="AG1710" s="498" t="s">
        <v>773</v>
      </c>
      <c r="AH1710" s="498" t="s">
        <v>371</v>
      </c>
      <c r="AI1710" s="12" t="s">
        <v>200</v>
      </c>
      <c r="AJ1710" s="200" t="s">
        <v>195</v>
      </c>
      <c r="AK1710" s="11" t="s">
        <v>15</v>
      </c>
      <c r="AL1710" s="11" t="s">
        <v>16</v>
      </c>
      <c r="AM1710" s="11" t="s">
        <v>17</v>
      </c>
      <c r="AN1710" s="11" t="s">
        <v>97</v>
      </c>
      <c r="AO1710" s="11" t="s">
        <v>76</v>
      </c>
      <c r="AP1710" s="11">
        <v>8</v>
      </c>
      <c r="AQ1710" s="11">
        <v>1</v>
      </c>
      <c r="AR1710" s="11">
        <v>22</v>
      </c>
    </row>
    <row r="1711" spans="1:44" ht="20.100000000000001" customHeight="1">
      <c r="A1711" s="256">
        <v>866</v>
      </c>
      <c r="B1711" s="243" t="s">
        <v>656</v>
      </c>
      <c r="C1711" s="258" t="s">
        <v>1128</v>
      </c>
      <c r="D1711" s="259" t="s">
        <v>14</v>
      </c>
      <c r="E1711" s="260">
        <v>3</v>
      </c>
      <c r="F1711" s="260">
        <v>0</v>
      </c>
      <c r="G1711" s="260">
        <v>18</v>
      </c>
      <c r="H1711" s="247">
        <v>1</v>
      </c>
      <c r="I1711" s="84">
        <f t="shared" si="611"/>
        <v>1218</v>
      </c>
      <c r="J1711" s="84">
        <v>250</v>
      </c>
      <c r="K1711" s="80">
        <f t="shared" si="612"/>
        <v>304500</v>
      </c>
      <c r="L1711" s="245"/>
      <c r="M1711" s="248"/>
      <c r="N1711" s="249"/>
      <c r="O1711" s="45"/>
      <c r="P1711" s="139"/>
      <c r="Q1711" s="250"/>
      <c r="R1711" s="250"/>
      <c r="S1711" s="251"/>
      <c r="T1711" s="249"/>
      <c r="U1711" s="252"/>
      <c r="V1711" s="249"/>
      <c r="W1711" s="253"/>
      <c r="X1711" s="243"/>
      <c r="Y1711" s="243"/>
      <c r="Z1711" s="133">
        <f t="shared" si="613"/>
        <v>304500</v>
      </c>
      <c r="AA1711" s="254">
        <v>0.01</v>
      </c>
      <c r="AB1711" s="83">
        <f t="shared" ref="AB1711:AB1728" si="614">+Z1711*AA1711/100</f>
        <v>30.45</v>
      </c>
      <c r="AC1711" s="83">
        <f t="shared" si="609"/>
        <v>25.8825</v>
      </c>
      <c r="AD1711" s="501" t="s">
        <v>20</v>
      </c>
      <c r="AE1711" s="489" t="s">
        <v>513</v>
      </c>
      <c r="AF1711" s="489" t="s">
        <v>460</v>
      </c>
      <c r="AG1711" s="498" t="s">
        <v>1025</v>
      </c>
      <c r="AH1711" s="498" t="s">
        <v>213</v>
      </c>
      <c r="AI1711" s="12" t="s">
        <v>24</v>
      </c>
      <c r="AJ1711" s="6"/>
      <c r="AK1711" s="11" t="s">
        <v>15</v>
      </c>
      <c r="AL1711" s="11" t="s">
        <v>16</v>
      </c>
      <c r="AM1711" s="11" t="s">
        <v>17</v>
      </c>
      <c r="AN1711" s="11" t="s">
        <v>110</v>
      </c>
      <c r="AO1711" s="11" t="s">
        <v>525</v>
      </c>
      <c r="AP1711" s="11">
        <v>2</v>
      </c>
      <c r="AQ1711" s="11">
        <v>3</v>
      </c>
      <c r="AR1711" s="11">
        <v>61</v>
      </c>
    </row>
    <row r="1712" spans="1:44">
      <c r="A1712" s="256">
        <v>867</v>
      </c>
      <c r="B1712" s="243" t="s">
        <v>1450</v>
      </c>
      <c r="C1712" s="262">
        <v>23933</v>
      </c>
      <c r="D1712" s="245">
        <v>4</v>
      </c>
      <c r="E1712" s="248">
        <v>18</v>
      </c>
      <c r="F1712" s="248">
        <v>3</v>
      </c>
      <c r="G1712" s="248">
        <v>8</v>
      </c>
      <c r="H1712" s="247">
        <v>1</v>
      </c>
      <c r="I1712" s="84">
        <f t="shared" si="611"/>
        <v>7508</v>
      </c>
      <c r="J1712" s="95">
        <v>250</v>
      </c>
      <c r="K1712" s="80">
        <f t="shared" si="612"/>
        <v>1877000</v>
      </c>
      <c r="L1712" s="245"/>
      <c r="M1712" s="248"/>
      <c r="N1712" s="249"/>
      <c r="O1712" s="45"/>
      <c r="P1712" s="139"/>
      <c r="Q1712" s="250"/>
      <c r="R1712" s="250"/>
      <c r="S1712" s="251"/>
      <c r="T1712" s="249"/>
      <c r="U1712" s="252"/>
      <c r="V1712" s="249"/>
      <c r="W1712" s="253"/>
      <c r="X1712" s="243"/>
      <c r="Y1712" s="243"/>
      <c r="Z1712" s="133">
        <f t="shared" si="613"/>
        <v>1877000</v>
      </c>
      <c r="AA1712" s="254">
        <v>0.01</v>
      </c>
      <c r="AB1712" s="83">
        <f t="shared" si="614"/>
        <v>187.7</v>
      </c>
      <c r="AC1712" s="83">
        <f t="shared" si="609"/>
        <v>159.54499999999999</v>
      </c>
      <c r="AD1712" s="4" t="s">
        <v>20</v>
      </c>
      <c r="AE1712" s="4" t="s">
        <v>1147</v>
      </c>
      <c r="AF1712" s="4" t="s">
        <v>1280</v>
      </c>
      <c r="AG1712" s="121">
        <v>3350400471894</v>
      </c>
      <c r="AH1712" s="8" t="s">
        <v>1578</v>
      </c>
      <c r="AI1712" s="204" t="s">
        <v>1399</v>
      </c>
    </row>
    <row r="1713" spans="1:44">
      <c r="A1713" s="256">
        <v>868</v>
      </c>
      <c r="B1713" s="287" t="s">
        <v>1289</v>
      </c>
      <c r="C1713" s="406">
        <v>23933</v>
      </c>
      <c r="D1713" s="282" t="s">
        <v>1290</v>
      </c>
      <c r="E1713" s="463">
        <v>3</v>
      </c>
      <c r="F1713" s="463">
        <v>2</v>
      </c>
      <c r="G1713" s="463">
        <v>86</v>
      </c>
      <c r="H1713" s="247">
        <v>1</v>
      </c>
      <c r="I1713" s="84">
        <f t="shared" si="611"/>
        <v>1486</v>
      </c>
      <c r="J1713" s="84">
        <v>250</v>
      </c>
      <c r="K1713" s="80">
        <f t="shared" si="612"/>
        <v>371500</v>
      </c>
      <c r="L1713" s="282"/>
      <c r="M1713" s="288"/>
      <c r="N1713" s="287"/>
      <c r="O1713" s="47"/>
      <c r="P1713" s="143"/>
      <c r="Q1713" s="289"/>
      <c r="R1713" s="289"/>
      <c r="S1713" s="290"/>
      <c r="T1713" s="287"/>
      <c r="U1713" s="291"/>
      <c r="V1713" s="287"/>
      <c r="W1713" s="292"/>
      <c r="X1713" s="293"/>
      <c r="Y1713" s="293"/>
      <c r="Z1713" s="133">
        <f t="shared" si="613"/>
        <v>371500</v>
      </c>
      <c r="AA1713" s="254">
        <v>0.01</v>
      </c>
      <c r="AB1713" s="83">
        <f t="shared" si="614"/>
        <v>37.15</v>
      </c>
      <c r="AC1713" s="83">
        <f t="shared" si="609"/>
        <v>31.577499999999997</v>
      </c>
      <c r="AD1713" s="21" t="s">
        <v>20</v>
      </c>
      <c r="AE1713" s="21" t="s">
        <v>1291</v>
      </c>
      <c r="AF1713" s="21" t="s">
        <v>63</v>
      </c>
      <c r="AG1713" s="15">
        <v>3350400179204</v>
      </c>
      <c r="AH1713" s="15" t="s">
        <v>1520</v>
      </c>
      <c r="AI1713" s="15"/>
      <c r="AJ1713" s="4"/>
      <c r="AK1713" s="4"/>
    </row>
    <row r="1714" spans="1:44">
      <c r="A1714" s="256">
        <v>869</v>
      </c>
      <c r="B1714" s="293" t="s">
        <v>1759</v>
      </c>
      <c r="C1714" s="464"/>
      <c r="D1714" s="282"/>
      <c r="E1714" s="463">
        <v>4</v>
      </c>
      <c r="F1714" s="463">
        <v>0</v>
      </c>
      <c r="G1714" s="463">
        <v>0</v>
      </c>
      <c r="H1714" s="247">
        <v>1</v>
      </c>
      <c r="I1714" s="84">
        <f t="shared" ref="I1714" si="615">E1714*400+F1714*100+G1714</f>
        <v>1600</v>
      </c>
      <c r="J1714" s="84">
        <v>250</v>
      </c>
      <c r="K1714" s="80">
        <f t="shared" ref="K1714" si="616">I1714*J1714</f>
        <v>400000</v>
      </c>
      <c r="L1714" s="282"/>
      <c r="M1714" s="288"/>
      <c r="N1714" s="287"/>
      <c r="O1714" s="47"/>
      <c r="P1714" s="143"/>
      <c r="Q1714" s="289"/>
      <c r="R1714" s="289"/>
      <c r="S1714" s="290"/>
      <c r="T1714" s="287"/>
      <c r="U1714" s="291"/>
      <c r="V1714" s="287"/>
      <c r="W1714" s="292"/>
      <c r="X1714" s="293"/>
      <c r="Y1714" s="293"/>
      <c r="Z1714" s="133">
        <f t="shared" ref="Z1714" si="617">K1714</f>
        <v>400000</v>
      </c>
      <c r="AA1714" s="254">
        <v>0.01</v>
      </c>
      <c r="AB1714" s="83">
        <f t="shared" ref="AB1714" si="618">+Z1714*AA1714/100</f>
        <v>40</v>
      </c>
      <c r="AC1714" s="83">
        <f t="shared" si="609"/>
        <v>34</v>
      </c>
      <c r="AD1714" s="21"/>
      <c r="AE1714" s="21" t="s">
        <v>2239</v>
      </c>
      <c r="AF1714" s="21"/>
      <c r="AG1714" s="15"/>
      <c r="AH1714" s="15"/>
      <c r="AI1714" s="15"/>
      <c r="AJ1714" s="4"/>
      <c r="AK1714" s="4"/>
    </row>
    <row r="1715" spans="1:44">
      <c r="A1715" s="256">
        <v>870</v>
      </c>
      <c r="B1715" s="243" t="s">
        <v>1322</v>
      </c>
      <c r="C1715" s="262">
        <v>23933</v>
      </c>
      <c r="D1715" s="245">
        <v>4</v>
      </c>
      <c r="E1715" s="267">
        <v>2</v>
      </c>
      <c r="F1715" s="267">
        <v>3</v>
      </c>
      <c r="G1715" s="267">
        <v>19</v>
      </c>
      <c r="H1715" s="247">
        <v>1</v>
      </c>
      <c r="I1715" s="84">
        <f t="shared" si="611"/>
        <v>1119</v>
      </c>
      <c r="J1715" s="84">
        <v>250</v>
      </c>
      <c r="K1715" s="80">
        <f t="shared" si="612"/>
        <v>279750</v>
      </c>
      <c r="L1715" s="245"/>
      <c r="M1715" s="248"/>
      <c r="N1715" s="249"/>
      <c r="O1715" s="45"/>
      <c r="P1715" s="139"/>
      <c r="Q1715" s="250"/>
      <c r="R1715" s="250"/>
      <c r="S1715" s="251"/>
      <c r="T1715" s="249"/>
      <c r="U1715" s="252"/>
      <c r="V1715" s="249"/>
      <c r="W1715" s="253"/>
      <c r="X1715" s="243"/>
      <c r="Y1715" s="243"/>
      <c r="Z1715" s="133">
        <f t="shared" si="613"/>
        <v>279750</v>
      </c>
      <c r="AA1715" s="254">
        <v>0.01</v>
      </c>
      <c r="AB1715" s="83">
        <f t="shared" si="614"/>
        <v>27.975000000000001</v>
      </c>
      <c r="AC1715" s="83">
        <f t="shared" si="609"/>
        <v>23.778750000000002</v>
      </c>
      <c r="AD1715" s="4" t="s">
        <v>20</v>
      </c>
      <c r="AE1715" s="4" t="s">
        <v>1291</v>
      </c>
      <c r="AF1715" s="4" t="s">
        <v>1191</v>
      </c>
      <c r="AG1715" s="121">
        <v>3350400114235</v>
      </c>
      <c r="AH1715" s="8">
        <v>143</v>
      </c>
      <c r="AI1715" s="35">
        <v>7</v>
      </c>
      <c r="AJ1715" s="9" t="s">
        <v>15</v>
      </c>
    </row>
    <row r="1716" spans="1:44">
      <c r="A1716" s="256">
        <v>871</v>
      </c>
      <c r="B1716" s="249" t="s">
        <v>1319</v>
      </c>
      <c r="C1716" s="263">
        <v>17302</v>
      </c>
      <c r="D1716" s="245">
        <v>2</v>
      </c>
      <c r="E1716" s="248">
        <v>0</v>
      </c>
      <c r="F1716" s="248"/>
      <c r="G1716" s="248">
        <v>61</v>
      </c>
      <c r="H1716" s="265">
        <v>5</v>
      </c>
      <c r="I1716" s="65">
        <f>61-I1717</f>
        <v>49</v>
      </c>
      <c r="J1716" s="248">
        <v>500</v>
      </c>
      <c r="K1716" s="65">
        <f>+J1716*I1716</f>
        <v>24500</v>
      </c>
      <c r="L1716" s="245"/>
      <c r="M1716" s="248"/>
      <c r="N1716" s="245"/>
      <c r="O1716" s="45"/>
      <c r="P1716" s="58"/>
      <c r="Q1716" s="251"/>
      <c r="R1716" s="251"/>
      <c r="S1716" s="58"/>
      <c r="T1716" s="248"/>
      <c r="U1716" s="248"/>
      <c r="V1716" s="58"/>
      <c r="W1716" s="69"/>
      <c r="X1716" s="69">
        <f>+K1716</f>
        <v>24500</v>
      </c>
      <c r="Y1716" s="245">
        <v>50</v>
      </c>
      <c r="Z1716" s="126"/>
      <c r="AA1716" s="250"/>
      <c r="AB1716" s="83"/>
      <c r="AC1716" s="83">
        <f t="shared" si="609"/>
        <v>0</v>
      </c>
      <c r="AD1716" s="4" t="s">
        <v>10</v>
      </c>
      <c r="AE1716" s="179" t="s">
        <v>2074</v>
      </c>
      <c r="AF1716" s="179" t="s">
        <v>2075</v>
      </c>
      <c r="AG1716" s="121" t="s">
        <v>2161</v>
      </c>
      <c r="AH1716" s="8">
        <v>3</v>
      </c>
      <c r="AI1716" s="35">
        <v>2</v>
      </c>
    </row>
    <row r="1717" spans="1:44">
      <c r="A1717" s="256"/>
      <c r="B1717" s="243"/>
      <c r="C1717" s="263"/>
      <c r="D1717" s="245"/>
      <c r="E1717" s="248"/>
      <c r="F1717" s="248"/>
      <c r="G1717" s="248"/>
      <c r="H1717" s="265"/>
      <c r="I1717" s="65">
        <v>12</v>
      </c>
      <c r="J1717" s="248">
        <v>500</v>
      </c>
      <c r="K1717" s="65">
        <f>+J1717*I1717</f>
        <v>6000</v>
      </c>
      <c r="L1717" s="245">
        <v>1</v>
      </c>
      <c r="M1717" s="248" t="s">
        <v>1592</v>
      </c>
      <c r="N1717" s="245" t="s">
        <v>1603</v>
      </c>
      <c r="O1717" s="45">
        <v>3</v>
      </c>
      <c r="P1717" s="58">
        <v>48</v>
      </c>
      <c r="Q1717" s="251">
        <v>100</v>
      </c>
      <c r="R1717" s="251">
        <v>8200</v>
      </c>
      <c r="S1717" s="58">
        <f>+R1717*P1717</f>
        <v>393600</v>
      </c>
      <c r="T1717" s="248">
        <v>8</v>
      </c>
      <c r="U1717" s="248">
        <v>8</v>
      </c>
      <c r="V1717" s="58">
        <f>+S1717*0.92</f>
        <v>362112</v>
      </c>
      <c r="W1717" s="302">
        <f>+V1717+K1717</f>
        <v>368112</v>
      </c>
      <c r="X1717" s="69">
        <f>+W1717</f>
        <v>368112</v>
      </c>
      <c r="Y1717" s="245"/>
      <c r="Z1717" s="126">
        <f>+W1717</f>
        <v>368112</v>
      </c>
      <c r="AA1717" s="250">
        <v>0.3</v>
      </c>
      <c r="AB1717" s="83">
        <f>+Z1717*AA1717/100</f>
        <v>1104.336</v>
      </c>
      <c r="AC1717" s="83">
        <f t="shared" si="609"/>
        <v>938.68560000000002</v>
      </c>
      <c r="AE1717" s="179" t="s">
        <v>2074</v>
      </c>
      <c r="AF1717" s="179" t="s">
        <v>2075</v>
      </c>
    </row>
    <row r="1718" spans="1:44" ht="20.100000000000001" customHeight="1">
      <c r="A1718" s="256">
        <v>872</v>
      </c>
      <c r="B1718" s="243" t="s">
        <v>656</v>
      </c>
      <c r="C1718" s="258">
        <v>747</v>
      </c>
      <c r="D1718" s="259" t="s">
        <v>32</v>
      </c>
      <c r="E1718" s="260">
        <v>9</v>
      </c>
      <c r="F1718" s="260">
        <v>3</v>
      </c>
      <c r="G1718" s="260">
        <v>81</v>
      </c>
      <c r="H1718" s="247">
        <v>1</v>
      </c>
      <c r="I1718" s="84">
        <f>E1718*400+F1718*100+G1718</f>
        <v>3981</v>
      </c>
      <c r="J1718" s="84">
        <v>250</v>
      </c>
      <c r="K1718" s="80">
        <f>I1718*J1718</f>
        <v>995250</v>
      </c>
      <c r="L1718" s="245"/>
      <c r="M1718" s="248"/>
      <c r="N1718" s="249"/>
      <c r="O1718" s="45"/>
      <c r="P1718" s="139"/>
      <c r="Q1718" s="250"/>
      <c r="R1718" s="250"/>
      <c r="S1718" s="251"/>
      <c r="T1718" s="249"/>
      <c r="U1718" s="252"/>
      <c r="V1718" s="249"/>
      <c r="W1718" s="465"/>
      <c r="X1718" s="243"/>
      <c r="Y1718" s="243"/>
      <c r="Z1718" s="125">
        <f>K1718</f>
        <v>995250</v>
      </c>
      <c r="AA1718" s="254">
        <v>0.01</v>
      </c>
      <c r="AB1718" s="83">
        <f>+Z1718*AA1718/100</f>
        <v>99.525000000000006</v>
      </c>
      <c r="AC1718" s="83">
        <f t="shared" si="609"/>
        <v>84.596249999999998</v>
      </c>
      <c r="AD1718" s="501" t="s">
        <v>20</v>
      </c>
      <c r="AE1718" s="489" t="s">
        <v>279</v>
      </c>
      <c r="AF1718" s="489" t="s">
        <v>280</v>
      </c>
      <c r="AG1718" s="498" t="s">
        <v>1028</v>
      </c>
      <c r="AH1718" s="498" t="s">
        <v>612</v>
      </c>
      <c r="AI1718" s="12" t="s">
        <v>32</v>
      </c>
      <c r="AJ1718" s="6" t="s">
        <v>36</v>
      </c>
      <c r="AK1718" s="11" t="s">
        <v>15</v>
      </c>
      <c r="AL1718" s="11" t="s">
        <v>16</v>
      </c>
      <c r="AM1718" s="11" t="s">
        <v>17</v>
      </c>
      <c r="AN1718" s="11" t="s">
        <v>136</v>
      </c>
      <c r="AO1718" s="11" t="s">
        <v>525</v>
      </c>
      <c r="AP1718" s="11">
        <v>3</v>
      </c>
      <c r="AQ1718" s="11">
        <v>2</v>
      </c>
      <c r="AR1718" s="11">
        <v>25</v>
      </c>
    </row>
    <row r="1719" spans="1:44" ht="20.100000000000001" customHeight="1">
      <c r="A1719" s="256">
        <v>873</v>
      </c>
      <c r="B1719" s="243" t="s">
        <v>656</v>
      </c>
      <c r="C1719" s="258">
        <v>565</v>
      </c>
      <c r="D1719" s="259" t="s">
        <v>32</v>
      </c>
      <c r="E1719" s="260">
        <v>3</v>
      </c>
      <c r="F1719" s="260">
        <v>0</v>
      </c>
      <c r="G1719" s="260">
        <v>0</v>
      </c>
      <c r="H1719" s="247">
        <v>1</v>
      </c>
      <c r="I1719" s="84">
        <f>E1719*400+F1719*100+G1719</f>
        <v>1200</v>
      </c>
      <c r="J1719" s="84">
        <v>250</v>
      </c>
      <c r="K1719" s="80">
        <f>I1719*J1719</f>
        <v>300000</v>
      </c>
      <c r="L1719" s="245"/>
      <c r="M1719" s="248"/>
      <c r="N1719" s="245"/>
      <c r="O1719" s="48"/>
      <c r="P1719" s="58"/>
      <c r="Q1719" s="251"/>
      <c r="R1719" s="251"/>
      <c r="S1719" s="251"/>
      <c r="T1719" s="245"/>
      <c r="U1719" s="248"/>
      <c r="V1719" s="245"/>
      <c r="W1719" s="466"/>
      <c r="X1719" s="257"/>
      <c r="Y1719" s="243"/>
      <c r="Z1719" s="125">
        <f t="shared" ref="Z1719:Z1720" si="619">K1719</f>
        <v>300000</v>
      </c>
      <c r="AA1719" s="254">
        <v>0.01</v>
      </c>
      <c r="AB1719" s="83">
        <f>+Z1719*AA1719/100</f>
        <v>30</v>
      </c>
      <c r="AC1719" s="83">
        <f t="shared" si="609"/>
        <v>25.5</v>
      </c>
      <c r="AD1719" s="501" t="s">
        <v>44</v>
      </c>
      <c r="AE1719" s="489" t="s">
        <v>613</v>
      </c>
      <c r="AF1719" s="489" t="s">
        <v>614</v>
      </c>
      <c r="AG1719" s="498" t="s">
        <v>937</v>
      </c>
      <c r="AH1719" s="498" t="s">
        <v>369</v>
      </c>
      <c r="AI1719" s="12" t="s">
        <v>194</v>
      </c>
      <c r="AJ1719" s="200" t="s">
        <v>347</v>
      </c>
      <c r="AK1719" s="11" t="s">
        <v>15</v>
      </c>
      <c r="AL1719" s="11" t="s">
        <v>16</v>
      </c>
      <c r="AM1719" s="11" t="s">
        <v>17</v>
      </c>
      <c r="AN1719" s="11" t="s">
        <v>51</v>
      </c>
      <c r="AO1719" s="11" t="s">
        <v>431</v>
      </c>
      <c r="AP1719" s="11">
        <v>7</v>
      </c>
      <c r="AQ1719" s="11">
        <v>2</v>
      </c>
      <c r="AR1719" s="11">
        <v>19</v>
      </c>
    </row>
    <row r="1720" spans="1:44">
      <c r="A1720" s="256">
        <v>874</v>
      </c>
      <c r="B1720" s="249" t="s">
        <v>1320</v>
      </c>
      <c r="C1720" s="263">
        <v>635</v>
      </c>
      <c r="D1720" s="245"/>
      <c r="E1720" s="248">
        <v>8</v>
      </c>
      <c r="F1720" s="248">
        <v>2</v>
      </c>
      <c r="G1720" s="248">
        <v>8</v>
      </c>
      <c r="H1720" s="265">
        <v>1</v>
      </c>
      <c r="I1720" s="65">
        <f t="shared" ref="I1720" si="620">E1720*400+F1720*100+G1720</f>
        <v>3408</v>
      </c>
      <c r="J1720" s="267">
        <v>250</v>
      </c>
      <c r="K1720" s="65">
        <f>+I1720*J1720</f>
        <v>852000</v>
      </c>
      <c r="L1720" s="245"/>
      <c r="M1720" s="248"/>
      <c r="N1720" s="245"/>
      <c r="O1720" s="48"/>
      <c r="P1720" s="140"/>
      <c r="Q1720" s="251"/>
      <c r="R1720" s="251"/>
      <c r="S1720" s="251"/>
      <c r="T1720" s="248"/>
      <c r="U1720" s="248"/>
      <c r="V1720" s="245"/>
      <c r="W1720" s="467"/>
      <c r="X1720" s="245"/>
      <c r="Y1720" s="249"/>
      <c r="Z1720" s="125">
        <f t="shared" si="619"/>
        <v>852000</v>
      </c>
      <c r="AA1720" s="452">
        <v>0.01</v>
      </c>
      <c r="AB1720" s="83">
        <f t="shared" ref="AB1720:AB1725" si="621">+Z1720*AA1720/100</f>
        <v>85.2</v>
      </c>
      <c r="AC1720" s="83">
        <f t="shared" si="609"/>
        <v>72.42</v>
      </c>
      <c r="AD1720" s="179" t="s">
        <v>10</v>
      </c>
      <c r="AE1720" s="179" t="s">
        <v>2086</v>
      </c>
      <c r="AF1720" s="179" t="s">
        <v>2123</v>
      </c>
    </row>
    <row r="1721" spans="1:44">
      <c r="A1721" s="256">
        <v>875</v>
      </c>
      <c r="B1721" s="249" t="s">
        <v>1319</v>
      </c>
      <c r="C1721" s="245">
        <v>38329</v>
      </c>
      <c r="D1721" s="245"/>
      <c r="E1721" s="248">
        <v>1</v>
      </c>
      <c r="F1721" s="248">
        <v>0</v>
      </c>
      <c r="G1721" s="248">
        <v>19</v>
      </c>
      <c r="H1721" s="265">
        <v>5</v>
      </c>
      <c r="I1721" s="65">
        <f>119-I1722</f>
        <v>84.63</v>
      </c>
      <c r="J1721" s="248">
        <v>500</v>
      </c>
      <c r="K1721" s="65">
        <f>+J1721*I1721</f>
        <v>42315</v>
      </c>
      <c r="L1721" s="245"/>
      <c r="M1721" s="248"/>
      <c r="N1721" s="245"/>
      <c r="O1721" s="48"/>
      <c r="P1721" s="58"/>
      <c r="Q1721" s="251"/>
      <c r="R1721" s="251"/>
      <c r="S1721" s="58"/>
      <c r="T1721" s="248"/>
      <c r="U1721" s="248"/>
      <c r="V1721" s="58"/>
      <c r="W1721" s="302"/>
      <c r="X1721" s="58">
        <f>+K1721</f>
        <v>42315</v>
      </c>
      <c r="Y1721" s="245">
        <v>50</v>
      </c>
      <c r="Z1721" s="77"/>
      <c r="AA1721" s="250"/>
      <c r="AB1721" s="83"/>
      <c r="AC1721" s="83">
        <f t="shared" si="609"/>
        <v>0</v>
      </c>
      <c r="AD1721" s="482" t="s">
        <v>20</v>
      </c>
      <c r="AE1721" s="607" t="s">
        <v>2086</v>
      </c>
      <c r="AF1721" s="607" t="s">
        <v>1191</v>
      </c>
      <c r="AG1721" s="121" t="s">
        <v>2162</v>
      </c>
      <c r="AH1721" s="8">
        <v>41</v>
      </c>
      <c r="AI1721" s="35">
        <v>3</v>
      </c>
    </row>
    <row r="1722" spans="1:44">
      <c r="A1722" s="256"/>
      <c r="B1722" s="249"/>
      <c r="C1722" s="245"/>
      <c r="D1722" s="245"/>
      <c r="E1722" s="248"/>
      <c r="F1722" s="248"/>
      <c r="G1722" s="248"/>
      <c r="H1722" s="265">
        <v>3</v>
      </c>
      <c r="I1722" s="65">
        <v>34.369999999999997</v>
      </c>
      <c r="J1722" s="248">
        <v>500</v>
      </c>
      <c r="K1722" s="60">
        <f>+J1722*I1722</f>
        <v>17185</v>
      </c>
      <c r="L1722" s="245">
        <v>1</v>
      </c>
      <c r="M1722" s="248" t="s">
        <v>1586</v>
      </c>
      <c r="N1722" s="245" t="s">
        <v>1595</v>
      </c>
      <c r="O1722" s="48">
        <v>4</v>
      </c>
      <c r="P1722" s="58">
        <v>137.46</v>
      </c>
      <c r="Q1722" s="251">
        <v>100</v>
      </c>
      <c r="R1722" s="251">
        <v>2600</v>
      </c>
      <c r="S1722" s="58">
        <f>+P1722*R1722</f>
        <v>357396</v>
      </c>
      <c r="T1722" s="248">
        <v>13</v>
      </c>
      <c r="U1722" s="248">
        <v>55</v>
      </c>
      <c r="V1722" s="58">
        <f>+S1722*0.45</f>
        <v>160828.20000000001</v>
      </c>
      <c r="W1722" s="302">
        <f>+V1722+K1722</f>
        <v>178013.2</v>
      </c>
      <c r="X1722" s="58">
        <f>+W1722</f>
        <v>178013.2</v>
      </c>
      <c r="Y1722" s="245"/>
      <c r="Z1722" s="77">
        <f>+X1722</f>
        <v>178013.2</v>
      </c>
      <c r="AA1722" s="250">
        <v>0.3</v>
      </c>
      <c r="AB1722" s="83">
        <f>+Z1722*AA1722/100</f>
        <v>534.03959999999995</v>
      </c>
      <c r="AC1722" s="83">
        <f t="shared" si="609"/>
        <v>453.93365999999992</v>
      </c>
      <c r="AE1722" s="179" t="s">
        <v>2086</v>
      </c>
      <c r="AF1722" s="179" t="s">
        <v>1191</v>
      </c>
    </row>
    <row r="1723" spans="1:44">
      <c r="A1723" s="256"/>
      <c r="B1723" s="243"/>
      <c r="C1723" s="257"/>
      <c r="D1723" s="245"/>
      <c r="E1723" s="248"/>
      <c r="F1723" s="248"/>
      <c r="G1723" s="248"/>
      <c r="H1723" s="265"/>
      <c r="I1723" s="65"/>
      <c r="J1723" s="248"/>
      <c r="K1723" s="72"/>
      <c r="L1723" s="245"/>
      <c r="M1723" s="248"/>
      <c r="N1723" s="245"/>
      <c r="O1723" s="48"/>
      <c r="P1723" s="58"/>
      <c r="Q1723" s="251"/>
      <c r="R1723" s="251"/>
      <c r="S1723" s="58"/>
      <c r="T1723" s="248"/>
      <c r="U1723" s="248"/>
      <c r="V1723" s="58"/>
      <c r="W1723" s="468"/>
      <c r="X1723" s="59"/>
      <c r="Y1723" s="257"/>
      <c r="Z1723" s="125"/>
      <c r="AA1723" s="254"/>
      <c r="AB1723" s="83"/>
      <c r="AC1723" s="83">
        <f t="shared" si="609"/>
        <v>0</v>
      </c>
      <c r="AE1723" s="4" t="s">
        <v>2086</v>
      </c>
      <c r="AF1723" s="4" t="s">
        <v>1191</v>
      </c>
    </row>
    <row r="1724" spans="1:44">
      <c r="A1724" s="277">
        <v>876</v>
      </c>
      <c r="B1724" s="249" t="s">
        <v>1320</v>
      </c>
      <c r="C1724" s="257"/>
      <c r="D1724" s="245"/>
      <c r="E1724" s="248">
        <v>8</v>
      </c>
      <c r="F1724" s="248">
        <v>0</v>
      </c>
      <c r="G1724" s="248">
        <v>0</v>
      </c>
      <c r="H1724" s="265">
        <v>1</v>
      </c>
      <c r="I1724" s="65">
        <v>3200</v>
      </c>
      <c r="J1724" s="248">
        <v>250</v>
      </c>
      <c r="K1724" s="80">
        <f>I1724*J1724</f>
        <v>800000</v>
      </c>
      <c r="L1724" s="245"/>
      <c r="M1724" s="248"/>
      <c r="N1724" s="245"/>
      <c r="O1724" s="48"/>
      <c r="P1724" s="58"/>
      <c r="Q1724" s="251"/>
      <c r="R1724" s="251"/>
      <c r="S1724" s="58"/>
      <c r="T1724" s="248"/>
      <c r="U1724" s="248"/>
      <c r="V1724" s="58"/>
      <c r="W1724" s="468"/>
      <c r="X1724" s="59"/>
      <c r="Y1724" s="257"/>
      <c r="Z1724" s="125">
        <f>K1724</f>
        <v>800000</v>
      </c>
      <c r="AA1724" s="254">
        <v>0.01</v>
      </c>
      <c r="AB1724" s="83">
        <f t="shared" si="621"/>
        <v>80</v>
      </c>
      <c r="AC1724" s="83">
        <f t="shared" si="609"/>
        <v>68</v>
      </c>
      <c r="AE1724" s="4" t="s">
        <v>2223</v>
      </c>
      <c r="AF1724" s="4" t="s">
        <v>2222</v>
      </c>
    </row>
    <row r="1725" spans="1:44">
      <c r="A1725" s="277">
        <v>877</v>
      </c>
      <c r="B1725" s="245" t="s">
        <v>1723</v>
      </c>
      <c r="C1725" s="245"/>
      <c r="D1725" s="245">
        <v>9</v>
      </c>
      <c r="E1725" s="248">
        <v>0</v>
      </c>
      <c r="F1725" s="248">
        <v>2</v>
      </c>
      <c r="G1725" s="248">
        <v>50</v>
      </c>
      <c r="H1725" s="247">
        <v>2</v>
      </c>
      <c r="I1725" s="65">
        <f>E1725*400+F1725*100+G1725</f>
        <v>250</v>
      </c>
      <c r="J1725" s="65">
        <v>250</v>
      </c>
      <c r="K1725" s="80">
        <f>I1725*J1725</f>
        <v>62500</v>
      </c>
      <c r="L1725" s="245"/>
      <c r="M1725" s="266"/>
      <c r="N1725" s="245"/>
      <c r="O1725" s="48"/>
      <c r="P1725" s="58"/>
      <c r="Q1725" s="245"/>
      <c r="R1725" s="251"/>
      <c r="S1725" s="245"/>
      <c r="T1725" s="245"/>
      <c r="U1725" s="248"/>
      <c r="V1725" s="245"/>
      <c r="W1725" s="278"/>
      <c r="X1725" s="257"/>
      <c r="Y1725" s="257"/>
      <c r="Z1725" s="125">
        <f>K1725</f>
        <v>62500</v>
      </c>
      <c r="AA1725" s="254">
        <v>0.02</v>
      </c>
      <c r="AB1725" s="83">
        <f t="shared" si="621"/>
        <v>12.5</v>
      </c>
      <c r="AC1725" s="83">
        <f t="shared" si="609"/>
        <v>10.625</v>
      </c>
      <c r="AD1725" s="4" t="s">
        <v>10</v>
      </c>
      <c r="AE1725" s="4" t="s">
        <v>1996</v>
      </c>
      <c r="AF1725" s="4" t="s">
        <v>34</v>
      </c>
      <c r="AG1725" s="121">
        <v>3350400255741</v>
      </c>
      <c r="AH1725" s="8" t="s">
        <v>1997</v>
      </c>
    </row>
    <row r="1726" spans="1:44">
      <c r="A1726" s="277">
        <v>878</v>
      </c>
      <c r="B1726" s="243" t="s">
        <v>1322</v>
      </c>
      <c r="C1726" s="262">
        <v>23933</v>
      </c>
      <c r="D1726" s="245">
        <v>4</v>
      </c>
      <c r="E1726" s="248">
        <v>14</v>
      </c>
      <c r="F1726" s="248">
        <v>2</v>
      </c>
      <c r="G1726" s="248">
        <v>28</v>
      </c>
      <c r="H1726" s="247">
        <v>1</v>
      </c>
      <c r="I1726" s="84">
        <f t="shared" ref="I1726:I1729" si="622">E1726*400+F1726*100+G1726</f>
        <v>5828</v>
      </c>
      <c r="J1726" s="84">
        <v>250</v>
      </c>
      <c r="K1726" s="80">
        <f t="shared" ref="K1726:K1729" si="623">I1726*J1726</f>
        <v>1457000</v>
      </c>
      <c r="L1726" s="245"/>
      <c r="M1726" s="248"/>
      <c r="N1726" s="245"/>
      <c r="O1726" s="48"/>
      <c r="P1726" s="58"/>
      <c r="Q1726" s="251"/>
      <c r="R1726" s="251"/>
      <c r="S1726" s="251"/>
      <c r="T1726" s="245"/>
      <c r="U1726" s="248"/>
      <c r="V1726" s="245"/>
      <c r="W1726" s="278"/>
      <c r="X1726" s="257"/>
      <c r="Y1726" s="243"/>
      <c r="Z1726" s="125">
        <f>K1726</f>
        <v>1457000</v>
      </c>
      <c r="AA1726" s="254">
        <v>0.01</v>
      </c>
      <c r="AB1726" s="83">
        <f>+Z1726*AA1726/100</f>
        <v>145.69999999999999</v>
      </c>
      <c r="AC1726" s="83">
        <f t="shared" si="609"/>
        <v>123.84499999999998</v>
      </c>
      <c r="AD1726" s="4" t="s">
        <v>10</v>
      </c>
      <c r="AE1726" s="4" t="s">
        <v>1419</v>
      </c>
      <c r="AF1726" s="4" t="s">
        <v>1420</v>
      </c>
      <c r="AG1726" s="121">
        <v>3350400111435</v>
      </c>
      <c r="AH1726" s="8" t="s">
        <v>1565</v>
      </c>
      <c r="AI1726" s="204" t="s">
        <v>1399</v>
      </c>
    </row>
    <row r="1727" spans="1:44" ht="17.25">
      <c r="A1727" s="277">
        <v>879</v>
      </c>
      <c r="B1727" s="249" t="s">
        <v>1139</v>
      </c>
      <c r="C1727" s="275">
        <v>2334</v>
      </c>
      <c r="D1727" s="245"/>
      <c r="E1727" s="246">
        <v>1</v>
      </c>
      <c r="F1727" s="246">
        <v>0</v>
      </c>
      <c r="G1727" s="246">
        <v>10</v>
      </c>
      <c r="H1727" s="247">
        <v>1</v>
      </c>
      <c r="I1727" s="65">
        <f t="shared" si="622"/>
        <v>410</v>
      </c>
      <c r="J1727" s="84">
        <v>150</v>
      </c>
      <c r="K1727" s="80">
        <f t="shared" si="623"/>
        <v>61500</v>
      </c>
      <c r="L1727" s="245"/>
      <c r="M1727" s="248"/>
      <c r="N1727" s="245"/>
      <c r="O1727" s="48"/>
      <c r="P1727" s="58"/>
      <c r="Q1727" s="251"/>
      <c r="R1727" s="251"/>
      <c r="S1727" s="251"/>
      <c r="T1727" s="245"/>
      <c r="U1727" s="248"/>
      <c r="V1727" s="245"/>
      <c r="W1727" s="278"/>
      <c r="X1727" s="257"/>
      <c r="Y1727" s="243"/>
      <c r="Z1727" s="125">
        <f t="shared" ref="Z1727:Z1729" si="624">K1727</f>
        <v>61500</v>
      </c>
      <c r="AA1727" s="254">
        <v>0.01</v>
      </c>
      <c r="AB1727" s="83">
        <f>+Z1727*AA1727/100</f>
        <v>6.15</v>
      </c>
      <c r="AC1727" s="83">
        <f t="shared" si="609"/>
        <v>5.2275</v>
      </c>
      <c r="AD1727" s="485" t="s">
        <v>644</v>
      </c>
      <c r="AE1727" s="486" t="s">
        <v>1206</v>
      </c>
      <c r="AF1727" s="486" t="s">
        <v>34</v>
      </c>
      <c r="AG1727" s="486" t="s">
        <v>1213</v>
      </c>
      <c r="AH1727" s="486">
        <v>110</v>
      </c>
      <c r="AI1727" s="3">
        <v>9</v>
      </c>
      <c r="AJ1727" s="3" t="s">
        <v>15</v>
      </c>
      <c r="AK1727" s="3" t="s">
        <v>16</v>
      </c>
      <c r="AL1727" s="3" t="s">
        <v>17</v>
      </c>
    </row>
    <row r="1728" spans="1:44" ht="17.25">
      <c r="A1728" s="286"/>
      <c r="B1728" s="249" t="s">
        <v>1139</v>
      </c>
      <c r="C1728" s="275">
        <v>2335</v>
      </c>
      <c r="D1728" s="245"/>
      <c r="E1728" s="246">
        <v>0</v>
      </c>
      <c r="F1728" s="246">
        <v>1</v>
      </c>
      <c r="G1728" s="246">
        <v>30</v>
      </c>
      <c r="H1728" s="247">
        <v>1</v>
      </c>
      <c r="I1728" s="65">
        <f t="shared" si="622"/>
        <v>130</v>
      </c>
      <c r="J1728" s="84">
        <v>180</v>
      </c>
      <c r="K1728" s="80">
        <f t="shared" si="623"/>
        <v>23400</v>
      </c>
      <c r="L1728" s="245"/>
      <c r="M1728" s="248"/>
      <c r="N1728" s="245"/>
      <c r="O1728" s="48"/>
      <c r="P1728" s="58"/>
      <c r="Q1728" s="251"/>
      <c r="R1728" s="251"/>
      <c r="S1728" s="251"/>
      <c r="T1728" s="245"/>
      <c r="U1728" s="248"/>
      <c r="V1728" s="245"/>
      <c r="W1728" s="278"/>
      <c r="X1728" s="257"/>
      <c r="Y1728" s="243"/>
      <c r="Z1728" s="125">
        <f t="shared" si="624"/>
        <v>23400</v>
      </c>
      <c r="AA1728" s="254">
        <v>0.01</v>
      </c>
      <c r="AB1728" s="83">
        <f t="shared" si="614"/>
        <v>2.34</v>
      </c>
      <c r="AC1728" s="83">
        <f t="shared" si="609"/>
        <v>1.9889999999999999</v>
      </c>
      <c r="AD1728" s="485" t="s">
        <v>644</v>
      </c>
      <c r="AE1728" s="486" t="s">
        <v>1206</v>
      </c>
      <c r="AF1728" s="486" t="s">
        <v>34</v>
      </c>
      <c r="AG1728" s="486" t="s">
        <v>1213</v>
      </c>
      <c r="AH1728" s="486">
        <v>110</v>
      </c>
      <c r="AI1728" s="3">
        <v>9</v>
      </c>
      <c r="AJ1728" s="3" t="s">
        <v>15</v>
      </c>
      <c r="AK1728" s="3" t="s">
        <v>16</v>
      </c>
      <c r="AL1728" s="3" t="s">
        <v>17</v>
      </c>
    </row>
    <row r="1729" spans="1:44">
      <c r="A1729" s="256">
        <v>880</v>
      </c>
      <c r="B1729" s="249" t="s">
        <v>1723</v>
      </c>
      <c r="C1729" s="245"/>
      <c r="D1729" s="245">
        <v>6</v>
      </c>
      <c r="E1729" s="248">
        <v>0</v>
      </c>
      <c r="F1729" s="248">
        <v>3</v>
      </c>
      <c r="G1729" s="248">
        <v>78</v>
      </c>
      <c r="H1729" s="247">
        <v>2</v>
      </c>
      <c r="I1729" s="65">
        <f t="shared" si="622"/>
        <v>378</v>
      </c>
      <c r="J1729" s="84">
        <v>250</v>
      </c>
      <c r="K1729" s="80">
        <f t="shared" si="623"/>
        <v>94500</v>
      </c>
      <c r="L1729" s="245">
        <v>1</v>
      </c>
      <c r="M1729" s="266" t="s">
        <v>1592</v>
      </c>
      <c r="N1729" s="245" t="s">
        <v>1621</v>
      </c>
      <c r="O1729" s="48"/>
      <c r="P1729" s="142">
        <v>234</v>
      </c>
      <c r="Q1729" s="245"/>
      <c r="R1729" s="251"/>
      <c r="S1729" s="245"/>
      <c r="T1729" s="245">
        <v>43</v>
      </c>
      <c r="U1729" s="248"/>
      <c r="V1729" s="245"/>
      <c r="W1729" s="278"/>
      <c r="X1729" s="257"/>
      <c r="Y1729" s="243"/>
      <c r="Z1729" s="125">
        <f t="shared" si="624"/>
        <v>94500</v>
      </c>
      <c r="AA1729" s="254">
        <v>0.02</v>
      </c>
      <c r="AB1729" s="83">
        <f>+Z1729*AA1729/100</f>
        <v>18.899999999999999</v>
      </c>
      <c r="AC1729" s="83">
        <f t="shared" si="609"/>
        <v>16.064999999999998</v>
      </c>
      <c r="AD1729" s="482" t="s">
        <v>10</v>
      </c>
      <c r="AE1729" s="482" t="s">
        <v>1823</v>
      </c>
      <c r="AF1729" s="4" t="s">
        <v>1824</v>
      </c>
      <c r="AG1729" s="121">
        <v>3350400195331</v>
      </c>
      <c r="AH1729" s="8" t="s">
        <v>1822</v>
      </c>
    </row>
    <row r="1730" spans="1:44">
      <c r="A1730" s="256"/>
      <c r="B1730" s="249"/>
      <c r="C1730" s="245"/>
      <c r="D1730" s="245"/>
      <c r="E1730" s="248"/>
      <c r="F1730" s="248"/>
      <c r="G1730" s="248"/>
      <c r="H1730" s="247"/>
      <c r="I1730" s="65"/>
      <c r="J1730" s="65"/>
      <c r="K1730" s="80"/>
      <c r="L1730" s="245">
        <v>2</v>
      </c>
      <c r="M1730" s="266" t="s">
        <v>1630</v>
      </c>
      <c r="N1730" s="245" t="s">
        <v>1595</v>
      </c>
      <c r="O1730" s="48"/>
      <c r="P1730" s="58">
        <v>56</v>
      </c>
      <c r="Q1730" s="245"/>
      <c r="R1730" s="251"/>
      <c r="S1730" s="245"/>
      <c r="T1730" s="245">
        <v>43</v>
      </c>
      <c r="U1730" s="248"/>
      <c r="V1730" s="245"/>
      <c r="W1730" s="278"/>
      <c r="X1730" s="257"/>
      <c r="Y1730" s="243"/>
      <c r="Z1730" s="125"/>
      <c r="AA1730" s="254"/>
      <c r="AB1730" s="83"/>
      <c r="AC1730" s="83">
        <f t="shared" si="609"/>
        <v>0</v>
      </c>
    </row>
    <row r="1731" spans="1:44">
      <c r="A1731" s="256"/>
      <c r="B1731" s="249"/>
      <c r="C1731" s="245"/>
      <c r="D1731" s="245"/>
      <c r="E1731" s="248"/>
      <c r="F1731" s="248"/>
      <c r="G1731" s="248"/>
      <c r="H1731" s="247"/>
      <c r="I1731" s="65"/>
      <c r="J1731" s="65"/>
      <c r="K1731" s="80"/>
      <c r="L1731" s="245">
        <v>3</v>
      </c>
      <c r="M1731" s="266" t="s">
        <v>1668</v>
      </c>
      <c r="N1731" s="245" t="s">
        <v>1595</v>
      </c>
      <c r="O1731" s="48"/>
      <c r="P1731" s="58">
        <v>109</v>
      </c>
      <c r="Q1731" s="245"/>
      <c r="R1731" s="251"/>
      <c r="S1731" s="245"/>
      <c r="T1731" s="245">
        <v>43</v>
      </c>
      <c r="U1731" s="248"/>
      <c r="V1731" s="245"/>
      <c r="W1731" s="278"/>
      <c r="X1731" s="257"/>
      <c r="Y1731" s="243"/>
      <c r="Z1731" s="125"/>
      <c r="AA1731" s="254"/>
      <c r="AB1731" s="83"/>
      <c r="AC1731" s="83">
        <f t="shared" si="609"/>
        <v>0</v>
      </c>
    </row>
    <row r="1732" spans="1:44" ht="20.100000000000001" customHeight="1">
      <c r="A1732" s="256">
        <v>881</v>
      </c>
      <c r="B1732" s="243" t="s">
        <v>656</v>
      </c>
      <c r="C1732" s="258" t="s">
        <v>1128</v>
      </c>
      <c r="D1732" s="259" t="s">
        <v>14</v>
      </c>
      <c r="E1732" s="260">
        <v>1</v>
      </c>
      <c r="F1732" s="260">
        <v>1</v>
      </c>
      <c r="G1732" s="260">
        <v>82</v>
      </c>
      <c r="H1732" s="247">
        <v>1</v>
      </c>
      <c r="I1732" s="65">
        <f>E1732*400+F1732*100+G1732</f>
        <v>582</v>
      </c>
      <c r="J1732" s="95">
        <v>250</v>
      </c>
      <c r="K1732" s="80">
        <f>I1732*J1732</f>
        <v>145500</v>
      </c>
      <c r="L1732" s="245"/>
      <c r="M1732" s="248"/>
      <c r="N1732" s="245"/>
      <c r="O1732" s="48"/>
      <c r="P1732" s="58"/>
      <c r="Q1732" s="251"/>
      <c r="R1732" s="251"/>
      <c r="S1732" s="251"/>
      <c r="T1732" s="245"/>
      <c r="U1732" s="248"/>
      <c r="V1732" s="245"/>
      <c r="W1732" s="278"/>
      <c r="X1732" s="257"/>
      <c r="Y1732" s="243"/>
      <c r="Z1732" s="125">
        <f>K1732</f>
        <v>145500</v>
      </c>
      <c r="AA1732" s="254">
        <v>0.01</v>
      </c>
      <c r="AB1732" s="83">
        <f>+Z1732*AA1732/100</f>
        <v>14.55</v>
      </c>
      <c r="AC1732" s="83">
        <f t="shared" si="609"/>
        <v>12.3675</v>
      </c>
      <c r="AD1732" s="501" t="s">
        <v>10</v>
      </c>
      <c r="AE1732" s="489" t="s">
        <v>688</v>
      </c>
      <c r="AF1732" s="489" t="s">
        <v>34</v>
      </c>
      <c r="AG1732" s="498" t="s">
        <v>1019</v>
      </c>
      <c r="AH1732" s="498" t="s">
        <v>470</v>
      </c>
      <c r="AI1732" s="12" t="s">
        <v>14</v>
      </c>
      <c r="AJ1732" s="6"/>
      <c r="AK1732" s="11" t="s">
        <v>15</v>
      </c>
      <c r="AL1732" s="11" t="s">
        <v>16</v>
      </c>
      <c r="AM1732" s="11" t="s">
        <v>17</v>
      </c>
      <c r="AN1732" s="11" t="s">
        <v>47</v>
      </c>
      <c r="AO1732" s="11" t="s">
        <v>525</v>
      </c>
      <c r="AP1732" s="11">
        <v>10</v>
      </c>
      <c r="AQ1732" s="11">
        <v>2</v>
      </c>
      <c r="AR1732" s="11">
        <v>95</v>
      </c>
    </row>
    <row r="1733" spans="1:44" ht="20.100000000000001" customHeight="1">
      <c r="A1733" s="256"/>
      <c r="B1733" s="243" t="s">
        <v>656</v>
      </c>
      <c r="C1733" s="258" t="s">
        <v>1132</v>
      </c>
      <c r="D1733" s="259" t="s">
        <v>14</v>
      </c>
      <c r="E1733" s="260">
        <v>0</v>
      </c>
      <c r="F1733" s="260">
        <v>3</v>
      </c>
      <c r="G1733" s="260">
        <v>3</v>
      </c>
      <c r="H1733" s="247">
        <v>1</v>
      </c>
      <c r="I1733" s="65">
        <f>E1733*400+F1733*100+G1733</f>
        <v>303</v>
      </c>
      <c r="J1733" s="95">
        <v>250</v>
      </c>
      <c r="K1733" s="80">
        <f>I1733*J1733</f>
        <v>75750</v>
      </c>
      <c r="L1733" s="245"/>
      <c r="M1733" s="248"/>
      <c r="N1733" s="245"/>
      <c r="O1733" s="48"/>
      <c r="P1733" s="58"/>
      <c r="Q1733" s="251"/>
      <c r="R1733" s="251"/>
      <c r="S1733" s="251"/>
      <c r="T1733" s="245"/>
      <c r="U1733" s="248"/>
      <c r="V1733" s="245"/>
      <c r="W1733" s="278"/>
      <c r="X1733" s="257"/>
      <c r="Y1733" s="243"/>
      <c r="Z1733" s="125">
        <f t="shared" ref="Z1733:Z1735" si="625">K1733</f>
        <v>75750</v>
      </c>
      <c r="AA1733" s="254">
        <v>0.01</v>
      </c>
      <c r="AB1733" s="83">
        <f t="shared" ref="AB1733:AB1748" si="626">+Z1733*AA1733/100</f>
        <v>7.5750000000000002</v>
      </c>
      <c r="AC1733" s="83">
        <f t="shared" si="609"/>
        <v>6.4387499999999998</v>
      </c>
      <c r="AD1733" s="501" t="s">
        <v>44</v>
      </c>
      <c r="AE1733" s="489" t="s">
        <v>688</v>
      </c>
      <c r="AF1733" s="489" t="s">
        <v>34</v>
      </c>
      <c r="AG1733" s="498" t="s">
        <v>1019</v>
      </c>
      <c r="AH1733" s="498" t="s">
        <v>470</v>
      </c>
      <c r="AI1733" s="12" t="s">
        <v>14</v>
      </c>
      <c r="AJ1733" s="6" t="s">
        <v>36</v>
      </c>
      <c r="AK1733" s="11" t="s">
        <v>15</v>
      </c>
      <c r="AL1733" s="11" t="s">
        <v>16</v>
      </c>
      <c r="AM1733" s="11" t="s">
        <v>17</v>
      </c>
      <c r="AN1733" s="11" t="s">
        <v>158</v>
      </c>
      <c r="AO1733" s="11" t="s">
        <v>561</v>
      </c>
      <c r="AP1733" s="11">
        <v>6</v>
      </c>
      <c r="AQ1733" s="11">
        <v>3</v>
      </c>
      <c r="AR1733" s="11">
        <v>70</v>
      </c>
    </row>
    <row r="1734" spans="1:44">
      <c r="A1734" s="256">
        <v>882</v>
      </c>
      <c r="B1734" s="249" t="s">
        <v>1723</v>
      </c>
      <c r="C1734" s="245"/>
      <c r="D1734" s="245">
        <v>6</v>
      </c>
      <c r="E1734" s="248">
        <v>0</v>
      </c>
      <c r="F1734" s="248">
        <v>1</v>
      </c>
      <c r="G1734" s="248">
        <v>87</v>
      </c>
      <c r="H1734" s="247">
        <v>2</v>
      </c>
      <c r="I1734" s="65">
        <f>E1734*400+F1734*100+G1734</f>
        <v>187</v>
      </c>
      <c r="J1734" s="84">
        <v>250</v>
      </c>
      <c r="K1734" s="80">
        <f>I1734*J1734</f>
        <v>46750</v>
      </c>
      <c r="L1734" s="245">
        <v>1</v>
      </c>
      <c r="M1734" s="266" t="s">
        <v>1592</v>
      </c>
      <c r="N1734" s="245" t="s">
        <v>1595</v>
      </c>
      <c r="O1734" s="48"/>
      <c r="P1734" s="58">
        <v>92</v>
      </c>
      <c r="Q1734" s="245"/>
      <c r="R1734" s="251"/>
      <c r="S1734" s="245"/>
      <c r="T1734" s="245">
        <v>18</v>
      </c>
      <c r="U1734" s="248"/>
      <c r="V1734" s="245"/>
      <c r="W1734" s="278"/>
      <c r="X1734" s="257"/>
      <c r="Y1734" s="243"/>
      <c r="Z1734" s="125">
        <f t="shared" si="625"/>
        <v>46750</v>
      </c>
      <c r="AA1734" s="254">
        <v>0.02</v>
      </c>
      <c r="AB1734" s="83">
        <f>+Z1734*AA1734/100</f>
        <v>9.35</v>
      </c>
      <c r="AC1734" s="83">
        <f t="shared" si="609"/>
        <v>7.9474999999999998</v>
      </c>
      <c r="AD1734" s="4" t="s">
        <v>10</v>
      </c>
      <c r="AE1734" s="4" t="s">
        <v>1816</v>
      </c>
      <c r="AF1734" s="4" t="s">
        <v>34</v>
      </c>
      <c r="AG1734" s="121">
        <v>3350400214794</v>
      </c>
      <c r="AH1734" s="8" t="s">
        <v>1815</v>
      </c>
    </row>
    <row r="1735" spans="1:44">
      <c r="A1735" s="256"/>
      <c r="B1735" s="249" t="s">
        <v>1320</v>
      </c>
      <c r="C1735" s="245"/>
      <c r="D1735" s="245"/>
      <c r="E1735" s="248">
        <v>4</v>
      </c>
      <c r="F1735" s="248">
        <v>1</v>
      </c>
      <c r="G1735" s="248">
        <v>28</v>
      </c>
      <c r="H1735" s="247"/>
      <c r="I1735" s="84">
        <f t="shared" ref="I1735" si="627">E1735*400+F1735*100+G1735</f>
        <v>1728</v>
      </c>
      <c r="J1735" s="65">
        <v>250</v>
      </c>
      <c r="K1735" s="80">
        <v>216000</v>
      </c>
      <c r="L1735" s="245">
        <v>2</v>
      </c>
      <c r="M1735" s="266" t="s">
        <v>1592</v>
      </c>
      <c r="N1735" s="245" t="s">
        <v>1595</v>
      </c>
      <c r="O1735" s="45"/>
      <c r="P1735" s="139">
        <v>99</v>
      </c>
      <c r="Q1735" s="249"/>
      <c r="R1735" s="250"/>
      <c r="S1735" s="245"/>
      <c r="T1735" s="249">
        <v>41</v>
      </c>
      <c r="U1735" s="252"/>
      <c r="V1735" s="249"/>
      <c r="W1735" s="253"/>
      <c r="X1735" s="243"/>
      <c r="Y1735" s="243"/>
      <c r="Z1735" s="125">
        <f t="shared" si="625"/>
        <v>216000</v>
      </c>
      <c r="AA1735" s="254">
        <v>0.01</v>
      </c>
      <c r="AB1735" s="83">
        <f>+Z1735*AA1735/100</f>
        <v>21.6</v>
      </c>
      <c r="AC1735" s="83">
        <f t="shared" si="609"/>
        <v>18.36</v>
      </c>
      <c r="AD1735" s="4" t="s">
        <v>10</v>
      </c>
      <c r="AE1735" s="4" t="s">
        <v>1816</v>
      </c>
      <c r="AF1735" s="4" t="s">
        <v>34</v>
      </c>
      <c r="AG1735" s="121">
        <v>3350400214794</v>
      </c>
      <c r="AH1735" s="8" t="s">
        <v>1815</v>
      </c>
    </row>
    <row r="1736" spans="1:44">
      <c r="A1736" s="256"/>
      <c r="B1736" s="249"/>
      <c r="C1736" s="245"/>
      <c r="D1736" s="245"/>
      <c r="E1736" s="248"/>
      <c r="F1736" s="248"/>
      <c r="G1736" s="248"/>
      <c r="H1736" s="247"/>
      <c r="I1736" s="65"/>
      <c r="J1736" s="65"/>
      <c r="K1736" s="80"/>
      <c r="L1736" s="245">
        <v>3</v>
      </c>
      <c r="M1736" s="266" t="s">
        <v>1639</v>
      </c>
      <c r="N1736" s="245" t="s">
        <v>1595</v>
      </c>
      <c r="O1736" s="45"/>
      <c r="P1736" s="139">
        <v>62</v>
      </c>
      <c r="Q1736" s="249"/>
      <c r="R1736" s="250"/>
      <c r="S1736" s="245"/>
      <c r="T1736" s="249">
        <v>41</v>
      </c>
      <c r="U1736" s="252"/>
      <c r="V1736" s="249"/>
      <c r="W1736" s="253"/>
      <c r="X1736" s="243"/>
      <c r="Y1736" s="243"/>
      <c r="Z1736" s="125"/>
      <c r="AA1736" s="254"/>
      <c r="AB1736" s="83"/>
      <c r="AC1736" s="83">
        <f t="shared" si="609"/>
        <v>0</v>
      </c>
    </row>
    <row r="1737" spans="1:44">
      <c r="A1737" s="256"/>
      <c r="B1737" s="249"/>
      <c r="C1737" s="245"/>
      <c r="D1737" s="245"/>
      <c r="E1737" s="248"/>
      <c r="F1737" s="248"/>
      <c r="G1737" s="248"/>
      <c r="H1737" s="247"/>
      <c r="I1737" s="65"/>
      <c r="J1737" s="65"/>
      <c r="K1737" s="80"/>
      <c r="L1737" s="245">
        <v>4</v>
      </c>
      <c r="M1737" s="266" t="s">
        <v>1630</v>
      </c>
      <c r="N1737" s="245" t="s">
        <v>1595</v>
      </c>
      <c r="O1737" s="45"/>
      <c r="P1737" s="139">
        <v>30</v>
      </c>
      <c r="Q1737" s="249"/>
      <c r="R1737" s="250"/>
      <c r="S1737" s="245"/>
      <c r="T1737" s="249">
        <v>43</v>
      </c>
      <c r="U1737" s="252"/>
      <c r="V1737" s="249"/>
      <c r="W1737" s="253"/>
      <c r="X1737" s="243"/>
      <c r="Y1737" s="243"/>
      <c r="Z1737" s="125"/>
      <c r="AA1737" s="254"/>
      <c r="AB1737" s="83"/>
      <c r="AC1737" s="83">
        <f t="shared" si="609"/>
        <v>0</v>
      </c>
    </row>
    <row r="1738" spans="1:44" ht="20.100000000000001" customHeight="1">
      <c r="A1738" s="256">
        <v>883</v>
      </c>
      <c r="B1738" s="243" t="s">
        <v>656</v>
      </c>
      <c r="C1738" s="258">
        <v>481</v>
      </c>
      <c r="D1738" s="259" t="s">
        <v>95</v>
      </c>
      <c r="E1738" s="260">
        <v>6</v>
      </c>
      <c r="F1738" s="260">
        <v>2</v>
      </c>
      <c r="G1738" s="260">
        <v>86</v>
      </c>
      <c r="H1738" s="264">
        <v>1</v>
      </c>
      <c r="I1738" s="84">
        <f t="shared" ref="I1738:I1749" si="628">E1738*400+F1738*100+G1738</f>
        <v>2686</v>
      </c>
      <c r="J1738" s="84">
        <v>250</v>
      </c>
      <c r="K1738" s="80">
        <f t="shared" ref="K1738:K1748" si="629">I1738*J1738</f>
        <v>671500</v>
      </c>
      <c r="L1738" s="245"/>
      <c r="M1738" s="248"/>
      <c r="N1738" s="249"/>
      <c r="O1738" s="45"/>
      <c r="P1738" s="139"/>
      <c r="Q1738" s="250"/>
      <c r="R1738" s="250"/>
      <c r="S1738" s="251"/>
      <c r="T1738" s="249"/>
      <c r="U1738" s="252"/>
      <c r="V1738" s="249"/>
      <c r="W1738" s="253"/>
      <c r="X1738" s="243"/>
      <c r="Y1738" s="243"/>
      <c r="Z1738" s="125">
        <f t="shared" ref="Z1738:Z1749" si="630">K1738</f>
        <v>671500</v>
      </c>
      <c r="AA1738" s="254">
        <v>0.01</v>
      </c>
      <c r="AB1738" s="83">
        <f t="shared" si="626"/>
        <v>67.150000000000006</v>
      </c>
      <c r="AC1738" s="83">
        <f t="shared" si="609"/>
        <v>57.077500000000001</v>
      </c>
      <c r="AD1738" s="501" t="s">
        <v>10</v>
      </c>
      <c r="AE1738" s="489" t="s">
        <v>366</v>
      </c>
      <c r="AF1738" s="489" t="s">
        <v>367</v>
      </c>
      <c r="AG1738" s="498" t="s">
        <v>820</v>
      </c>
      <c r="AH1738" s="498" t="s">
        <v>113</v>
      </c>
      <c r="AI1738" s="12" t="s">
        <v>163</v>
      </c>
      <c r="AJ1738" s="200" t="s">
        <v>195</v>
      </c>
      <c r="AK1738" s="11" t="s">
        <v>195</v>
      </c>
      <c r="AL1738" s="11" t="s">
        <v>196</v>
      </c>
      <c r="AM1738" s="11" t="s">
        <v>17</v>
      </c>
      <c r="AN1738" s="11" t="s">
        <v>57</v>
      </c>
      <c r="AO1738" s="11" t="s">
        <v>243</v>
      </c>
      <c r="AP1738" s="11">
        <v>9</v>
      </c>
      <c r="AQ1738" s="11">
        <v>0</v>
      </c>
      <c r="AR1738" s="11">
        <v>78</v>
      </c>
    </row>
    <row r="1739" spans="1:44">
      <c r="A1739" s="256">
        <v>884</v>
      </c>
      <c r="B1739" s="249" t="s">
        <v>1319</v>
      </c>
      <c r="C1739" s="277">
        <v>45897</v>
      </c>
      <c r="D1739" s="245">
        <v>5</v>
      </c>
      <c r="E1739" s="338">
        <v>0</v>
      </c>
      <c r="F1739" s="338">
        <v>0</v>
      </c>
      <c r="G1739" s="338">
        <v>73</v>
      </c>
      <c r="H1739" s="455">
        <v>2</v>
      </c>
      <c r="I1739" s="95">
        <f t="shared" si="628"/>
        <v>73</v>
      </c>
      <c r="J1739" s="95">
        <v>130</v>
      </c>
      <c r="K1739" s="80">
        <f t="shared" si="629"/>
        <v>9490</v>
      </c>
      <c r="L1739" s="245"/>
      <c r="M1739" s="266"/>
      <c r="N1739" s="245"/>
      <c r="O1739" s="45"/>
      <c r="P1739" s="139"/>
      <c r="Q1739" s="249"/>
      <c r="R1739" s="250"/>
      <c r="S1739" s="245"/>
      <c r="T1739" s="249"/>
      <c r="U1739" s="252"/>
      <c r="V1739" s="249"/>
      <c r="W1739" s="253"/>
      <c r="X1739" s="243"/>
      <c r="Y1739" s="243"/>
      <c r="Z1739" s="125">
        <f t="shared" si="630"/>
        <v>9490</v>
      </c>
      <c r="AA1739" s="254">
        <v>0.02</v>
      </c>
      <c r="AB1739" s="83">
        <f t="shared" si="626"/>
        <v>1.8980000000000001</v>
      </c>
      <c r="AC1739" s="83">
        <f t="shared" si="609"/>
        <v>1.6133000000000002</v>
      </c>
      <c r="AD1739" s="4" t="s">
        <v>10</v>
      </c>
      <c r="AE1739" s="4" t="s">
        <v>1847</v>
      </c>
      <c r="AF1739" s="4" t="s">
        <v>1848</v>
      </c>
      <c r="AG1739" s="121">
        <v>5350400015062</v>
      </c>
      <c r="AH1739" s="8" t="s">
        <v>1849</v>
      </c>
    </row>
    <row r="1740" spans="1:44" ht="20.100000000000001" customHeight="1">
      <c r="A1740" s="256">
        <v>885</v>
      </c>
      <c r="B1740" s="243" t="s">
        <v>656</v>
      </c>
      <c r="C1740" s="258">
        <v>338</v>
      </c>
      <c r="D1740" s="259" t="s">
        <v>95</v>
      </c>
      <c r="E1740" s="260">
        <v>11</v>
      </c>
      <c r="F1740" s="260">
        <v>0</v>
      </c>
      <c r="G1740" s="260">
        <v>41</v>
      </c>
      <c r="H1740" s="247">
        <v>1</v>
      </c>
      <c r="I1740" s="84">
        <f t="shared" si="628"/>
        <v>4441</v>
      </c>
      <c r="J1740" s="84">
        <v>250</v>
      </c>
      <c r="K1740" s="80">
        <f t="shared" si="629"/>
        <v>1110250</v>
      </c>
      <c r="L1740" s="245"/>
      <c r="M1740" s="248"/>
      <c r="N1740" s="249"/>
      <c r="O1740" s="45"/>
      <c r="P1740" s="139"/>
      <c r="Q1740" s="250"/>
      <c r="R1740" s="250"/>
      <c r="S1740" s="251"/>
      <c r="T1740" s="249"/>
      <c r="U1740" s="252"/>
      <c r="V1740" s="249"/>
      <c r="W1740" s="253"/>
      <c r="X1740" s="243"/>
      <c r="Y1740" s="243"/>
      <c r="Z1740" s="125">
        <f t="shared" si="630"/>
        <v>1110250</v>
      </c>
      <c r="AA1740" s="254">
        <v>0.01</v>
      </c>
      <c r="AB1740" s="83">
        <f>+Z1740*AA1740/100</f>
        <v>111.02500000000001</v>
      </c>
      <c r="AC1740" s="83">
        <f t="shared" si="609"/>
        <v>94.371250000000003</v>
      </c>
      <c r="AD1740" s="501" t="s">
        <v>20</v>
      </c>
      <c r="AE1740" s="489" t="s">
        <v>440</v>
      </c>
      <c r="AF1740" s="489" t="s">
        <v>81</v>
      </c>
      <c r="AG1740" s="498" t="s">
        <v>972</v>
      </c>
      <c r="AH1740" s="498" t="s">
        <v>278</v>
      </c>
      <c r="AI1740" s="12" t="s">
        <v>95</v>
      </c>
      <c r="AJ1740" s="6" t="s">
        <v>123</v>
      </c>
      <c r="AK1740" s="11" t="s">
        <v>15</v>
      </c>
      <c r="AL1740" s="11" t="s">
        <v>16</v>
      </c>
      <c r="AM1740" s="11" t="s">
        <v>17</v>
      </c>
      <c r="AN1740" s="11" t="s">
        <v>38</v>
      </c>
      <c r="AO1740" s="11" t="s">
        <v>462</v>
      </c>
      <c r="AP1740" s="11">
        <v>9</v>
      </c>
      <c r="AQ1740" s="11">
        <v>3</v>
      </c>
      <c r="AR1740" s="11">
        <v>18</v>
      </c>
    </row>
    <row r="1741" spans="1:44" ht="20.100000000000001" customHeight="1">
      <c r="A1741" s="256">
        <v>886</v>
      </c>
      <c r="B1741" s="243" t="s">
        <v>656</v>
      </c>
      <c r="C1741" s="258" t="s">
        <v>1131</v>
      </c>
      <c r="D1741" s="259" t="s">
        <v>32</v>
      </c>
      <c r="E1741" s="260">
        <v>2</v>
      </c>
      <c r="F1741" s="260">
        <v>0</v>
      </c>
      <c r="G1741" s="260">
        <v>0</v>
      </c>
      <c r="H1741" s="247">
        <v>1</v>
      </c>
      <c r="I1741" s="84">
        <f t="shared" si="628"/>
        <v>800</v>
      </c>
      <c r="J1741" s="84">
        <v>250</v>
      </c>
      <c r="K1741" s="80">
        <f t="shared" si="629"/>
        <v>200000</v>
      </c>
      <c r="L1741" s="245"/>
      <c r="M1741" s="248"/>
      <c r="N1741" s="249"/>
      <c r="O1741" s="45"/>
      <c r="P1741" s="139"/>
      <c r="Q1741" s="250"/>
      <c r="R1741" s="250"/>
      <c r="S1741" s="251"/>
      <c r="T1741" s="249"/>
      <c r="U1741" s="252"/>
      <c r="V1741" s="249"/>
      <c r="W1741" s="253"/>
      <c r="X1741" s="243"/>
      <c r="Y1741" s="243"/>
      <c r="Z1741" s="125">
        <f t="shared" si="630"/>
        <v>200000</v>
      </c>
      <c r="AA1741" s="254">
        <v>0.01</v>
      </c>
      <c r="AB1741" s="83">
        <f>+Z1741*AA1741/100</f>
        <v>20</v>
      </c>
      <c r="AC1741" s="83">
        <f t="shared" si="609"/>
        <v>17</v>
      </c>
      <c r="AD1741" s="501" t="s">
        <v>10</v>
      </c>
      <c r="AE1741" s="489" t="s">
        <v>673</v>
      </c>
      <c r="AF1741" s="489" t="s">
        <v>22</v>
      </c>
      <c r="AG1741" s="498" t="s">
        <v>959</v>
      </c>
      <c r="AH1741" s="498" t="s">
        <v>109</v>
      </c>
      <c r="AI1741" s="12" t="s">
        <v>194</v>
      </c>
      <c r="AJ1741" s="200" t="s">
        <v>347</v>
      </c>
      <c r="AK1741" s="11" t="s">
        <v>15</v>
      </c>
      <c r="AL1741" s="11" t="s">
        <v>16</v>
      </c>
      <c r="AM1741" s="11" t="s">
        <v>17</v>
      </c>
      <c r="AN1741" s="11" t="s">
        <v>57</v>
      </c>
      <c r="AO1741" s="11" t="s">
        <v>445</v>
      </c>
      <c r="AP1741" s="11">
        <v>10</v>
      </c>
      <c r="AQ1741" s="11">
        <v>0</v>
      </c>
      <c r="AR1741" s="11">
        <v>18</v>
      </c>
    </row>
    <row r="1742" spans="1:44" ht="20.100000000000001" customHeight="1">
      <c r="A1742" s="256">
        <v>887</v>
      </c>
      <c r="B1742" s="243" t="s">
        <v>656</v>
      </c>
      <c r="C1742" s="258">
        <v>568</v>
      </c>
      <c r="D1742" s="259" t="s">
        <v>95</v>
      </c>
      <c r="E1742" s="260">
        <v>10</v>
      </c>
      <c r="F1742" s="260">
        <v>2</v>
      </c>
      <c r="G1742" s="260">
        <v>81</v>
      </c>
      <c r="H1742" s="264">
        <v>1</v>
      </c>
      <c r="I1742" s="84">
        <f t="shared" si="628"/>
        <v>4281</v>
      </c>
      <c r="J1742" s="84">
        <v>250</v>
      </c>
      <c r="K1742" s="80">
        <f t="shared" si="629"/>
        <v>1070250</v>
      </c>
      <c r="L1742" s="245"/>
      <c r="M1742" s="248"/>
      <c r="N1742" s="249"/>
      <c r="O1742" s="45"/>
      <c r="P1742" s="139"/>
      <c r="Q1742" s="250"/>
      <c r="R1742" s="250"/>
      <c r="S1742" s="251"/>
      <c r="T1742" s="249"/>
      <c r="U1742" s="252"/>
      <c r="V1742" s="249"/>
      <c r="W1742" s="253"/>
      <c r="X1742" s="243"/>
      <c r="Y1742" s="243"/>
      <c r="Z1742" s="125">
        <f t="shared" si="630"/>
        <v>1070250</v>
      </c>
      <c r="AA1742" s="254">
        <v>0.01</v>
      </c>
      <c r="AB1742" s="83">
        <f>+Z1742*AA1742/100</f>
        <v>107.02500000000001</v>
      </c>
      <c r="AC1742" s="83">
        <f t="shared" si="609"/>
        <v>90.971249999999998</v>
      </c>
      <c r="AD1742" s="501" t="s">
        <v>20</v>
      </c>
      <c r="AE1742" s="489" t="s">
        <v>609</v>
      </c>
      <c r="AF1742" s="489" t="s">
        <v>34</v>
      </c>
      <c r="AG1742" s="498" t="s">
        <v>742</v>
      </c>
      <c r="AH1742" s="498" t="s">
        <v>387</v>
      </c>
      <c r="AI1742" s="12" t="s">
        <v>95</v>
      </c>
      <c r="AJ1742" s="6" t="s">
        <v>123</v>
      </c>
      <c r="AK1742" s="11" t="s">
        <v>15</v>
      </c>
      <c r="AL1742" s="11" t="s">
        <v>16</v>
      </c>
      <c r="AM1742" s="11" t="s">
        <v>17</v>
      </c>
      <c r="AN1742" s="11" t="s">
        <v>61</v>
      </c>
      <c r="AO1742" s="11" t="s">
        <v>19</v>
      </c>
      <c r="AP1742" s="11">
        <v>1</v>
      </c>
      <c r="AQ1742" s="11">
        <v>3</v>
      </c>
      <c r="AR1742" s="11">
        <v>68</v>
      </c>
    </row>
    <row r="1743" spans="1:44" ht="20.100000000000001" customHeight="1">
      <c r="A1743" s="256"/>
      <c r="B1743" s="243" t="s">
        <v>1759</v>
      </c>
      <c r="C1743" s="258"/>
      <c r="D1743" s="259"/>
      <c r="E1743" s="260">
        <v>31</v>
      </c>
      <c r="F1743" s="260">
        <v>0</v>
      </c>
      <c r="G1743" s="260">
        <v>0</v>
      </c>
      <c r="H1743" s="264"/>
      <c r="I1743" s="84">
        <f t="shared" si="628"/>
        <v>12400</v>
      </c>
      <c r="J1743" s="84">
        <v>400</v>
      </c>
      <c r="K1743" s="80">
        <f t="shared" si="629"/>
        <v>4960000</v>
      </c>
      <c r="L1743" s="245"/>
      <c r="M1743" s="248"/>
      <c r="N1743" s="249"/>
      <c r="O1743" s="45"/>
      <c r="P1743" s="139"/>
      <c r="Q1743" s="250"/>
      <c r="R1743" s="250"/>
      <c r="S1743" s="251"/>
      <c r="T1743" s="249"/>
      <c r="U1743" s="252"/>
      <c r="V1743" s="249"/>
      <c r="W1743" s="253"/>
      <c r="X1743" s="243"/>
      <c r="Y1743" s="243"/>
      <c r="Z1743" s="125">
        <f t="shared" si="630"/>
        <v>4960000</v>
      </c>
      <c r="AA1743" s="254">
        <v>0.01</v>
      </c>
      <c r="AB1743" s="83">
        <f>+Z1743*AA1743/100</f>
        <v>496</v>
      </c>
      <c r="AC1743" s="83">
        <f t="shared" si="609"/>
        <v>421.59999999999997</v>
      </c>
      <c r="AD1743" s="501"/>
      <c r="AE1743" s="489" t="s">
        <v>609</v>
      </c>
      <c r="AF1743" s="489"/>
      <c r="AG1743" s="498"/>
      <c r="AH1743" s="498"/>
      <c r="AI1743" s="12"/>
      <c r="AJ1743" s="6"/>
      <c r="AK1743" s="11"/>
      <c r="AL1743" s="11"/>
      <c r="AM1743" s="11"/>
      <c r="AN1743" s="11"/>
      <c r="AO1743" s="11"/>
      <c r="AP1743" s="11"/>
      <c r="AQ1743" s="11"/>
      <c r="AR1743" s="11"/>
    </row>
    <row r="1744" spans="1:44" ht="20.100000000000001" customHeight="1">
      <c r="A1744" s="256">
        <v>888</v>
      </c>
      <c r="B1744" s="243" t="s">
        <v>656</v>
      </c>
      <c r="C1744" s="258">
        <v>333</v>
      </c>
      <c r="D1744" s="259" t="s">
        <v>95</v>
      </c>
      <c r="E1744" s="260">
        <v>5</v>
      </c>
      <c r="F1744" s="260">
        <v>1</v>
      </c>
      <c r="G1744" s="260">
        <v>63</v>
      </c>
      <c r="H1744" s="247">
        <v>1</v>
      </c>
      <c r="I1744" s="84">
        <f t="shared" si="628"/>
        <v>2163</v>
      </c>
      <c r="J1744" s="84">
        <v>400</v>
      </c>
      <c r="K1744" s="80">
        <f t="shared" si="629"/>
        <v>865200</v>
      </c>
      <c r="L1744" s="245"/>
      <c r="M1744" s="248"/>
      <c r="N1744" s="249"/>
      <c r="O1744" s="45"/>
      <c r="P1744" s="139"/>
      <c r="Q1744" s="250"/>
      <c r="R1744" s="250"/>
      <c r="S1744" s="251"/>
      <c r="T1744" s="249"/>
      <c r="U1744" s="252"/>
      <c r="V1744" s="249"/>
      <c r="W1744" s="253"/>
      <c r="X1744" s="243"/>
      <c r="Y1744" s="243"/>
      <c r="Z1744" s="125">
        <f t="shared" si="630"/>
        <v>865200</v>
      </c>
      <c r="AA1744" s="254">
        <v>0.01</v>
      </c>
      <c r="AB1744" s="83">
        <f>+Z1744*AA1744/100</f>
        <v>86.52</v>
      </c>
      <c r="AC1744" s="83">
        <f t="shared" si="609"/>
        <v>73.542000000000002</v>
      </c>
      <c r="AD1744" s="501" t="s">
        <v>10</v>
      </c>
      <c r="AE1744" s="489" t="s">
        <v>481</v>
      </c>
      <c r="AF1744" s="489" t="s">
        <v>365</v>
      </c>
      <c r="AG1744" s="498" t="s">
        <v>1000</v>
      </c>
      <c r="AH1744" s="498" t="s">
        <v>227</v>
      </c>
      <c r="AI1744" s="12" t="s">
        <v>14</v>
      </c>
      <c r="AJ1744" s="200" t="s">
        <v>195</v>
      </c>
      <c r="AK1744" s="11" t="s">
        <v>15</v>
      </c>
      <c r="AL1744" s="11" t="s">
        <v>16</v>
      </c>
      <c r="AM1744" s="11" t="s">
        <v>17</v>
      </c>
      <c r="AN1744" s="11" t="s">
        <v>127</v>
      </c>
      <c r="AO1744" s="11" t="s">
        <v>485</v>
      </c>
      <c r="AP1744" s="11">
        <v>19</v>
      </c>
      <c r="AQ1744" s="11">
        <v>3</v>
      </c>
      <c r="AR1744" s="11">
        <v>93</v>
      </c>
    </row>
    <row r="1745" spans="1:44">
      <c r="A1745" s="256">
        <v>889</v>
      </c>
      <c r="B1745" s="243" t="s">
        <v>1450</v>
      </c>
      <c r="C1745" s="262">
        <v>23933</v>
      </c>
      <c r="D1745" s="245">
        <v>4</v>
      </c>
      <c r="E1745" s="267">
        <v>0</v>
      </c>
      <c r="F1745" s="267">
        <v>3</v>
      </c>
      <c r="G1745" s="267">
        <v>28</v>
      </c>
      <c r="H1745" s="247">
        <v>1</v>
      </c>
      <c r="I1745" s="84">
        <f t="shared" si="628"/>
        <v>328</v>
      </c>
      <c r="J1745" s="65">
        <v>250</v>
      </c>
      <c r="K1745" s="80">
        <f t="shared" si="629"/>
        <v>82000</v>
      </c>
      <c r="L1745" s="245"/>
      <c r="M1745" s="248"/>
      <c r="N1745" s="249"/>
      <c r="O1745" s="45"/>
      <c r="P1745" s="139"/>
      <c r="Q1745" s="250"/>
      <c r="R1745" s="250"/>
      <c r="S1745" s="251"/>
      <c r="T1745" s="249"/>
      <c r="U1745" s="252"/>
      <c r="V1745" s="249"/>
      <c r="W1745" s="253"/>
      <c r="X1745" s="243"/>
      <c r="Y1745" s="243"/>
      <c r="Z1745" s="125">
        <f t="shared" si="630"/>
        <v>82000</v>
      </c>
      <c r="AA1745" s="254">
        <v>0.01</v>
      </c>
      <c r="AB1745" s="83">
        <f t="shared" si="626"/>
        <v>8.1999999999999993</v>
      </c>
      <c r="AC1745" s="83">
        <f t="shared" ref="AC1745:AC1807" si="631">+AB1745*0.85</f>
        <v>6.9699999999999989</v>
      </c>
      <c r="AD1745" s="4" t="s">
        <v>10</v>
      </c>
      <c r="AE1745" s="4" t="s">
        <v>1575</v>
      </c>
      <c r="AF1745" s="4" t="s">
        <v>1280</v>
      </c>
      <c r="AG1745" s="121">
        <v>3350400575096</v>
      </c>
      <c r="AH1745" s="8" t="s">
        <v>1576</v>
      </c>
      <c r="AI1745" s="204" t="s">
        <v>1399</v>
      </c>
    </row>
    <row r="1746" spans="1:44">
      <c r="A1746" s="256">
        <v>890</v>
      </c>
      <c r="B1746" s="243" t="s">
        <v>1759</v>
      </c>
      <c r="C1746" s="262"/>
      <c r="D1746" s="245"/>
      <c r="E1746" s="267">
        <v>3</v>
      </c>
      <c r="F1746" s="267">
        <v>0</v>
      </c>
      <c r="G1746" s="267">
        <v>0</v>
      </c>
      <c r="H1746" s="247">
        <v>1</v>
      </c>
      <c r="I1746" s="84">
        <f t="shared" si="628"/>
        <v>1200</v>
      </c>
      <c r="J1746" s="65">
        <v>250</v>
      </c>
      <c r="K1746" s="80">
        <f t="shared" si="629"/>
        <v>300000</v>
      </c>
      <c r="L1746" s="245"/>
      <c r="M1746" s="248"/>
      <c r="N1746" s="249"/>
      <c r="O1746" s="45"/>
      <c r="P1746" s="139"/>
      <c r="Q1746" s="250"/>
      <c r="R1746" s="250"/>
      <c r="S1746" s="251"/>
      <c r="T1746" s="249"/>
      <c r="U1746" s="252"/>
      <c r="V1746" s="249"/>
      <c r="W1746" s="253"/>
      <c r="X1746" s="243"/>
      <c r="Y1746" s="243"/>
      <c r="Z1746" s="125">
        <f t="shared" si="630"/>
        <v>300000</v>
      </c>
      <c r="AA1746" s="254">
        <v>0.01</v>
      </c>
      <c r="AB1746" s="83">
        <f t="shared" ref="AB1746" si="632">+Z1746*AA1746/100</f>
        <v>30</v>
      </c>
      <c r="AC1746" s="83">
        <f t="shared" si="631"/>
        <v>25.5</v>
      </c>
      <c r="AE1746" s="4" t="s">
        <v>2244</v>
      </c>
    </row>
    <row r="1747" spans="1:44">
      <c r="A1747" s="256">
        <v>891</v>
      </c>
      <c r="B1747" s="243" t="s">
        <v>1322</v>
      </c>
      <c r="C1747" s="262">
        <v>23933</v>
      </c>
      <c r="D1747" s="245">
        <v>4</v>
      </c>
      <c r="E1747" s="267">
        <v>6</v>
      </c>
      <c r="F1747" s="267">
        <v>0</v>
      </c>
      <c r="G1747" s="267">
        <v>67</v>
      </c>
      <c r="H1747" s="247">
        <v>1</v>
      </c>
      <c r="I1747" s="84">
        <f t="shared" si="628"/>
        <v>2467</v>
      </c>
      <c r="J1747" s="84">
        <v>250</v>
      </c>
      <c r="K1747" s="80">
        <f t="shared" si="629"/>
        <v>616750</v>
      </c>
      <c r="L1747" s="245"/>
      <c r="M1747" s="248"/>
      <c r="N1747" s="249"/>
      <c r="O1747" s="45"/>
      <c r="P1747" s="139"/>
      <c r="Q1747" s="250"/>
      <c r="R1747" s="250"/>
      <c r="S1747" s="251"/>
      <c r="T1747" s="249"/>
      <c r="U1747" s="252"/>
      <c r="V1747" s="249"/>
      <c r="W1747" s="253"/>
      <c r="X1747" s="243"/>
      <c r="Y1747" s="243"/>
      <c r="Z1747" s="125">
        <f t="shared" si="630"/>
        <v>616750</v>
      </c>
      <c r="AA1747" s="254">
        <v>0.01</v>
      </c>
      <c r="AB1747" s="83">
        <f t="shared" si="626"/>
        <v>61.674999999999997</v>
      </c>
      <c r="AC1747" s="83">
        <f t="shared" si="631"/>
        <v>52.423749999999998</v>
      </c>
      <c r="AD1747" s="4" t="s">
        <v>20</v>
      </c>
      <c r="AE1747" s="4" t="s">
        <v>1339</v>
      </c>
      <c r="AF1747" s="4" t="s">
        <v>342</v>
      </c>
      <c r="AG1747" s="121">
        <v>3350400232059</v>
      </c>
      <c r="AH1747" s="8" t="s">
        <v>1478</v>
      </c>
    </row>
    <row r="1748" spans="1:44" ht="20.100000000000001" customHeight="1">
      <c r="A1748" s="256">
        <v>892</v>
      </c>
      <c r="B1748" s="257" t="s">
        <v>656</v>
      </c>
      <c r="C1748" s="258" t="s">
        <v>1130</v>
      </c>
      <c r="D1748" s="259" t="s">
        <v>95</v>
      </c>
      <c r="E1748" s="260">
        <v>2</v>
      </c>
      <c r="F1748" s="260">
        <v>3</v>
      </c>
      <c r="G1748" s="260">
        <v>21</v>
      </c>
      <c r="H1748" s="247">
        <v>1</v>
      </c>
      <c r="I1748" s="84">
        <f t="shared" si="628"/>
        <v>1121</v>
      </c>
      <c r="J1748" s="65">
        <v>250</v>
      </c>
      <c r="K1748" s="80">
        <f t="shared" si="629"/>
        <v>280250</v>
      </c>
      <c r="L1748" s="245"/>
      <c r="M1748" s="248"/>
      <c r="N1748" s="245"/>
      <c r="O1748" s="48"/>
      <c r="P1748" s="58"/>
      <c r="Q1748" s="251"/>
      <c r="R1748" s="251"/>
      <c r="S1748" s="251"/>
      <c r="T1748" s="245"/>
      <c r="U1748" s="248"/>
      <c r="V1748" s="245"/>
      <c r="W1748" s="278"/>
      <c r="X1748" s="257"/>
      <c r="Y1748" s="257"/>
      <c r="Z1748" s="125">
        <f t="shared" si="630"/>
        <v>280250</v>
      </c>
      <c r="AA1748" s="254">
        <v>0.01</v>
      </c>
      <c r="AB1748" s="83">
        <f t="shared" si="626"/>
        <v>28.024999999999999</v>
      </c>
      <c r="AC1748" s="83">
        <f t="shared" si="631"/>
        <v>23.821249999999999</v>
      </c>
      <c r="AD1748" s="501" t="s">
        <v>10</v>
      </c>
      <c r="AE1748" s="489" t="s">
        <v>669</v>
      </c>
      <c r="AF1748" s="489" t="s">
        <v>59</v>
      </c>
      <c r="AG1748" s="498" t="s">
        <v>938</v>
      </c>
      <c r="AH1748" s="498" t="s">
        <v>213</v>
      </c>
      <c r="AI1748" s="12" t="s">
        <v>163</v>
      </c>
      <c r="AJ1748" s="200" t="s">
        <v>1126</v>
      </c>
      <c r="AK1748" s="11"/>
      <c r="AL1748" s="11" t="s">
        <v>16</v>
      </c>
      <c r="AM1748" s="11" t="s">
        <v>17</v>
      </c>
      <c r="AN1748" s="11" t="s">
        <v>101</v>
      </c>
      <c r="AO1748" s="11" t="s">
        <v>431</v>
      </c>
      <c r="AP1748" s="11">
        <v>6</v>
      </c>
      <c r="AQ1748" s="11">
        <v>0</v>
      </c>
      <c r="AR1748" s="11">
        <v>8</v>
      </c>
    </row>
    <row r="1749" spans="1:44">
      <c r="A1749" s="256">
        <v>893</v>
      </c>
      <c r="B1749" s="249" t="s">
        <v>1319</v>
      </c>
      <c r="C1749" s="263">
        <v>56700</v>
      </c>
      <c r="D1749" s="245">
        <v>4</v>
      </c>
      <c r="E1749" s="267">
        <v>0</v>
      </c>
      <c r="F1749" s="267">
        <v>2</v>
      </c>
      <c r="G1749" s="267">
        <v>10</v>
      </c>
      <c r="H1749" s="247">
        <v>2</v>
      </c>
      <c r="I1749" s="84">
        <f t="shared" si="628"/>
        <v>210</v>
      </c>
      <c r="J1749" s="84">
        <v>500</v>
      </c>
      <c r="K1749" s="80">
        <f>I1749*J1749</f>
        <v>105000</v>
      </c>
      <c r="L1749" s="245">
        <v>1</v>
      </c>
      <c r="M1749" s="266" t="s">
        <v>1592</v>
      </c>
      <c r="N1749" s="245" t="s">
        <v>1621</v>
      </c>
      <c r="O1749" s="45"/>
      <c r="P1749" s="141">
        <v>313</v>
      </c>
      <c r="Q1749" s="249"/>
      <c r="R1749" s="250"/>
      <c r="S1749" s="245"/>
      <c r="T1749" s="249">
        <v>32</v>
      </c>
      <c r="U1749" s="252"/>
      <c r="V1749" s="249"/>
      <c r="W1749" s="253"/>
      <c r="X1749" s="243"/>
      <c r="Y1749" s="243"/>
      <c r="Z1749" s="125">
        <f t="shared" si="630"/>
        <v>105000</v>
      </c>
      <c r="AA1749" s="254">
        <v>0.02</v>
      </c>
      <c r="AB1749" s="83">
        <f>+Z1749*AA1749/100</f>
        <v>21</v>
      </c>
      <c r="AC1749" s="83">
        <f t="shared" si="631"/>
        <v>17.849999999999998</v>
      </c>
      <c r="AD1749" s="4" t="s">
        <v>20</v>
      </c>
      <c r="AE1749" s="4" t="s">
        <v>1701</v>
      </c>
      <c r="AF1749" s="4" t="s">
        <v>1683</v>
      </c>
      <c r="AG1749" s="121">
        <v>3670500164028</v>
      </c>
      <c r="AH1749" s="8" t="s">
        <v>1648</v>
      </c>
    </row>
    <row r="1750" spans="1:44">
      <c r="A1750" s="256"/>
      <c r="B1750" s="249"/>
      <c r="C1750" s="245"/>
      <c r="D1750" s="245"/>
      <c r="E1750" s="248"/>
      <c r="F1750" s="248"/>
      <c r="G1750" s="248"/>
      <c r="H1750" s="247"/>
      <c r="I1750" s="65"/>
      <c r="J1750" s="65"/>
      <c r="K1750" s="80"/>
      <c r="L1750" s="245">
        <v>2</v>
      </c>
      <c r="M1750" s="266" t="s">
        <v>1668</v>
      </c>
      <c r="N1750" s="245" t="s">
        <v>1595</v>
      </c>
      <c r="O1750" s="45"/>
      <c r="P1750" s="139">
        <v>64</v>
      </c>
      <c r="Q1750" s="249"/>
      <c r="R1750" s="250"/>
      <c r="S1750" s="245"/>
      <c r="T1750" s="249">
        <v>17</v>
      </c>
      <c r="U1750" s="252"/>
      <c r="V1750" s="249"/>
      <c r="W1750" s="253"/>
      <c r="X1750" s="243"/>
      <c r="Y1750" s="243"/>
      <c r="Z1750" s="125"/>
      <c r="AA1750" s="254"/>
      <c r="AB1750" s="83"/>
      <c r="AC1750" s="83">
        <f t="shared" si="631"/>
        <v>0</v>
      </c>
    </row>
    <row r="1751" spans="1:44">
      <c r="A1751" s="256"/>
      <c r="B1751" s="249"/>
      <c r="C1751" s="245"/>
      <c r="D1751" s="245"/>
      <c r="E1751" s="248"/>
      <c r="F1751" s="248"/>
      <c r="G1751" s="248"/>
      <c r="H1751" s="247"/>
      <c r="I1751" s="65"/>
      <c r="J1751" s="65"/>
      <c r="K1751" s="80"/>
      <c r="L1751" s="245">
        <v>3</v>
      </c>
      <c r="M1751" s="266" t="s">
        <v>1630</v>
      </c>
      <c r="N1751" s="245" t="s">
        <v>1595</v>
      </c>
      <c r="O1751" s="45"/>
      <c r="P1751" s="139">
        <v>17</v>
      </c>
      <c r="Q1751" s="249"/>
      <c r="R1751" s="250"/>
      <c r="S1751" s="245"/>
      <c r="T1751" s="249">
        <v>17</v>
      </c>
      <c r="U1751" s="252"/>
      <c r="V1751" s="249"/>
      <c r="W1751" s="253"/>
      <c r="X1751" s="243"/>
      <c r="Y1751" s="243"/>
      <c r="Z1751" s="125"/>
      <c r="AA1751" s="254"/>
      <c r="AB1751" s="83"/>
      <c r="AC1751" s="83">
        <f t="shared" si="631"/>
        <v>0</v>
      </c>
    </row>
    <row r="1752" spans="1:44">
      <c r="A1752" s="256"/>
      <c r="B1752" s="249"/>
      <c r="C1752" s="245"/>
      <c r="D1752" s="245"/>
      <c r="E1752" s="248"/>
      <c r="F1752" s="248"/>
      <c r="G1752" s="248"/>
      <c r="H1752" s="247"/>
      <c r="I1752" s="65"/>
      <c r="J1752" s="65"/>
      <c r="K1752" s="80"/>
      <c r="L1752" s="245">
        <v>4</v>
      </c>
      <c r="M1752" s="266" t="s">
        <v>1639</v>
      </c>
      <c r="N1752" s="245" t="s">
        <v>1595</v>
      </c>
      <c r="O1752" s="45"/>
      <c r="P1752" s="139">
        <v>69</v>
      </c>
      <c r="Q1752" s="249"/>
      <c r="R1752" s="250"/>
      <c r="S1752" s="245"/>
      <c r="T1752" s="249">
        <v>17</v>
      </c>
      <c r="U1752" s="252"/>
      <c r="V1752" s="249"/>
      <c r="W1752" s="253"/>
      <c r="X1752" s="243"/>
      <c r="Y1752" s="243"/>
      <c r="Z1752" s="125"/>
      <c r="AA1752" s="254"/>
      <c r="AB1752" s="83"/>
      <c r="AC1752" s="83">
        <f t="shared" si="631"/>
        <v>0</v>
      </c>
    </row>
    <row r="1753" spans="1:44">
      <c r="A1753" s="242">
        <v>894</v>
      </c>
      <c r="B1753" s="243" t="s">
        <v>1759</v>
      </c>
      <c r="C1753" s="262"/>
      <c r="D1753" s="245"/>
      <c r="E1753" s="267">
        <v>5</v>
      </c>
      <c r="F1753" s="267">
        <v>0</v>
      </c>
      <c r="G1753" s="267">
        <v>0</v>
      </c>
      <c r="H1753" s="247">
        <v>1</v>
      </c>
      <c r="I1753" s="84">
        <f>E1753*400+F1753*100+G1753</f>
        <v>2000</v>
      </c>
      <c r="J1753" s="65">
        <v>250</v>
      </c>
      <c r="K1753" s="80">
        <f>I1753*J1753</f>
        <v>500000</v>
      </c>
      <c r="L1753" s="245"/>
      <c r="M1753" s="248"/>
      <c r="N1753" s="249"/>
      <c r="O1753" s="45"/>
      <c r="P1753" s="139"/>
      <c r="Q1753" s="250"/>
      <c r="R1753" s="250"/>
      <c r="S1753" s="251"/>
      <c r="T1753" s="249"/>
      <c r="U1753" s="252"/>
      <c r="V1753" s="249"/>
      <c r="W1753" s="253"/>
      <c r="X1753" s="243"/>
      <c r="Y1753" s="243"/>
      <c r="Z1753" s="125">
        <f t="shared" ref="Z1753" si="633">K1753</f>
        <v>500000</v>
      </c>
      <c r="AA1753" s="254">
        <v>0.01</v>
      </c>
      <c r="AB1753" s="83">
        <f t="shared" ref="AB1753" si="634">+Z1753*AA1753/100</f>
        <v>50</v>
      </c>
      <c r="AC1753" s="83">
        <f t="shared" si="631"/>
        <v>42.5</v>
      </c>
      <c r="AE1753" s="4" t="s">
        <v>2247</v>
      </c>
    </row>
    <row r="1754" spans="1:44">
      <c r="A1754" s="382"/>
      <c r="B1754" s="249" t="s">
        <v>1723</v>
      </c>
      <c r="C1754" s="245"/>
      <c r="D1754" s="245">
        <v>5</v>
      </c>
      <c r="E1754" s="248">
        <v>0</v>
      </c>
      <c r="F1754" s="248">
        <v>0</v>
      </c>
      <c r="G1754" s="248">
        <v>75</v>
      </c>
      <c r="H1754" s="247">
        <v>2</v>
      </c>
      <c r="I1754" s="65">
        <f>E1754*400+F1754*100+G1754</f>
        <v>75</v>
      </c>
      <c r="J1754" s="84">
        <v>250</v>
      </c>
      <c r="K1754" s="80">
        <f>I1754*J1754</f>
        <v>18750</v>
      </c>
      <c r="L1754" s="245">
        <v>1</v>
      </c>
      <c r="M1754" s="266" t="s">
        <v>1592</v>
      </c>
      <c r="N1754" s="245" t="s">
        <v>1621</v>
      </c>
      <c r="O1754" s="45"/>
      <c r="P1754" s="141">
        <v>173</v>
      </c>
      <c r="Q1754" s="249"/>
      <c r="R1754" s="250"/>
      <c r="S1754" s="245"/>
      <c r="T1754" s="249">
        <v>103</v>
      </c>
      <c r="U1754" s="252"/>
      <c r="V1754" s="249"/>
      <c r="W1754" s="253"/>
      <c r="X1754" s="243"/>
      <c r="Y1754" s="243"/>
      <c r="Z1754" s="125">
        <f>K1754</f>
        <v>18750</v>
      </c>
      <c r="AA1754" s="254">
        <v>0.02</v>
      </c>
      <c r="AB1754" s="83">
        <f>+Z1754*AA1754/100</f>
        <v>3.75</v>
      </c>
      <c r="AC1754" s="83">
        <f t="shared" si="631"/>
        <v>3.1875</v>
      </c>
      <c r="AD1754" s="4" t="s">
        <v>10</v>
      </c>
      <c r="AE1754" s="4" t="s">
        <v>499</v>
      </c>
      <c r="AF1754" s="4" t="s">
        <v>1905</v>
      </c>
      <c r="AG1754" s="121">
        <v>3350400260265</v>
      </c>
      <c r="AH1754" s="8" t="s">
        <v>1906</v>
      </c>
    </row>
    <row r="1755" spans="1:44">
      <c r="A1755" s="256"/>
      <c r="B1755" s="249"/>
      <c r="C1755" s="245"/>
      <c r="D1755" s="245"/>
      <c r="E1755" s="248"/>
      <c r="F1755" s="248"/>
      <c r="G1755" s="248"/>
      <c r="H1755" s="247"/>
      <c r="I1755" s="65"/>
      <c r="J1755" s="65"/>
      <c r="K1755" s="80"/>
      <c r="L1755" s="245">
        <v>2</v>
      </c>
      <c r="M1755" s="266" t="s">
        <v>1630</v>
      </c>
      <c r="N1755" s="245" t="s">
        <v>1595</v>
      </c>
      <c r="O1755" s="45"/>
      <c r="P1755" s="139">
        <v>72</v>
      </c>
      <c r="Q1755" s="249"/>
      <c r="R1755" s="250"/>
      <c r="S1755" s="245"/>
      <c r="T1755" s="249">
        <v>33</v>
      </c>
      <c r="U1755" s="252"/>
      <c r="V1755" s="249"/>
      <c r="W1755" s="253"/>
      <c r="X1755" s="243"/>
      <c r="Y1755" s="243"/>
      <c r="Z1755" s="125"/>
      <c r="AA1755" s="254"/>
      <c r="AB1755" s="83"/>
      <c r="AC1755" s="83">
        <f t="shared" si="631"/>
        <v>0</v>
      </c>
    </row>
    <row r="1756" spans="1:44">
      <c r="A1756" s="256"/>
      <c r="B1756" s="249"/>
      <c r="C1756" s="245"/>
      <c r="D1756" s="245"/>
      <c r="E1756" s="248"/>
      <c r="F1756" s="248"/>
      <c r="G1756" s="248"/>
      <c r="H1756" s="247"/>
      <c r="I1756" s="65"/>
      <c r="J1756" s="65"/>
      <c r="K1756" s="80"/>
      <c r="L1756" s="245">
        <v>3</v>
      </c>
      <c r="M1756" s="266" t="s">
        <v>1620</v>
      </c>
      <c r="N1756" s="245" t="s">
        <v>1613</v>
      </c>
      <c r="O1756" s="45"/>
      <c r="P1756" s="139">
        <v>2</v>
      </c>
      <c r="Q1756" s="249"/>
      <c r="R1756" s="250"/>
      <c r="S1756" s="245"/>
      <c r="T1756" s="249">
        <v>13</v>
      </c>
      <c r="U1756" s="252"/>
      <c r="V1756" s="249"/>
      <c r="W1756" s="253"/>
      <c r="X1756" s="243"/>
      <c r="Y1756" s="243"/>
      <c r="Z1756" s="125"/>
      <c r="AA1756" s="254"/>
      <c r="AB1756" s="83"/>
      <c r="AC1756" s="83">
        <f t="shared" si="631"/>
        <v>0</v>
      </c>
    </row>
    <row r="1757" spans="1:44" ht="20.100000000000001" customHeight="1">
      <c r="A1757" s="256">
        <v>895</v>
      </c>
      <c r="B1757" s="243" t="s">
        <v>656</v>
      </c>
      <c r="C1757" s="258">
        <v>673</v>
      </c>
      <c r="D1757" s="259" t="s">
        <v>32</v>
      </c>
      <c r="E1757" s="260">
        <v>12</v>
      </c>
      <c r="F1757" s="260">
        <v>3</v>
      </c>
      <c r="G1757" s="260">
        <v>43</v>
      </c>
      <c r="H1757" s="264">
        <v>1</v>
      </c>
      <c r="I1757" s="84">
        <f t="shared" ref="I1757" si="635">E1757*400+F1757*100+G1757</f>
        <v>5143</v>
      </c>
      <c r="J1757" s="84">
        <v>250</v>
      </c>
      <c r="K1757" s="80">
        <f t="shared" ref="K1757" si="636">I1757*J1757</f>
        <v>1285750</v>
      </c>
      <c r="L1757" s="245"/>
      <c r="M1757" s="248"/>
      <c r="N1757" s="249"/>
      <c r="O1757" s="45"/>
      <c r="P1757" s="139"/>
      <c r="Q1757" s="250"/>
      <c r="R1757" s="250"/>
      <c r="S1757" s="251"/>
      <c r="T1757" s="249"/>
      <c r="U1757" s="252"/>
      <c r="V1757" s="249"/>
      <c r="W1757" s="253"/>
      <c r="X1757" s="243"/>
      <c r="Y1757" s="243"/>
      <c r="Z1757" s="125">
        <f>K1757</f>
        <v>1285750</v>
      </c>
      <c r="AA1757" s="254">
        <v>0.01</v>
      </c>
      <c r="AB1757" s="83">
        <f t="shared" ref="AB1757:AB1788" si="637">+Z1757*AA1757/100</f>
        <v>128.57499999999999</v>
      </c>
      <c r="AC1757" s="83">
        <f t="shared" si="631"/>
        <v>109.28874999999999</v>
      </c>
      <c r="AD1757" s="501" t="s">
        <v>10</v>
      </c>
      <c r="AE1757" s="489" t="s">
        <v>499</v>
      </c>
      <c r="AF1757" s="489" t="s">
        <v>160</v>
      </c>
      <c r="AG1757" s="498" t="s">
        <v>789</v>
      </c>
      <c r="AH1757" s="498" t="s">
        <v>270</v>
      </c>
      <c r="AI1757" s="12" t="s">
        <v>32</v>
      </c>
      <c r="AJ1757" s="6" t="s">
        <v>36</v>
      </c>
      <c r="AK1757" s="11" t="s">
        <v>15</v>
      </c>
      <c r="AL1757" s="11" t="s">
        <v>16</v>
      </c>
      <c r="AM1757" s="11" t="s">
        <v>17</v>
      </c>
      <c r="AN1757" s="11" t="s">
        <v>28</v>
      </c>
      <c r="AO1757" s="11" t="s">
        <v>191</v>
      </c>
      <c r="AP1757" s="11">
        <v>4</v>
      </c>
      <c r="AQ1757" s="11">
        <v>2</v>
      </c>
      <c r="AR1757" s="11">
        <v>57</v>
      </c>
    </row>
    <row r="1758" spans="1:44" ht="20.100000000000001" customHeight="1">
      <c r="A1758" s="256">
        <v>896</v>
      </c>
      <c r="B1758" s="243" t="s">
        <v>656</v>
      </c>
      <c r="C1758" s="258">
        <v>340</v>
      </c>
      <c r="D1758" s="259" t="s">
        <v>95</v>
      </c>
      <c r="E1758" s="260">
        <v>6</v>
      </c>
      <c r="F1758" s="260">
        <v>3</v>
      </c>
      <c r="G1758" s="260">
        <v>70</v>
      </c>
      <c r="H1758" s="264">
        <v>1</v>
      </c>
      <c r="I1758" s="84">
        <f>E1758*400+F1758*100+G1758</f>
        <v>2770</v>
      </c>
      <c r="J1758" s="65">
        <v>250</v>
      </c>
      <c r="K1758" s="80">
        <f>I1758*J1758</f>
        <v>692500</v>
      </c>
      <c r="L1758" s="245"/>
      <c r="M1758" s="248"/>
      <c r="N1758" s="249"/>
      <c r="O1758" s="45"/>
      <c r="P1758" s="139"/>
      <c r="Q1758" s="250"/>
      <c r="R1758" s="250"/>
      <c r="S1758" s="251"/>
      <c r="T1758" s="249"/>
      <c r="U1758" s="252"/>
      <c r="V1758" s="249"/>
      <c r="W1758" s="253"/>
      <c r="X1758" s="243"/>
      <c r="Y1758" s="243"/>
      <c r="Z1758" s="125">
        <f t="shared" ref="Z1758:Z1759" si="638">K1758</f>
        <v>692500</v>
      </c>
      <c r="AA1758" s="254">
        <v>0.01</v>
      </c>
      <c r="AB1758" s="83">
        <f>+Z1758*AA1758/100</f>
        <v>69.25</v>
      </c>
      <c r="AC1758" s="83">
        <f t="shared" si="631"/>
        <v>58.862499999999997</v>
      </c>
      <c r="AD1758" s="501" t="s">
        <v>10</v>
      </c>
      <c r="AE1758" s="489" t="s">
        <v>554</v>
      </c>
      <c r="AF1758" s="489" t="s">
        <v>59</v>
      </c>
      <c r="AG1758" s="498" t="s">
        <v>814</v>
      </c>
      <c r="AH1758" s="498" t="s">
        <v>85</v>
      </c>
      <c r="AI1758" s="12" t="s">
        <v>95</v>
      </c>
      <c r="AJ1758" s="6" t="s">
        <v>123</v>
      </c>
      <c r="AK1758" s="11" t="s">
        <v>15</v>
      </c>
      <c r="AL1758" s="11" t="s">
        <v>16</v>
      </c>
      <c r="AM1758" s="11" t="s">
        <v>17</v>
      </c>
      <c r="AN1758" s="11" t="s">
        <v>28</v>
      </c>
      <c r="AO1758" s="11" t="s">
        <v>243</v>
      </c>
      <c r="AP1758" s="11">
        <v>5</v>
      </c>
      <c r="AQ1758" s="11">
        <v>3</v>
      </c>
      <c r="AR1758" s="11">
        <v>42</v>
      </c>
    </row>
    <row r="1759" spans="1:44">
      <c r="A1759" s="256">
        <v>897</v>
      </c>
      <c r="B1759" s="249" t="s">
        <v>1723</v>
      </c>
      <c r="C1759" s="245"/>
      <c r="D1759" s="245">
        <v>6</v>
      </c>
      <c r="E1759" s="248">
        <v>0</v>
      </c>
      <c r="F1759" s="248">
        <v>1</v>
      </c>
      <c r="G1759" s="248">
        <v>4</v>
      </c>
      <c r="H1759" s="247">
        <v>2</v>
      </c>
      <c r="I1759" s="65">
        <f>E1759*400+F1759*100+G1759</f>
        <v>104</v>
      </c>
      <c r="J1759" s="84">
        <v>250</v>
      </c>
      <c r="K1759" s="80">
        <f>I1759*J1759</f>
        <v>26000</v>
      </c>
      <c r="L1759" s="245">
        <v>1</v>
      </c>
      <c r="M1759" s="266" t="s">
        <v>1592</v>
      </c>
      <c r="N1759" s="245" t="s">
        <v>1595</v>
      </c>
      <c r="O1759" s="45"/>
      <c r="P1759" s="141">
        <v>115</v>
      </c>
      <c r="Q1759" s="249"/>
      <c r="R1759" s="250"/>
      <c r="S1759" s="245"/>
      <c r="T1759" s="249">
        <v>53</v>
      </c>
      <c r="U1759" s="252"/>
      <c r="V1759" s="249"/>
      <c r="W1759" s="253"/>
      <c r="X1759" s="243"/>
      <c r="Y1759" s="243"/>
      <c r="Z1759" s="125">
        <f t="shared" si="638"/>
        <v>26000</v>
      </c>
      <c r="AA1759" s="254">
        <v>0.02</v>
      </c>
      <c r="AB1759" s="83">
        <f t="shared" si="637"/>
        <v>5.2</v>
      </c>
      <c r="AC1759" s="83">
        <f t="shared" si="631"/>
        <v>4.42</v>
      </c>
      <c r="AD1759" s="4" t="s">
        <v>10</v>
      </c>
      <c r="AE1759" s="4" t="s">
        <v>1745</v>
      </c>
      <c r="AF1759" s="4" t="s">
        <v>1746</v>
      </c>
      <c r="AG1759" s="121">
        <v>3350400240311</v>
      </c>
      <c r="AH1759" s="8" t="s">
        <v>1742</v>
      </c>
    </row>
    <row r="1760" spans="1:44">
      <c r="A1760" s="256"/>
      <c r="B1760" s="249"/>
      <c r="C1760" s="245"/>
      <c r="D1760" s="245"/>
      <c r="E1760" s="248"/>
      <c r="F1760" s="248"/>
      <c r="G1760" s="248"/>
      <c r="H1760" s="247"/>
      <c r="I1760" s="65"/>
      <c r="J1760" s="65"/>
      <c r="K1760" s="80"/>
      <c r="L1760" s="245">
        <v>2</v>
      </c>
      <c r="M1760" s="266" t="s">
        <v>1639</v>
      </c>
      <c r="N1760" s="245" t="s">
        <v>1595</v>
      </c>
      <c r="O1760" s="45"/>
      <c r="P1760" s="139">
        <v>99</v>
      </c>
      <c r="Q1760" s="249"/>
      <c r="R1760" s="250"/>
      <c r="S1760" s="245"/>
      <c r="T1760" s="249">
        <v>53</v>
      </c>
      <c r="U1760" s="252"/>
      <c r="V1760" s="249"/>
      <c r="W1760" s="253"/>
      <c r="X1760" s="243"/>
      <c r="Y1760" s="243"/>
      <c r="Z1760" s="125"/>
      <c r="AA1760" s="254"/>
      <c r="AB1760" s="83"/>
      <c r="AC1760" s="83">
        <f t="shared" si="631"/>
        <v>0</v>
      </c>
    </row>
    <row r="1761" spans="1:44" ht="20.100000000000001" customHeight="1">
      <c r="A1761" s="256">
        <v>898</v>
      </c>
      <c r="B1761" s="243" t="s">
        <v>656</v>
      </c>
      <c r="C1761" s="258" t="s">
        <v>1135</v>
      </c>
      <c r="D1761" s="259" t="s">
        <v>24</v>
      </c>
      <c r="E1761" s="260">
        <v>2</v>
      </c>
      <c r="F1761" s="260">
        <v>3</v>
      </c>
      <c r="G1761" s="260">
        <v>94</v>
      </c>
      <c r="H1761" s="247">
        <v>1</v>
      </c>
      <c r="I1761" s="84">
        <f t="shared" ref="I1761:I1766" si="639">E1761*400+F1761*100+G1761</f>
        <v>1194</v>
      </c>
      <c r="J1761" s="84">
        <v>250</v>
      </c>
      <c r="K1761" s="80">
        <f t="shared" ref="K1761:K1766" si="640">I1761*J1761</f>
        <v>298500</v>
      </c>
      <c r="L1761" s="245"/>
      <c r="M1761" s="248"/>
      <c r="N1761" s="249"/>
      <c r="O1761" s="45"/>
      <c r="P1761" s="139"/>
      <c r="Q1761" s="250"/>
      <c r="R1761" s="250"/>
      <c r="S1761" s="251"/>
      <c r="T1761" s="249"/>
      <c r="U1761" s="252"/>
      <c r="V1761" s="249"/>
      <c r="W1761" s="253"/>
      <c r="X1761" s="243"/>
      <c r="Y1761" s="243"/>
      <c r="Z1761" s="125">
        <f t="shared" ref="Z1761:Z1766" si="641">K1761</f>
        <v>298500</v>
      </c>
      <c r="AA1761" s="254">
        <v>0.01</v>
      </c>
      <c r="AB1761" s="83">
        <f t="shared" si="637"/>
        <v>29.85</v>
      </c>
      <c r="AC1761" s="83">
        <f t="shared" si="631"/>
        <v>25.372500000000002</v>
      </c>
      <c r="AD1761" s="501" t="s">
        <v>20</v>
      </c>
      <c r="AE1761" s="489" t="s">
        <v>710</v>
      </c>
      <c r="AF1761" s="489" t="s">
        <v>711</v>
      </c>
      <c r="AG1761" s="498" t="s">
        <v>1074</v>
      </c>
      <c r="AH1761" s="498" t="s">
        <v>1121</v>
      </c>
      <c r="AI1761" s="12" t="s">
        <v>32</v>
      </c>
      <c r="AJ1761" s="200" t="s">
        <v>1127</v>
      </c>
      <c r="AK1761" s="11" t="s">
        <v>15</v>
      </c>
      <c r="AL1761" s="11" t="s">
        <v>16</v>
      </c>
      <c r="AM1761" s="11" t="s">
        <v>17</v>
      </c>
      <c r="AN1761" s="11" t="s">
        <v>124</v>
      </c>
      <c r="AO1761" s="11" t="s">
        <v>595</v>
      </c>
      <c r="AP1761" s="11">
        <v>4</v>
      </c>
      <c r="AQ1761" s="11">
        <v>3</v>
      </c>
      <c r="AR1761" s="11">
        <v>58</v>
      </c>
    </row>
    <row r="1762" spans="1:44" ht="20.100000000000001" customHeight="1">
      <c r="A1762" s="256">
        <v>899</v>
      </c>
      <c r="B1762" s="243" t="s">
        <v>656</v>
      </c>
      <c r="C1762" s="258">
        <v>1989</v>
      </c>
      <c r="D1762" s="259" t="s">
        <v>32</v>
      </c>
      <c r="E1762" s="260">
        <v>1</v>
      </c>
      <c r="F1762" s="260">
        <v>2</v>
      </c>
      <c r="G1762" s="260">
        <v>14</v>
      </c>
      <c r="H1762" s="247">
        <v>1</v>
      </c>
      <c r="I1762" s="65">
        <f t="shared" si="639"/>
        <v>614</v>
      </c>
      <c r="J1762" s="84">
        <v>250</v>
      </c>
      <c r="K1762" s="80">
        <f t="shared" si="640"/>
        <v>153500</v>
      </c>
      <c r="L1762" s="245"/>
      <c r="M1762" s="248"/>
      <c r="N1762" s="249"/>
      <c r="O1762" s="45"/>
      <c r="P1762" s="139"/>
      <c r="Q1762" s="250"/>
      <c r="R1762" s="250"/>
      <c r="S1762" s="251"/>
      <c r="T1762" s="249"/>
      <c r="U1762" s="252"/>
      <c r="V1762" s="249"/>
      <c r="W1762" s="253"/>
      <c r="X1762" s="243"/>
      <c r="Y1762" s="243"/>
      <c r="Z1762" s="125">
        <f t="shared" si="641"/>
        <v>153500</v>
      </c>
      <c r="AA1762" s="254">
        <v>0.01</v>
      </c>
      <c r="AB1762" s="83">
        <f t="shared" si="637"/>
        <v>15.35</v>
      </c>
      <c r="AC1762" s="83">
        <f t="shared" si="631"/>
        <v>13.047499999999999</v>
      </c>
      <c r="AD1762" s="501" t="s">
        <v>20</v>
      </c>
      <c r="AE1762" s="489" t="s">
        <v>464</v>
      </c>
      <c r="AF1762" s="489" t="s">
        <v>81</v>
      </c>
      <c r="AG1762" s="498" t="s">
        <v>816</v>
      </c>
      <c r="AH1762" s="498" t="s">
        <v>42</v>
      </c>
      <c r="AI1762" s="12" t="s">
        <v>14</v>
      </c>
      <c r="AJ1762" s="6"/>
      <c r="AK1762" s="11" t="s">
        <v>15</v>
      </c>
      <c r="AL1762" s="11" t="s">
        <v>16</v>
      </c>
      <c r="AM1762" s="11" t="s">
        <v>17</v>
      </c>
      <c r="AN1762" s="11" t="s">
        <v>43</v>
      </c>
      <c r="AO1762" s="11" t="s">
        <v>396</v>
      </c>
      <c r="AP1762" s="11">
        <v>4</v>
      </c>
      <c r="AQ1762" s="11">
        <v>1</v>
      </c>
      <c r="AR1762" s="11">
        <v>11</v>
      </c>
    </row>
    <row r="1763" spans="1:44">
      <c r="A1763" s="256">
        <v>900</v>
      </c>
      <c r="B1763" s="243" t="s">
        <v>1322</v>
      </c>
      <c r="C1763" s="262">
        <v>23933</v>
      </c>
      <c r="D1763" s="245">
        <v>4</v>
      </c>
      <c r="E1763" s="248">
        <v>2</v>
      </c>
      <c r="F1763" s="248">
        <v>3</v>
      </c>
      <c r="G1763" s="248">
        <v>23</v>
      </c>
      <c r="H1763" s="247">
        <v>1</v>
      </c>
      <c r="I1763" s="84">
        <f t="shared" si="639"/>
        <v>1123</v>
      </c>
      <c r="J1763" s="84">
        <v>250</v>
      </c>
      <c r="K1763" s="80">
        <f t="shared" si="640"/>
        <v>280750</v>
      </c>
      <c r="L1763" s="245"/>
      <c r="M1763" s="248"/>
      <c r="N1763" s="249"/>
      <c r="O1763" s="45"/>
      <c r="P1763" s="139"/>
      <c r="Q1763" s="250"/>
      <c r="R1763" s="250"/>
      <c r="S1763" s="251"/>
      <c r="T1763" s="249"/>
      <c r="U1763" s="252"/>
      <c r="V1763" s="249"/>
      <c r="W1763" s="253"/>
      <c r="X1763" s="243"/>
      <c r="Y1763" s="243"/>
      <c r="Z1763" s="125">
        <f t="shared" si="641"/>
        <v>280750</v>
      </c>
      <c r="AA1763" s="254">
        <v>0.01</v>
      </c>
      <c r="AB1763" s="83">
        <f t="shared" si="637"/>
        <v>28.074999999999999</v>
      </c>
      <c r="AC1763" s="83">
        <f t="shared" si="631"/>
        <v>23.86375</v>
      </c>
      <c r="AD1763" s="4" t="s">
        <v>20</v>
      </c>
      <c r="AE1763" s="4" t="s">
        <v>1344</v>
      </c>
      <c r="AF1763" s="4" t="s">
        <v>63</v>
      </c>
      <c r="AG1763" s="121">
        <v>3350400228574</v>
      </c>
      <c r="AH1763" s="8" t="s">
        <v>1481</v>
      </c>
    </row>
    <row r="1764" spans="1:44" ht="20.100000000000001" customHeight="1">
      <c r="A1764" s="256">
        <v>901</v>
      </c>
      <c r="B1764" s="243" t="s">
        <v>656</v>
      </c>
      <c r="C1764" s="258">
        <v>750</v>
      </c>
      <c r="D1764" s="259" t="s">
        <v>32</v>
      </c>
      <c r="E1764" s="260">
        <v>3</v>
      </c>
      <c r="F1764" s="260">
        <v>1</v>
      </c>
      <c r="G1764" s="260">
        <v>32</v>
      </c>
      <c r="H1764" s="247">
        <v>1</v>
      </c>
      <c r="I1764" s="84">
        <f t="shared" si="639"/>
        <v>1332</v>
      </c>
      <c r="J1764" s="84">
        <v>250</v>
      </c>
      <c r="K1764" s="80">
        <f t="shared" si="640"/>
        <v>333000</v>
      </c>
      <c r="L1764" s="245"/>
      <c r="M1764" s="248"/>
      <c r="N1764" s="249"/>
      <c r="O1764" s="45"/>
      <c r="P1764" s="139"/>
      <c r="Q1764" s="250"/>
      <c r="R1764" s="250"/>
      <c r="S1764" s="251"/>
      <c r="T1764" s="249"/>
      <c r="U1764" s="252"/>
      <c r="V1764" s="249"/>
      <c r="W1764" s="253"/>
      <c r="X1764" s="243"/>
      <c r="Y1764" s="243"/>
      <c r="Z1764" s="125">
        <f t="shared" si="641"/>
        <v>333000</v>
      </c>
      <c r="AA1764" s="254">
        <v>0.01</v>
      </c>
      <c r="AB1764" s="83">
        <f>+Z1764*AA1764/100</f>
        <v>33.299999999999997</v>
      </c>
      <c r="AC1764" s="83">
        <f t="shared" si="631"/>
        <v>28.304999999999996</v>
      </c>
      <c r="AD1764" s="501" t="s">
        <v>20</v>
      </c>
      <c r="AE1764" s="489" t="s">
        <v>66</v>
      </c>
      <c r="AF1764" s="489" t="s">
        <v>67</v>
      </c>
      <c r="AG1764" s="498" t="s">
        <v>928</v>
      </c>
      <c r="AH1764" s="498" t="s">
        <v>582</v>
      </c>
      <c r="AI1764" s="12" t="s">
        <v>32</v>
      </c>
      <c r="AJ1764" s="6" t="s">
        <v>36</v>
      </c>
      <c r="AK1764" s="11" t="s">
        <v>15</v>
      </c>
      <c r="AL1764" s="11" t="s">
        <v>16</v>
      </c>
      <c r="AM1764" s="11" t="s">
        <v>17</v>
      </c>
      <c r="AN1764" s="11" t="s">
        <v>72</v>
      </c>
      <c r="AO1764" s="11" t="s">
        <v>416</v>
      </c>
      <c r="AP1764" s="11">
        <v>11</v>
      </c>
      <c r="AQ1764" s="11">
        <v>0</v>
      </c>
      <c r="AR1764" s="11">
        <v>49</v>
      </c>
    </row>
    <row r="1765" spans="1:44" ht="20.100000000000001" customHeight="1">
      <c r="A1765" s="256"/>
      <c r="B1765" s="243" t="s">
        <v>656</v>
      </c>
      <c r="C1765" s="258">
        <v>674</v>
      </c>
      <c r="D1765" s="259" t="s">
        <v>32</v>
      </c>
      <c r="E1765" s="260">
        <v>8</v>
      </c>
      <c r="F1765" s="260">
        <v>0</v>
      </c>
      <c r="G1765" s="260">
        <v>2</v>
      </c>
      <c r="H1765" s="247">
        <v>1</v>
      </c>
      <c r="I1765" s="84">
        <f t="shared" si="639"/>
        <v>3202</v>
      </c>
      <c r="J1765" s="84">
        <v>250</v>
      </c>
      <c r="K1765" s="80">
        <f t="shared" si="640"/>
        <v>800500</v>
      </c>
      <c r="L1765" s="245"/>
      <c r="M1765" s="248"/>
      <c r="N1765" s="249"/>
      <c r="O1765" s="45"/>
      <c r="P1765" s="139"/>
      <c r="Q1765" s="250"/>
      <c r="R1765" s="250"/>
      <c r="S1765" s="251"/>
      <c r="T1765" s="249"/>
      <c r="U1765" s="252"/>
      <c r="V1765" s="249"/>
      <c r="W1765" s="253"/>
      <c r="X1765" s="243"/>
      <c r="Y1765" s="243"/>
      <c r="Z1765" s="125">
        <f t="shared" si="641"/>
        <v>800500</v>
      </c>
      <c r="AA1765" s="254">
        <v>0.01</v>
      </c>
      <c r="AB1765" s="83">
        <f>+Z1765*AA1765/100</f>
        <v>80.05</v>
      </c>
      <c r="AC1765" s="83">
        <f t="shared" si="631"/>
        <v>68.04249999999999</v>
      </c>
      <c r="AD1765" s="501" t="s">
        <v>20</v>
      </c>
      <c r="AE1765" s="489" t="s">
        <v>66</v>
      </c>
      <c r="AF1765" s="489" t="s">
        <v>67</v>
      </c>
      <c r="AG1765" s="498" t="s">
        <v>928</v>
      </c>
      <c r="AH1765" s="498" t="s">
        <v>582</v>
      </c>
      <c r="AI1765" s="12" t="s">
        <v>32</v>
      </c>
      <c r="AJ1765" s="6" t="s">
        <v>36</v>
      </c>
      <c r="AK1765" s="11" t="s">
        <v>15</v>
      </c>
      <c r="AL1765" s="11" t="s">
        <v>16</v>
      </c>
      <c r="AM1765" s="11" t="s">
        <v>17</v>
      </c>
      <c r="AN1765" s="11" t="s">
        <v>65</v>
      </c>
      <c r="AO1765" s="11" t="s">
        <v>445</v>
      </c>
      <c r="AP1765" s="11">
        <v>2</v>
      </c>
      <c r="AQ1765" s="11">
        <v>3</v>
      </c>
      <c r="AR1765" s="11">
        <v>47</v>
      </c>
    </row>
    <row r="1766" spans="1:44" ht="20.100000000000001" customHeight="1">
      <c r="A1766" s="256"/>
      <c r="B1766" s="243" t="s">
        <v>1723</v>
      </c>
      <c r="C1766" s="258"/>
      <c r="D1766" s="259" t="s">
        <v>32</v>
      </c>
      <c r="E1766" s="260">
        <v>0</v>
      </c>
      <c r="F1766" s="260">
        <v>0</v>
      </c>
      <c r="G1766" s="260">
        <v>69</v>
      </c>
      <c r="H1766" s="247">
        <v>2</v>
      </c>
      <c r="I1766" s="65">
        <f t="shared" si="639"/>
        <v>69</v>
      </c>
      <c r="J1766" s="84">
        <v>250</v>
      </c>
      <c r="K1766" s="80">
        <f t="shared" si="640"/>
        <v>17250</v>
      </c>
      <c r="L1766" s="245">
        <v>1</v>
      </c>
      <c r="M1766" s="248" t="s">
        <v>1592</v>
      </c>
      <c r="N1766" s="249">
        <v>118</v>
      </c>
      <c r="O1766" s="45"/>
      <c r="P1766" s="139"/>
      <c r="Q1766" s="250"/>
      <c r="R1766" s="250"/>
      <c r="S1766" s="251"/>
      <c r="T1766" s="249">
        <v>28</v>
      </c>
      <c r="U1766" s="252"/>
      <c r="V1766" s="249"/>
      <c r="W1766" s="253"/>
      <c r="X1766" s="243"/>
      <c r="Y1766" s="243"/>
      <c r="Z1766" s="125">
        <f t="shared" si="641"/>
        <v>17250</v>
      </c>
      <c r="AA1766" s="254">
        <v>0.02</v>
      </c>
      <c r="AB1766" s="83">
        <f>+Z1766*AA1766/100</f>
        <v>3.45</v>
      </c>
      <c r="AC1766" s="83">
        <f t="shared" si="631"/>
        <v>2.9325000000000001</v>
      </c>
      <c r="AD1766" s="501" t="s">
        <v>20</v>
      </c>
      <c r="AE1766" s="489" t="s">
        <v>66</v>
      </c>
      <c r="AF1766" s="489" t="s">
        <v>67</v>
      </c>
      <c r="AG1766" s="498" t="s">
        <v>928</v>
      </c>
      <c r="AH1766" s="498" t="s">
        <v>582</v>
      </c>
      <c r="AI1766" s="12" t="s">
        <v>32</v>
      </c>
      <c r="AJ1766" s="6"/>
      <c r="AK1766" s="11"/>
      <c r="AL1766" s="11"/>
      <c r="AM1766" s="11"/>
      <c r="AN1766" s="11"/>
      <c r="AO1766" s="11"/>
      <c r="AP1766" s="11"/>
      <c r="AQ1766" s="11"/>
      <c r="AR1766" s="11"/>
    </row>
    <row r="1767" spans="1:44" ht="20.100000000000001" customHeight="1">
      <c r="A1767" s="256"/>
      <c r="B1767" s="243"/>
      <c r="C1767" s="258"/>
      <c r="D1767" s="259"/>
      <c r="E1767" s="260"/>
      <c r="F1767" s="260"/>
      <c r="G1767" s="260"/>
      <c r="H1767" s="247"/>
      <c r="I1767" s="65"/>
      <c r="J1767" s="65"/>
      <c r="K1767" s="80"/>
      <c r="L1767" s="245">
        <v>2</v>
      </c>
      <c r="M1767" s="248" t="s">
        <v>1639</v>
      </c>
      <c r="N1767" s="249">
        <v>40</v>
      </c>
      <c r="O1767" s="45"/>
      <c r="P1767" s="139"/>
      <c r="Q1767" s="250"/>
      <c r="R1767" s="250"/>
      <c r="S1767" s="251"/>
      <c r="T1767" s="249">
        <v>28</v>
      </c>
      <c r="U1767" s="252"/>
      <c r="V1767" s="249"/>
      <c r="W1767" s="253"/>
      <c r="X1767" s="243"/>
      <c r="Y1767" s="243"/>
      <c r="Z1767" s="125"/>
      <c r="AA1767" s="254"/>
      <c r="AB1767" s="83"/>
      <c r="AC1767" s="83">
        <f t="shared" si="631"/>
        <v>0</v>
      </c>
      <c r="AD1767" s="501"/>
      <c r="AE1767" s="489"/>
      <c r="AF1767" s="489"/>
      <c r="AG1767" s="498"/>
      <c r="AH1767" s="498"/>
      <c r="AI1767" s="12"/>
      <c r="AJ1767" s="6"/>
      <c r="AK1767" s="11"/>
      <c r="AL1767" s="11"/>
      <c r="AM1767" s="11"/>
      <c r="AN1767" s="11"/>
      <c r="AO1767" s="11"/>
      <c r="AP1767" s="11"/>
      <c r="AQ1767" s="11"/>
      <c r="AR1767" s="11"/>
    </row>
    <row r="1768" spans="1:44" ht="20.100000000000001" customHeight="1">
      <c r="A1768" s="256"/>
      <c r="B1768" s="243"/>
      <c r="C1768" s="258"/>
      <c r="D1768" s="259"/>
      <c r="E1768" s="260"/>
      <c r="F1768" s="260"/>
      <c r="G1768" s="260"/>
      <c r="H1768" s="247"/>
      <c r="I1768" s="65"/>
      <c r="J1768" s="65"/>
      <c r="K1768" s="80"/>
      <c r="L1768" s="245">
        <v>3</v>
      </c>
      <c r="M1768" s="248" t="s">
        <v>1620</v>
      </c>
      <c r="N1768" s="249">
        <v>6</v>
      </c>
      <c r="O1768" s="45"/>
      <c r="P1768" s="139"/>
      <c r="Q1768" s="250"/>
      <c r="R1768" s="250"/>
      <c r="S1768" s="251"/>
      <c r="T1768" s="249">
        <v>28</v>
      </c>
      <c r="U1768" s="252"/>
      <c r="V1768" s="249"/>
      <c r="W1768" s="253"/>
      <c r="X1768" s="243"/>
      <c r="Y1768" s="243"/>
      <c r="Z1768" s="125"/>
      <c r="AA1768" s="254"/>
      <c r="AB1768" s="83"/>
      <c r="AC1768" s="83">
        <f t="shared" si="631"/>
        <v>0</v>
      </c>
      <c r="AD1768" s="501"/>
      <c r="AE1768" s="489"/>
      <c r="AF1768" s="489"/>
      <c r="AG1768" s="498"/>
      <c r="AH1768" s="498"/>
      <c r="AI1768" s="12"/>
      <c r="AJ1768" s="6"/>
      <c r="AK1768" s="11"/>
      <c r="AL1768" s="11"/>
      <c r="AM1768" s="11"/>
      <c r="AN1768" s="11"/>
      <c r="AO1768" s="11"/>
      <c r="AP1768" s="11"/>
      <c r="AQ1768" s="11"/>
      <c r="AR1768" s="11"/>
    </row>
    <row r="1769" spans="1:44">
      <c r="A1769" s="256">
        <v>902</v>
      </c>
      <c r="B1769" s="249" t="s">
        <v>1723</v>
      </c>
      <c r="C1769" s="245"/>
      <c r="D1769" s="245">
        <v>6</v>
      </c>
      <c r="E1769" s="248">
        <v>1</v>
      </c>
      <c r="F1769" s="248">
        <v>0</v>
      </c>
      <c r="G1769" s="248">
        <v>10</v>
      </c>
      <c r="H1769" s="247">
        <v>2</v>
      </c>
      <c r="I1769" s="65">
        <f>E1769*400+F1769*100+G1769</f>
        <v>410</v>
      </c>
      <c r="J1769" s="84">
        <v>250</v>
      </c>
      <c r="K1769" s="80">
        <f>I1769*J1769</f>
        <v>102500</v>
      </c>
      <c r="L1769" s="245">
        <v>1</v>
      </c>
      <c r="M1769" s="266" t="s">
        <v>1592</v>
      </c>
      <c r="N1769" s="245" t="s">
        <v>1621</v>
      </c>
      <c r="O1769" s="45"/>
      <c r="P1769" s="139">
        <v>50</v>
      </c>
      <c r="Q1769" s="249"/>
      <c r="R1769" s="250"/>
      <c r="S1769" s="245"/>
      <c r="T1769" s="249"/>
      <c r="U1769" s="252"/>
      <c r="V1769" s="249"/>
      <c r="W1769" s="253"/>
      <c r="X1769" s="243"/>
      <c r="Y1769" s="243"/>
      <c r="Z1769" s="125">
        <f>K1769</f>
        <v>102500</v>
      </c>
      <c r="AA1769" s="254">
        <v>0.02</v>
      </c>
      <c r="AB1769" s="83">
        <f t="shared" si="637"/>
        <v>20.5</v>
      </c>
      <c r="AC1769" s="83">
        <f t="shared" si="631"/>
        <v>17.425000000000001</v>
      </c>
      <c r="AD1769" s="482" t="s">
        <v>10</v>
      </c>
      <c r="AE1769" s="482" t="s">
        <v>1767</v>
      </c>
      <c r="AF1769" s="482" t="s">
        <v>160</v>
      </c>
      <c r="AG1769" s="121">
        <v>3350400253552</v>
      </c>
      <c r="AH1769" s="8" t="s">
        <v>1768</v>
      </c>
    </row>
    <row r="1770" spans="1:44">
      <c r="A1770" s="256"/>
      <c r="B1770" s="249"/>
      <c r="C1770" s="245"/>
      <c r="D1770" s="245"/>
      <c r="E1770" s="248"/>
      <c r="F1770" s="248"/>
      <c r="G1770" s="248"/>
      <c r="H1770" s="247"/>
      <c r="I1770" s="65"/>
      <c r="J1770" s="65"/>
      <c r="K1770" s="80"/>
      <c r="L1770" s="245">
        <v>2</v>
      </c>
      <c r="M1770" s="266" t="s">
        <v>1630</v>
      </c>
      <c r="N1770" s="245" t="s">
        <v>1595</v>
      </c>
      <c r="O1770" s="45"/>
      <c r="P1770" s="139">
        <v>50</v>
      </c>
      <c r="Q1770" s="249"/>
      <c r="R1770" s="250"/>
      <c r="S1770" s="245"/>
      <c r="T1770" s="249"/>
      <c r="U1770" s="252"/>
      <c r="V1770" s="249"/>
      <c r="W1770" s="253"/>
      <c r="X1770" s="243"/>
      <c r="Y1770" s="243"/>
      <c r="Z1770" s="125"/>
      <c r="AA1770" s="254"/>
      <c r="AB1770" s="83"/>
      <c r="AC1770" s="83">
        <f t="shared" si="631"/>
        <v>0</v>
      </c>
    </row>
    <row r="1771" spans="1:44">
      <c r="A1771" s="256"/>
      <c r="B1771" s="249"/>
      <c r="C1771" s="245"/>
      <c r="D1771" s="245"/>
      <c r="E1771" s="248"/>
      <c r="F1771" s="248"/>
      <c r="G1771" s="248"/>
      <c r="H1771" s="247"/>
      <c r="I1771" s="65"/>
      <c r="J1771" s="65"/>
      <c r="K1771" s="80"/>
      <c r="L1771" s="245">
        <v>3</v>
      </c>
      <c r="M1771" s="266" t="s">
        <v>1639</v>
      </c>
      <c r="N1771" s="245" t="s">
        <v>1595</v>
      </c>
      <c r="O1771" s="45"/>
      <c r="P1771" s="139">
        <v>20</v>
      </c>
      <c r="Q1771" s="249"/>
      <c r="R1771" s="250"/>
      <c r="S1771" s="245"/>
      <c r="T1771" s="249"/>
      <c r="U1771" s="252"/>
      <c r="V1771" s="249"/>
      <c r="W1771" s="253"/>
      <c r="X1771" s="243"/>
      <c r="Y1771" s="243"/>
      <c r="Z1771" s="125"/>
      <c r="AA1771" s="254"/>
      <c r="AB1771" s="83"/>
      <c r="AC1771" s="83">
        <f t="shared" si="631"/>
        <v>0</v>
      </c>
    </row>
    <row r="1772" spans="1:44">
      <c r="A1772" s="256"/>
      <c r="B1772" s="249"/>
      <c r="C1772" s="245"/>
      <c r="D1772" s="245"/>
      <c r="E1772" s="248"/>
      <c r="F1772" s="248"/>
      <c r="G1772" s="248"/>
      <c r="H1772" s="247"/>
      <c r="I1772" s="65"/>
      <c r="J1772" s="65"/>
      <c r="K1772" s="80"/>
      <c r="L1772" s="245">
        <v>4</v>
      </c>
      <c r="M1772" s="266" t="s">
        <v>1639</v>
      </c>
      <c r="N1772" s="245" t="s">
        <v>1595</v>
      </c>
      <c r="O1772" s="45"/>
      <c r="P1772" s="139">
        <v>20</v>
      </c>
      <c r="Q1772" s="249"/>
      <c r="R1772" s="250"/>
      <c r="S1772" s="245"/>
      <c r="T1772" s="249"/>
      <c r="U1772" s="252"/>
      <c r="V1772" s="249"/>
      <c r="W1772" s="253"/>
      <c r="X1772" s="243"/>
      <c r="Y1772" s="243"/>
      <c r="Z1772" s="125"/>
      <c r="AA1772" s="254"/>
      <c r="AB1772" s="83"/>
      <c r="AC1772" s="83">
        <f t="shared" si="631"/>
        <v>0</v>
      </c>
    </row>
    <row r="1773" spans="1:44" ht="20.100000000000001" customHeight="1">
      <c r="A1773" s="256">
        <v>903</v>
      </c>
      <c r="B1773" s="257" t="s">
        <v>656</v>
      </c>
      <c r="C1773" s="258">
        <v>338</v>
      </c>
      <c r="D1773" s="259" t="s">
        <v>95</v>
      </c>
      <c r="E1773" s="260">
        <v>4</v>
      </c>
      <c r="F1773" s="260">
        <v>1</v>
      </c>
      <c r="G1773" s="260">
        <v>82</v>
      </c>
      <c r="H1773" s="247">
        <v>1</v>
      </c>
      <c r="I1773" s="84">
        <f t="shared" ref="I1773:I1778" si="642">E1773*400+F1773*100+G1773</f>
        <v>1782</v>
      </c>
      <c r="J1773" s="84">
        <v>250</v>
      </c>
      <c r="K1773" s="80">
        <f t="shared" ref="K1773:K1779" si="643">I1773*J1773</f>
        <v>445500</v>
      </c>
      <c r="L1773" s="245"/>
      <c r="M1773" s="248"/>
      <c r="N1773" s="245"/>
      <c r="O1773" s="48"/>
      <c r="P1773" s="58"/>
      <c r="Q1773" s="251"/>
      <c r="R1773" s="251"/>
      <c r="S1773" s="251"/>
      <c r="T1773" s="245"/>
      <c r="U1773" s="248"/>
      <c r="V1773" s="245"/>
      <c r="W1773" s="278"/>
      <c r="X1773" s="243"/>
      <c r="Y1773" s="243"/>
      <c r="Z1773" s="125">
        <f t="shared" ref="Z1773" si="644">K1773</f>
        <v>445500</v>
      </c>
      <c r="AA1773" s="254">
        <v>0.01</v>
      </c>
      <c r="AB1773" s="83">
        <f t="shared" si="637"/>
        <v>44.55</v>
      </c>
      <c r="AC1773" s="83">
        <f t="shared" si="631"/>
        <v>37.8675</v>
      </c>
      <c r="AD1773" s="501" t="s">
        <v>10</v>
      </c>
      <c r="AE1773" s="489" t="s">
        <v>568</v>
      </c>
      <c r="AF1773" s="489" t="s">
        <v>63</v>
      </c>
      <c r="AG1773" s="498" t="s">
        <v>1005</v>
      </c>
      <c r="AH1773" s="498" t="s">
        <v>90</v>
      </c>
      <c r="AI1773" s="12" t="s">
        <v>95</v>
      </c>
      <c r="AJ1773" s="6"/>
      <c r="AK1773" s="11" t="s">
        <v>15</v>
      </c>
      <c r="AL1773" s="11" t="s">
        <v>16</v>
      </c>
      <c r="AM1773" s="11" t="s">
        <v>17</v>
      </c>
      <c r="AN1773" s="11" t="s">
        <v>141</v>
      </c>
      <c r="AO1773" s="11" t="s">
        <v>485</v>
      </c>
      <c r="AP1773" s="11">
        <v>7</v>
      </c>
      <c r="AQ1773" s="11">
        <v>0</v>
      </c>
      <c r="AR1773" s="11">
        <v>0</v>
      </c>
    </row>
    <row r="1774" spans="1:44" ht="20.100000000000001" customHeight="1">
      <c r="A1774" s="256"/>
      <c r="B1774" s="257" t="s">
        <v>1319</v>
      </c>
      <c r="C1774" s="281">
        <v>44935</v>
      </c>
      <c r="D1774" s="259" t="s">
        <v>95</v>
      </c>
      <c r="E1774" s="260">
        <v>0</v>
      </c>
      <c r="F1774" s="260">
        <v>1</v>
      </c>
      <c r="G1774" s="260">
        <v>23</v>
      </c>
      <c r="H1774" s="247">
        <v>2</v>
      </c>
      <c r="I1774" s="65">
        <f t="shared" si="642"/>
        <v>123</v>
      </c>
      <c r="J1774" s="84">
        <v>440</v>
      </c>
      <c r="K1774" s="80">
        <f t="shared" si="643"/>
        <v>54120</v>
      </c>
      <c r="L1774" s="245">
        <v>1</v>
      </c>
      <c r="M1774" s="338" t="s">
        <v>1592</v>
      </c>
      <c r="N1774" s="277" t="s">
        <v>1621</v>
      </c>
      <c r="O1774" s="48"/>
      <c r="P1774" s="142">
        <v>492.5</v>
      </c>
      <c r="Q1774" s="251"/>
      <c r="R1774" s="251"/>
      <c r="S1774" s="251"/>
      <c r="T1774" s="245">
        <v>18</v>
      </c>
      <c r="U1774" s="248"/>
      <c r="V1774" s="245"/>
      <c r="W1774" s="278"/>
      <c r="X1774" s="243"/>
      <c r="Y1774" s="243"/>
      <c r="Z1774" s="125">
        <f>K1774</f>
        <v>54120</v>
      </c>
      <c r="AA1774" s="254">
        <v>0.02</v>
      </c>
      <c r="AB1774" s="83">
        <f t="shared" si="637"/>
        <v>10.824000000000002</v>
      </c>
      <c r="AC1774" s="83">
        <f t="shared" si="631"/>
        <v>9.2004000000000019</v>
      </c>
      <c r="AD1774" s="501" t="s">
        <v>10</v>
      </c>
      <c r="AE1774" s="489" t="s">
        <v>568</v>
      </c>
      <c r="AF1774" s="489" t="s">
        <v>63</v>
      </c>
      <c r="AG1774" s="498" t="s">
        <v>1005</v>
      </c>
      <c r="AH1774" s="498" t="s">
        <v>90</v>
      </c>
      <c r="AI1774" s="12" t="s">
        <v>95</v>
      </c>
      <c r="AJ1774" s="6"/>
      <c r="AK1774" s="11"/>
      <c r="AL1774" s="11"/>
      <c r="AM1774" s="11"/>
      <c r="AN1774" s="11"/>
      <c r="AO1774" s="11"/>
      <c r="AP1774" s="11"/>
      <c r="AQ1774" s="11"/>
      <c r="AR1774" s="11"/>
    </row>
    <row r="1775" spans="1:44" ht="20.100000000000001" customHeight="1">
      <c r="A1775" s="256"/>
      <c r="B1775" s="257"/>
      <c r="C1775" s="258"/>
      <c r="D1775" s="259"/>
      <c r="E1775" s="260"/>
      <c r="F1775" s="260"/>
      <c r="G1775" s="260"/>
      <c r="H1775" s="247"/>
      <c r="I1775" s="65"/>
      <c r="J1775" s="65"/>
      <c r="K1775" s="80">
        <f t="shared" si="643"/>
        <v>0</v>
      </c>
      <c r="L1775" s="245"/>
      <c r="M1775" s="362" t="s">
        <v>1634</v>
      </c>
      <c r="N1775" s="277" t="s">
        <v>1613</v>
      </c>
      <c r="O1775" s="48"/>
      <c r="P1775" s="58">
        <v>56</v>
      </c>
      <c r="Q1775" s="251"/>
      <c r="R1775" s="251"/>
      <c r="S1775" s="251"/>
      <c r="T1775" s="245">
        <v>18</v>
      </c>
      <c r="U1775" s="248"/>
      <c r="V1775" s="245"/>
      <c r="W1775" s="278"/>
      <c r="X1775" s="243"/>
      <c r="Y1775" s="243"/>
      <c r="Z1775" s="125"/>
      <c r="AA1775" s="254"/>
      <c r="AB1775" s="83"/>
      <c r="AC1775" s="83">
        <f t="shared" si="631"/>
        <v>0</v>
      </c>
      <c r="AD1775" s="501"/>
      <c r="AE1775" s="489"/>
      <c r="AF1775" s="489"/>
      <c r="AG1775" s="498"/>
      <c r="AH1775" s="498"/>
      <c r="AI1775" s="12"/>
      <c r="AJ1775" s="6"/>
      <c r="AK1775" s="11"/>
      <c r="AL1775" s="11"/>
      <c r="AM1775" s="11"/>
      <c r="AN1775" s="11"/>
      <c r="AO1775" s="11"/>
      <c r="AP1775" s="11"/>
      <c r="AQ1775" s="11"/>
      <c r="AR1775" s="11"/>
    </row>
    <row r="1776" spans="1:44" ht="20.100000000000001" customHeight="1">
      <c r="A1776" s="256"/>
      <c r="B1776" s="257"/>
      <c r="C1776" s="258"/>
      <c r="D1776" s="259"/>
      <c r="E1776" s="260"/>
      <c r="F1776" s="260"/>
      <c r="G1776" s="260"/>
      <c r="H1776" s="247"/>
      <c r="I1776" s="65"/>
      <c r="J1776" s="65"/>
      <c r="K1776" s="80">
        <f t="shared" si="643"/>
        <v>0</v>
      </c>
      <c r="L1776" s="245"/>
      <c r="M1776" s="362" t="s">
        <v>1620</v>
      </c>
      <c r="N1776" s="245" t="s">
        <v>1613</v>
      </c>
      <c r="O1776" s="48"/>
      <c r="P1776" s="58">
        <v>6</v>
      </c>
      <c r="Q1776" s="251"/>
      <c r="R1776" s="251"/>
      <c r="S1776" s="251"/>
      <c r="T1776" s="245">
        <v>18</v>
      </c>
      <c r="U1776" s="248"/>
      <c r="V1776" s="245"/>
      <c r="W1776" s="278"/>
      <c r="X1776" s="243"/>
      <c r="Y1776" s="243"/>
      <c r="Z1776" s="125"/>
      <c r="AA1776" s="254"/>
      <c r="AB1776" s="83"/>
      <c r="AC1776" s="83">
        <f t="shared" si="631"/>
        <v>0</v>
      </c>
      <c r="AD1776" s="501"/>
      <c r="AE1776" s="489"/>
      <c r="AF1776" s="489"/>
      <c r="AG1776" s="498"/>
      <c r="AH1776" s="498"/>
      <c r="AI1776" s="12"/>
      <c r="AJ1776" s="6"/>
      <c r="AK1776" s="11"/>
      <c r="AL1776" s="11"/>
      <c r="AM1776" s="11"/>
      <c r="AN1776" s="11"/>
      <c r="AO1776" s="11"/>
      <c r="AP1776" s="11"/>
      <c r="AQ1776" s="11"/>
      <c r="AR1776" s="11"/>
    </row>
    <row r="1777" spans="1:44" ht="20.100000000000001" customHeight="1">
      <c r="A1777" s="256">
        <v>904</v>
      </c>
      <c r="B1777" s="257" t="s">
        <v>656</v>
      </c>
      <c r="C1777" s="258">
        <v>747</v>
      </c>
      <c r="D1777" s="259" t="s">
        <v>32</v>
      </c>
      <c r="E1777" s="260">
        <v>2</v>
      </c>
      <c r="F1777" s="260">
        <v>1</v>
      </c>
      <c r="G1777" s="260">
        <v>5</v>
      </c>
      <c r="H1777" s="264">
        <v>1</v>
      </c>
      <c r="I1777" s="65">
        <f t="shared" si="642"/>
        <v>905</v>
      </c>
      <c r="J1777" s="84">
        <v>250</v>
      </c>
      <c r="K1777" s="80">
        <f t="shared" si="643"/>
        <v>226250</v>
      </c>
      <c r="L1777" s="245"/>
      <c r="M1777" s="248"/>
      <c r="N1777" s="245"/>
      <c r="O1777" s="48"/>
      <c r="P1777" s="58"/>
      <c r="Q1777" s="251"/>
      <c r="R1777" s="251"/>
      <c r="S1777" s="251"/>
      <c r="T1777" s="245"/>
      <c r="U1777" s="248"/>
      <c r="V1777" s="245"/>
      <c r="W1777" s="278"/>
      <c r="X1777" s="243"/>
      <c r="Y1777" s="243"/>
      <c r="Z1777" s="125">
        <f>K1777</f>
        <v>226250</v>
      </c>
      <c r="AA1777" s="254">
        <v>0.01</v>
      </c>
      <c r="AB1777" s="83">
        <f>+Z1777*AA1777/100</f>
        <v>22.625</v>
      </c>
      <c r="AC1777" s="83">
        <f t="shared" si="631"/>
        <v>19.231249999999999</v>
      </c>
      <c r="AD1777" s="501" t="s">
        <v>10</v>
      </c>
      <c r="AE1777" s="489" t="s">
        <v>568</v>
      </c>
      <c r="AF1777" s="489" t="s">
        <v>569</v>
      </c>
      <c r="AG1777" s="498" t="s">
        <v>744</v>
      </c>
      <c r="AH1777" s="498" t="s">
        <v>369</v>
      </c>
      <c r="AI1777" s="12" t="s">
        <v>32</v>
      </c>
      <c r="AJ1777" s="6" t="s">
        <v>36</v>
      </c>
      <c r="AK1777" s="11" t="s">
        <v>15</v>
      </c>
      <c r="AL1777" s="11" t="s">
        <v>16</v>
      </c>
      <c r="AM1777" s="11" t="s">
        <v>17</v>
      </c>
      <c r="AN1777" s="11" t="s">
        <v>69</v>
      </c>
      <c r="AO1777" s="11" t="s">
        <v>19</v>
      </c>
      <c r="AP1777" s="11">
        <v>2</v>
      </c>
      <c r="AQ1777" s="11">
        <v>3</v>
      </c>
      <c r="AR1777" s="11">
        <v>40</v>
      </c>
    </row>
    <row r="1778" spans="1:44">
      <c r="A1778" s="256">
        <v>905</v>
      </c>
      <c r="B1778" s="245" t="s">
        <v>1319</v>
      </c>
      <c r="C1778" s="263">
        <v>17378</v>
      </c>
      <c r="D1778" s="245">
        <v>4</v>
      </c>
      <c r="E1778" s="248">
        <v>0</v>
      </c>
      <c r="F1778" s="248">
        <v>1</v>
      </c>
      <c r="G1778" s="248">
        <v>28</v>
      </c>
      <c r="H1778" s="247">
        <v>2</v>
      </c>
      <c r="I1778" s="65">
        <f t="shared" si="642"/>
        <v>128</v>
      </c>
      <c r="J1778" s="84">
        <v>500</v>
      </c>
      <c r="K1778" s="80">
        <f t="shared" si="643"/>
        <v>64000</v>
      </c>
      <c r="L1778" s="245"/>
      <c r="M1778" s="266"/>
      <c r="N1778" s="245"/>
      <c r="O1778" s="48"/>
      <c r="P1778" s="140"/>
      <c r="Q1778" s="245"/>
      <c r="R1778" s="251"/>
      <c r="S1778" s="245"/>
      <c r="T1778" s="245"/>
      <c r="U1778" s="248"/>
      <c r="V1778" s="245"/>
      <c r="W1778" s="278"/>
      <c r="X1778" s="243"/>
      <c r="Y1778" s="243"/>
      <c r="Z1778" s="125">
        <f t="shared" ref="Z1778:Z1785" si="645">K1778</f>
        <v>64000</v>
      </c>
      <c r="AA1778" s="254">
        <v>0.02</v>
      </c>
      <c r="AB1778" s="83">
        <f t="shared" si="637"/>
        <v>12.8</v>
      </c>
      <c r="AC1778" s="83">
        <f t="shared" si="631"/>
        <v>10.88</v>
      </c>
      <c r="AD1778" s="4" t="s">
        <v>10</v>
      </c>
      <c r="AE1778" s="4" t="s">
        <v>1953</v>
      </c>
      <c r="AF1778" s="4" t="s">
        <v>63</v>
      </c>
      <c r="AG1778" s="121">
        <v>3350400179433</v>
      </c>
      <c r="AH1778" s="8" t="s">
        <v>1954</v>
      </c>
    </row>
    <row r="1779" spans="1:44">
      <c r="A1779" s="256"/>
      <c r="B1779" s="245" t="s">
        <v>1322</v>
      </c>
      <c r="C1779" s="263"/>
      <c r="D1779" s="245"/>
      <c r="E1779" s="248">
        <v>10</v>
      </c>
      <c r="F1779" s="248">
        <v>0</v>
      </c>
      <c r="G1779" s="248">
        <v>0</v>
      </c>
      <c r="H1779" s="247">
        <v>1</v>
      </c>
      <c r="I1779" s="65">
        <v>4000</v>
      </c>
      <c r="J1779" s="84">
        <v>250</v>
      </c>
      <c r="K1779" s="80">
        <f t="shared" si="643"/>
        <v>1000000</v>
      </c>
      <c r="L1779" s="245"/>
      <c r="M1779" s="266"/>
      <c r="N1779" s="245"/>
      <c r="O1779" s="48"/>
      <c r="P1779" s="140"/>
      <c r="Q1779" s="245"/>
      <c r="R1779" s="251"/>
      <c r="S1779" s="245"/>
      <c r="T1779" s="245"/>
      <c r="U1779" s="248"/>
      <c r="V1779" s="245"/>
      <c r="W1779" s="278"/>
      <c r="X1779" s="243"/>
      <c r="Y1779" s="243"/>
      <c r="Z1779" s="125">
        <f t="shared" si="645"/>
        <v>1000000</v>
      </c>
      <c r="AA1779" s="254">
        <v>0.01</v>
      </c>
      <c r="AB1779" s="83">
        <f>+Z1779*AA1779/100</f>
        <v>100</v>
      </c>
      <c r="AC1779" s="83">
        <f t="shared" si="631"/>
        <v>85</v>
      </c>
      <c r="AE1779" s="4" t="s">
        <v>1953</v>
      </c>
    </row>
    <row r="1780" spans="1:44">
      <c r="A1780" s="256">
        <v>906</v>
      </c>
      <c r="B1780" s="245" t="s">
        <v>1319</v>
      </c>
      <c r="C1780" s="277">
        <v>44072</v>
      </c>
      <c r="D1780" s="245"/>
      <c r="E1780" s="248">
        <v>1</v>
      </c>
      <c r="F1780" s="248">
        <v>3</v>
      </c>
      <c r="G1780" s="248">
        <v>53.33</v>
      </c>
      <c r="H1780" s="265"/>
      <c r="I1780" s="60">
        <f>E1780*400+F1780*100+G1780</f>
        <v>753.33</v>
      </c>
      <c r="J1780" s="267">
        <v>500</v>
      </c>
      <c r="K1780" s="65">
        <v>282500</v>
      </c>
      <c r="L1780" s="245"/>
      <c r="M1780" s="248"/>
      <c r="N1780" s="245"/>
      <c r="O1780" s="48"/>
      <c r="P1780" s="140"/>
      <c r="Q1780" s="251"/>
      <c r="R1780" s="251"/>
      <c r="S1780" s="251"/>
      <c r="T1780" s="248"/>
      <c r="U1780" s="248"/>
      <c r="V1780" s="245"/>
      <c r="W1780" s="298"/>
      <c r="X1780" s="249"/>
      <c r="Y1780" s="249"/>
      <c r="Z1780" s="125">
        <f t="shared" si="645"/>
        <v>282500</v>
      </c>
      <c r="AA1780" s="250">
        <v>0.02</v>
      </c>
      <c r="AB1780" s="83">
        <f t="shared" si="637"/>
        <v>56.5</v>
      </c>
      <c r="AC1780" s="83">
        <f t="shared" si="631"/>
        <v>48.024999999999999</v>
      </c>
      <c r="AD1780" s="4" t="s">
        <v>20</v>
      </c>
      <c r="AE1780" s="4" t="s">
        <v>2122</v>
      </c>
      <c r="AF1780" s="4" t="s">
        <v>540</v>
      </c>
      <c r="AH1780" s="8" t="s">
        <v>2120</v>
      </c>
    </row>
    <row r="1781" spans="1:44">
      <c r="A1781" s="256">
        <v>907</v>
      </c>
      <c r="B1781" s="257" t="s">
        <v>646</v>
      </c>
      <c r="C1781" s="277"/>
      <c r="D1781" s="245"/>
      <c r="E1781" s="248">
        <v>2</v>
      </c>
      <c r="F1781" s="248">
        <v>0</v>
      </c>
      <c r="G1781" s="248">
        <v>0</v>
      </c>
      <c r="H1781" s="265">
        <v>1</v>
      </c>
      <c r="I1781" s="60">
        <v>2000</v>
      </c>
      <c r="J1781" s="267">
        <v>250</v>
      </c>
      <c r="K1781" s="70">
        <v>200000</v>
      </c>
      <c r="L1781" s="245"/>
      <c r="M1781" s="248"/>
      <c r="N1781" s="245"/>
      <c r="O1781" s="48"/>
      <c r="P1781" s="140"/>
      <c r="Q1781" s="251"/>
      <c r="R1781" s="251"/>
      <c r="S1781" s="251"/>
      <c r="T1781" s="248"/>
      <c r="U1781" s="248"/>
      <c r="V1781" s="245"/>
      <c r="W1781" s="278"/>
      <c r="X1781" s="243"/>
      <c r="Y1781" s="243"/>
      <c r="Z1781" s="125">
        <v>200000</v>
      </c>
      <c r="AA1781" s="254">
        <v>0.01</v>
      </c>
      <c r="AB1781" s="83">
        <v>20</v>
      </c>
      <c r="AC1781" s="83"/>
      <c r="AD1781" s="4" t="s">
        <v>20</v>
      </c>
      <c r="AE1781" s="4" t="s">
        <v>2352</v>
      </c>
      <c r="AF1781" s="4" t="s">
        <v>714</v>
      </c>
    </row>
    <row r="1782" spans="1:44" ht="20.100000000000001" customHeight="1">
      <c r="A1782" s="256">
        <v>908</v>
      </c>
      <c r="B1782" s="257" t="s">
        <v>656</v>
      </c>
      <c r="C1782" s="258">
        <v>568</v>
      </c>
      <c r="D1782" s="259" t="s">
        <v>95</v>
      </c>
      <c r="E1782" s="260">
        <v>5</v>
      </c>
      <c r="F1782" s="260">
        <v>3</v>
      </c>
      <c r="G1782" s="260">
        <v>74</v>
      </c>
      <c r="H1782" s="247">
        <v>1</v>
      </c>
      <c r="I1782" s="95">
        <f>E1782*400+F1782*100+G1782</f>
        <v>2374</v>
      </c>
      <c r="J1782" s="84">
        <v>250</v>
      </c>
      <c r="K1782" s="80">
        <f>I1782*J1782</f>
        <v>593500</v>
      </c>
      <c r="L1782" s="245"/>
      <c r="M1782" s="248"/>
      <c r="N1782" s="245"/>
      <c r="O1782" s="48"/>
      <c r="P1782" s="58"/>
      <c r="Q1782" s="251"/>
      <c r="R1782" s="251"/>
      <c r="S1782" s="251"/>
      <c r="T1782" s="245"/>
      <c r="U1782" s="248"/>
      <c r="V1782" s="245"/>
      <c r="W1782" s="278"/>
      <c r="X1782" s="243"/>
      <c r="Y1782" s="243"/>
      <c r="Z1782" s="125">
        <f t="shared" si="645"/>
        <v>593500</v>
      </c>
      <c r="AA1782" s="254">
        <v>0.01</v>
      </c>
      <c r="AB1782" s="83">
        <f>+Z1782*AA1782/100</f>
        <v>59.35</v>
      </c>
      <c r="AC1782" s="83">
        <f t="shared" si="631"/>
        <v>50.447499999999998</v>
      </c>
      <c r="AD1782" s="501" t="s">
        <v>10</v>
      </c>
      <c r="AE1782" s="489" t="s">
        <v>539</v>
      </c>
      <c r="AF1782" s="489" t="s">
        <v>540</v>
      </c>
      <c r="AG1782" s="498" t="s">
        <v>1103</v>
      </c>
      <c r="AH1782" s="498" t="s">
        <v>164</v>
      </c>
      <c r="AI1782" s="12" t="s">
        <v>95</v>
      </c>
      <c r="AJ1782" s="6" t="s">
        <v>123</v>
      </c>
      <c r="AK1782" s="11" t="s">
        <v>15</v>
      </c>
      <c r="AL1782" s="11" t="s">
        <v>16</v>
      </c>
      <c r="AM1782" s="11" t="s">
        <v>17</v>
      </c>
      <c r="AN1782" s="11" t="s">
        <v>47</v>
      </c>
      <c r="AO1782" s="11" t="s">
        <v>626</v>
      </c>
      <c r="AP1782" s="11">
        <v>3</v>
      </c>
      <c r="AQ1782" s="11">
        <v>1</v>
      </c>
      <c r="AR1782" s="11">
        <v>32</v>
      </c>
    </row>
    <row r="1783" spans="1:44" ht="20.100000000000001" customHeight="1">
      <c r="A1783" s="256">
        <v>909</v>
      </c>
      <c r="B1783" s="257" t="s">
        <v>656</v>
      </c>
      <c r="C1783" s="258">
        <v>1989</v>
      </c>
      <c r="D1783" s="259" t="s">
        <v>32</v>
      </c>
      <c r="E1783" s="260">
        <v>1</v>
      </c>
      <c r="F1783" s="260">
        <v>1</v>
      </c>
      <c r="G1783" s="260">
        <v>30</v>
      </c>
      <c r="H1783" s="264">
        <v>1</v>
      </c>
      <c r="I1783" s="65">
        <f>E1783*400+F1783*100+G1783</f>
        <v>530</v>
      </c>
      <c r="J1783" s="84">
        <v>250</v>
      </c>
      <c r="K1783" s="80">
        <f>I1783*J1783</f>
        <v>132500</v>
      </c>
      <c r="L1783" s="245"/>
      <c r="M1783" s="248"/>
      <c r="N1783" s="245"/>
      <c r="O1783" s="48"/>
      <c r="P1783" s="58"/>
      <c r="Q1783" s="251"/>
      <c r="R1783" s="251"/>
      <c r="S1783" s="251"/>
      <c r="T1783" s="245"/>
      <c r="U1783" s="248"/>
      <c r="V1783" s="245"/>
      <c r="W1783" s="278"/>
      <c r="X1783" s="243"/>
      <c r="Y1783" s="243"/>
      <c r="Z1783" s="125">
        <f t="shared" si="645"/>
        <v>132500</v>
      </c>
      <c r="AA1783" s="254">
        <v>0.01</v>
      </c>
      <c r="AB1783" s="83">
        <f t="shared" si="637"/>
        <v>13.25</v>
      </c>
      <c r="AC1783" s="83">
        <f t="shared" si="631"/>
        <v>11.262499999999999</v>
      </c>
      <c r="AD1783" s="501" t="s">
        <v>10</v>
      </c>
      <c r="AE1783" s="489" t="s">
        <v>401</v>
      </c>
      <c r="AF1783" s="489" t="s">
        <v>59</v>
      </c>
      <c r="AG1783" s="498" t="s">
        <v>831</v>
      </c>
      <c r="AH1783" s="498" t="s">
        <v>113</v>
      </c>
      <c r="AI1783" s="12" t="s">
        <v>32</v>
      </c>
      <c r="AJ1783" s="6" t="s">
        <v>36</v>
      </c>
      <c r="AK1783" s="11" t="s">
        <v>15</v>
      </c>
      <c r="AL1783" s="11" t="s">
        <v>16</v>
      </c>
      <c r="AM1783" s="11" t="s">
        <v>17</v>
      </c>
      <c r="AN1783" s="11" t="s">
        <v>37</v>
      </c>
      <c r="AO1783" s="11" t="s">
        <v>269</v>
      </c>
      <c r="AP1783" s="11">
        <v>5</v>
      </c>
      <c r="AQ1783" s="11">
        <v>0</v>
      </c>
      <c r="AR1783" s="11">
        <v>57</v>
      </c>
    </row>
    <row r="1784" spans="1:44" ht="20.100000000000001" customHeight="1">
      <c r="A1784" s="283"/>
      <c r="B1784" s="257" t="s">
        <v>1723</v>
      </c>
      <c r="C1784" s="390"/>
      <c r="D1784" s="432"/>
      <c r="E1784" s="433">
        <v>0</v>
      </c>
      <c r="F1784" s="469">
        <v>0</v>
      </c>
      <c r="G1784" s="433">
        <v>48</v>
      </c>
      <c r="H1784" s="383">
        <v>1</v>
      </c>
      <c r="I1784" s="79">
        <v>12</v>
      </c>
      <c r="J1784" s="96">
        <v>250</v>
      </c>
      <c r="K1784" s="80">
        <v>6000</v>
      </c>
      <c r="L1784" s="257"/>
      <c r="M1784" s="284"/>
      <c r="N1784" s="257"/>
      <c r="O1784" s="78"/>
      <c r="P1784" s="59"/>
      <c r="Q1784" s="340"/>
      <c r="R1784" s="340"/>
      <c r="S1784" s="340"/>
      <c r="T1784" s="257"/>
      <c r="U1784" s="284"/>
      <c r="V1784" s="257"/>
      <c r="W1784" s="278"/>
      <c r="X1784" s="243"/>
      <c r="Y1784" s="243"/>
      <c r="Z1784" s="125">
        <f t="shared" si="645"/>
        <v>6000</v>
      </c>
      <c r="AA1784" s="254">
        <v>0.01</v>
      </c>
      <c r="AB1784" s="83">
        <f t="shared" si="637"/>
        <v>0.6</v>
      </c>
      <c r="AC1784" s="83">
        <f t="shared" si="631"/>
        <v>0.51</v>
      </c>
      <c r="AD1784" s="501" t="s">
        <v>10</v>
      </c>
      <c r="AE1784" s="489" t="s">
        <v>401</v>
      </c>
      <c r="AF1784" s="489" t="s">
        <v>59</v>
      </c>
      <c r="AG1784" s="498" t="s">
        <v>831</v>
      </c>
      <c r="AH1784" s="498" t="s">
        <v>113</v>
      </c>
      <c r="AI1784" s="12" t="s">
        <v>32</v>
      </c>
      <c r="AJ1784" s="64"/>
      <c r="AK1784" s="11"/>
      <c r="AL1784" s="11"/>
      <c r="AM1784" s="11"/>
      <c r="AN1784" s="11"/>
      <c r="AO1784" s="11"/>
      <c r="AP1784" s="11"/>
      <c r="AQ1784" s="11"/>
      <c r="AR1784" s="11"/>
    </row>
    <row r="1785" spans="1:44">
      <c r="A1785" s="256">
        <v>910</v>
      </c>
      <c r="B1785" s="249" t="s">
        <v>1723</v>
      </c>
      <c r="C1785" s="245"/>
      <c r="D1785" s="245">
        <v>5</v>
      </c>
      <c r="E1785" s="248">
        <v>0</v>
      </c>
      <c r="F1785" s="248">
        <v>2</v>
      </c>
      <c r="G1785" s="248">
        <v>16</v>
      </c>
      <c r="H1785" s="247">
        <v>1</v>
      </c>
      <c r="I1785" s="65">
        <f>E1785*400+F1785*100+G1785</f>
        <v>216</v>
      </c>
      <c r="J1785" s="84">
        <v>250</v>
      </c>
      <c r="K1785" s="80">
        <f>I1785*J1785</f>
        <v>54000</v>
      </c>
      <c r="L1785" s="245">
        <v>1</v>
      </c>
      <c r="M1785" s="266" t="s">
        <v>1592</v>
      </c>
      <c r="N1785" s="245" t="s">
        <v>1621</v>
      </c>
      <c r="O1785" s="45"/>
      <c r="P1785" s="141">
        <v>120</v>
      </c>
      <c r="Q1785" s="249"/>
      <c r="R1785" s="250"/>
      <c r="S1785" s="245"/>
      <c r="T1785" s="249">
        <v>38</v>
      </c>
      <c r="U1785" s="252"/>
      <c r="V1785" s="249"/>
      <c r="W1785" s="253"/>
      <c r="X1785" s="243"/>
      <c r="Y1785" s="243"/>
      <c r="Z1785" s="125">
        <f t="shared" si="645"/>
        <v>54000</v>
      </c>
      <c r="AA1785" s="254">
        <v>0.02</v>
      </c>
      <c r="AB1785" s="83">
        <f t="shared" si="637"/>
        <v>10.8</v>
      </c>
      <c r="AC1785" s="83">
        <f t="shared" si="631"/>
        <v>9.18</v>
      </c>
      <c r="AD1785" s="4" t="s">
        <v>644</v>
      </c>
      <c r="AE1785" s="4" t="s">
        <v>459</v>
      </c>
      <c r="AF1785" s="4" t="s">
        <v>460</v>
      </c>
      <c r="AG1785" s="121">
        <v>3350400249971</v>
      </c>
      <c r="AH1785" s="8" t="s">
        <v>1874</v>
      </c>
    </row>
    <row r="1786" spans="1:44">
      <c r="A1786" s="256"/>
      <c r="B1786" s="249"/>
      <c r="C1786" s="245"/>
      <c r="D1786" s="245"/>
      <c r="E1786" s="248"/>
      <c r="F1786" s="248"/>
      <c r="G1786" s="248"/>
      <c r="H1786" s="247"/>
      <c r="I1786" s="65"/>
      <c r="J1786" s="65"/>
      <c r="K1786" s="80"/>
      <c r="L1786" s="245">
        <v>2</v>
      </c>
      <c r="M1786" s="266" t="s">
        <v>1620</v>
      </c>
      <c r="N1786" s="245" t="s">
        <v>1613</v>
      </c>
      <c r="O1786" s="45"/>
      <c r="P1786" s="139">
        <v>12</v>
      </c>
      <c r="Q1786" s="249"/>
      <c r="R1786" s="250"/>
      <c r="S1786" s="245"/>
      <c r="T1786" s="249">
        <v>38</v>
      </c>
      <c r="U1786" s="252"/>
      <c r="V1786" s="249"/>
      <c r="W1786" s="253"/>
      <c r="X1786" s="243"/>
      <c r="Y1786" s="243"/>
      <c r="Z1786" s="125"/>
      <c r="AA1786" s="254"/>
      <c r="AB1786" s="83"/>
      <c r="AC1786" s="83">
        <f t="shared" si="631"/>
        <v>0</v>
      </c>
      <c r="AE1786" s="4" t="s">
        <v>2224</v>
      </c>
    </row>
    <row r="1787" spans="1:44" ht="20.100000000000001" customHeight="1">
      <c r="A1787" s="256"/>
      <c r="B1787" s="243" t="s">
        <v>656</v>
      </c>
      <c r="C1787" s="258">
        <v>1989</v>
      </c>
      <c r="D1787" s="259" t="s">
        <v>32</v>
      </c>
      <c r="E1787" s="260">
        <v>0</v>
      </c>
      <c r="F1787" s="260">
        <v>3</v>
      </c>
      <c r="G1787" s="260">
        <v>79</v>
      </c>
      <c r="H1787" s="264">
        <v>1</v>
      </c>
      <c r="I1787" s="65">
        <f>E1787*400+F1787*100+G1787</f>
        <v>379</v>
      </c>
      <c r="J1787" s="84">
        <v>250</v>
      </c>
      <c r="K1787" s="80">
        <f>I1787*J1787</f>
        <v>94750</v>
      </c>
      <c r="L1787" s="245"/>
      <c r="M1787" s="248"/>
      <c r="N1787" s="249"/>
      <c r="O1787" s="45"/>
      <c r="P1787" s="139"/>
      <c r="Q1787" s="250"/>
      <c r="R1787" s="250"/>
      <c r="S1787" s="251"/>
      <c r="T1787" s="249"/>
      <c r="U1787" s="252"/>
      <c r="V1787" s="249"/>
      <c r="W1787" s="253"/>
      <c r="X1787" s="243"/>
      <c r="Y1787" s="243"/>
      <c r="Z1787" s="125">
        <f>K1787</f>
        <v>94750</v>
      </c>
      <c r="AA1787" s="254">
        <v>0.01</v>
      </c>
      <c r="AB1787" s="83">
        <f t="shared" si="637"/>
        <v>9.4749999999999996</v>
      </c>
      <c r="AC1787" s="83">
        <f t="shared" si="631"/>
        <v>8.0537499999999991</v>
      </c>
      <c r="AD1787" s="501" t="s">
        <v>44</v>
      </c>
      <c r="AE1787" s="489" t="s">
        <v>459</v>
      </c>
      <c r="AF1787" s="489" t="s">
        <v>460</v>
      </c>
      <c r="AG1787" s="498" t="s">
        <v>832</v>
      </c>
      <c r="AH1787" s="498" t="s">
        <v>90</v>
      </c>
      <c r="AI1787" s="12" t="s">
        <v>32</v>
      </c>
      <c r="AJ1787" s="6" t="s">
        <v>36</v>
      </c>
      <c r="AK1787" s="11" t="s">
        <v>15</v>
      </c>
      <c r="AL1787" s="11" t="s">
        <v>16</v>
      </c>
      <c r="AM1787" s="11" t="s">
        <v>17</v>
      </c>
      <c r="AN1787" s="11" t="s">
        <v>47</v>
      </c>
      <c r="AO1787" s="11" t="s">
        <v>269</v>
      </c>
      <c r="AP1787" s="11">
        <v>2</v>
      </c>
      <c r="AQ1787" s="11">
        <v>2</v>
      </c>
      <c r="AR1787" s="11">
        <v>69</v>
      </c>
    </row>
    <row r="1788" spans="1:44" ht="17.25">
      <c r="A1788" s="276">
        <v>911</v>
      </c>
      <c r="B1788" s="245" t="s">
        <v>1139</v>
      </c>
      <c r="C1788" s="275">
        <v>2316</v>
      </c>
      <c r="D1788" s="245"/>
      <c r="E1788" s="246">
        <v>7</v>
      </c>
      <c r="F1788" s="246">
        <v>2</v>
      </c>
      <c r="G1788" s="246">
        <v>40</v>
      </c>
      <c r="H1788" s="247">
        <v>1</v>
      </c>
      <c r="I1788" s="84">
        <f>E1788*400+F1788*100+G1788</f>
        <v>3040</v>
      </c>
      <c r="J1788" s="84">
        <v>100</v>
      </c>
      <c r="K1788" s="80">
        <f>I1788*J1788</f>
        <v>304000</v>
      </c>
      <c r="L1788" s="245"/>
      <c r="M1788" s="248"/>
      <c r="N1788" s="249"/>
      <c r="O1788" s="45"/>
      <c r="P1788" s="139"/>
      <c r="Q1788" s="250"/>
      <c r="R1788" s="250"/>
      <c r="S1788" s="251"/>
      <c r="T1788" s="249"/>
      <c r="U1788" s="252"/>
      <c r="V1788" s="249"/>
      <c r="W1788" s="253"/>
      <c r="X1788" s="243"/>
      <c r="Y1788" s="243"/>
      <c r="Z1788" s="125">
        <f t="shared" ref="Z1788" si="646">K1788</f>
        <v>304000</v>
      </c>
      <c r="AA1788" s="254">
        <v>0.01</v>
      </c>
      <c r="AB1788" s="83">
        <f t="shared" si="637"/>
        <v>30.4</v>
      </c>
      <c r="AC1788" s="83">
        <f t="shared" si="631"/>
        <v>25.84</v>
      </c>
      <c r="AD1788" s="485" t="s">
        <v>20</v>
      </c>
      <c r="AE1788" s="486" t="s">
        <v>1257</v>
      </c>
      <c r="AF1788" s="486" t="s">
        <v>1246</v>
      </c>
      <c r="AG1788" s="486" t="s">
        <v>1263</v>
      </c>
      <c r="AH1788" s="486">
        <v>146</v>
      </c>
      <c r="AI1788" s="3">
        <v>2</v>
      </c>
      <c r="AJ1788" s="3" t="s">
        <v>15</v>
      </c>
      <c r="AK1788" s="3" t="s">
        <v>16</v>
      </c>
      <c r="AL1788" s="3" t="s">
        <v>17</v>
      </c>
    </row>
    <row r="1789" spans="1:44">
      <c r="A1789" s="277">
        <v>912</v>
      </c>
      <c r="B1789" s="245" t="s">
        <v>1319</v>
      </c>
      <c r="C1789" s="263">
        <v>10077</v>
      </c>
      <c r="D1789" s="245"/>
      <c r="E1789" s="248">
        <v>2</v>
      </c>
      <c r="F1789" s="248">
        <v>1</v>
      </c>
      <c r="G1789" s="248">
        <v>77</v>
      </c>
      <c r="H1789" s="265">
        <v>5</v>
      </c>
      <c r="I1789" s="65">
        <v>977</v>
      </c>
      <c r="J1789" s="248">
        <v>530</v>
      </c>
      <c r="K1789" s="65">
        <f>+J1789*I1789</f>
        <v>517810</v>
      </c>
      <c r="L1789" s="245"/>
      <c r="M1789" s="60"/>
      <c r="N1789" s="58"/>
      <c r="O1789" s="58"/>
      <c r="P1789" s="58"/>
      <c r="Q1789" s="58"/>
      <c r="R1789" s="210"/>
      <c r="S1789" s="58"/>
      <c r="T1789" s="60"/>
      <c r="U1789" s="60"/>
      <c r="V1789" s="58"/>
      <c r="W1789" s="69"/>
      <c r="X1789" s="58"/>
      <c r="Y1789" s="58"/>
      <c r="Z1789" s="77"/>
      <c r="AA1789" s="250"/>
      <c r="AB1789" s="83"/>
      <c r="AC1789" s="83">
        <f t="shared" si="631"/>
        <v>0</v>
      </c>
      <c r="AE1789" s="179" t="s">
        <v>2095</v>
      </c>
      <c r="AF1789" s="179" t="s">
        <v>427</v>
      </c>
    </row>
    <row r="1790" spans="1:44">
      <c r="A1790" s="277"/>
      <c r="B1790" s="245"/>
      <c r="C1790" s="263"/>
      <c r="D1790" s="245"/>
      <c r="E1790" s="248"/>
      <c r="F1790" s="248"/>
      <c r="G1790" s="248"/>
      <c r="H1790" s="265">
        <v>3</v>
      </c>
      <c r="I1790" s="60">
        <v>15.47</v>
      </c>
      <c r="J1790" s="248">
        <v>530</v>
      </c>
      <c r="K1790" s="65">
        <f>+J1790*I1790</f>
        <v>8199.1</v>
      </c>
      <c r="L1790" s="245">
        <v>1</v>
      </c>
      <c r="M1790" s="60" t="s">
        <v>1592</v>
      </c>
      <c r="N1790" s="58" t="s">
        <v>1613</v>
      </c>
      <c r="O1790" s="58">
        <v>5</v>
      </c>
      <c r="P1790" s="58">
        <v>61.88</v>
      </c>
      <c r="Q1790" s="58">
        <f>100-Q1791</f>
        <v>74.72527472527473</v>
      </c>
      <c r="R1790" s="210">
        <v>8200</v>
      </c>
      <c r="S1790" s="58">
        <f>+R1790*P1790</f>
        <v>507416</v>
      </c>
      <c r="T1790" s="65">
        <v>8</v>
      </c>
      <c r="U1790" s="65">
        <v>8</v>
      </c>
      <c r="V1790" s="58">
        <f>+S1790*0.92</f>
        <v>466822.72000000003</v>
      </c>
      <c r="W1790" s="169">
        <f>+V1790+K1790</f>
        <v>475021.82</v>
      </c>
      <c r="X1790" s="58">
        <f>+W1790+P1790/100</f>
        <v>475022.4388</v>
      </c>
      <c r="Y1790" s="58">
        <v>50</v>
      </c>
      <c r="Z1790" s="77"/>
      <c r="AA1790" s="250"/>
      <c r="AB1790" s="83"/>
      <c r="AC1790" s="83">
        <f t="shared" si="631"/>
        <v>0</v>
      </c>
    </row>
    <row r="1791" spans="1:44">
      <c r="A1791" s="277"/>
      <c r="B1791" s="245"/>
      <c r="C1791" s="263"/>
      <c r="D1791" s="245"/>
      <c r="E1791" s="248"/>
      <c r="F1791" s="248"/>
      <c r="G1791" s="248"/>
      <c r="H1791" s="265"/>
      <c r="I1791" s="60"/>
      <c r="J1791" s="248"/>
      <c r="K1791" s="70"/>
      <c r="L1791" s="245"/>
      <c r="M1791" s="60"/>
      <c r="N1791" s="58"/>
      <c r="O1791" s="58"/>
      <c r="P1791" s="58">
        <v>15.64</v>
      </c>
      <c r="Q1791" s="58">
        <f>+P1791*100/P1790</f>
        <v>25.274725274725274</v>
      </c>
      <c r="R1791" s="210"/>
      <c r="S1791" s="58"/>
      <c r="T1791" s="65"/>
      <c r="U1791" s="65"/>
      <c r="V1791" s="58"/>
      <c r="W1791" s="169">
        <f t="shared" ref="W1791" si="647">+V1791+K1791</f>
        <v>0</v>
      </c>
      <c r="X1791" s="59">
        <f>+W1790*P1791/100</f>
        <v>74293.412647999998</v>
      </c>
      <c r="Y1791" s="59"/>
      <c r="Z1791" s="125">
        <f>+X1791</f>
        <v>74293.412647999998</v>
      </c>
      <c r="AA1791" s="254">
        <v>0.3</v>
      </c>
      <c r="AB1791" s="83">
        <f>+Z1791*AA1791/100</f>
        <v>222.88023794399999</v>
      </c>
      <c r="AC1791" s="83">
        <f t="shared" si="631"/>
        <v>189.44820225239999</v>
      </c>
    </row>
    <row r="1792" spans="1:44">
      <c r="A1792" s="277"/>
      <c r="B1792" s="245"/>
      <c r="C1792" s="263"/>
      <c r="D1792" s="245"/>
      <c r="E1792" s="248"/>
      <c r="F1792" s="248"/>
      <c r="G1792" s="248"/>
      <c r="H1792" s="265">
        <v>1</v>
      </c>
      <c r="I1792" s="60">
        <v>15.84</v>
      </c>
      <c r="J1792" s="248">
        <v>530</v>
      </c>
      <c r="K1792" s="70">
        <f>+J1792*I1792</f>
        <v>8395.2000000000007</v>
      </c>
      <c r="L1792" s="245">
        <v>2</v>
      </c>
      <c r="M1792" s="60" t="s">
        <v>2142</v>
      </c>
      <c r="N1792" s="58"/>
      <c r="O1792" s="58">
        <v>3</v>
      </c>
      <c r="P1792" s="58">
        <v>63.36</v>
      </c>
      <c r="Q1792" s="58">
        <v>100</v>
      </c>
      <c r="R1792" s="210">
        <v>5200</v>
      </c>
      <c r="S1792" s="58">
        <f>+R1792*P1792</f>
        <v>329472</v>
      </c>
      <c r="T1792" s="65">
        <v>8</v>
      </c>
      <c r="U1792" s="65">
        <v>8</v>
      </c>
      <c r="V1792" s="58">
        <f>+S1792*0.92</f>
        <v>303114.23999999999</v>
      </c>
      <c r="W1792" s="169">
        <f>+V1792+K1792</f>
        <v>311509.44</v>
      </c>
      <c r="X1792" s="59"/>
      <c r="Y1792" s="59"/>
      <c r="Z1792" s="125">
        <f>+W1792</f>
        <v>311509.44</v>
      </c>
      <c r="AA1792" s="254">
        <v>0.3</v>
      </c>
      <c r="AB1792" s="83">
        <f>+Z1792*AA1792/100</f>
        <v>934.52831999999989</v>
      </c>
      <c r="AC1792" s="83">
        <f t="shared" si="631"/>
        <v>794.34907199999986</v>
      </c>
    </row>
    <row r="1793" spans="1:44">
      <c r="A1793" s="277"/>
      <c r="B1793" s="245"/>
      <c r="C1793" s="263"/>
      <c r="D1793" s="245"/>
      <c r="E1793" s="248"/>
      <c r="F1793" s="248"/>
      <c r="G1793" s="248"/>
      <c r="H1793" s="265">
        <v>1</v>
      </c>
      <c r="I1793" s="60">
        <v>2.25</v>
      </c>
      <c r="J1793" s="248">
        <v>530</v>
      </c>
      <c r="K1793" s="70">
        <f>+J1793*I1793</f>
        <v>1192.5</v>
      </c>
      <c r="L1793" s="245">
        <v>3</v>
      </c>
      <c r="M1793" s="60" t="s">
        <v>2144</v>
      </c>
      <c r="N1793" s="58"/>
      <c r="O1793" s="58"/>
      <c r="P1793" s="58">
        <v>9</v>
      </c>
      <c r="Q1793" s="58">
        <v>100</v>
      </c>
      <c r="R1793" s="210">
        <v>5500</v>
      </c>
      <c r="S1793" s="58">
        <f>+R1793*P1793</f>
        <v>49500</v>
      </c>
      <c r="T1793" s="65">
        <v>8</v>
      </c>
      <c r="U1793" s="65">
        <v>8</v>
      </c>
      <c r="V1793" s="58">
        <f>+S1793*0.92</f>
        <v>45540</v>
      </c>
      <c r="W1793" s="169">
        <f>+V1793+K1793</f>
        <v>46732.5</v>
      </c>
      <c r="X1793" s="59"/>
      <c r="Y1793" s="59"/>
      <c r="Z1793" s="125">
        <f>+W1793</f>
        <v>46732.5</v>
      </c>
      <c r="AA1793" s="254">
        <v>0.3</v>
      </c>
      <c r="AB1793" s="83">
        <f>+Z1793*AA1793/100</f>
        <v>140.19749999999999</v>
      </c>
      <c r="AC1793" s="83">
        <f t="shared" si="631"/>
        <v>119.167875</v>
      </c>
    </row>
    <row r="1794" spans="1:44">
      <c r="A1794" s="277"/>
      <c r="B1794" s="245"/>
      <c r="C1794" s="263"/>
      <c r="D1794" s="245"/>
      <c r="E1794" s="248"/>
      <c r="F1794" s="248"/>
      <c r="G1794" s="248"/>
      <c r="H1794" s="265">
        <v>1</v>
      </c>
      <c r="I1794" s="60">
        <f>977-I1790-I1792-I1793</f>
        <v>943.43999999999994</v>
      </c>
      <c r="J1794" s="248">
        <v>530</v>
      </c>
      <c r="K1794" s="70">
        <f>+J1794*I1794</f>
        <v>500023.19999999995</v>
      </c>
      <c r="L1794" s="245"/>
      <c r="M1794" s="60"/>
      <c r="N1794" s="58"/>
      <c r="O1794" s="58"/>
      <c r="P1794" s="58"/>
      <c r="Q1794" s="58"/>
      <c r="R1794" s="210"/>
      <c r="S1794" s="58"/>
      <c r="T1794" s="60"/>
      <c r="U1794" s="60"/>
      <c r="V1794" s="58"/>
      <c r="W1794" s="160"/>
      <c r="X1794" s="59">
        <f>+K1794</f>
        <v>500023.19999999995</v>
      </c>
      <c r="Y1794" s="59">
        <v>50</v>
      </c>
      <c r="Z1794" s="125"/>
      <c r="AA1794" s="254"/>
      <c r="AB1794" s="83"/>
      <c r="AC1794" s="83">
        <f t="shared" si="631"/>
        <v>0</v>
      </c>
    </row>
    <row r="1795" spans="1:44">
      <c r="A1795" s="277"/>
      <c r="B1795" s="245"/>
      <c r="C1795" s="263"/>
      <c r="D1795" s="245"/>
      <c r="E1795" s="248"/>
      <c r="F1795" s="248"/>
      <c r="G1795" s="248"/>
      <c r="H1795" s="265"/>
      <c r="I1795" s="60"/>
      <c r="J1795" s="248"/>
      <c r="K1795" s="70"/>
      <c r="L1795" s="245"/>
      <c r="M1795" s="60"/>
      <c r="N1795" s="58"/>
      <c r="O1795" s="58"/>
      <c r="P1795" s="58"/>
      <c r="Q1795" s="58"/>
      <c r="R1795" s="210"/>
      <c r="S1795" s="58"/>
      <c r="T1795" s="60"/>
      <c r="U1795" s="60"/>
      <c r="V1795" s="58"/>
      <c r="W1795" s="160"/>
      <c r="X1795" s="59"/>
      <c r="Y1795" s="59"/>
      <c r="Z1795" s="125"/>
      <c r="AA1795" s="254"/>
      <c r="AB1795" s="83"/>
      <c r="AC1795" s="83">
        <f t="shared" si="631"/>
        <v>0</v>
      </c>
    </row>
    <row r="1796" spans="1:44">
      <c r="A1796" s="277">
        <v>913</v>
      </c>
      <c r="B1796" s="245" t="s">
        <v>1723</v>
      </c>
      <c r="C1796" s="245"/>
      <c r="D1796" s="245">
        <v>9</v>
      </c>
      <c r="E1796" s="248">
        <v>1</v>
      </c>
      <c r="F1796" s="248">
        <v>2</v>
      </c>
      <c r="G1796" s="248">
        <v>52</v>
      </c>
      <c r="H1796" s="247">
        <v>2</v>
      </c>
      <c r="I1796" s="65">
        <f t="shared" ref="I1796:I1800" si="648">E1796*400+F1796*100+G1796</f>
        <v>652</v>
      </c>
      <c r="J1796" s="84">
        <v>250</v>
      </c>
      <c r="K1796" s="80">
        <f t="shared" ref="K1796:K1819" si="649">I1796*J1796</f>
        <v>163000</v>
      </c>
      <c r="L1796" s="245"/>
      <c r="M1796" s="266"/>
      <c r="N1796" s="245"/>
      <c r="O1796" s="45"/>
      <c r="P1796" s="139"/>
      <c r="Q1796" s="249"/>
      <c r="R1796" s="250"/>
      <c r="S1796" s="245"/>
      <c r="T1796" s="249"/>
      <c r="U1796" s="252"/>
      <c r="V1796" s="249"/>
      <c r="W1796" s="253"/>
      <c r="X1796" s="243"/>
      <c r="Y1796" s="243"/>
      <c r="Z1796" s="125">
        <f>K1796</f>
        <v>163000</v>
      </c>
      <c r="AA1796" s="254">
        <v>0.02</v>
      </c>
      <c r="AB1796" s="83">
        <f t="shared" ref="AB1796:AB1819" si="650">+Z1796*AA1796/100</f>
        <v>32.6</v>
      </c>
      <c r="AC1796" s="83">
        <f t="shared" si="631"/>
        <v>27.71</v>
      </c>
      <c r="AD1796" s="4" t="s">
        <v>10</v>
      </c>
      <c r="AE1796" s="4" t="s">
        <v>727</v>
      </c>
      <c r="AF1796" s="4" t="s">
        <v>81</v>
      </c>
      <c r="AG1796" s="121">
        <v>5350400040954</v>
      </c>
      <c r="AH1796" s="8" t="s">
        <v>1970</v>
      </c>
    </row>
    <row r="1797" spans="1:44" ht="20.100000000000001" customHeight="1">
      <c r="A1797" s="277"/>
      <c r="B1797" s="257" t="s">
        <v>656</v>
      </c>
      <c r="C1797" s="258" t="s">
        <v>1131</v>
      </c>
      <c r="D1797" s="259" t="s">
        <v>32</v>
      </c>
      <c r="E1797" s="260">
        <v>3</v>
      </c>
      <c r="F1797" s="260">
        <v>1</v>
      </c>
      <c r="G1797" s="260">
        <v>4</v>
      </c>
      <c r="H1797" s="247">
        <v>1</v>
      </c>
      <c r="I1797" s="84">
        <f t="shared" si="648"/>
        <v>1304</v>
      </c>
      <c r="J1797" s="84">
        <v>250</v>
      </c>
      <c r="K1797" s="80">
        <f t="shared" si="649"/>
        <v>326000</v>
      </c>
      <c r="L1797" s="245"/>
      <c r="M1797" s="248"/>
      <c r="N1797" s="249"/>
      <c r="O1797" s="45"/>
      <c r="P1797" s="139"/>
      <c r="Q1797" s="250"/>
      <c r="R1797" s="250"/>
      <c r="S1797" s="251"/>
      <c r="T1797" s="249"/>
      <c r="U1797" s="252"/>
      <c r="V1797" s="249"/>
      <c r="W1797" s="253"/>
      <c r="X1797" s="243"/>
      <c r="Y1797" s="243"/>
      <c r="Z1797" s="125">
        <f t="shared" ref="Z1797:Z1800" si="651">K1797</f>
        <v>326000</v>
      </c>
      <c r="AA1797" s="254">
        <v>0.01</v>
      </c>
      <c r="AB1797" s="83">
        <f t="shared" si="650"/>
        <v>32.6</v>
      </c>
      <c r="AC1797" s="83">
        <f t="shared" si="631"/>
        <v>27.71</v>
      </c>
      <c r="AD1797" s="501" t="s">
        <v>10</v>
      </c>
      <c r="AE1797" s="489" t="s">
        <v>727</v>
      </c>
      <c r="AF1797" s="489" t="s">
        <v>81</v>
      </c>
      <c r="AG1797" s="498" t="s">
        <v>1107</v>
      </c>
      <c r="AH1797" s="498" t="s">
        <v>38</v>
      </c>
      <c r="AI1797" s="12" t="s">
        <v>14</v>
      </c>
      <c r="AJ1797" s="6" t="s">
        <v>36</v>
      </c>
      <c r="AK1797" s="11" t="s">
        <v>15</v>
      </c>
      <c r="AL1797" s="11" t="s">
        <v>16</v>
      </c>
      <c r="AM1797" s="11" t="s">
        <v>17</v>
      </c>
      <c r="AN1797" s="11" t="s">
        <v>110</v>
      </c>
      <c r="AO1797" s="11" t="s">
        <v>626</v>
      </c>
      <c r="AP1797" s="11">
        <v>0</v>
      </c>
      <c r="AQ1797" s="11">
        <v>2</v>
      </c>
      <c r="AR1797" s="11">
        <v>80</v>
      </c>
    </row>
    <row r="1798" spans="1:44" ht="20.100000000000001" customHeight="1">
      <c r="A1798" s="277">
        <v>914</v>
      </c>
      <c r="B1798" s="257" t="s">
        <v>656</v>
      </c>
      <c r="C1798" s="258" t="s">
        <v>1132</v>
      </c>
      <c r="D1798" s="259" t="s">
        <v>14</v>
      </c>
      <c r="E1798" s="260">
        <v>0</v>
      </c>
      <c r="F1798" s="260">
        <v>1</v>
      </c>
      <c r="G1798" s="260">
        <v>18</v>
      </c>
      <c r="H1798" s="247">
        <v>1</v>
      </c>
      <c r="I1798" s="65">
        <f t="shared" si="648"/>
        <v>118</v>
      </c>
      <c r="J1798" s="84">
        <v>250</v>
      </c>
      <c r="K1798" s="80">
        <f t="shared" si="649"/>
        <v>29500</v>
      </c>
      <c r="L1798" s="245"/>
      <c r="M1798" s="248"/>
      <c r="N1798" s="249"/>
      <c r="O1798" s="45"/>
      <c r="P1798" s="139"/>
      <c r="Q1798" s="250"/>
      <c r="R1798" s="250"/>
      <c r="S1798" s="251"/>
      <c r="T1798" s="249"/>
      <c r="U1798" s="252"/>
      <c r="V1798" s="249"/>
      <c r="W1798" s="253"/>
      <c r="X1798" s="243"/>
      <c r="Y1798" s="243"/>
      <c r="Z1798" s="125">
        <f t="shared" si="651"/>
        <v>29500</v>
      </c>
      <c r="AA1798" s="254">
        <v>0.01</v>
      </c>
      <c r="AB1798" s="83">
        <f t="shared" si="650"/>
        <v>2.95</v>
      </c>
      <c r="AC1798" s="83">
        <f t="shared" si="631"/>
        <v>2.5075000000000003</v>
      </c>
      <c r="AD1798" s="497" t="s">
        <v>10</v>
      </c>
      <c r="AE1798" s="515" t="s">
        <v>170</v>
      </c>
      <c r="AF1798" s="515" t="s">
        <v>171</v>
      </c>
      <c r="AG1798" s="498" t="s">
        <v>999</v>
      </c>
      <c r="AH1798" s="498" t="s">
        <v>636</v>
      </c>
      <c r="AI1798" s="12" t="s">
        <v>14</v>
      </c>
      <c r="AJ1798" s="6" t="s">
        <v>36</v>
      </c>
      <c r="AK1798" s="11" t="s">
        <v>15</v>
      </c>
      <c r="AL1798" s="11" t="s">
        <v>16</v>
      </c>
      <c r="AM1798" s="11" t="s">
        <v>17</v>
      </c>
      <c r="AN1798" s="11" t="s">
        <v>124</v>
      </c>
      <c r="AO1798" s="11" t="s">
        <v>485</v>
      </c>
      <c r="AP1798" s="11">
        <v>5</v>
      </c>
      <c r="AQ1798" s="11">
        <v>0</v>
      </c>
      <c r="AR1798" s="11">
        <v>38</v>
      </c>
    </row>
    <row r="1799" spans="1:44" ht="20.100000000000001" customHeight="1">
      <c r="A1799" s="277"/>
      <c r="B1799" s="257" t="s">
        <v>656</v>
      </c>
      <c r="C1799" s="258">
        <v>750</v>
      </c>
      <c r="D1799" s="259" t="s">
        <v>32</v>
      </c>
      <c r="E1799" s="260">
        <v>0</v>
      </c>
      <c r="F1799" s="260">
        <v>1</v>
      </c>
      <c r="G1799" s="260">
        <v>14</v>
      </c>
      <c r="H1799" s="247">
        <v>1</v>
      </c>
      <c r="I1799" s="65">
        <f t="shared" si="648"/>
        <v>114</v>
      </c>
      <c r="J1799" s="84">
        <v>250</v>
      </c>
      <c r="K1799" s="80">
        <f t="shared" si="649"/>
        <v>28500</v>
      </c>
      <c r="L1799" s="245"/>
      <c r="M1799" s="248"/>
      <c r="N1799" s="249"/>
      <c r="O1799" s="45"/>
      <c r="P1799" s="139"/>
      <c r="Q1799" s="250"/>
      <c r="R1799" s="250"/>
      <c r="S1799" s="251"/>
      <c r="T1799" s="249"/>
      <c r="U1799" s="252"/>
      <c r="V1799" s="249"/>
      <c r="W1799" s="253"/>
      <c r="X1799" s="243"/>
      <c r="Y1799" s="243"/>
      <c r="Z1799" s="125">
        <f t="shared" si="651"/>
        <v>28500</v>
      </c>
      <c r="AA1799" s="254">
        <v>0.01</v>
      </c>
      <c r="AB1799" s="83">
        <f t="shared" si="650"/>
        <v>2.85</v>
      </c>
      <c r="AC1799" s="83">
        <f t="shared" si="631"/>
        <v>2.4224999999999999</v>
      </c>
      <c r="AD1799" s="497" t="s">
        <v>10</v>
      </c>
      <c r="AE1799" s="515" t="s">
        <v>170</v>
      </c>
      <c r="AF1799" s="515" t="s">
        <v>171</v>
      </c>
      <c r="AG1799" s="498" t="s">
        <v>999</v>
      </c>
      <c r="AH1799" s="498" t="s">
        <v>636</v>
      </c>
      <c r="AI1799" s="12" t="s">
        <v>14</v>
      </c>
      <c r="AJ1799" s="6" t="s">
        <v>36</v>
      </c>
      <c r="AK1799" s="11" t="s">
        <v>15</v>
      </c>
      <c r="AL1799" s="11" t="s">
        <v>16</v>
      </c>
      <c r="AM1799" s="11" t="s">
        <v>17</v>
      </c>
      <c r="AN1799" s="11" t="s">
        <v>96</v>
      </c>
      <c r="AO1799" s="11" t="s">
        <v>595</v>
      </c>
      <c r="AP1799" s="11">
        <v>4</v>
      </c>
      <c r="AQ1799" s="11">
        <v>0</v>
      </c>
      <c r="AR1799" s="11">
        <v>19</v>
      </c>
    </row>
    <row r="1800" spans="1:44" ht="20.100000000000001" customHeight="1">
      <c r="A1800" s="277"/>
      <c r="B1800" s="257" t="s">
        <v>1723</v>
      </c>
      <c r="C1800" s="258"/>
      <c r="D1800" s="259" t="s">
        <v>14</v>
      </c>
      <c r="E1800" s="260">
        <v>0</v>
      </c>
      <c r="F1800" s="260">
        <v>0</v>
      </c>
      <c r="G1800" s="260">
        <v>37</v>
      </c>
      <c r="H1800" s="247">
        <v>1</v>
      </c>
      <c r="I1800" s="65">
        <f t="shared" si="648"/>
        <v>37</v>
      </c>
      <c r="J1800" s="84">
        <v>250</v>
      </c>
      <c r="K1800" s="80">
        <f t="shared" si="649"/>
        <v>9250</v>
      </c>
      <c r="L1800" s="245"/>
      <c r="M1800" s="248"/>
      <c r="N1800" s="249"/>
      <c r="O1800" s="45"/>
      <c r="P1800" s="139"/>
      <c r="Q1800" s="250"/>
      <c r="R1800" s="250"/>
      <c r="S1800" s="251"/>
      <c r="T1800" s="249"/>
      <c r="U1800" s="252"/>
      <c r="V1800" s="249"/>
      <c r="W1800" s="253"/>
      <c r="X1800" s="243"/>
      <c r="Y1800" s="243"/>
      <c r="Z1800" s="125">
        <f t="shared" si="651"/>
        <v>9250</v>
      </c>
      <c r="AA1800" s="254">
        <v>0.01</v>
      </c>
      <c r="AB1800" s="83">
        <f t="shared" si="650"/>
        <v>0.92500000000000004</v>
      </c>
      <c r="AC1800" s="83">
        <f t="shared" si="631"/>
        <v>0.78625</v>
      </c>
      <c r="AD1800" s="497" t="s">
        <v>10</v>
      </c>
      <c r="AE1800" s="515" t="s">
        <v>170</v>
      </c>
      <c r="AF1800" s="515" t="s">
        <v>171</v>
      </c>
      <c r="AG1800" s="498" t="s">
        <v>999</v>
      </c>
      <c r="AH1800" s="498" t="s">
        <v>636</v>
      </c>
      <c r="AI1800" s="12" t="s">
        <v>14</v>
      </c>
      <c r="AJ1800" s="6"/>
      <c r="AK1800" s="11"/>
      <c r="AL1800" s="11"/>
      <c r="AM1800" s="11"/>
      <c r="AN1800" s="11"/>
      <c r="AO1800" s="11"/>
      <c r="AP1800" s="11"/>
      <c r="AQ1800" s="11"/>
      <c r="AR1800" s="11"/>
    </row>
    <row r="1801" spans="1:44">
      <c r="A1801" s="277">
        <v>915</v>
      </c>
      <c r="B1801" s="245" t="s">
        <v>1319</v>
      </c>
      <c r="C1801" s="263">
        <v>43841</v>
      </c>
      <c r="D1801" s="245">
        <v>8</v>
      </c>
      <c r="E1801" s="248">
        <v>0</v>
      </c>
      <c r="F1801" s="248">
        <v>2</v>
      </c>
      <c r="G1801" s="248">
        <v>9</v>
      </c>
      <c r="H1801" s="265">
        <v>3</v>
      </c>
      <c r="I1801" s="60">
        <f>209-I1802</f>
        <v>24.919999999999987</v>
      </c>
      <c r="J1801" s="248">
        <v>500</v>
      </c>
      <c r="K1801" s="80">
        <f>+J1801*I1801</f>
        <v>12459.999999999995</v>
      </c>
      <c r="L1801" s="58"/>
      <c r="M1801" s="60"/>
      <c r="N1801" s="58"/>
      <c r="O1801" s="58"/>
      <c r="P1801" s="58"/>
      <c r="Q1801" s="58"/>
      <c r="R1801" s="210"/>
      <c r="S1801" s="58"/>
      <c r="T1801" s="60"/>
      <c r="U1801" s="60"/>
      <c r="V1801" s="58"/>
      <c r="W1801" s="69"/>
      <c r="X1801" s="69">
        <f>+K1801</f>
        <v>12459.999999999995</v>
      </c>
      <c r="Y1801" s="58">
        <v>50</v>
      </c>
      <c r="Z1801" s="77"/>
      <c r="AA1801" s="250"/>
      <c r="AB1801" s="83"/>
      <c r="AC1801" s="83">
        <f t="shared" si="631"/>
        <v>0</v>
      </c>
      <c r="AD1801" s="482"/>
      <c r="AE1801" s="607" t="s">
        <v>2099</v>
      </c>
      <c r="AF1801" s="607" t="s">
        <v>427</v>
      </c>
      <c r="AG1801" s="121" t="s">
        <v>2163</v>
      </c>
    </row>
    <row r="1802" spans="1:44">
      <c r="A1802" s="277"/>
      <c r="B1802" s="257"/>
      <c r="C1802" s="262"/>
      <c r="D1802" s="245"/>
      <c r="E1802" s="248"/>
      <c r="F1802" s="248"/>
      <c r="G1802" s="248"/>
      <c r="H1802" s="265"/>
      <c r="I1802" s="60">
        <v>184.08</v>
      </c>
      <c r="J1802" s="248">
        <v>500</v>
      </c>
      <c r="K1802" s="80">
        <f>+J1802*I1802</f>
        <v>92040</v>
      </c>
      <c r="L1802" s="58">
        <v>1</v>
      </c>
      <c r="M1802" s="60" t="s">
        <v>1586</v>
      </c>
      <c r="N1802" s="58" t="s">
        <v>1587</v>
      </c>
      <c r="O1802" s="58">
        <v>3</v>
      </c>
      <c r="P1802" s="58">
        <v>184.08</v>
      </c>
      <c r="Q1802" s="58">
        <v>100</v>
      </c>
      <c r="R1802" s="210">
        <v>2500</v>
      </c>
      <c r="S1802" s="58">
        <v>460200</v>
      </c>
      <c r="T1802" s="65">
        <v>6</v>
      </c>
      <c r="U1802" s="65">
        <v>6</v>
      </c>
      <c r="V1802" s="58">
        <f>+S1802*0.95</f>
        <v>437190</v>
      </c>
      <c r="W1802" s="69">
        <f>+V1802+K1802</f>
        <v>529230</v>
      </c>
      <c r="X1802" s="69">
        <f>+W1802</f>
        <v>529230</v>
      </c>
      <c r="Y1802" s="58"/>
      <c r="Z1802" s="77">
        <f>+X1802</f>
        <v>529230</v>
      </c>
      <c r="AA1802" s="250">
        <v>0.3</v>
      </c>
      <c r="AB1802" s="83">
        <f>+Z1802*AA1802/100</f>
        <v>1587.69</v>
      </c>
      <c r="AC1802" s="83">
        <f t="shared" si="631"/>
        <v>1349.5364999999999</v>
      </c>
      <c r="AE1802" s="179" t="s">
        <v>2099</v>
      </c>
      <c r="AF1802" s="179" t="s">
        <v>427</v>
      </c>
    </row>
    <row r="1803" spans="1:44">
      <c r="A1803" s="277"/>
      <c r="B1803" s="257"/>
      <c r="C1803" s="262"/>
      <c r="D1803" s="245"/>
      <c r="E1803" s="248"/>
      <c r="F1803" s="248"/>
      <c r="G1803" s="248"/>
      <c r="H1803" s="265"/>
      <c r="I1803" s="60"/>
      <c r="J1803" s="248"/>
      <c r="K1803" s="80"/>
      <c r="L1803" s="58"/>
      <c r="M1803" s="60"/>
      <c r="N1803" s="58"/>
      <c r="O1803" s="58"/>
      <c r="P1803" s="58"/>
      <c r="Q1803" s="58"/>
      <c r="R1803" s="210"/>
      <c r="S1803" s="58"/>
      <c r="T1803" s="60"/>
      <c r="U1803" s="60"/>
      <c r="V1803" s="58"/>
      <c r="W1803" s="160"/>
      <c r="X1803" s="160"/>
      <c r="Y1803" s="59"/>
      <c r="Z1803" s="125"/>
      <c r="AA1803" s="254"/>
      <c r="AB1803" s="83"/>
      <c r="AC1803" s="83">
        <f t="shared" si="631"/>
        <v>0</v>
      </c>
    </row>
    <row r="1804" spans="1:44">
      <c r="A1804" s="277">
        <v>916</v>
      </c>
      <c r="B1804" s="257" t="s">
        <v>1322</v>
      </c>
      <c r="C1804" s="262"/>
      <c r="D1804" s="245"/>
      <c r="E1804" s="248">
        <v>3</v>
      </c>
      <c r="F1804" s="248">
        <v>0</v>
      </c>
      <c r="G1804" s="248">
        <v>0</v>
      </c>
      <c r="H1804" s="265">
        <v>1</v>
      </c>
      <c r="I1804" s="60">
        <v>1200</v>
      </c>
      <c r="J1804" s="248">
        <v>250</v>
      </c>
      <c r="K1804" s="80">
        <f>+I1804*J1804</f>
        <v>300000</v>
      </c>
      <c r="L1804" s="58"/>
      <c r="M1804" s="60"/>
      <c r="N1804" s="58"/>
      <c r="O1804" s="58"/>
      <c r="P1804" s="58"/>
      <c r="Q1804" s="58"/>
      <c r="R1804" s="210"/>
      <c r="S1804" s="58"/>
      <c r="T1804" s="60"/>
      <c r="U1804" s="60"/>
      <c r="V1804" s="58"/>
      <c r="W1804" s="160"/>
      <c r="X1804" s="160"/>
      <c r="Y1804" s="59"/>
      <c r="Z1804" s="125">
        <v>300000</v>
      </c>
      <c r="AA1804" s="254">
        <v>0.01</v>
      </c>
      <c r="AB1804" s="83">
        <f>+Z1804*AA1804/100</f>
        <v>30</v>
      </c>
      <c r="AC1804" s="83"/>
      <c r="AD1804" s="4" t="s">
        <v>20</v>
      </c>
      <c r="AE1804" s="4" t="s">
        <v>2099</v>
      </c>
      <c r="AF1804" s="4" t="s">
        <v>104</v>
      </c>
    </row>
    <row r="1805" spans="1:44">
      <c r="A1805" s="277"/>
      <c r="B1805" s="257" t="s">
        <v>1322</v>
      </c>
      <c r="C1805" s="262"/>
      <c r="D1805" s="245"/>
      <c r="E1805" s="248">
        <v>3</v>
      </c>
      <c r="F1805" s="248">
        <v>0</v>
      </c>
      <c r="G1805" s="248">
        <v>0</v>
      </c>
      <c r="H1805" s="265">
        <v>1</v>
      </c>
      <c r="I1805" s="60">
        <v>1200</v>
      </c>
      <c r="J1805" s="248">
        <v>250</v>
      </c>
      <c r="K1805" s="80">
        <f>+I1805*J1805</f>
        <v>300000</v>
      </c>
      <c r="L1805" s="58"/>
      <c r="M1805" s="60"/>
      <c r="N1805" s="58"/>
      <c r="O1805" s="58"/>
      <c r="P1805" s="58"/>
      <c r="Q1805" s="58"/>
      <c r="R1805" s="210"/>
      <c r="S1805" s="58"/>
      <c r="T1805" s="60"/>
      <c r="U1805" s="60"/>
      <c r="V1805" s="58"/>
      <c r="W1805" s="160"/>
      <c r="X1805" s="160"/>
      <c r="Y1805" s="59"/>
      <c r="Z1805" s="125">
        <v>300000</v>
      </c>
      <c r="AA1805" s="254">
        <v>0.01</v>
      </c>
      <c r="AB1805" s="83">
        <v>30</v>
      </c>
      <c r="AC1805" s="83"/>
      <c r="AD1805" s="4" t="s">
        <v>20</v>
      </c>
      <c r="AE1805" s="4" t="s">
        <v>2099</v>
      </c>
      <c r="AF1805" s="4" t="s">
        <v>104</v>
      </c>
    </row>
    <row r="1806" spans="1:44">
      <c r="A1806" s="277">
        <v>917</v>
      </c>
      <c r="B1806" s="257"/>
      <c r="C1806" s="262"/>
      <c r="D1806" s="245"/>
      <c r="E1806" s="248">
        <v>0</v>
      </c>
      <c r="F1806" s="248">
        <v>1</v>
      </c>
      <c r="G1806" s="248">
        <v>0</v>
      </c>
      <c r="H1806" s="265">
        <v>1</v>
      </c>
      <c r="I1806" s="60">
        <v>100</v>
      </c>
      <c r="J1806" s="248">
        <v>250</v>
      </c>
      <c r="K1806" s="80">
        <v>25000</v>
      </c>
      <c r="L1806" s="58"/>
      <c r="M1806" s="60"/>
      <c r="N1806" s="58"/>
      <c r="O1806" s="58"/>
      <c r="P1806" s="58"/>
      <c r="Q1806" s="58"/>
      <c r="R1806" s="210"/>
      <c r="S1806" s="58"/>
      <c r="T1806" s="60"/>
      <c r="U1806" s="60"/>
      <c r="V1806" s="58"/>
      <c r="W1806" s="160"/>
      <c r="X1806" s="160"/>
      <c r="Y1806" s="59"/>
      <c r="Z1806" s="125">
        <v>25000</v>
      </c>
      <c r="AA1806" s="254">
        <v>0.02</v>
      </c>
      <c r="AB1806" s="83">
        <v>5</v>
      </c>
      <c r="AC1806" s="83"/>
      <c r="AD1806" s="4" t="s">
        <v>10</v>
      </c>
      <c r="AE1806" s="4" t="s">
        <v>2353</v>
      </c>
      <c r="AF1806" s="4" t="s">
        <v>1170</v>
      </c>
    </row>
    <row r="1807" spans="1:44">
      <c r="A1807" s="277">
        <v>918</v>
      </c>
      <c r="B1807" s="257" t="s">
        <v>1322</v>
      </c>
      <c r="C1807" s="262">
        <v>23933</v>
      </c>
      <c r="D1807" s="245">
        <v>4</v>
      </c>
      <c r="E1807" s="248">
        <v>2</v>
      </c>
      <c r="F1807" s="248">
        <v>3</v>
      </c>
      <c r="G1807" s="248">
        <v>0</v>
      </c>
      <c r="H1807" s="265">
        <v>1</v>
      </c>
      <c r="I1807" s="60">
        <v>1100</v>
      </c>
      <c r="J1807" s="248">
        <v>250</v>
      </c>
      <c r="K1807" s="80">
        <f t="shared" si="649"/>
        <v>275000</v>
      </c>
      <c r="L1807" s="58"/>
      <c r="M1807" s="60"/>
      <c r="N1807" s="58"/>
      <c r="O1807" s="58"/>
      <c r="P1807" s="58"/>
      <c r="Q1807" s="58"/>
      <c r="R1807" s="210"/>
      <c r="S1807" s="58"/>
      <c r="T1807" s="60"/>
      <c r="U1807" s="60"/>
      <c r="V1807" s="58"/>
      <c r="W1807" s="160"/>
      <c r="X1807" s="160"/>
      <c r="Y1807" s="59"/>
      <c r="Z1807" s="125">
        <f>K1807</f>
        <v>275000</v>
      </c>
      <c r="AA1807" s="254">
        <v>0.01</v>
      </c>
      <c r="AB1807" s="83">
        <f t="shared" si="650"/>
        <v>27.5</v>
      </c>
      <c r="AC1807" s="83">
        <f t="shared" si="631"/>
        <v>23.375</v>
      </c>
      <c r="AE1807" s="4" t="s">
        <v>1442</v>
      </c>
      <c r="AF1807" s="4" t="s">
        <v>2225</v>
      </c>
    </row>
    <row r="1808" spans="1:44">
      <c r="A1808" s="277">
        <v>919</v>
      </c>
      <c r="B1808" s="257" t="s">
        <v>1322</v>
      </c>
      <c r="C1808" s="262">
        <v>23933</v>
      </c>
      <c r="D1808" s="245">
        <v>4</v>
      </c>
      <c r="E1808" s="248">
        <v>3</v>
      </c>
      <c r="F1808" s="248">
        <v>2</v>
      </c>
      <c r="G1808" s="248">
        <v>50</v>
      </c>
      <c r="H1808" s="247">
        <v>1</v>
      </c>
      <c r="I1808" s="84">
        <f t="shared" ref="I1808:I1819" si="652">E1808*400+F1808*100+G1808</f>
        <v>1450</v>
      </c>
      <c r="J1808" s="84">
        <v>400</v>
      </c>
      <c r="K1808" s="80">
        <f t="shared" si="649"/>
        <v>580000</v>
      </c>
      <c r="L1808" s="245"/>
      <c r="M1808" s="248"/>
      <c r="N1808" s="249"/>
      <c r="O1808" s="45"/>
      <c r="P1808" s="139"/>
      <c r="Q1808" s="250"/>
      <c r="R1808" s="250"/>
      <c r="S1808" s="251"/>
      <c r="T1808" s="249"/>
      <c r="U1808" s="252"/>
      <c r="V1808" s="249"/>
      <c r="W1808" s="253"/>
      <c r="X1808" s="243"/>
      <c r="Y1808" s="243"/>
      <c r="Z1808" s="125">
        <f>K1808</f>
        <v>580000</v>
      </c>
      <c r="AA1808" s="254">
        <v>0.01</v>
      </c>
      <c r="AB1808" s="83">
        <f t="shared" si="650"/>
        <v>58</v>
      </c>
      <c r="AC1808" s="83">
        <f t="shared" ref="AC1808:AC1868" si="653">+AB1808*0.85</f>
        <v>49.3</v>
      </c>
      <c r="AD1808" s="4" t="s">
        <v>20</v>
      </c>
      <c r="AE1808" s="4" t="s">
        <v>1442</v>
      </c>
      <c r="AF1808" s="4" t="s">
        <v>1443</v>
      </c>
      <c r="AG1808" s="121">
        <v>1230300032443</v>
      </c>
      <c r="AH1808" s="8" t="s">
        <v>1574</v>
      </c>
      <c r="AI1808" s="204" t="s">
        <v>195</v>
      </c>
    </row>
    <row r="1809" spans="1:38">
      <c r="A1809" s="277">
        <v>920</v>
      </c>
      <c r="B1809" s="257" t="s">
        <v>1322</v>
      </c>
      <c r="C1809" s="262">
        <v>23933</v>
      </c>
      <c r="D1809" s="245">
        <v>4</v>
      </c>
      <c r="E1809" s="248">
        <v>4</v>
      </c>
      <c r="F1809" s="248">
        <v>3</v>
      </c>
      <c r="G1809" s="248">
        <v>31</v>
      </c>
      <c r="H1809" s="247">
        <v>1</v>
      </c>
      <c r="I1809" s="84">
        <f t="shared" si="652"/>
        <v>1931</v>
      </c>
      <c r="J1809" s="84">
        <v>130</v>
      </c>
      <c r="K1809" s="80">
        <f t="shared" si="649"/>
        <v>251030</v>
      </c>
      <c r="L1809" s="245"/>
      <c r="M1809" s="248"/>
      <c r="N1809" s="249"/>
      <c r="O1809" s="45"/>
      <c r="P1809" s="139"/>
      <c r="Q1809" s="250"/>
      <c r="R1809" s="250"/>
      <c r="S1809" s="251"/>
      <c r="T1809" s="249"/>
      <c r="U1809" s="252"/>
      <c r="V1809" s="249"/>
      <c r="W1809" s="253"/>
      <c r="X1809" s="243"/>
      <c r="Y1809" s="243"/>
      <c r="Z1809" s="125">
        <f t="shared" ref="Z1809:Z1819" si="654">K1809</f>
        <v>251030</v>
      </c>
      <c r="AA1809" s="254">
        <v>0.01</v>
      </c>
      <c r="AB1809" s="83">
        <f t="shared" si="650"/>
        <v>25.103000000000002</v>
      </c>
      <c r="AC1809" s="83">
        <f t="shared" si="653"/>
        <v>21.33755</v>
      </c>
      <c r="AD1809" s="4" t="s">
        <v>20</v>
      </c>
      <c r="AE1809" s="4" t="s">
        <v>1442</v>
      </c>
      <c r="AF1809" s="4" t="s">
        <v>1447</v>
      </c>
      <c r="AG1809" s="121">
        <v>5350490000884</v>
      </c>
      <c r="AH1809" s="8" t="s">
        <v>1398</v>
      </c>
      <c r="AI1809" s="204" t="s">
        <v>1399</v>
      </c>
    </row>
    <row r="1810" spans="1:38">
      <c r="A1810" s="256">
        <v>921</v>
      </c>
      <c r="B1810" s="249" t="s">
        <v>1319</v>
      </c>
      <c r="C1810" s="263">
        <v>45686</v>
      </c>
      <c r="D1810" s="245">
        <v>4</v>
      </c>
      <c r="E1810" s="267">
        <v>0</v>
      </c>
      <c r="F1810" s="267">
        <v>1</v>
      </c>
      <c r="G1810" s="267">
        <v>74</v>
      </c>
      <c r="H1810" s="247">
        <v>4</v>
      </c>
      <c r="I1810" s="84">
        <f t="shared" si="652"/>
        <v>174</v>
      </c>
      <c r="J1810" s="84">
        <v>500</v>
      </c>
      <c r="K1810" s="80">
        <f t="shared" si="649"/>
        <v>87000</v>
      </c>
      <c r="L1810" s="245"/>
      <c r="M1810" s="266"/>
      <c r="N1810" s="256"/>
      <c r="O1810" s="45"/>
      <c r="P1810" s="139"/>
      <c r="Q1810" s="249"/>
      <c r="R1810" s="250"/>
      <c r="S1810" s="245"/>
      <c r="T1810" s="249"/>
      <c r="U1810" s="252"/>
      <c r="V1810" s="249"/>
      <c r="W1810" s="253"/>
      <c r="X1810" s="243"/>
      <c r="Y1810" s="243"/>
      <c r="Z1810" s="125">
        <f t="shared" si="654"/>
        <v>87000</v>
      </c>
      <c r="AA1810" s="254">
        <v>0.02</v>
      </c>
      <c r="AB1810" s="83">
        <f t="shared" si="650"/>
        <v>17.399999999999999</v>
      </c>
      <c r="AC1810" s="83">
        <f t="shared" si="653"/>
        <v>14.79</v>
      </c>
      <c r="AD1810" s="4" t="s">
        <v>20</v>
      </c>
      <c r="AE1810" s="4" t="s">
        <v>1652</v>
      </c>
      <c r="AF1810" s="4" t="s">
        <v>223</v>
      </c>
      <c r="AG1810" s="121">
        <v>3350400178313</v>
      </c>
      <c r="AH1810" s="8" t="s">
        <v>1653</v>
      </c>
    </row>
    <row r="1811" spans="1:38" ht="17.25">
      <c r="A1811" s="256">
        <v>922</v>
      </c>
      <c r="B1811" s="249" t="s">
        <v>1139</v>
      </c>
      <c r="C1811" s="245">
        <v>573</v>
      </c>
      <c r="D1811" s="245"/>
      <c r="E1811" s="248">
        <v>0</v>
      </c>
      <c r="F1811" s="248">
        <v>0</v>
      </c>
      <c r="G1811" s="248">
        <v>60</v>
      </c>
      <c r="H1811" s="247">
        <v>1</v>
      </c>
      <c r="I1811" s="65">
        <f t="shared" si="652"/>
        <v>60</v>
      </c>
      <c r="J1811" s="84">
        <v>100</v>
      </c>
      <c r="K1811" s="80">
        <f t="shared" si="649"/>
        <v>6000</v>
      </c>
      <c r="L1811" s="245"/>
      <c r="M1811" s="248"/>
      <c r="N1811" s="249"/>
      <c r="O1811" s="45"/>
      <c r="P1811" s="139"/>
      <c r="Q1811" s="250"/>
      <c r="R1811" s="250"/>
      <c r="S1811" s="251"/>
      <c r="T1811" s="249"/>
      <c r="U1811" s="252"/>
      <c r="V1811" s="249"/>
      <c r="W1811" s="253"/>
      <c r="X1811" s="243"/>
      <c r="Y1811" s="243"/>
      <c r="Z1811" s="125">
        <f t="shared" si="654"/>
        <v>6000</v>
      </c>
      <c r="AA1811" s="254">
        <v>0.01</v>
      </c>
      <c r="AB1811" s="83">
        <f t="shared" si="650"/>
        <v>0.6</v>
      </c>
      <c r="AC1811" s="83">
        <f t="shared" si="653"/>
        <v>0.51</v>
      </c>
      <c r="AD1811" s="484" t="s">
        <v>20</v>
      </c>
      <c r="AE1811" s="484" t="s">
        <v>1156</v>
      </c>
      <c r="AF1811" s="484" t="s">
        <v>427</v>
      </c>
      <c r="AG1811" s="484" t="s">
        <v>1155</v>
      </c>
      <c r="AH1811" s="484">
        <v>131</v>
      </c>
      <c r="AI1811" s="14">
        <v>1</v>
      </c>
      <c r="AJ1811" s="14" t="s">
        <v>15</v>
      </c>
      <c r="AK1811" s="14" t="s">
        <v>16</v>
      </c>
      <c r="AL1811" s="14" t="s">
        <v>17</v>
      </c>
    </row>
    <row r="1812" spans="1:38">
      <c r="A1812" s="256">
        <v>923</v>
      </c>
      <c r="B1812" s="243" t="s">
        <v>1322</v>
      </c>
      <c r="C1812" s="262">
        <v>23933</v>
      </c>
      <c r="D1812" s="245">
        <v>4</v>
      </c>
      <c r="E1812" s="267">
        <v>8</v>
      </c>
      <c r="F1812" s="267">
        <v>0</v>
      </c>
      <c r="G1812" s="267">
        <v>57</v>
      </c>
      <c r="H1812" s="247">
        <v>1</v>
      </c>
      <c r="I1812" s="84">
        <f t="shared" si="652"/>
        <v>3257</v>
      </c>
      <c r="J1812" s="84">
        <v>250</v>
      </c>
      <c r="K1812" s="87">
        <f t="shared" si="649"/>
        <v>814250</v>
      </c>
      <c r="L1812" s="245"/>
      <c r="M1812" s="248"/>
      <c r="N1812" s="249"/>
      <c r="O1812" s="45"/>
      <c r="P1812" s="139"/>
      <c r="Q1812" s="250"/>
      <c r="R1812" s="250"/>
      <c r="S1812" s="251"/>
      <c r="T1812" s="249"/>
      <c r="U1812" s="252"/>
      <c r="V1812" s="249"/>
      <c r="W1812" s="253"/>
      <c r="X1812" s="243"/>
      <c r="Y1812" s="243"/>
      <c r="Z1812" s="125">
        <f t="shared" si="654"/>
        <v>814250</v>
      </c>
      <c r="AA1812" s="254">
        <v>0.01</v>
      </c>
      <c r="AB1812" s="83">
        <f t="shared" si="650"/>
        <v>81.424999999999997</v>
      </c>
      <c r="AC1812" s="83">
        <f t="shared" si="653"/>
        <v>69.211249999999993</v>
      </c>
      <c r="AD1812" s="4" t="s">
        <v>20</v>
      </c>
      <c r="AE1812" s="4" t="s">
        <v>1156</v>
      </c>
      <c r="AF1812" s="4" t="s">
        <v>714</v>
      </c>
      <c r="AG1812" s="121">
        <v>3350400223688</v>
      </c>
      <c r="AH1812" s="8" t="s">
        <v>1483</v>
      </c>
    </row>
    <row r="1813" spans="1:38">
      <c r="A1813" s="256">
        <v>924</v>
      </c>
      <c r="B1813" s="243" t="s">
        <v>1322</v>
      </c>
      <c r="C1813" s="262"/>
      <c r="D1813" s="245">
        <v>4</v>
      </c>
      <c r="E1813" s="267">
        <v>3</v>
      </c>
      <c r="F1813" s="267">
        <v>2</v>
      </c>
      <c r="G1813" s="267">
        <v>0</v>
      </c>
      <c r="H1813" s="247">
        <v>1</v>
      </c>
      <c r="I1813" s="84">
        <f t="shared" si="652"/>
        <v>1400</v>
      </c>
      <c r="J1813" s="84">
        <v>250</v>
      </c>
      <c r="K1813" s="87">
        <f t="shared" si="649"/>
        <v>350000</v>
      </c>
      <c r="L1813" s="245"/>
      <c r="M1813" s="248"/>
      <c r="N1813" s="249"/>
      <c r="O1813" s="45"/>
      <c r="P1813" s="139"/>
      <c r="Q1813" s="250"/>
      <c r="R1813" s="250"/>
      <c r="S1813" s="251"/>
      <c r="T1813" s="249"/>
      <c r="U1813" s="252"/>
      <c r="V1813" s="249"/>
      <c r="W1813" s="253"/>
      <c r="X1813" s="243"/>
      <c r="Y1813" s="243"/>
      <c r="Z1813" s="125">
        <f t="shared" si="654"/>
        <v>350000</v>
      </c>
      <c r="AA1813" s="254">
        <v>0.01</v>
      </c>
      <c r="AB1813" s="83">
        <f t="shared" si="650"/>
        <v>35</v>
      </c>
      <c r="AC1813" s="83">
        <f t="shared" si="653"/>
        <v>29.75</v>
      </c>
      <c r="AD1813" s="482" t="s">
        <v>10</v>
      </c>
      <c r="AE1813" s="482" t="s">
        <v>1266</v>
      </c>
      <c r="AF1813" s="482" t="s">
        <v>1191</v>
      </c>
    </row>
    <row r="1814" spans="1:38">
      <c r="A1814" s="256"/>
      <c r="B1814" s="243" t="s">
        <v>1322</v>
      </c>
      <c r="C1814" s="262"/>
      <c r="D1814" s="245">
        <v>4</v>
      </c>
      <c r="E1814" s="267">
        <v>0</v>
      </c>
      <c r="F1814" s="267">
        <v>0</v>
      </c>
      <c r="G1814" s="267">
        <v>90</v>
      </c>
      <c r="H1814" s="247">
        <v>1</v>
      </c>
      <c r="I1814" s="84">
        <f t="shared" si="652"/>
        <v>90</v>
      </c>
      <c r="J1814" s="84">
        <v>250</v>
      </c>
      <c r="K1814" s="87">
        <f t="shared" si="649"/>
        <v>22500</v>
      </c>
      <c r="L1814" s="245"/>
      <c r="M1814" s="248"/>
      <c r="N1814" s="249"/>
      <c r="O1814" s="45"/>
      <c r="P1814" s="139"/>
      <c r="Q1814" s="250"/>
      <c r="R1814" s="250"/>
      <c r="S1814" s="251"/>
      <c r="T1814" s="249"/>
      <c r="U1814" s="252"/>
      <c r="V1814" s="249"/>
      <c r="W1814" s="253"/>
      <c r="X1814" s="243"/>
      <c r="Y1814" s="243"/>
      <c r="Z1814" s="125">
        <f t="shared" si="654"/>
        <v>22500</v>
      </c>
      <c r="AA1814" s="254">
        <v>0.01</v>
      </c>
      <c r="AB1814" s="83">
        <f t="shared" si="650"/>
        <v>2.25</v>
      </c>
      <c r="AC1814" s="83">
        <f t="shared" si="653"/>
        <v>1.9124999999999999</v>
      </c>
      <c r="AD1814" s="4" t="s">
        <v>10</v>
      </c>
      <c r="AE1814" s="4" t="s">
        <v>1266</v>
      </c>
      <c r="AF1814" s="4" t="s">
        <v>1191</v>
      </c>
    </row>
    <row r="1815" spans="1:38">
      <c r="A1815" s="256">
        <v>925</v>
      </c>
      <c r="B1815" s="243" t="s">
        <v>1322</v>
      </c>
      <c r="C1815" s="317">
        <v>23933</v>
      </c>
      <c r="D1815" s="245">
        <v>4</v>
      </c>
      <c r="E1815" s="338">
        <v>4</v>
      </c>
      <c r="F1815" s="338">
        <v>2</v>
      </c>
      <c r="G1815" s="338">
        <v>93</v>
      </c>
      <c r="H1815" s="455">
        <v>1</v>
      </c>
      <c r="I1815" s="95">
        <f t="shared" si="652"/>
        <v>1893</v>
      </c>
      <c r="J1815" s="84">
        <v>250</v>
      </c>
      <c r="K1815" s="80">
        <f t="shared" si="649"/>
        <v>473250</v>
      </c>
      <c r="L1815" s="245"/>
      <c r="M1815" s="248"/>
      <c r="N1815" s="249"/>
      <c r="O1815" s="45"/>
      <c r="P1815" s="139"/>
      <c r="Q1815" s="250"/>
      <c r="R1815" s="250"/>
      <c r="S1815" s="251"/>
      <c r="T1815" s="249"/>
      <c r="U1815" s="252"/>
      <c r="V1815" s="249"/>
      <c r="W1815" s="253"/>
      <c r="X1815" s="243"/>
      <c r="Y1815" s="243"/>
      <c r="Z1815" s="125">
        <f t="shared" si="654"/>
        <v>473250</v>
      </c>
      <c r="AA1815" s="254">
        <v>0.01</v>
      </c>
      <c r="AB1815" s="83">
        <f t="shared" si="650"/>
        <v>47.325000000000003</v>
      </c>
      <c r="AC1815" s="83">
        <f t="shared" si="653"/>
        <v>40.22625</v>
      </c>
      <c r="AD1815" s="4" t="s">
        <v>10</v>
      </c>
      <c r="AE1815" s="4" t="s">
        <v>598</v>
      </c>
      <c r="AF1815" s="4" t="s">
        <v>63</v>
      </c>
      <c r="AG1815" s="121">
        <v>3350400230897</v>
      </c>
      <c r="AH1815" s="8" t="s">
        <v>1560</v>
      </c>
    </row>
    <row r="1816" spans="1:38">
      <c r="A1816" s="256">
        <v>926</v>
      </c>
      <c r="B1816" s="243" t="s">
        <v>1322</v>
      </c>
      <c r="C1816" s="262">
        <v>23933</v>
      </c>
      <c r="D1816" s="245">
        <v>4</v>
      </c>
      <c r="E1816" s="267">
        <v>5</v>
      </c>
      <c r="F1816" s="267">
        <v>1</v>
      </c>
      <c r="G1816" s="267">
        <v>64</v>
      </c>
      <c r="H1816" s="247">
        <v>1</v>
      </c>
      <c r="I1816" s="84">
        <f t="shared" si="652"/>
        <v>2164</v>
      </c>
      <c r="J1816" s="84">
        <v>250</v>
      </c>
      <c r="K1816" s="80">
        <f t="shared" si="649"/>
        <v>541000</v>
      </c>
      <c r="L1816" s="245"/>
      <c r="M1816" s="248"/>
      <c r="N1816" s="249"/>
      <c r="O1816" s="45"/>
      <c r="P1816" s="139"/>
      <c r="Q1816" s="250"/>
      <c r="R1816" s="250"/>
      <c r="S1816" s="251"/>
      <c r="T1816" s="249"/>
      <c r="U1816" s="252"/>
      <c r="V1816" s="249"/>
      <c r="W1816" s="253"/>
      <c r="X1816" s="243"/>
      <c r="Y1816" s="243"/>
      <c r="Z1816" s="125">
        <f t="shared" si="654"/>
        <v>541000</v>
      </c>
      <c r="AA1816" s="254">
        <v>0.01</v>
      </c>
      <c r="AB1816" s="83">
        <f t="shared" si="650"/>
        <v>54.1</v>
      </c>
      <c r="AC1816" s="83">
        <f t="shared" si="653"/>
        <v>45.984999999999999</v>
      </c>
      <c r="AD1816" s="4" t="s">
        <v>20</v>
      </c>
      <c r="AE1816" s="4" t="s">
        <v>1394</v>
      </c>
      <c r="AF1816" s="4" t="s">
        <v>1395</v>
      </c>
      <c r="AG1816" s="121">
        <v>3350400126357</v>
      </c>
    </row>
    <row r="1817" spans="1:38">
      <c r="A1817" s="256">
        <v>927</v>
      </c>
      <c r="B1817" s="243" t="s">
        <v>1759</v>
      </c>
      <c r="C1817" s="262"/>
      <c r="D1817" s="245"/>
      <c r="E1817" s="267">
        <v>2</v>
      </c>
      <c r="F1817" s="267">
        <v>0</v>
      </c>
      <c r="G1817" s="267">
        <v>0</v>
      </c>
      <c r="H1817" s="247">
        <v>1</v>
      </c>
      <c r="I1817" s="84">
        <f t="shared" si="652"/>
        <v>800</v>
      </c>
      <c r="J1817" s="84">
        <v>250</v>
      </c>
      <c r="K1817" s="80">
        <f t="shared" ref="K1817" si="655">I1817*J1817</f>
        <v>200000</v>
      </c>
      <c r="L1817" s="245"/>
      <c r="M1817" s="248"/>
      <c r="N1817" s="249"/>
      <c r="O1817" s="45"/>
      <c r="P1817" s="139"/>
      <c r="Q1817" s="250"/>
      <c r="R1817" s="250"/>
      <c r="S1817" s="251"/>
      <c r="T1817" s="249"/>
      <c r="U1817" s="252"/>
      <c r="V1817" s="249"/>
      <c r="W1817" s="253"/>
      <c r="X1817" s="243"/>
      <c r="Y1817" s="243"/>
      <c r="Z1817" s="125">
        <f t="shared" ref="Z1817" si="656">K1817</f>
        <v>200000</v>
      </c>
      <c r="AA1817" s="254">
        <v>0.01</v>
      </c>
      <c r="AB1817" s="83">
        <f t="shared" ref="AB1817" si="657">+Z1817*AA1817/100</f>
        <v>20</v>
      </c>
      <c r="AC1817" s="83">
        <f t="shared" si="653"/>
        <v>17</v>
      </c>
      <c r="AD1817" s="4" t="s">
        <v>10</v>
      </c>
      <c r="AE1817" s="4" t="s">
        <v>1340</v>
      </c>
      <c r="AF1817" s="4" t="s">
        <v>160</v>
      </c>
    </row>
    <row r="1818" spans="1:38">
      <c r="A1818" s="256"/>
      <c r="B1818" s="243" t="s">
        <v>1759</v>
      </c>
      <c r="C1818" s="262"/>
      <c r="D1818" s="245"/>
      <c r="E1818" s="267">
        <v>0</v>
      </c>
      <c r="F1818" s="267">
        <v>1</v>
      </c>
      <c r="G1818" s="267">
        <v>0</v>
      </c>
      <c r="H1818" s="247">
        <v>1</v>
      </c>
      <c r="I1818" s="84">
        <f t="shared" si="652"/>
        <v>100</v>
      </c>
      <c r="J1818" s="84">
        <v>250</v>
      </c>
      <c r="K1818" s="80">
        <v>25000</v>
      </c>
      <c r="L1818" s="245"/>
      <c r="M1818" s="248"/>
      <c r="N1818" s="249"/>
      <c r="O1818" s="45"/>
      <c r="P1818" s="139"/>
      <c r="Q1818" s="250"/>
      <c r="R1818" s="250"/>
      <c r="S1818" s="251"/>
      <c r="T1818" s="249"/>
      <c r="U1818" s="252"/>
      <c r="V1818" s="249"/>
      <c r="W1818" s="253"/>
      <c r="X1818" s="243"/>
      <c r="Y1818" s="243"/>
      <c r="Z1818" s="125">
        <v>25000</v>
      </c>
      <c r="AA1818" s="254">
        <v>0.01</v>
      </c>
      <c r="AB1818" s="83">
        <v>2.5</v>
      </c>
      <c r="AC1818" s="83"/>
      <c r="AD1818" s="4" t="s">
        <v>10</v>
      </c>
      <c r="AE1818" s="4" t="s">
        <v>1340</v>
      </c>
      <c r="AF1818" s="4" t="s">
        <v>160</v>
      </c>
    </row>
    <row r="1819" spans="1:38">
      <c r="A1819" s="256"/>
      <c r="B1819" s="249" t="s">
        <v>1723</v>
      </c>
      <c r="C1819" s="263"/>
      <c r="D1819" s="245">
        <v>6</v>
      </c>
      <c r="E1819" s="267">
        <v>0</v>
      </c>
      <c r="F1819" s="267">
        <v>1</v>
      </c>
      <c r="G1819" s="267">
        <v>23</v>
      </c>
      <c r="H1819" s="247">
        <v>2</v>
      </c>
      <c r="I1819" s="84">
        <f t="shared" si="652"/>
        <v>123</v>
      </c>
      <c r="J1819" s="84">
        <v>250</v>
      </c>
      <c r="K1819" s="80">
        <f t="shared" si="649"/>
        <v>30750</v>
      </c>
      <c r="L1819" s="245">
        <v>1</v>
      </c>
      <c r="M1819" s="266" t="s">
        <v>1592</v>
      </c>
      <c r="N1819" s="245" t="s">
        <v>1621</v>
      </c>
      <c r="O1819" s="45"/>
      <c r="P1819" s="141">
        <v>255</v>
      </c>
      <c r="Q1819" s="249"/>
      <c r="R1819" s="250"/>
      <c r="S1819" s="245"/>
      <c r="T1819" s="249">
        <v>35</v>
      </c>
      <c r="U1819" s="252"/>
      <c r="V1819" s="249"/>
      <c r="W1819" s="253"/>
      <c r="X1819" s="243"/>
      <c r="Y1819" s="243"/>
      <c r="Z1819" s="125">
        <f t="shared" si="654"/>
        <v>30750</v>
      </c>
      <c r="AA1819" s="254">
        <v>0.02</v>
      </c>
      <c r="AB1819" s="83">
        <f t="shared" si="650"/>
        <v>6.15</v>
      </c>
      <c r="AC1819" s="83">
        <f t="shared" si="653"/>
        <v>5.2275</v>
      </c>
      <c r="AD1819" s="4" t="s">
        <v>10</v>
      </c>
      <c r="AE1819" s="4" t="s">
        <v>1340</v>
      </c>
      <c r="AF1819" s="4" t="s">
        <v>160</v>
      </c>
      <c r="AG1819" s="121">
        <v>3350400195773</v>
      </c>
      <c r="AH1819" s="8" t="s">
        <v>1811</v>
      </c>
    </row>
    <row r="1820" spans="1:38">
      <c r="A1820" s="256"/>
      <c r="B1820" s="249"/>
      <c r="C1820" s="245"/>
      <c r="D1820" s="245"/>
      <c r="E1820" s="248"/>
      <c r="F1820" s="248"/>
      <c r="G1820" s="248"/>
      <c r="H1820" s="247"/>
      <c r="I1820" s="65"/>
      <c r="J1820" s="65"/>
      <c r="K1820" s="80"/>
      <c r="L1820" s="245">
        <v>2</v>
      </c>
      <c r="M1820" s="266" t="s">
        <v>1620</v>
      </c>
      <c r="N1820" s="245" t="s">
        <v>1613</v>
      </c>
      <c r="O1820" s="45"/>
      <c r="P1820" s="139">
        <v>17</v>
      </c>
      <c r="Q1820" s="249"/>
      <c r="R1820" s="250"/>
      <c r="S1820" s="245"/>
      <c r="T1820" s="249">
        <v>35</v>
      </c>
      <c r="U1820" s="252"/>
      <c r="V1820" s="249"/>
      <c r="W1820" s="253"/>
      <c r="X1820" s="243"/>
      <c r="Y1820" s="243"/>
      <c r="Z1820" s="125"/>
      <c r="AA1820" s="254"/>
      <c r="AB1820" s="83"/>
      <c r="AC1820" s="83">
        <f t="shared" si="653"/>
        <v>0</v>
      </c>
    </row>
    <row r="1821" spans="1:38">
      <c r="A1821" s="256"/>
      <c r="B1821" s="249"/>
      <c r="C1821" s="245"/>
      <c r="D1821" s="245"/>
      <c r="E1821" s="248"/>
      <c r="F1821" s="248"/>
      <c r="G1821" s="248"/>
      <c r="H1821" s="247"/>
      <c r="I1821" s="65"/>
      <c r="J1821" s="65"/>
      <c r="K1821" s="80"/>
      <c r="L1821" s="245">
        <v>3</v>
      </c>
      <c r="M1821" s="266" t="s">
        <v>1639</v>
      </c>
      <c r="N1821" s="245" t="s">
        <v>1595</v>
      </c>
      <c r="O1821" s="45"/>
      <c r="P1821" s="139">
        <v>29</v>
      </c>
      <c r="Q1821" s="249"/>
      <c r="R1821" s="250"/>
      <c r="S1821" s="245"/>
      <c r="T1821" s="249">
        <v>35</v>
      </c>
      <c r="U1821" s="252"/>
      <c r="V1821" s="249"/>
      <c r="W1821" s="253"/>
      <c r="X1821" s="243"/>
      <c r="Y1821" s="243"/>
      <c r="Z1821" s="125"/>
      <c r="AA1821" s="254"/>
      <c r="AB1821" s="83"/>
      <c r="AC1821" s="83">
        <f t="shared" si="653"/>
        <v>0</v>
      </c>
    </row>
    <row r="1822" spans="1:38">
      <c r="A1822" s="256"/>
      <c r="B1822" s="249"/>
      <c r="C1822" s="245"/>
      <c r="D1822" s="245"/>
      <c r="E1822" s="248"/>
      <c r="F1822" s="248"/>
      <c r="G1822" s="248"/>
      <c r="H1822" s="247"/>
      <c r="I1822" s="65"/>
      <c r="J1822" s="65"/>
      <c r="K1822" s="80"/>
      <c r="L1822" s="245">
        <v>4</v>
      </c>
      <c r="M1822" s="266" t="s">
        <v>1592</v>
      </c>
      <c r="N1822" s="245" t="s">
        <v>1595</v>
      </c>
      <c r="O1822" s="45"/>
      <c r="P1822" s="139">
        <v>73</v>
      </c>
      <c r="Q1822" s="249"/>
      <c r="R1822" s="250"/>
      <c r="S1822" s="245"/>
      <c r="T1822" s="249">
        <v>23</v>
      </c>
      <c r="U1822" s="252"/>
      <c r="V1822" s="249"/>
      <c r="W1822" s="253"/>
      <c r="X1822" s="243"/>
      <c r="Y1822" s="243"/>
      <c r="Z1822" s="125"/>
      <c r="AA1822" s="254"/>
      <c r="AB1822" s="83"/>
      <c r="AC1822" s="83">
        <f t="shared" si="653"/>
        <v>0</v>
      </c>
    </row>
    <row r="1823" spans="1:38">
      <c r="A1823" s="256"/>
      <c r="B1823" s="249"/>
      <c r="C1823" s="245"/>
      <c r="D1823" s="245"/>
      <c r="E1823" s="248"/>
      <c r="F1823" s="248"/>
      <c r="G1823" s="248"/>
      <c r="H1823" s="247"/>
      <c r="I1823" s="65"/>
      <c r="J1823" s="65"/>
      <c r="K1823" s="80"/>
      <c r="L1823" s="245">
        <v>5</v>
      </c>
      <c r="M1823" s="266" t="s">
        <v>1630</v>
      </c>
      <c r="N1823" s="245" t="s">
        <v>1595</v>
      </c>
      <c r="O1823" s="45"/>
      <c r="P1823" s="139">
        <v>79</v>
      </c>
      <c r="Q1823" s="249"/>
      <c r="R1823" s="250"/>
      <c r="S1823" s="245"/>
      <c r="T1823" s="249">
        <v>38</v>
      </c>
      <c r="U1823" s="252"/>
      <c r="V1823" s="249"/>
      <c r="W1823" s="253"/>
      <c r="X1823" s="243"/>
      <c r="Y1823" s="243"/>
      <c r="Z1823" s="125"/>
      <c r="AA1823" s="254"/>
      <c r="AB1823" s="83"/>
      <c r="AC1823" s="83">
        <f t="shared" si="653"/>
        <v>0</v>
      </c>
    </row>
    <row r="1824" spans="1:38">
      <c r="A1824" s="283">
        <v>928</v>
      </c>
      <c r="B1824" s="243" t="s">
        <v>1322</v>
      </c>
      <c r="C1824" s="262">
        <v>23933</v>
      </c>
      <c r="D1824" s="245">
        <v>4</v>
      </c>
      <c r="E1824" s="267">
        <v>2</v>
      </c>
      <c r="F1824" s="267">
        <v>3</v>
      </c>
      <c r="G1824" s="267">
        <v>70</v>
      </c>
      <c r="H1824" s="247">
        <v>1</v>
      </c>
      <c r="I1824" s="84">
        <f>E1824*400+F1824*100+G1824</f>
        <v>1170</v>
      </c>
      <c r="J1824" s="84">
        <v>250</v>
      </c>
      <c r="K1824" s="80">
        <f>I1824*J1824</f>
        <v>292500</v>
      </c>
      <c r="L1824" s="245"/>
      <c r="M1824" s="248"/>
      <c r="N1824" s="249"/>
      <c r="O1824" s="45"/>
      <c r="P1824" s="139"/>
      <c r="Q1824" s="250"/>
      <c r="R1824" s="250"/>
      <c r="S1824" s="251"/>
      <c r="T1824" s="249"/>
      <c r="U1824" s="252"/>
      <c r="V1824" s="249"/>
      <c r="W1824" s="253"/>
      <c r="X1824" s="243"/>
      <c r="Y1824" s="243"/>
      <c r="Z1824" s="125">
        <f>K1824</f>
        <v>292500</v>
      </c>
      <c r="AA1824" s="254">
        <v>0.01</v>
      </c>
      <c r="AB1824" s="83">
        <f>+Z1824*AA1824/100</f>
        <v>29.25</v>
      </c>
      <c r="AC1824" s="83">
        <f t="shared" si="653"/>
        <v>24.862500000000001</v>
      </c>
      <c r="AD1824" s="4" t="s">
        <v>10</v>
      </c>
      <c r="AE1824" s="4" t="s">
        <v>1340</v>
      </c>
      <c r="AF1824" s="4" t="s">
        <v>540</v>
      </c>
      <c r="AG1824" s="121">
        <v>3102200824932</v>
      </c>
      <c r="AH1824" s="8" t="s">
        <v>1479</v>
      </c>
    </row>
    <row r="1825" spans="1:44" ht="20.100000000000001" customHeight="1">
      <c r="A1825" s="283">
        <v>929</v>
      </c>
      <c r="B1825" s="243" t="s">
        <v>656</v>
      </c>
      <c r="C1825" s="258">
        <v>565</v>
      </c>
      <c r="D1825" s="259" t="s">
        <v>419</v>
      </c>
      <c r="E1825" s="260">
        <v>9</v>
      </c>
      <c r="F1825" s="260">
        <v>3</v>
      </c>
      <c r="G1825" s="260">
        <v>4</v>
      </c>
      <c r="H1825" s="264">
        <v>1</v>
      </c>
      <c r="I1825" s="84">
        <f>E1825*400+F1825*100+G1825</f>
        <v>3904</v>
      </c>
      <c r="J1825" s="84">
        <v>250</v>
      </c>
      <c r="K1825" s="80">
        <f>I1825*J1825</f>
        <v>976000</v>
      </c>
      <c r="L1825" s="245"/>
      <c r="M1825" s="248"/>
      <c r="N1825" s="249"/>
      <c r="O1825" s="45"/>
      <c r="P1825" s="139"/>
      <c r="Q1825" s="250"/>
      <c r="R1825" s="250"/>
      <c r="S1825" s="251"/>
      <c r="T1825" s="249"/>
      <c r="U1825" s="252"/>
      <c r="V1825" s="249"/>
      <c r="W1825" s="253"/>
      <c r="X1825" s="243"/>
      <c r="Y1825" s="243"/>
      <c r="Z1825" s="125">
        <f t="shared" ref="Z1825:Z1828" si="658">K1825</f>
        <v>976000</v>
      </c>
      <c r="AA1825" s="254">
        <v>0.01</v>
      </c>
      <c r="AB1825" s="83">
        <f t="shared" ref="AB1825:AB1852" si="659">+Z1825*AA1825/100</f>
        <v>97.6</v>
      </c>
      <c r="AC1825" s="83">
        <f t="shared" si="653"/>
        <v>82.96</v>
      </c>
      <c r="AD1825" s="501" t="s">
        <v>10</v>
      </c>
      <c r="AE1825" s="489" t="s">
        <v>604</v>
      </c>
      <c r="AF1825" s="489" t="s">
        <v>84</v>
      </c>
      <c r="AG1825" s="498" t="s">
        <v>793</v>
      </c>
      <c r="AH1825" s="498" t="s">
        <v>102</v>
      </c>
      <c r="AI1825" s="12" t="s">
        <v>194</v>
      </c>
      <c r="AJ1825" s="200" t="s">
        <v>347</v>
      </c>
      <c r="AK1825" s="6" t="s">
        <v>347</v>
      </c>
      <c r="AL1825" s="11" t="s">
        <v>16</v>
      </c>
      <c r="AM1825" s="11" t="s">
        <v>17</v>
      </c>
      <c r="AN1825" s="11" t="s">
        <v>40</v>
      </c>
      <c r="AO1825" s="11" t="s">
        <v>191</v>
      </c>
      <c r="AP1825" s="11">
        <v>3</v>
      </c>
      <c r="AQ1825" s="11">
        <v>3</v>
      </c>
      <c r="AR1825" s="11">
        <v>39</v>
      </c>
    </row>
    <row r="1826" spans="1:44" ht="20.100000000000001" customHeight="1">
      <c r="A1826" s="283">
        <v>930</v>
      </c>
      <c r="B1826" s="243" t="s">
        <v>656</v>
      </c>
      <c r="C1826" s="258">
        <v>333</v>
      </c>
      <c r="D1826" s="259" t="s">
        <v>200</v>
      </c>
      <c r="E1826" s="260">
        <v>3</v>
      </c>
      <c r="F1826" s="260">
        <v>1</v>
      </c>
      <c r="G1826" s="260">
        <v>2</v>
      </c>
      <c r="H1826" s="247">
        <v>1</v>
      </c>
      <c r="I1826" s="84">
        <f>E1826*400+F1826*100+G1826</f>
        <v>1302</v>
      </c>
      <c r="J1826" s="84">
        <v>250</v>
      </c>
      <c r="K1826" s="80">
        <f>I1826*J1826</f>
        <v>325500</v>
      </c>
      <c r="L1826" s="245"/>
      <c r="M1826" s="248"/>
      <c r="N1826" s="249"/>
      <c r="O1826" s="45"/>
      <c r="P1826" s="139"/>
      <c r="Q1826" s="250"/>
      <c r="R1826" s="250"/>
      <c r="S1826" s="251"/>
      <c r="T1826" s="249"/>
      <c r="U1826" s="252"/>
      <c r="V1826" s="249"/>
      <c r="W1826" s="253"/>
      <c r="X1826" s="243"/>
      <c r="Y1826" s="243"/>
      <c r="Z1826" s="125">
        <f t="shared" si="658"/>
        <v>325500</v>
      </c>
      <c r="AA1826" s="254">
        <v>0.01</v>
      </c>
      <c r="AB1826" s="83">
        <f t="shared" si="659"/>
        <v>32.549999999999997</v>
      </c>
      <c r="AC1826" s="83">
        <f t="shared" si="653"/>
        <v>27.667499999999997</v>
      </c>
      <c r="AD1826" s="501" t="s">
        <v>20</v>
      </c>
      <c r="AE1826" s="489" t="s">
        <v>625</v>
      </c>
      <c r="AF1826" s="489" t="s">
        <v>372</v>
      </c>
      <c r="AG1826" s="498" t="s">
        <v>1024</v>
      </c>
      <c r="AH1826" s="498" t="s">
        <v>230</v>
      </c>
      <c r="AI1826" s="12" t="s">
        <v>91</v>
      </c>
      <c r="AJ1826" s="6"/>
      <c r="AK1826" s="11" t="s">
        <v>15</v>
      </c>
      <c r="AL1826" s="11" t="s">
        <v>16</v>
      </c>
      <c r="AM1826" s="11" t="s">
        <v>17</v>
      </c>
      <c r="AN1826" s="11" t="s">
        <v>108</v>
      </c>
      <c r="AO1826" s="11" t="s">
        <v>525</v>
      </c>
      <c r="AP1826" s="11">
        <v>3</v>
      </c>
      <c r="AQ1826" s="11">
        <v>2</v>
      </c>
      <c r="AR1826" s="11">
        <v>1</v>
      </c>
    </row>
    <row r="1827" spans="1:44">
      <c r="A1827" s="283">
        <v>931</v>
      </c>
      <c r="B1827" s="243" t="s">
        <v>1322</v>
      </c>
      <c r="C1827" s="262">
        <v>23933</v>
      </c>
      <c r="D1827" s="245">
        <v>4</v>
      </c>
      <c r="E1827" s="267">
        <v>3</v>
      </c>
      <c r="F1827" s="267">
        <v>3</v>
      </c>
      <c r="G1827" s="267">
        <v>55</v>
      </c>
      <c r="H1827" s="247">
        <v>1</v>
      </c>
      <c r="I1827" s="84">
        <f>E1827*400+F1827*100+G1827</f>
        <v>1555</v>
      </c>
      <c r="J1827" s="84">
        <v>250</v>
      </c>
      <c r="K1827" s="80">
        <f>I1827*J1827</f>
        <v>388750</v>
      </c>
      <c r="L1827" s="245"/>
      <c r="M1827" s="248"/>
      <c r="N1827" s="249"/>
      <c r="O1827" s="45"/>
      <c r="P1827" s="139"/>
      <c r="Q1827" s="250"/>
      <c r="R1827" s="250"/>
      <c r="S1827" s="251"/>
      <c r="T1827" s="249"/>
      <c r="U1827" s="252"/>
      <c r="V1827" s="249"/>
      <c r="W1827" s="253"/>
      <c r="X1827" s="243"/>
      <c r="Y1827" s="243"/>
      <c r="Z1827" s="125">
        <f t="shared" si="658"/>
        <v>388750</v>
      </c>
      <c r="AA1827" s="254">
        <v>0.01</v>
      </c>
      <c r="AB1827" s="83">
        <f t="shared" si="659"/>
        <v>38.875</v>
      </c>
      <c r="AC1827" s="83">
        <f t="shared" si="653"/>
        <v>33.043749999999996</v>
      </c>
      <c r="AD1827" s="4" t="s">
        <v>10</v>
      </c>
      <c r="AE1827" s="4" t="s">
        <v>1376</v>
      </c>
      <c r="AF1827" s="4" t="s">
        <v>1377</v>
      </c>
      <c r="AG1827" s="121">
        <v>3350400578133</v>
      </c>
    </row>
    <row r="1828" spans="1:44">
      <c r="A1828" s="283">
        <v>932</v>
      </c>
      <c r="B1828" s="249" t="s">
        <v>1723</v>
      </c>
      <c r="C1828" s="245"/>
      <c r="D1828" s="245">
        <v>6</v>
      </c>
      <c r="E1828" s="248">
        <v>0</v>
      </c>
      <c r="F1828" s="248">
        <v>0</v>
      </c>
      <c r="G1828" s="248">
        <v>98</v>
      </c>
      <c r="H1828" s="247">
        <v>2</v>
      </c>
      <c r="I1828" s="65">
        <f>E1828*400+F1828*100+G1828</f>
        <v>98</v>
      </c>
      <c r="J1828" s="84">
        <v>250</v>
      </c>
      <c r="K1828" s="80">
        <f>I1828*J1828</f>
        <v>24500</v>
      </c>
      <c r="L1828" s="245">
        <v>1</v>
      </c>
      <c r="M1828" s="266" t="s">
        <v>1592</v>
      </c>
      <c r="N1828" s="245" t="s">
        <v>1641</v>
      </c>
      <c r="O1828" s="45"/>
      <c r="P1828" s="141">
        <v>252</v>
      </c>
      <c r="Q1828" s="249"/>
      <c r="R1828" s="250"/>
      <c r="S1828" s="245"/>
      <c r="T1828" s="249">
        <v>8</v>
      </c>
      <c r="U1828" s="252"/>
      <c r="V1828" s="249"/>
      <c r="W1828" s="253"/>
      <c r="X1828" s="243"/>
      <c r="Y1828" s="243"/>
      <c r="Z1828" s="125">
        <f t="shared" si="658"/>
        <v>24500</v>
      </c>
      <c r="AA1828" s="254">
        <v>0.02</v>
      </c>
      <c r="AB1828" s="83">
        <f t="shared" si="659"/>
        <v>4.9000000000000004</v>
      </c>
      <c r="AC1828" s="83">
        <f t="shared" si="653"/>
        <v>4.165</v>
      </c>
      <c r="AD1828" s="4" t="s">
        <v>10</v>
      </c>
      <c r="AE1828" s="4" t="s">
        <v>312</v>
      </c>
      <c r="AF1828" s="4" t="s">
        <v>1825</v>
      </c>
      <c r="AG1828" s="121">
        <v>3350400195536</v>
      </c>
      <c r="AH1828" s="8" t="s">
        <v>1826</v>
      </c>
    </row>
    <row r="1829" spans="1:44">
      <c r="A1829" s="256"/>
      <c r="B1829" s="249"/>
      <c r="C1829" s="245"/>
      <c r="D1829" s="245"/>
      <c r="E1829" s="248"/>
      <c r="F1829" s="248"/>
      <c r="G1829" s="248"/>
      <c r="H1829" s="247"/>
      <c r="I1829" s="65"/>
      <c r="J1829" s="65"/>
      <c r="K1829" s="80"/>
      <c r="L1829" s="245">
        <v>2</v>
      </c>
      <c r="M1829" s="266" t="s">
        <v>1620</v>
      </c>
      <c r="N1829" s="245" t="s">
        <v>1827</v>
      </c>
      <c r="O1829" s="45"/>
      <c r="P1829" s="139">
        <v>9</v>
      </c>
      <c r="Q1829" s="249"/>
      <c r="R1829" s="250"/>
      <c r="S1829" s="245"/>
      <c r="T1829" s="249">
        <v>8</v>
      </c>
      <c r="U1829" s="252"/>
      <c r="V1829" s="249"/>
      <c r="W1829" s="253"/>
      <c r="X1829" s="243"/>
      <c r="Y1829" s="243"/>
      <c r="Z1829" s="125"/>
      <c r="AA1829" s="254"/>
      <c r="AB1829" s="83"/>
      <c r="AC1829" s="83">
        <f t="shared" si="653"/>
        <v>0</v>
      </c>
    </row>
    <row r="1830" spans="1:44">
      <c r="A1830" s="256"/>
      <c r="B1830" s="249"/>
      <c r="C1830" s="245"/>
      <c r="D1830" s="245"/>
      <c r="E1830" s="248"/>
      <c r="F1830" s="248"/>
      <c r="G1830" s="248"/>
      <c r="H1830" s="247"/>
      <c r="I1830" s="65"/>
      <c r="J1830" s="65"/>
      <c r="K1830" s="80"/>
      <c r="L1830" s="245">
        <v>3</v>
      </c>
      <c r="M1830" s="266" t="s">
        <v>1668</v>
      </c>
      <c r="N1830" s="245" t="s">
        <v>1595</v>
      </c>
      <c r="O1830" s="45"/>
      <c r="P1830" s="139">
        <v>33</v>
      </c>
      <c r="Q1830" s="249"/>
      <c r="R1830" s="250"/>
      <c r="S1830" s="245"/>
      <c r="T1830" s="249">
        <v>8</v>
      </c>
      <c r="U1830" s="252"/>
      <c r="V1830" s="249"/>
      <c r="W1830" s="253"/>
      <c r="X1830" s="243"/>
      <c r="Y1830" s="243"/>
      <c r="Z1830" s="125"/>
      <c r="AA1830" s="254"/>
      <c r="AB1830" s="83"/>
      <c r="AC1830" s="83">
        <f t="shared" si="653"/>
        <v>0</v>
      </c>
    </row>
    <row r="1831" spans="1:44">
      <c r="A1831" s="256"/>
      <c r="B1831" s="249"/>
      <c r="C1831" s="245"/>
      <c r="D1831" s="245"/>
      <c r="E1831" s="248"/>
      <c r="F1831" s="248"/>
      <c r="G1831" s="248"/>
      <c r="H1831" s="247"/>
      <c r="I1831" s="65"/>
      <c r="J1831" s="65"/>
      <c r="K1831" s="80"/>
      <c r="L1831" s="245">
        <v>4</v>
      </c>
      <c r="M1831" s="266" t="s">
        <v>1639</v>
      </c>
      <c r="N1831" s="245" t="s">
        <v>1595</v>
      </c>
      <c r="O1831" s="45"/>
      <c r="P1831" s="139">
        <v>41</v>
      </c>
      <c r="Q1831" s="249"/>
      <c r="R1831" s="250"/>
      <c r="S1831" s="245"/>
      <c r="T1831" s="249">
        <v>8</v>
      </c>
      <c r="U1831" s="252"/>
      <c r="V1831" s="249"/>
      <c r="W1831" s="253"/>
      <c r="X1831" s="243"/>
      <c r="Y1831" s="243"/>
      <c r="Z1831" s="125"/>
      <c r="AA1831" s="254"/>
      <c r="AB1831" s="83"/>
      <c r="AC1831" s="83">
        <f t="shared" si="653"/>
        <v>0</v>
      </c>
    </row>
    <row r="1832" spans="1:44" ht="20.100000000000001" customHeight="1">
      <c r="A1832" s="256">
        <v>933</v>
      </c>
      <c r="B1832" s="243" t="s">
        <v>656</v>
      </c>
      <c r="C1832" s="258">
        <v>747</v>
      </c>
      <c r="D1832" s="259" t="s">
        <v>32</v>
      </c>
      <c r="E1832" s="260">
        <v>2</v>
      </c>
      <c r="F1832" s="260">
        <v>1</v>
      </c>
      <c r="G1832" s="260">
        <v>34</v>
      </c>
      <c r="H1832" s="247">
        <v>1</v>
      </c>
      <c r="I1832" s="65">
        <f t="shared" ref="I1832:I1852" si="660">E1832*400+F1832*100+G1832</f>
        <v>934</v>
      </c>
      <c r="J1832" s="84">
        <v>250</v>
      </c>
      <c r="K1832" s="80">
        <f t="shared" ref="K1832:K1852" si="661">I1832*J1832</f>
        <v>233500</v>
      </c>
      <c r="L1832" s="245"/>
      <c r="M1832" s="248"/>
      <c r="N1832" s="249"/>
      <c r="O1832" s="45"/>
      <c r="P1832" s="139"/>
      <c r="Q1832" s="250"/>
      <c r="R1832" s="250"/>
      <c r="S1832" s="251"/>
      <c r="T1832" s="249"/>
      <c r="U1832" s="252"/>
      <c r="V1832" s="249"/>
      <c r="W1832" s="253"/>
      <c r="X1832" s="243"/>
      <c r="Y1832" s="243"/>
      <c r="Z1832" s="125">
        <f>K1832</f>
        <v>233500</v>
      </c>
      <c r="AA1832" s="254">
        <v>0.01</v>
      </c>
      <c r="AB1832" s="83">
        <f t="shared" si="659"/>
        <v>23.35</v>
      </c>
      <c r="AC1832" s="83">
        <f t="shared" si="653"/>
        <v>19.8475</v>
      </c>
      <c r="AD1832" s="501" t="s">
        <v>44</v>
      </c>
      <c r="AE1832" s="489" t="s">
        <v>312</v>
      </c>
      <c r="AF1832" s="489" t="s">
        <v>313</v>
      </c>
      <c r="AG1832" s="498" t="s">
        <v>951</v>
      </c>
      <c r="AH1832" s="498" t="s">
        <v>110</v>
      </c>
      <c r="AI1832" s="12" t="s">
        <v>24</v>
      </c>
      <c r="AJ1832" s="6" t="s">
        <v>321</v>
      </c>
      <c r="AK1832" s="11" t="s">
        <v>15</v>
      </c>
      <c r="AL1832" s="11" t="s">
        <v>16</v>
      </c>
      <c r="AM1832" s="11" t="s">
        <v>17</v>
      </c>
      <c r="AN1832" s="11" t="s">
        <v>37</v>
      </c>
      <c r="AO1832" s="11" t="s">
        <v>445</v>
      </c>
      <c r="AP1832" s="11">
        <v>6</v>
      </c>
      <c r="AQ1832" s="11">
        <v>3</v>
      </c>
      <c r="AR1832" s="11">
        <v>40</v>
      </c>
    </row>
    <row r="1833" spans="1:44" ht="20.100000000000001" customHeight="1">
      <c r="A1833" s="256">
        <v>934</v>
      </c>
      <c r="B1833" s="243" t="s">
        <v>656</v>
      </c>
      <c r="C1833" s="258">
        <v>747</v>
      </c>
      <c r="D1833" s="259" t="s">
        <v>32</v>
      </c>
      <c r="E1833" s="260">
        <v>2</v>
      </c>
      <c r="F1833" s="260">
        <v>0</v>
      </c>
      <c r="G1833" s="260">
        <v>75</v>
      </c>
      <c r="H1833" s="247">
        <v>1</v>
      </c>
      <c r="I1833" s="65">
        <f t="shared" si="660"/>
        <v>875</v>
      </c>
      <c r="J1833" s="84">
        <v>250</v>
      </c>
      <c r="K1833" s="80">
        <f t="shared" si="661"/>
        <v>218750</v>
      </c>
      <c r="L1833" s="245"/>
      <c r="M1833" s="248"/>
      <c r="N1833" s="249"/>
      <c r="O1833" s="45"/>
      <c r="P1833" s="139"/>
      <c r="Q1833" s="250"/>
      <c r="R1833" s="250"/>
      <c r="S1833" s="251"/>
      <c r="T1833" s="249"/>
      <c r="U1833" s="252"/>
      <c r="V1833" s="249"/>
      <c r="W1833" s="253"/>
      <c r="X1833" s="243"/>
      <c r="Y1833" s="243"/>
      <c r="Z1833" s="125">
        <f t="shared" ref="Z1833:Z1852" si="662">K1833</f>
        <v>218750</v>
      </c>
      <c r="AA1833" s="254">
        <v>0.01</v>
      </c>
      <c r="AB1833" s="83">
        <f t="shared" si="659"/>
        <v>21.875</v>
      </c>
      <c r="AC1833" s="83">
        <f t="shared" si="653"/>
        <v>18.59375</v>
      </c>
      <c r="AD1833" s="497" t="s">
        <v>10</v>
      </c>
      <c r="AE1833" s="515" t="s">
        <v>333</v>
      </c>
      <c r="AF1833" s="515" t="s">
        <v>81</v>
      </c>
      <c r="AG1833" s="498" t="s">
        <v>906</v>
      </c>
      <c r="AH1833" s="498" t="s">
        <v>340</v>
      </c>
      <c r="AI1833" s="12" t="s">
        <v>32</v>
      </c>
      <c r="AJ1833" s="6" t="s">
        <v>36</v>
      </c>
      <c r="AK1833" s="11" t="s">
        <v>15</v>
      </c>
      <c r="AL1833" s="11" t="s">
        <v>16</v>
      </c>
      <c r="AM1833" s="11" t="s">
        <v>17</v>
      </c>
      <c r="AN1833" s="11" t="s">
        <v>51</v>
      </c>
      <c r="AO1833" s="11" t="s">
        <v>396</v>
      </c>
      <c r="AP1833" s="11">
        <v>5</v>
      </c>
      <c r="AQ1833" s="11">
        <v>1</v>
      </c>
      <c r="AR1833" s="11">
        <v>38</v>
      </c>
    </row>
    <row r="1834" spans="1:44" ht="20.100000000000001" customHeight="1">
      <c r="A1834" s="256"/>
      <c r="B1834" s="243" t="s">
        <v>656</v>
      </c>
      <c r="C1834" s="258">
        <v>747</v>
      </c>
      <c r="D1834" s="259" t="s">
        <v>32</v>
      </c>
      <c r="E1834" s="260">
        <v>2</v>
      </c>
      <c r="F1834" s="260">
        <v>3</v>
      </c>
      <c r="G1834" s="260">
        <v>50</v>
      </c>
      <c r="H1834" s="247">
        <v>1</v>
      </c>
      <c r="I1834" s="84">
        <f t="shared" si="660"/>
        <v>1150</v>
      </c>
      <c r="J1834" s="84">
        <v>250</v>
      </c>
      <c r="K1834" s="80">
        <f t="shared" si="661"/>
        <v>287500</v>
      </c>
      <c r="L1834" s="245"/>
      <c r="M1834" s="248"/>
      <c r="N1834" s="249"/>
      <c r="O1834" s="45"/>
      <c r="P1834" s="139"/>
      <c r="Q1834" s="250"/>
      <c r="R1834" s="250"/>
      <c r="S1834" s="251"/>
      <c r="T1834" s="249"/>
      <c r="U1834" s="252"/>
      <c r="V1834" s="249"/>
      <c r="W1834" s="253"/>
      <c r="X1834" s="243"/>
      <c r="Y1834" s="243"/>
      <c r="Z1834" s="125">
        <f t="shared" si="662"/>
        <v>287500</v>
      </c>
      <c r="AA1834" s="254">
        <v>0.01</v>
      </c>
      <c r="AB1834" s="83">
        <f t="shared" si="659"/>
        <v>28.75</v>
      </c>
      <c r="AC1834" s="83">
        <f t="shared" si="653"/>
        <v>24.4375</v>
      </c>
      <c r="AD1834" s="501" t="s">
        <v>10</v>
      </c>
      <c r="AE1834" s="489" t="s">
        <v>333</v>
      </c>
      <c r="AF1834" s="489" t="s">
        <v>81</v>
      </c>
      <c r="AG1834" s="498" t="s">
        <v>906</v>
      </c>
      <c r="AH1834" s="498" t="s">
        <v>340</v>
      </c>
      <c r="AI1834" s="12" t="s">
        <v>32</v>
      </c>
      <c r="AJ1834" s="6" t="s">
        <v>36</v>
      </c>
      <c r="AK1834" s="11" t="s">
        <v>15</v>
      </c>
      <c r="AL1834" s="11" t="s">
        <v>16</v>
      </c>
      <c r="AM1834" s="11" t="s">
        <v>17</v>
      </c>
      <c r="AN1834" s="11" t="s">
        <v>110</v>
      </c>
      <c r="AO1834" s="11" t="s">
        <v>520</v>
      </c>
      <c r="AP1834" s="11">
        <v>5</v>
      </c>
      <c r="AQ1834" s="11">
        <v>2</v>
      </c>
      <c r="AR1834" s="11">
        <v>19</v>
      </c>
    </row>
    <row r="1835" spans="1:44" ht="20.100000000000001" customHeight="1">
      <c r="A1835" s="256"/>
      <c r="B1835" s="243" t="s">
        <v>656</v>
      </c>
      <c r="C1835" s="258">
        <v>340</v>
      </c>
      <c r="D1835" s="259" t="s">
        <v>32</v>
      </c>
      <c r="E1835" s="260">
        <v>4</v>
      </c>
      <c r="F1835" s="260">
        <v>3</v>
      </c>
      <c r="G1835" s="260">
        <v>91</v>
      </c>
      <c r="H1835" s="247">
        <v>1</v>
      </c>
      <c r="I1835" s="84">
        <f t="shared" si="660"/>
        <v>1991</v>
      </c>
      <c r="J1835" s="84">
        <v>250</v>
      </c>
      <c r="K1835" s="80">
        <f t="shared" si="661"/>
        <v>497750</v>
      </c>
      <c r="L1835" s="245"/>
      <c r="M1835" s="248"/>
      <c r="N1835" s="249"/>
      <c r="O1835" s="45"/>
      <c r="P1835" s="139"/>
      <c r="Q1835" s="250"/>
      <c r="R1835" s="250"/>
      <c r="S1835" s="251"/>
      <c r="T1835" s="249"/>
      <c r="U1835" s="252"/>
      <c r="V1835" s="249"/>
      <c r="W1835" s="253"/>
      <c r="X1835" s="243"/>
      <c r="Y1835" s="243"/>
      <c r="Z1835" s="125">
        <f t="shared" si="662"/>
        <v>497750</v>
      </c>
      <c r="AA1835" s="254">
        <v>0.01</v>
      </c>
      <c r="AB1835" s="83">
        <f t="shared" si="659"/>
        <v>49.774999999999999</v>
      </c>
      <c r="AC1835" s="83">
        <f t="shared" si="653"/>
        <v>42.308749999999996</v>
      </c>
      <c r="AD1835" s="501" t="s">
        <v>10</v>
      </c>
      <c r="AE1835" s="489" t="s">
        <v>333</v>
      </c>
      <c r="AF1835" s="489" t="s">
        <v>81</v>
      </c>
      <c r="AG1835" s="498" t="s">
        <v>906</v>
      </c>
      <c r="AH1835" s="498" t="s">
        <v>340</v>
      </c>
      <c r="AI1835" s="12" t="s">
        <v>32</v>
      </c>
      <c r="AJ1835" s="6" t="s">
        <v>36</v>
      </c>
      <c r="AK1835" s="11" t="s">
        <v>15</v>
      </c>
      <c r="AL1835" s="11" t="s">
        <v>16</v>
      </c>
      <c r="AM1835" s="11" t="s">
        <v>17</v>
      </c>
      <c r="AN1835" s="11" t="s">
        <v>72</v>
      </c>
      <c r="AO1835" s="11" t="s">
        <v>626</v>
      </c>
      <c r="AP1835" s="11">
        <v>5</v>
      </c>
      <c r="AQ1835" s="11">
        <v>0</v>
      </c>
      <c r="AR1835" s="11">
        <v>40</v>
      </c>
    </row>
    <row r="1836" spans="1:44">
      <c r="A1836" s="283">
        <v>935</v>
      </c>
      <c r="B1836" s="243" t="s">
        <v>1322</v>
      </c>
      <c r="C1836" s="262">
        <v>23933</v>
      </c>
      <c r="D1836" s="245">
        <v>4</v>
      </c>
      <c r="E1836" s="248">
        <v>2</v>
      </c>
      <c r="F1836" s="248">
        <v>2</v>
      </c>
      <c r="G1836" s="248">
        <v>96</v>
      </c>
      <c r="H1836" s="247">
        <v>1</v>
      </c>
      <c r="I1836" s="84">
        <f t="shared" si="660"/>
        <v>1096</v>
      </c>
      <c r="J1836" s="84">
        <v>250</v>
      </c>
      <c r="K1836" s="80">
        <f t="shared" si="661"/>
        <v>274000</v>
      </c>
      <c r="L1836" s="245"/>
      <c r="M1836" s="248"/>
      <c r="N1836" s="249"/>
      <c r="O1836" s="45"/>
      <c r="P1836" s="139"/>
      <c r="Q1836" s="250"/>
      <c r="R1836" s="250"/>
      <c r="S1836" s="251"/>
      <c r="T1836" s="249"/>
      <c r="U1836" s="252"/>
      <c r="V1836" s="249"/>
      <c r="W1836" s="253"/>
      <c r="X1836" s="243"/>
      <c r="Y1836" s="243"/>
      <c r="Z1836" s="125">
        <f t="shared" si="662"/>
        <v>274000</v>
      </c>
      <c r="AA1836" s="254">
        <v>0.01</v>
      </c>
      <c r="AB1836" s="83">
        <f t="shared" si="659"/>
        <v>27.4</v>
      </c>
      <c r="AC1836" s="83">
        <f t="shared" si="653"/>
        <v>23.29</v>
      </c>
      <c r="AD1836" s="4" t="s">
        <v>10</v>
      </c>
      <c r="AE1836" s="4" t="s">
        <v>2271</v>
      </c>
      <c r="AF1836" s="4" t="s">
        <v>493</v>
      </c>
      <c r="AG1836" s="121">
        <v>3350400157853</v>
      </c>
      <c r="AH1836" s="8" t="s">
        <v>1539</v>
      </c>
      <c r="AI1836" s="35" t="s">
        <v>195</v>
      </c>
    </row>
    <row r="1837" spans="1:44">
      <c r="A1837" s="283">
        <v>936</v>
      </c>
      <c r="B1837" s="245" t="s">
        <v>1723</v>
      </c>
      <c r="C1837" s="245"/>
      <c r="D1837" s="245">
        <v>9</v>
      </c>
      <c r="E1837" s="248">
        <v>0</v>
      </c>
      <c r="F1837" s="248">
        <v>0</v>
      </c>
      <c r="G1837" s="248">
        <v>65</v>
      </c>
      <c r="H1837" s="247">
        <v>2</v>
      </c>
      <c r="I1837" s="65">
        <f>E1837*400+F1837*100+G1837</f>
        <v>65</v>
      </c>
      <c r="J1837" s="65">
        <v>250</v>
      </c>
      <c r="K1837" s="80">
        <f>I1837*J1837</f>
        <v>16250</v>
      </c>
      <c r="L1837" s="245"/>
      <c r="M1837" s="266"/>
      <c r="N1837" s="245"/>
      <c r="O1837" s="48"/>
      <c r="P1837" s="58"/>
      <c r="Q1837" s="245"/>
      <c r="R1837" s="251"/>
      <c r="S1837" s="245"/>
      <c r="T1837" s="245"/>
      <c r="U1837" s="248"/>
      <c r="V1837" s="245"/>
      <c r="W1837" s="278"/>
      <c r="X1837" s="257"/>
      <c r="Y1837" s="257"/>
      <c r="Z1837" s="125">
        <f>K1837</f>
        <v>16250</v>
      </c>
      <c r="AA1837" s="254">
        <v>0.02</v>
      </c>
      <c r="AB1837" s="82">
        <f>+Z1837*AA1837/100</f>
        <v>3.25</v>
      </c>
      <c r="AC1837" s="83">
        <f t="shared" si="653"/>
        <v>2.7624999999999997</v>
      </c>
      <c r="AD1837" s="4" t="s">
        <v>10</v>
      </c>
      <c r="AE1837" s="4" t="s">
        <v>2026</v>
      </c>
      <c r="AF1837" s="4" t="s">
        <v>12</v>
      </c>
      <c r="AG1837" s="121">
        <v>3350100378228</v>
      </c>
      <c r="AH1837" s="8" t="s">
        <v>2027</v>
      </c>
    </row>
    <row r="1838" spans="1:44" ht="20.100000000000001" customHeight="1">
      <c r="A1838" s="283">
        <v>937</v>
      </c>
      <c r="B1838" s="243" t="s">
        <v>656</v>
      </c>
      <c r="C1838" s="281">
        <v>749</v>
      </c>
      <c r="D1838" s="259" t="s">
        <v>32</v>
      </c>
      <c r="E1838" s="312">
        <v>4</v>
      </c>
      <c r="F1838" s="312">
        <v>2</v>
      </c>
      <c r="G1838" s="312">
        <v>9</v>
      </c>
      <c r="H1838" s="247">
        <v>1</v>
      </c>
      <c r="I1838" s="84">
        <f t="shared" si="660"/>
        <v>1809</v>
      </c>
      <c r="J1838" s="84">
        <v>250</v>
      </c>
      <c r="K1838" s="80">
        <f t="shared" si="661"/>
        <v>452250</v>
      </c>
      <c r="L1838" s="245"/>
      <c r="M1838" s="248"/>
      <c r="N1838" s="249"/>
      <c r="O1838" s="45"/>
      <c r="P1838" s="139"/>
      <c r="Q1838" s="250"/>
      <c r="R1838" s="250"/>
      <c r="S1838" s="251"/>
      <c r="T1838" s="249"/>
      <c r="U1838" s="252"/>
      <c r="V1838" s="249"/>
      <c r="W1838" s="253"/>
      <c r="X1838" s="243"/>
      <c r="Y1838" s="243"/>
      <c r="Z1838" s="125">
        <f t="shared" si="662"/>
        <v>452250</v>
      </c>
      <c r="AA1838" s="254">
        <v>0.01</v>
      </c>
      <c r="AB1838" s="83">
        <f t="shared" si="659"/>
        <v>45.225000000000001</v>
      </c>
      <c r="AC1838" s="83">
        <f t="shared" si="653"/>
        <v>38.441250000000004</v>
      </c>
      <c r="AD1838" s="501" t="s">
        <v>10</v>
      </c>
      <c r="AE1838" s="489" t="s">
        <v>249</v>
      </c>
      <c r="AF1838" s="489" t="s">
        <v>1323</v>
      </c>
      <c r="AG1838" s="498" t="s">
        <v>1092</v>
      </c>
      <c r="AH1838" s="498" t="s">
        <v>1526</v>
      </c>
      <c r="AI1838" s="12" t="s">
        <v>95</v>
      </c>
      <c r="AJ1838" s="6" t="s">
        <v>123</v>
      </c>
      <c r="AK1838" s="11" t="s">
        <v>15</v>
      </c>
      <c r="AL1838" s="11" t="s">
        <v>16</v>
      </c>
      <c r="AM1838" s="11" t="s">
        <v>17</v>
      </c>
      <c r="AN1838" s="11" t="s">
        <v>47</v>
      </c>
      <c r="AO1838" s="11" t="s">
        <v>619</v>
      </c>
      <c r="AP1838" s="11">
        <v>1</v>
      </c>
      <c r="AQ1838" s="11">
        <v>3</v>
      </c>
      <c r="AR1838" s="11">
        <v>60</v>
      </c>
    </row>
    <row r="1839" spans="1:44" ht="20.100000000000001" customHeight="1">
      <c r="A1839" s="256"/>
      <c r="B1839" s="243" t="s">
        <v>1322</v>
      </c>
      <c r="C1839" s="281">
        <v>23933</v>
      </c>
      <c r="D1839" s="259" t="s">
        <v>95</v>
      </c>
      <c r="E1839" s="312">
        <v>4</v>
      </c>
      <c r="F1839" s="312">
        <v>2</v>
      </c>
      <c r="G1839" s="312">
        <v>41</v>
      </c>
      <c r="H1839" s="247">
        <v>1</v>
      </c>
      <c r="I1839" s="84">
        <f t="shared" si="660"/>
        <v>1841</v>
      </c>
      <c r="J1839" s="84">
        <v>250</v>
      </c>
      <c r="K1839" s="80">
        <f t="shared" si="661"/>
        <v>460250</v>
      </c>
      <c r="L1839" s="245"/>
      <c r="M1839" s="248"/>
      <c r="N1839" s="249"/>
      <c r="O1839" s="45"/>
      <c r="P1839" s="139"/>
      <c r="Q1839" s="250"/>
      <c r="R1839" s="250"/>
      <c r="S1839" s="251"/>
      <c r="T1839" s="249"/>
      <c r="U1839" s="252"/>
      <c r="V1839" s="249"/>
      <c r="W1839" s="253"/>
      <c r="X1839" s="243"/>
      <c r="Y1839" s="243"/>
      <c r="Z1839" s="125">
        <f t="shared" si="662"/>
        <v>460250</v>
      </c>
      <c r="AA1839" s="254">
        <v>0.01</v>
      </c>
      <c r="AB1839" s="83">
        <f t="shared" si="659"/>
        <v>46.024999999999999</v>
      </c>
      <c r="AC1839" s="83">
        <f t="shared" si="653"/>
        <v>39.121249999999996</v>
      </c>
      <c r="AD1839" s="501" t="s">
        <v>10</v>
      </c>
      <c r="AE1839" s="489" t="s">
        <v>249</v>
      </c>
      <c r="AF1839" s="489" t="s">
        <v>1323</v>
      </c>
      <c r="AG1839" s="498" t="s">
        <v>1092</v>
      </c>
      <c r="AH1839" s="498" t="s">
        <v>1526</v>
      </c>
      <c r="AI1839" s="12" t="s">
        <v>95</v>
      </c>
      <c r="AJ1839" s="6" t="s">
        <v>123</v>
      </c>
      <c r="AK1839" s="11" t="s">
        <v>15</v>
      </c>
      <c r="AL1839" s="11"/>
      <c r="AM1839" s="11"/>
      <c r="AN1839" s="11"/>
      <c r="AO1839" s="11"/>
      <c r="AP1839" s="11"/>
      <c r="AQ1839" s="11"/>
      <c r="AR1839" s="11"/>
    </row>
    <row r="1840" spans="1:44">
      <c r="A1840" s="256">
        <v>938</v>
      </c>
      <c r="B1840" s="249" t="s">
        <v>1319</v>
      </c>
      <c r="C1840" s="263">
        <v>45839</v>
      </c>
      <c r="D1840" s="245">
        <v>5</v>
      </c>
      <c r="E1840" s="267">
        <v>0</v>
      </c>
      <c r="F1840" s="267">
        <v>0</v>
      </c>
      <c r="G1840" s="267">
        <v>16</v>
      </c>
      <c r="H1840" s="247">
        <v>2</v>
      </c>
      <c r="I1840" s="84">
        <f t="shared" si="660"/>
        <v>16</v>
      </c>
      <c r="J1840" s="84">
        <v>250</v>
      </c>
      <c r="K1840" s="80">
        <f t="shared" si="661"/>
        <v>4000</v>
      </c>
      <c r="L1840" s="245"/>
      <c r="M1840" s="266"/>
      <c r="N1840" s="245"/>
      <c r="O1840" s="45"/>
      <c r="P1840" s="139"/>
      <c r="Q1840" s="249"/>
      <c r="R1840" s="250"/>
      <c r="S1840" s="245"/>
      <c r="T1840" s="249"/>
      <c r="U1840" s="412"/>
      <c r="V1840" s="249"/>
      <c r="W1840" s="253"/>
      <c r="X1840" s="243"/>
      <c r="Y1840" s="243"/>
      <c r="Z1840" s="125">
        <f t="shared" si="662"/>
        <v>4000</v>
      </c>
      <c r="AA1840" s="254">
        <v>0.02</v>
      </c>
      <c r="AB1840" s="83">
        <f t="shared" si="659"/>
        <v>0.8</v>
      </c>
      <c r="AC1840" s="83">
        <f t="shared" si="653"/>
        <v>0.68</v>
      </c>
      <c r="AD1840" s="4" t="s">
        <v>20</v>
      </c>
      <c r="AE1840" s="4" t="s">
        <v>1837</v>
      </c>
      <c r="AF1840" s="4" t="s">
        <v>255</v>
      </c>
      <c r="AG1840" s="121">
        <v>3350400014074</v>
      </c>
      <c r="AH1840" s="8" t="s">
        <v>1838</v>
      </c>
    </row>
    <row r="1841" spans="1:44">
      <c r="A1841" s="256">
        <v>939</v>
      </c>
      <c r="B1841" s="249" t="s">
        <v>1759</v>
      </c>
      <c r="C1841" s="245"/>
      <c r="D1841" s="245">
        <v>9</v>
      </c>
      <c r="E1841" s="248">
        <v>1</v>
      </c>
      <c r="F1841" s="248">
        <v>3</v>
      </c>
      <c r="G1841" s="248">
        <v>0</v>
      </c>
      <c r="H1841" s="247">
        <v>2</v>
      </c>
      <c r="I1841" s="65">
        <f t="shared" si="660"/>
        <v>700</v>
      </c>
      <c r="J1841" s="84">
        <v>250</v>
      </c>
      <c r="K1841" s="80">
        <f t="shared" si="661"/>
        <v>175000</v>
      </c>
      <c r="L1841" s="245"/>
      <c r="M1841" s="266"/>
      <c r="N1841" s="245"/>
      <c r="O1841" s="45"/>
      <c r="P1841" s="139"/>
      <c r="Q1841" s="249"/>
      <c r="R1841" s="250"/>
      <c r="S1841" s="245"/>
      <c r="T1841" s="249"/>
      <c r="U1841" s="252"/>
      <c r="V1841" s="249"/>
      <c r="W1841" s="253"/>
      <c r="X1841" s="243"/>
      <c r="Y1841" s="243"/>
      <c r="Z1841" s="125">
        <f t="shared" si="662"/>
        <v>175000</v>
      </c>
      <c r="AA1841" s="254">
        <v>0.02</v>
      </c>
      <c r="AB1841" s="83">
        <f t="shared" si="659"/>
        <v>35</v>
      </c>
      <c r="AC1841" s="83">
        <f t="shared" si="653"/>
        <v>29.75</v>
      </c>
      <c r="AD1841" s="4" t="s">
        <v>10</v>
      </c>
      <c r="AE1841" s="4" t="s">
        <v>2033</v>
      </c>
      <c r="AF1841" s="4" t="s">
        <v>146</v>
      </c>
      <c r="AG1841" s="121">
        <v>3349900522917</v>
      </c>
      <c r="AH1841" s="8" t="s">
        <v>2034</v>
      </c>
    </row>
    <row r="1842" spans="1:44" ht="19.5" customHeight="1">
      <c r="A1842" s="256">
        <v>940</v>
      </c>
      <c r="B1842" s="257" t="s">
        <v>656</v>
      </c>
      <c r="C1842" s="258">
        <v>673</v>
      </c>
      <c r="D1842" s="259" t="s">
        <v>32</v>
      </c>
      <c r="E1842" s="260">
        <v>3</v>
      </c>
      <c r="F1842" s="260">
        <v>2</v>
      </c>
      <c r="G1842" s="260">
        <v>1</v>
      </c>
      <c r="H1842" s="247">
        <v>1</v>
      </c>
      <c r="I1842" s="84">
        <f>E1842*400+F1842*100+G1842</f>
        <v>1401</v>
      </c>
      <c r="J1842" s="84">
        <v>250</v>
      </c>
      <c r="K1842" s="80">
        <f>I1842*J1842</f>
        <v>350250</v>
      </c>
      <c r="L1842" s="245"/>
      <c r="M1842" s="248"/>
      <c r="N1842" s="245"/>
      <c r="O1842" s="48"/>
      <c r="P1842" s="58"/>
      <c r="Q1842" s="251"/>
      <c r="R1842" s="251"/>
      <c r="S1842" s="251"/>
      <c r="T1842" s="245"/>
      <c r="U1842" s="248"/>
      <c r="V1842" s="245"/>
      <c r="W1842" s="278"/>
      <c r="X1842" s="257"/>
      <c r="Y1842" s="257"/>
      <c r="Z1842" s="125">
        <f>K1842</f>
        <v>350250</v>
      </c>
      <c r="AA1842" s="254">
        <v>0.01</v>
      </c>
      <c r="AB1842" s="136">
        <f>+Z1842*AA1842/100</f>
        <v>35.024999999999999</v>
      </c>
      <c r="AC1842" s="83">
        <f t="shared" si="653"/>
        <v>29.771249999999998</v>
      </c>
      <c r="AD1842" s="501" t="s">
        <v>10</v>
      </c>
      <c r="AE1842" s="184" t="s">
        <v>2226</v>
      </c>
      <c r="AF1842" s="181"/>
      <c r="AG1842" s="498" t="s">
        <v>924</v>
      </c>
      <c r="AH1842" s="498" t="s">
        <v>538</v>
      </c>
      <c r="AI1842" s="12" t="s">
        <v>32</v>
      </c>
      <c r="AJ1842" s="6" t="s">
        <v>36</v>
      </c>
      <c r="AK1842" s="11" t="s">
        <v>15</v>
      </c>
      <c r="AL1842" s="11" t="s">
        <v>16</v>
      </c>
      <c r="AM1842" s="11" t="s">
        <v>17</v>
      </c>
      <c r="AN1842" s="11" t="s">
        <v>55</v>
      </c>
      <c r="AO1842" s="11" t="s">
        <v>416</v>
      </c>
      <c r="AP1842" s="11">
        <v>9</v>
      </c>
      <c r="AQ1842" s="11">
        <v>0</v>
      </c>
      <c r="AR1842" s="11">
        <v>82</v>
      </c>
    </row>
    <row r="1843" spans="1:44" ht="20.100000000000001" customHeight="1">
      <c r="A1843" s="256"/>
      <c r="B1843" s="257" t="s">
        <v>656</v>
      </c>
      <c r="C1843" s="258" t="s">
        <v>1132</v>
      </c>
      <c r="D1843" s="259" t="s">
        <v>14</v>
      </c>
      <c r="E1843" s="260">
        <v>0</v>
      </c>
      <c r="F1843" s="260">
        <v>2</v>
      </c>
      <c r="G1843" s="260">
        <v>80</v>
      </c>
      <c r="H1843" s="247">
        <v>1</v>
      </c>
      <c r="I1843" s="65">
        <f>E1843*400+F1843*100+G1843</f>
        <v>280</v>
      </c>
      <c r="J1843" s="84">
        <v>250</v>
      </c>
      <c r="K1843" s="80">
        <f>I1843*J1843</f>
        <v>70000</v>
      </c>
      <c r="L1843" s="245"/>
      <c r="M1843" s="248"/>
      <c r="N1843" s="245"/>
      <c r="O1843" s="48"/>
      <c r="P1843" s="58"/>
      <c r="Q1843" s="251"/>
      <c r="R1843" s="251"/>
      <c r="S1843" s="251"/>
      <c r="T1843" s="245"/>
      <c r="U1843" s="248"/>
      <c r="V1843" s="245"/>
      <c r="W1843" s="278"/>
      <c r="X1843" s="257"/>
      <c r="Y1843" s="257"/>
      <c r="Z1843" s="125"/>
      <c r="AA1843" s="254"/>
      <c r="AB1843" s="136"/>
      <c r="AC1843" s="83">
        <f t="shared" si="653"/>
        <v>0</v>
      </c>
      <c r="AD1843" s="501" t="s">
        <v>10</v>
      </c>
      <c r="AE1843" s="184" t="s">
        <v>2226</v>
      </c>
      <c r="AF1843" s="181"/>
      <c r="AG1843" s="498" t="s">
        <v>924</v>
      </c>
      <c r="AH1843" s="498" t="s">
        <v>538</v>
      </c>
      <c r="AI1843" s="12" t="s">
        <v>14</v>
      </c>
      <c r="AJ1843" s="6" t="s">
        <v>36</v>
      </c>
      <c r="AK1843" s="11"/>
      <c r="AL1843" s="11" t="s">
        <v>16</v>
      </c>
      <c r="AM1843" s="11" t="s">
        <v>17</v>
      </c>
      <c r="AN1843" s="11" t="s">
        <v>108</v>
      </c>
      <c r="AO1843" s="11" t="s">
        <v>462</v>
      </c>
      <c r="AP1843" s="11">
        <v>5</v>
      </c>
      <c r="AQ1843" s="11">
        <v>1</v>
      </c>
      <c r="AR1843" s="11">
        <v>12</v>
      </c>
    </row>
    <row r="1844" spans="1:44" ht="20.100000000000001" customHeight="1">
      <c r="A1844" s="256"/>
      <c r="B1844" s="257"/>
      <c r="C1844" s="390"/>
      <c r="D1844" s="259"/>
      <c r="E1844" s="260"/>
      <c r="F1844" s="260"/>
      <c r="G1844" s="260"/>
      <c r="H1844" s="247"/>
      <c r="I1844" s="65">
        <v>16</v>
      </c>
      <c r="J1844" s="84">
        <v>250</v>
      </c>
      <c r="K1844" s="80">
        <f>I1844*J1844</f>
        <v>4000</v>
      </c>
      <c r="L1844" s="245">
        <v>1</v>
      </c>
      <c r="M1844" s="248" t="s">
        <v>1592</v>
      </c>
      <c r="N1844" s="245" t="s">
        <v>1613</v>
      </c>
      <c r="O1844" s="48">
        <v>3</v>
      </c>
      <c r="P1844" s="58">
        <v>64</v>
      </c>
      <c r="Q1844" s="251">
        <v>100</v>
      </c>
      <c r="R1844" s="251">
        <v>7400</v>
      </c>
      <c r="S1844" s="58">
        <f t="shared" ref="S1844:S1846" si="663">+R1844*P1844</f>
        <v>473600</v>
      </c>
      <c r="T1844" s="245">
        <v>6</v>
      </c>
      <c r="U1844" s="248">
        <v>6</v>
      </c>
      <c r="V1844" s="58">
        <f>+S1844*0.94</f>
        <v>445184</v>
      </c>
      <c r="W1844" s="99">
        <f>+V1844+K1844</f>
        <v>449184</v>
      </c>
      <c r="X1844" s="59">
        <f>+W1844*0.5</f>
        <v>224592</v>
      </c>
      <c r="Y1844" s="257">
        <v>10</v>
      </c>
      <c r="Z1844" s="125"/>
      <c r="AA1844" s="71"/>
      <c r="AB1844" s="136">
        <f>+Z1844*AA1844/100</f>
        <v>0</v>
      </c>
      <c r="AC1844" s="83">
        <f t="shared" si="653"/>
        <v>0</v>
      </c>
      <c r="AD1844" s="488"/>
      <c r="AE1844" s="488"/>
      <c r="AF1844" s="488"/>
      <c r="AG1844" s="504"/>
      <c r="AH1844" s="504"/>
      <c r="AI1844" s="67"/>
      <c r="AJ1844" s="64"/>
      <c r="AK1844" s="11"/>
      <c r="AL1844" s="11"/>
      <c r="AM1844" s="11"/>
      <c r="AN1844" s="11"/>
      <c r="AO1844" s="11"/>
      <c r="AP1844" s="11"/>
      <c r="AQ1844" s="11"/>
      <c r="AR1844" s="11"/>
    </row>
    <row r="1845" spans="1:44" ht="20.100000000000001" customHeight="1">
      <c r="A1845" s="256"/>
      <c r="B1845" s="257"/>
      <c r="C1845" s="390"/>
      <c r="D1845" s="259"/>
      <c r="E1845" s="260"/>
      <c r="F1845" s="260"/>
      <c r="G1845" s="260"/>
      <c r="H1845" s="247"/>
      <c r="I1845" s="65">
        <v>9</v>
      </c>
      <c r="J1845" s="84">
        <v>250</v>
      </c>
      <c r="K1845" s="80">
        <f>I1845*J1845</f>
        <v>2250</v>
      </c>
      <c r="L1845" s="245">
        <v>2</v>
      </c>
      <c r="M1845" s="248" t="s">
        <v>1592</v>
      </c>
      <c r="N1845" s="245" t="s">
        <v>1613</v>
      </c>
      <c r="O1845" s="48">
        <v>3</v>
      </c>
      <c r="P1845" s="58">
        <v>36</v>
      </c>
      <c r="Q1845" s="251">
        <v>100</v>
      </c>
      <c r="R1845" s="251">
        <v>7400</v>
      </c>
      <c r="S1845" s="58">
        <f t="shared" si="663"/>
        <v>266400</v>
      </c>
      <c r="T1845" s="245">
        <v>23</v>
      </c>
      <c r="U1845" s="248">
        <v>36</v>
      </c>
      <c r="V1845" s="58">
        <f>+S1845*0.64</f>
        <v>170496</v>
      </c>
      <c r="W1845" s="99">
        <f>+V1845+K1845</f>
        <v>172746</v>
      </c>
      <c r="X1845" s="59">
        <f>+W1845</f>
        <v>172746</v>
      </c>
      <c r="Y1845" s="59"/>
      <c r="Z1845" s="59">
        <f>+X1845</f>
        <v>172746</v>
      </c>
      <c r="AA1845" s="71">
        <v>0.3</v>
      </c>
      <c r="AB1845" s="136">
        <f>+Z1845*AA1845/100</f>
        <v>518.23799999999994</v>
      </c>
      <c r="AC1845" s="83">
        <f t="shared" si="653"/>
        <v>440.50229999999993</v>
      </c>
      <c r="AD1845" s="488"/>
      <c r="AE1845" s="488"/>
      <c r="AF1845" s="488"/>
      <c r="AG1845" s="504"/>
      <c r="AH1845" s="504"/>
      <c r="AI1845" s="67"/>
      <c r="AJ1845" s="64"/>
      <c r="AK1845" s="11"/>
      <c r="AL1845" s="11"/>
      <c r="AM1845" s="11"/>
      <c r="AN1845" s="11"/>
      <c r="AO1845" s="11"/>
      <c r="AP1845" s="11"/>
      <c r="AQ1845" s="11"/>
      <c r="AR1845" s="11"/>
    </row>
    <row r="1846" spans="1:44" ht="20.100000000000001" customHeight="1">
      <c r="A1846" s="256"/>
      <c r="B1846" s="257"/>
      <c r="C1846" s="390"/>
      <c r="D1846" s="259"/>
      <c r="E1846" s="260"/>
      <c r="F1846" s="260"/>
      <c r="G1846" s="260"/>
      <c r="H1846" s="247"/>
      <c r="I1846" s="65">
        <v>36</v>
      </c>
      <c r="J1846" s="84">
        <v>250</v>
      </c>
      <c r="K1846" s="80">
        <f>I1846*J1846</f>
        <v>9000</v>
      </c>
      <c r="L1846" s="245">
        <v>3</v>
      </c>
      <c r="M1846" s="248" t="s">
        <v>1592</v>
      </c>
      <c r="N1846" s="245" t="s">
        <v>2170</v>
      </c>
      <c r="O1846" s="48">
        <v>5</v>
      </c>
      <c r="P1846" s="58">
        <v>208</v>
      </c>
      <c r="Q1846" s="251">
        <v>50</v>
      </c>
      <c r="R1846" s="251">
        <v>7400</v>
      </c>
      <c r="S1846" s="58">
        <f t="shared" si="663"/>
        <v>1539200</v>
      </c>
      <c r="T1846" s="245">
        <v>23</v>
      </c>
      <c r="U1846" s="248">
        <v>85</v>
      </c>
      <c r="V1846" s="58">
        <f>+S1846*0.15</f>
        <v>230880</v>
      </c>
      <c r="W1846" s="99">
        <f>+V1846+K1846</f>
        <v>239880</v>
      </c>
      <c r="X1846" s="59">
        <f>+W1846/2</f>
        <v>119940</v>
      </c>
      <c r="Y1846" s="257"/>
      <c r="Z1846" s="59">
        <f>+X1846</f>
        <v>119940</v>
      </c>
      <c r="AA1846" s="254">
        <v>0.3</v>
      </c>
      <c r="AB1846" s="136">
        <f>+Z1846*AA1846/100</f>
        <v>359.82</v>
      </c>
      <c r="AC1846" s="83">
        <f t="shared" si="653"/>
        <v>305.84699999999998</v>
      </c>
      <c r="AD1846" s="488"/>
      <c r="AE1846" s="488"/>
      <c r="AF1846" s="488"/>
      <c r="AG1846" s="504"/>
      <c r="AH1846" s="504"/>
      <c r="AI1846" s="67"/>
      <c r="AJ1846" s="64"/>
      <c r="AK1846" s="11"/>
      <c r="AL1846" s="11"/>
      <c r="AM1846" s="11"/>
      <c r="AN1846" s="11"/>
      <c r="AO1846" s="11"/>
      <c r="AP1846" s="11"/>
      <c r="AQ1846" s="11"/>
      <c r="AR1846" s="11"/>
    </row>
    <row r="1847" spans="1:44" ht="20.100000000000001" customHeight="1">
      <c r="A1847" s="256"/>
      <c r="B1847" s="257"/>
      <c r="C1847" s="390"/>
      <c r="D1847" s="259"/>
      <c r="E1847" s="260"/>
      <c r="F1847" s="260"/>
      <c r="G1847" s="260"/>
      <c r="H1847" s="247"/>
      <c r="I1847" s="65"/>
      <c r="J1847" s="84"/>
      <c r="K1847" s="80"/>
      <c r="L1847" s="245"/>
      <c r="M1847" s="248"/>
      <c r="N1847" s="245"/>
      <c r="O1847" s="48"/>
      <c r="P1847" s="58"/>
      <c r="Q1847" s="251"/>
      <c r="R1847" s="251"/>
      <c r="S1847" s="58"/>
      <c r="T1847" s="245"/>
      <c r="U1847" s="248"/>
      <c r="V1847" s="58"/>
      <c r="W1847" s="278"/>
      <c r="X1847" s="59">
        <f>+W1846/2</f>
        <v>119940</v>
      </c>
      <c r="Y1847" s="257"/>
      <c r="Z1847" s="59">
        <f>+X1847</f>
        <v>119940</v>
      </c>
      <c r="AA1847" s="254">
        <v>0.02</v>
      </c>
      <c r="AB1847" s="136">
        <f>+Z1847*AA1847/100</f>
        <v>23.988000000000003</v>
      </c>
      <c r="AC1847" s="83">
        <f t="shared" si="653"/>
        <v>20.389800000000001</v>
      </c>
      <c r="AD1847" s="488"/>
      <c r="AE1847" s="488"/>
      <c r="AF1847" s="488"/>
      <c r="AG1847" s="504"/>
      <c r="AH1847" s="504"/>
      <c r="AI1847" s="67"/>
      <c r="AJ1847" s="64"/>
      <c r="AK1847" s="11"/>
      <c r="AL1847" s="11"/>
      <c r="AM1847" s="11"/>
      <c r="AN1847" s="11"/>
      <c r="AO1847" s="11"/>
      <c r="AP1847" s="11"/>
      <c r="AQ1847" s="11"/>
      <c r="AR1847" s="11"/>
    </row>
    <row r="1848" spans="1:44" ht="20.100000000000001" customHeight="1">
      <c r="A1848" s="256"/>
      <c r="B1848" s="257"/>
      <c r="C1848" s="390"/>
      <c r="D1848" s="259"/>
      <c r="E1848" s="260"/>
      <c r="F1848" s="260"/>
      <c r="G1848" s="260"/>
      <c r="H1848" s="247"/>
      <c r="I1848" s="65">
        <v>12</v>
      </c>
      <c r="J1848" s="84">
        <v>250</v>
      </c>
      <c r="K1848" s="80">
        <f>I1848*J1848</f>
        <v>3000</v>
      </c>
      <c r="L1848" s="245">
        <v>4</v>
      </c>
      <c r="M1848" s="248" t="s">
        <v>1586</v>
      </c>
      <c r="N1848" s="245" t="s">
        <v>1595</v>
      </c>
      <c r="O1848" s="48">
        <v>3</v>
      </c>
      <c r="P1848" s="58">
        <v>48</v>
      </c>
      <c r="Q1848" s="251">
        <v>100</v>
      </c>
      <c r="R1848" s="251">
        <v>2600</v>
      </c>
      <c r="S1848" s="58">
        <f>+R1848*P1848</f>
        <v>124800</v>
      </c>
      <c r="T1848" s="245">
        <v>11</v>
      </c>
      <c r="U1848" s="248">
        <v>45</v>
      </c>
      <c r="V1848" s="58">
        <f>+S1848*0.55</f>
        <v>68640</v>
      </c>
      <c r="W1848" s="99">
        <f>+V1848+K1848</f>
        <v>71640</v>
      </c>
      <c r="X1848" s="59">
        <f>+W1848</f>
        <v>71640</v>
      </c>
      <c r="Y1848" s="257"/>
      <c r="Z1848" s="125">
        <f>+X1848</f>
        <v>71640</v>
      </c>
      <c r="AA1848" s="254">
        <v>0.3</v>
      </c>
      <c r="AB1848" s="136">
        <f>+Z1848*AA1848/100</f>
        <v>214.92</v>
      </c>
      <c r="AC1848" s="83">
        <f t="shared" si="653"/>
        <v>182.68199999999999</v>
      </c>
      <c r="AD1848" s="488"/>
      <c r="AE1848" s="488"/>
      <c r="AF1848" s="488"/>
      <c r="AG1848" s="504"/>
      <c r="AH1848" s="504"/>
      <c r="AI1848" s="67"/>
      <c r="AJ1848" s="64"/>
      <c r="AK1848" s="11"/>
      <c r="AL1848" s="11"/>
      <c r="AM1848" s="11"/>
      <c r="AN1848" s="11"/>
      <c r="AO1848" s="11"/>
      <c r="AP1848" s="11"/>
      <c r="AQ1848" s="11"/>
      <c r="AR1848" s="11"/>
    </row>
    <row r="1849" spans="1:44" ht="20.100000000000001" customHeight="1">
      <c r="A1849" s="256"/>
      <c r="B1849" s="257"/>
      <c r="C1849" s="390"/>
      <c r="D1849" s="259"/>
      <c r="E1849" s="260"/>
      <c r="F1849" s="260"/>
      <c r="G1849" s="260"/>
      <c r="H1849" s="247"/>
      <c r="I1849" s="60">
        <v>70.819999999999993</v>
      </c>
      <c r="J1849" s="84">
        <v>250</v>
      </c>
      <c r="K1849" s="80">
        <f>I1849*J1849</f>
        <v>17705</v>
      </c>
      <c r="L1849" s="245">
        <v>5</v>
      </c>
      <c r="M1849" s="248" t="s">
        <v>1592</v>
      </c>
      <c r="N1849" s="245" t="s">
        <v>2170</v>
      </c>
      <c r="O1849" s="48">
        <v>2</v>
      </c>
      <c r="P1849" s="58">
        <f>14.71*19.26</f>
        <v>283.31460000000004</v>
      </c>
      <c r="Q1849" s="251">
        <v>100</v>
      </c>
      <c r="R1849" s="251">
        <v>7400</v>
      </c>
      <c r="S1849" s="58">
        <f>+P1849*R1849</f>
        <v>2096528.0400000003</v>
      </c>
      <c r="T1849" s="245">
        <v>33</v>
      </c>
      <c r="U1849" s="248">
        <v>85</v>
      </c>
      <c r="V1849" s="58">
        <f>+S1849*0.15</f>
        <v>314479.20600000001</v>
      </c>
      <c r="W1849" s="99">
        <f>+V1849+K1849</f>
        <v>332184.20600000001</v>
      </c>
      <c r="X1849" s="59">
        <f>+W1849</f>
        <v>332184.20600000001</v>
      </c>
      <c r="Y1849" s="257">
        <v>10</v>
      </c>
      <c r="Z1849" s="125"/>
      <c r="AA1849" s="254"/>
      <c r="AB1849" s="136"/>
      <c r="AC1849" s="83">
        <f t="shared" si="653"/>
        <v>0</v>
      </c>
      <c r="AD1849" s="488"/>
      <c r="AE1849" s="488"/>
      <c r="AF1849" s="488"/>
      <c r="AG1849" s="504"/>
      <c r="AH1849" s="504"/>
      <c r="AI1849" s="67"/>
      <c r="AJ1849" s="64"/>
      <c r="AK1849" s="11"/>
      <c r="AL1849" s="11"/>
      <c r="AM1849" s="11"/>
      <c r="AN1849" s="11"/>
      <c r="AO1849" s="11"/>
      <c r="AP1849" s="11"/>
      <c r="AQ1849" s="11"/>
      <c r="AR1849" s="11"/>
    </row>
    <row r="1850" spans="1:44" ht="20.100000000000001" customHeight="1">
      <c r="A1850" s="256"/>
      <c r="B1850" s="257"/>
      <c r="C1850" s="390"/>
      <c r="D1850" s="259"/>
      <c r="E1850" s="260"/>
      <c r="F1850" s="260"/>
      <c r="G1850" s="260"/>
      <c r="H1850" s="247"/>
      <c r="I1850" s="60">
        <v>136.18</v>
      </c>
      <c r="J1850" s="84">
        <v>250</v>
      </c>
      <c r="K1850" s="97">
        <f>+I1850*J1850</f>
        <v>34045</v>
      </c>
      <c r="L1850" s="245"/>
      <c r="M1850" s="248"/>
      <c r="N1850" s="245"/>
      <c r="O1850" s="48"/>
      <c r="P1850" s="58"/>
      <c r="Q1850" s="251"/>
      <c r="R1850" s="251"/>
      <c r="S1850" s="251"/>
      <c r="T1850" s="245"/>
      <c r="U1850" s="248"/>
      <c r="V1850" s="245"/>
      <c r="W1850" s="278"/>
      <c r="X1850" s="257"/>
      <c r="Y1850" s="257"/>
      <c r="Z1850" s="125">
        <f>+K1850</f>
        <v>34045</v>
      </c>
      <c r="AA1850" s="254">
        <v>0.02</v>
      </c>
      <c r="AB1850" s="136">
        <f>+Z1850*AA1850/100</f>
        <v>6.8090000000000002</v>
      </c>
      <c r="AC1850" s="83">
        <f t="shared" si="653"/>
        <v>5.7876500000000002</v>
      </c>
      <c r="AD1850" s="488"/>
      <c r="AE1850" s="488"/>
      <c r="AF1850" s="488"/>
      <c r="AG1850" s="504"/>
      <c r="AH1850" s="504"/>
      <c r="AI1850" s="67"/>
      <c r="AJ1850" s="64"/>
      <c r="AK1850" s="11"/>
      <c r="AL1850" s="11"/>
      <c r="AM1850" s="11"/>
      <c r="AN1850" s="11"/>
      <c r="AO1850" s="11"/>
      <c r="AP1850" s="11"/>
      <c r="AQ1850" s="11"/>
      <c r="AR1850" s="11"/>
    </row>
    <row r="1851" spans="1:44" ht="20.100000000000001" customHeight="1">
      <c r="A1851" s="256"/>
      <c r="B1851" s="257"/>
      <c r="C1851" s="390"/>
      <c r="D1851" s="259"/>
      <c r="E1851" s="260"/>
      <c r="F1851" s="260"/>
      <c r="G1851" s="260"/>
      <c r="H1851" s="247"/>
      <c r="I1851" s="65"/>
      <c r="J1851" s="84"/>
      <c r="K1851" s="80"/>
      <c r="L1851" s="245"/>
      <c r="M1851" s="248"/>
      <c r="N1851" s="245"/>
      <c r="O1851" s="48"/>
      <c r="P1851" s="58"/>
      <c r="Q1851" s="251"/>
      <c r="R1851" s="251"/>
      <c r="S1851" s="251"/>
      <c r="T1851" s="245"/>
      <c r="U1851" s="248"/>
      <c r="V1851" s="245"/>
      <c r="W1851" s="278"/>
      <c r="X1851" s="257"/>
      <c r="Y1851" s="257"/>
      <c r="Z1851" s="125"/>
      <c r="AA1851" s="254"/>
      <c r="AB1851" s="136"/>
      <c r="AC1851" s="83">
        <f t="shared" si="653"/>
        <v>0</v>
      </c>
      <c r="AD1851" s="488"/>
      <c r="AE1851" s="488"/>
      <c r="AF1851" s="488"/>
      <c r="AG1851" s="504"/>
      <c r="AH1851" s="504"/>
      <c r="AI1851" s="67"/>
      <c r="AJ1851" s="64"/>
      <c r="AK1851" s="11"/>
      <c r="AL1851" s="11"/>
      <c r="AM1851" s="11"/>
      <c r="AN1851" s="11"/>
      <c r="AO1851" s="11"/>
      <c r="AP1851" s="11"/>
      <c r="AQ1851" s="11"/>
      <c r="AR1851" s="11"/>
    </row>
    <row r="1852" spans="1:44">
      <c r="A1852" s="256">
        <v>941</v>
      </c>
      <c r="B1852" s="249" t="s">
        <v>1723</v>
      </c>
      <c r="C1852" s="245"/>
      <c r="D1852" s="245">
        <v>5</v>
      </c>
      <c r="E1852" s="248">
        <v>0</v>
      </c>
      <c r="F1852" s="248">
        <v>2</v>
      </c>
      <c r="G1852" s="248">
        <v>51</v>
      </c>
      <c r="H1852" s="247">
        <v>2</v>
      </c>
      <c r="I1852" s="65">
        <f t="shared" si="660"/>
        <v>251</v>
      </c>
      <c r="J1852" s="84">
        <v>250</v>
      </c>
      <c r="K1852" s="80">
        <f t="shared" si="661"/>
        <v>62750</v>
      </c>
      <c r="L1852" s="245">
        <v>1</v>
      </c>
      <c r="M1852" s="266" t="s">
        <v>1592</v>
      </c>
      <c r="N1852" s="245" t="s">
        <v>1621</v>
      </c>
      <c r="O1852" s="45"/>
      <c r="P1852" s="142">
        <v>216</v>
      </c>
      <c r="Q1852" s="249"/>
      <c r="R1852" s="250"/>
      <c r="S1852" s="245"/>
      <c r="T1852" s="249">
        <v>23</v>
      </c>
      <c r="U1852" s="252"/>
      <c r="V1852" s="249"/>
      <c r="W1852" s="253"/>
      <c r="X1852" s="243"/>
      <c r="Y1852" s="243"/>
      <c r="Z1852" s="125">
        <f t="shared" si="662"/>
        <v>62750</v>
      </c>
      <c r="AA1852" s="254">
        <v>0.02</v>
      </c>
      <c r="AB1852" s="83">
        <f t="shared" si="659"/>
        <v>12.55</v>
      </c>
      <c r="AC1852" s="83">
        <f t="shared" si="653"/>
        <v>10.6675</v>
      </c>
      <c r="AD1852" s="4" t="s">
        <v>10</v>
      </c>
      <c r="AE1852" s="4" t="s">
        <v>1943</v>
      </c>
      <c r="AF1852" s="4" t="s">
        <v>112</v>
      </c>
      <c r="AG1852" s="121">
        <v>3350400250898</v>
      </c>
      <c r="AH1852" s="8" t="s">
        <v>1944</v>
      </c>
    </row>
    <row r="1853" spans="1:44">
      <c r="A1853" s="256"/>
      <c r="B1853" s="249"/>
      <c r="C1853" s="245"/>
      <c r="D1853" s="245"/>
      <c r="E1853" s="248"/>
      <c r="F1853" s="248"/>
      <c r="G1853" s="248"/>
      <c r="H1853" s="247"/>
      <c r="I1853" s="65"/>
      <c r="J1853" s="65"/>
      <c r="K1853" s="80"/>
      <c r="L1853" s="245">
        <v>2</v>
      </c>
      <c r="M1853" s="266" t="s">
        <v>1592</v>
      </c>
      <c r="N1853" s="245" t="s">
        <v>1613</v>
      </c>
      <c r="O1853" s="45"/>
      <c r="P1853" s="58">
        <v>101</v>
      </c>
      <c r="Q1853" s="249"/>
      <c r="R1853" s="250"/>
      <c r="S1853" s="245"/>
      <c r="T1853" s="249">
        <v>33</v>
      </c>
      <c r="U1853" s="252"/>
      <c r="V1853" s="249"/>
      <c r="W1853" s="253"/>
      <c r="X1853" s="243"/>
      <c r="Y1853" s="243"/>
      <c r="Z1853" s="125"/>
      <c r="AA1853" s="254"/>
      <c r="AB1853" s="83"/>
      <c r="AC1853" s="83">
        <f t="shared" si="653"/>
        <v>0</v>
      </c>
    </row>
    <row r="1854" spans="1:44">
      <c r="A1854" s="256"/>
      <c r="B1854" s="249"/>
      <c r="C1854" s="245"/>
      <c r="D1854" s="245"/>
      <c r="E1854" s="248"/>
      <c r="F1854" s="248"/>
      <c r="G1854" s="248"/>
      <c r="H1854" s="247"/>
      <c r="I1854" s="65"/>
      <c r="J1854" s="65"/>
      <c r="K1854" s="80"/>
      <c r="L1854" s="245">
        <v>3</v>
      </c>
      <c r="M1854" s="266" t="s">
        <v>1630</v>
      </c>
      <c r="N1854" s="245" t="s">
        <v>1595</v>
      </c>
      <c r="O1854" s="45"/>
      <c r="P1854" s="58">
        <v>15</v>
      </c>
      <c r="Q1854" s="249"/>
      <c r="R1854" s="250"/>
      <c r="S1854" s="245"/>
      <c r="T1854" s="249">
        <v>63</v>
      </c>
      <c r="U1854" s="252"/>
      <c r="V1854" s="249"/>
      <c r="W1854" s="253"/>
      <c r="X1854" s="243"/>
      <c r="Y1854" s="243"/>
      <c r="Z1854" s="125"/>
      <c r="AA1854" s="254"/>
      <c r="AB1854" s="83"/>
      <c r="AC1854" s="83">
        <f t="shared" si="653"/>
        <v>0</v>
      </c>
    </row>
    <row r="1855" spans="1:44">
      <c r="A1855" s="256"/>
      <c r="B1855" s="249"/>
      <c r="C1855" s="245"/>
      <c r="D1855" s="245"/>
      <c r="E1855" s="248"/>
      <c r="F1855" s="248"/>
      <c r="G1855" s="248"/>
      <c r="H1855" s="247"/>
      <c r="I1855" s="65"/>
      <c r="J1855" s="65"/>
      <c r="K1855" s="80"/>
      <c r="L1855" s="245">
        <v>4</v>
      </c>
      <c r="M1855" s="266" t="s">
        <v>1668</v>
      </c>
      <c r="N1855" s="245" t="s">
        <v>1595</v>
      </c>
      <c r="O1855" s="45"/>
      <c r="P1855" s="58">
        <v>15</v>
      </c>
      <c r="Q1855" s="249"/>
      <c r="R1855" s="250"/>
      <c r="S1855" s="245"/>
      <c r="T1855" s="249">
        <v>33</v>
      </c>
      <c r="U1855" s="252"/>
      <c r="V1855" s="249"/>
      <c r="W1855" s="253"/>
      <c r="X1855" s="243"/>
      <c r="Y1855" s="243"/>
      <c r="Z1855" s="125"/>
      <c r="AA1855" s="254"/>
      <c r="AB1855" s="83"/>
      <c r="AC1855" s="83">
        <f t="shared" si="653"/>
        <v>0</v>
      </c>
    </row>
    <row r="1856" spans="1:44">
      <c r="A1856" s="256"/>
      <c r="B1856" s="249"/>
      <c r="C1856" s="245"/>
      <c r="D1856" s="245"/>
      <c r="E1856" s="248"/>
      <c r="F1856" s="248"/>
      <c r="G1856" s="248"/>
      <c r="H1856" s="247"/>
      <c r="I1856" s="65"/>
      <c r="J1856" s="65"/>
      <c r="K1856" s="80"/>
      <c r="L1856" s="245">
        <v>5</v>
      </c>
      <c r="M1856" s="266" t="s">
        <v>1639</v>
      </c>
      <c r="N1856" s="245" t="s">
        <v>1595</v>
      </c>
      <c r="O1856" s="45"/>
      <c r="P1856" s="58">
        <v>32</v>
      </c>
      <c r="Q1856" s="249"/>
      <c r="R1856" s="250"/>
      <c r="S1856" s="245"/>
      <c r="T1856" s="249">
        <v>33</v>
      </c>
      <c r="U1856" s="252"/>
      <c r="V1856" s="249"/>
      <c r="W1856" s="253"/>
      <c r="X1856" s="243"/>
      <c r="Y1856" s="243"/>
      <c r="Z1856" s="125"/>
      <c r="AA1856" s="254"/>
      <c r="AB1856" s="83"/>
      <c r="AC1856" s="83">
        <f t="shared" si="653"/>
        <v>0</v>
      </c>
    </row>
    <row r="1857" spans="1:44">
      <c r="A1857" s="283">
        <v>942</v>
      </c>
      <c r="B1857" s="243" t="s">
        <v>1322</v>
      </c>
      <c r="C1857" s="262">
        <v>23933</v>
      </c>
      <c r="D1857" s="245">
        <v>4</v>
      </c>
      <c r="E1857" s="267">
        <v>4</v>
      </c>
      <c r="F1857" s="267">
        <v>2</v>
      </c>
      <c r="G1857" s="267">
        <v>80</v>
      </c>
      <c r="H1857" s="247">
        <v>1</v>
      </c>
      <c r="I1857" s="84">
        <f>E1857*400+F1857*100+G1857</f>
        <v>1880</v>
      </c>
      <c r="J1857" s="84">
        <v>250</v>
      </c>
      <c r="K1857" s="80">
        <f>I1857*J1857</f>
        <v>470000</v>
      </c>
      <c r="L1857" s="245"/>
      <c r="M1857" s="248"/>
      <c r="N1857" s="249"/>
      <c r="O1857" s="45"/>
      <c r="P1857" s="58"/>
      <c r="Q1857" s="250"/>
      <c r="R1857" s="250"/>
      <c r="S1857" s="251"/>
      <c r="T1857" s="249"/>
      <c r="U1857" s="252"/>
      <c r="V1857" s="249"/>
      <c r="W1857" s="253"/>
      <c r="X1857" s="243"/>
      <c r="Y1857" s="243"/>
      <c r="Z1857" s="125">
        <f>K1857</f>
        <v>470000</v>
      </c>
      <c r="AA1857" s="254">
        <v>0.01</v>
      </c>
      <c r="AB1857" s="83">
        <f>+Z1857*AA1857/100</f>
        <v>47</v>
      </c>
      <c r="AC1857" s="83">
        <f t="shared" si="653"/>
        <v>39.949999999999996</v>
      </c>
      <c r="AD1857" s="4" t="s">
        <v>20</v>
      </c>
      <c r="AE1857" s="4" t="s">
        <v>1348</v>
      </c>
      <c r="AF1857" s="4" t="s">
        <v>240</v>
      </c>
      <c r="AG1857" s="121">
        <v>3350500241980</v>
      </c>
      <c r="AH1857" s="8" t="s">
        <v>1538</v>
      </c>
      <c r="AI1857" s="204" t="s">
        <v>195</v>
      </c>
    </row>
    <row r="1858" spans="1:44">
      <c r="A1858" s="283"/>
      <c r="B1858" s="243" t="s">
        <v>1322</v>
      </c>
      <c r="C1858" s="262">
        <v>23933</v>
      </c>
      <c r="D1858" s="245">
        <v>4</v>
      </c>
      <c r="E1858" s="267">
        <v>6</v>
      </c>
      <c r="F1858" s="267">
        <v>3</v>
      </c>
      <c r="G1858" s="267">
        <v>0</v>
      </c>
      <c r="H1858" s="247">
        <v>1</v>
      </c>
      <c r="I1858" s="84">
        <v>2700</v>
      </c>
      <c r="J1858" s="84">
        <v>250</v>
      </c>
      <c r="K1858" s="80">
        <f>+I1858*J1858</f>
        <v>675000</v>
      </c>
      <c r="L1858" s="245"/>
      <c r="M1858" s="248"/>
      <c r="N1858" s="249"/>
      <c r="O1858" s="45"/>
      <c r="P1858" s="58"/>
      <c r="Q1858" s="250"/>
      <c r="R1858" s="250"/>
      <c r="S1858" s="251"/>
      <c r="T1858" s="249"/>
      <c r="U1858" s="252"/>
      <c r="V1858" s="249"/>
      <c r="W1858" s="253"/>
      <c r="X1858" s="243"/>
      <c r="Y1858" s="243"/>
      <c r="Z1858" s="125">
        <v>675000</v>
      </c>
      <c r="AA1858" s="254">
        <v>0.01</v>
      </c>
      <c r="AB1858" s="83">
        <f>+Z1858*AA1858/100</f>
        <v>67.5</v>
      </c>
      <c r="AC1858" s="83"/>
      <c r="AI1858" s="204"/>
    </row>
    <row r="1859" spans="1:44">
      <c r="A1859" s="256">
        <v>943</v>
      </c>
      <c r="B1859" s="249" t="s">
        <v>1723</v>
      </c>
      <c r="C1859" s="245"/>
      <c r="D1859" s="245">
        <v>6</v>
      </c>
      <c r="E1859" s="248">
        <v>0</v>
      </c>
      <c r="F1859" s="248">
        <v>1</v>
      </c>
      <c r="G1859" s="248">
        <v>66</v>
      </c>
      <c r="H1859" s="247">
        <v>2</v>
      </c>
      <c r="I1859" s="65">
        <f>E1859*400+F1859*100+G1859</f>
        <v>166</v>
      </c>
      <c r="J1859" s="65">
        <v>250</v>
      </c>
      <c r="K1859" s="80">
        <f>I1859*J1859</f>
        <v>41500</v>
      </c>
      <c r="L1859" s="245">
        <v>1</v>
      </c>
      <c r="M1859" s="266" t="s">
        <v>1592</v>
      </c>
      <c r="N1859" s="245" t="s">
        <v>1621</v>
      </c>
      <c r="O1859" s="45"/>
      <c r="P1859" s="58">
        <v>155</v>
      </c>
      <c r="Q1859" s="249"/>
      <c r="R1859" s="250"/>
      <c r="S1859" s="245"/>
      <c r="T1859" s="249">
        <v>53</v>
      </c>
      <c r="U1859" s="252"/>
      <c r="V1859" s="249"/>
      <c r="W1859" s="253"/>
      <c r="X1859" s="243"/>
      <c r="Y1859" s="243"/>
      <c r="Z1859" s="125">
        <f>K1859</f>
        <v>41500</v>
      </c>
      <c r="AA1859" s="254">
        <v>0.02</v>
      </c>
      <c r="AB1859" s="83">
        <f>+Z1859*AA1859/100</f>
        <v>8.3000000000000007</v>
      </c>
      <c r="AC1859" s="83">
        <f t="shared" si="653"/>
        <v>7.0550000000000006</v>
      </c>
      <c r="AD1859" s="4" t="s">
        <v>10</v>
      </c>
      <c r="AE1859" s="4" t="s">
        <v>1724</v>
      </c>
      <c r="AF1859" s="4" t="s">
        <v>711</v>
      </c>
    </row>
    <row r="1860" spans="1:44">
      <c r="A1860" s="256"/>
      <c r="B1860" s="249" t="s">
        <v>1759</v>
      </c>
      <c r="C1860" s="245"/>
      <c r="D1860" s="245"/>
      <c r="E1860" s="248">
        <v>5</v>
      </c>
      <c r="F1860" s="248">
        <v>0</v>
      </c>
      <c r="G1860" s="248">
        <v>0</v>
      </c>
      <c r="H1860" s="247">
        <v>3</v>
      </c>
      <c r="I1860" s="65">
        <f>E1860*400+F1860*100+G1860</f>
        <v>2000</v>
      </c>
      <c r="J1860" s="65">
        <v>250</v>
      </c>
      <c r="K1860" s="80">
        <f>I1860*J1860</f>
        <v>500000</v>
      </c>
      <c r="L1860" s="245"/>
      <c r="M1860" s="266"/>
      <c r="N1860" s="245"/>
      <c r="O1860" s="45"/>
      <c r="P1860" s="58"/>
      <c r="Q1860" s="249"/>
      <c r="R1860" s="250"/>
      <c r="S1860" s="245"/>
      <c r="T1860" s="249"/>
      <c r="U1860" s="252"/>
      <c r="V1860" s="249"/>
      <c r="W1860" s="253"/>
      <c r="X1860" s="243"/>
      <c r="Y1860" s="243"/>
      <c r="Z1860" s="125">
        <f>K1860</f>
        <v>500000</v>
      </c>
      <c r="AA1860" s="254">
        <v>0.01</v>
      </c>
      <c r="AB1860" s="83">
        <f>+Z1860*AA1860/100</f>
        <v>50</v>
      </c>
      <c r="AC1860" s="83">
        <f t="shared" si="653"/>
        <v>42.5</v>
      </c>
      <c r="AE1860" s="4" t="s">
        <v>1724</v>
      </c>
      <c r="AF1860" s="4" t="s">
        <v>711</v>
      </c>
    </row>
    <row r="1861" spans="1:44">
      <c r="A1861" s="256"/>
      <c r="B1861" s="249" t="s">
        <v>1723</v>
      </c>
      <c r="C1861" s="245"/>
      <c r="D1861" s="245">
        <v>6</v>
      </c>
      <c r="E1861" s="248">
        <v>0</v>
      </c>
      <c r="F1861" s="248">
        <v>1</v>
      </c>
      <c r="G1861" s="248">
        <v>80</v>
      </c>
      <c r="H1861" s="247">
        <v>2</v>
      </c>
      <c r="I1861" s="65">
        <f>E1861*400+F1861*100+G1861</f>
        <v>180</v>
      </c>
      <c r="J1861" s="65">
        <v>130</v>
      </c>
      <c r="K1861" s="80">
        <f>I1861*J1861</f>
        <v>23400</v>
      </c>
      <c r="L1861" s="245">
        <v>1</v>
      </c>
      <c r="M1861" s="266" t="s">
        <v>1592</v>
      </c>
      <c r="N1861" s="245" t="s">
        <v>1595</v>
      </c>
      <c r="O1861" s="45"/>
      <c r="P1861" s="141">
        <v>248</v>
      </c>
      <c r="Q1861" s="249"/>
      <c r="R1861" s="250"/>
      <c r="S1861" s="245"/>
      <c r="T1861" s="249">
        <v>33</v>
      </c>
      <c r="U1861" s="252"/>
      <c r="V1861" s="249"/>
      <c r="W1861" s="253"/>
      <c r="X1861" s="243"/>
      <c r="Y1861" s="243"/>
      <c r="Z1861" s="125">
        <f>K1861</f>
        <v>23400</v>
      </c>
      <c r="AA1861" s="254">
        <v>0.02</v>
      </c>
      <c r="AB1861" s="83">
        <f t="shared" ref="AB1861:AB1865" si="664">+Z1861*AA1861/100</f>
        <v>4.68</v>
      </c>
      <c r="AC1861" s="83">
        <f t="shared" si="653"/>
        <v>3.9779999999999998</v>
      </c>
      <c r="AD1861" s="4" t="s">
        <v>10</v>
      </c>
      <c r="AE1861" s="4" t="s">
        <v>1724</v>
      </c>
      <c r="AF1861" s="4" t="s">
        <v>711</v>
      </c>
      <c r="AG1861" s="121">
        <v>3350400054366</v>
      </c>
      <c r="AH1861" s="121" t="s">
        <v>1725</v>
      </c>
    </row>
    <row r="1862" spans="1:44">
      <c r="A1862" s="256"/>
      <c r="B1862" s="249"/>
      <c r="C1862" s="245"/>
      <c r="D1862" s="245"/>
      <c r="E1862" s="248"/>
      <c r="F1862" s="248"/>
      <c r="G1862" s="248"/>
      <c r="H1862" s="247"/>
      <c r="I1862" s="65"/>
      <c r="J1862" s="65"/>
      <c r="K1862" s="80"/>
      <c r="L1862" s="245">
        <v>2</v>
      </c>
      <c r="M1862" s="266" t="s">
        <v>1630</v>
      </c>
      <c r="N1862" s="245" t="s">
        <v>1595</v>
      </c>
      <c r="O1862" s="45"/>
      <c r="P1862" s="139">
        <v>32</v>
      </c>
      <c r="Q1862" s="249"/>
      <c r="R1862" s="250"/>
      <c r="S1862" s="245"/>
      <c r="T1862" s="249">
        <v>33</v>
      </c>
      <c r="U1862" s="252"/>
      <c r="V1862" s="249"/>
      <c r="W1862" s="253"/>
      <c r="X1862" s="243"/>
      <c r="Y1862" s="243"/>
      <c r="Z1862" s="125"/>
      <c r="AA1862" s="254"/>
      <c r="AB1862" s="83"/>
      <c r="AC1862" s="83">
        <f t="shared" si="653"/>
        <v>0</v>
      </c>
    </row>
    <row r="1863" spans="1:44">
      <c r="A1863" s="256"/>
      <c r="B1863" s="249"/>
      <c r="C1863" s="245"/>
      <c r="D1863" s="245"/>
      <c r="E1863" s="248"/>
      <c r="F1863" s="248"/>
      <c r="G1863" s="248"/>
      <c r="H1863" s="247"/>
      <c r="I1863" s="65"/>
      <c r="J1863" s="65"/>
      <c r="K1863" s="80"/>
      <c r="L1863" s="245">
        <v>3</v>
      </c>
      <c r="M1863" s="266" t="s">
        <v>1639</v>
      </c>
      <c r="N1863" s="245" t="s">
        <v>1595</v>
      </c>
      <c r="O1863" s="45"/>
      <c r="P1863" s="58">
        <v>182</v>
      </c>
      <c r="Q1863" s="249"/>
      <c r="R1863" s="250"/>
      <c r="S1863" s="245"/>
      <c r="T1863" s="249">
        <v>33</v>
      </c>
      <c r="U1863" s="252"/>
      <c r="V1863" s="249"/>
      <c r="W1863" s="253"/>
      <c r="X1863" s="243"/>
      <c r="Y1863" s="243"/>
      <c r="Z1863" s="125"/>
      <c r="AA1863" s="254"/>
      <c r="AB1863" s="83"/>
      <c r="AC1863" s="83">
        <f t="shared" si="653"/>
        <v>0</v>
      </c>
    </row>
    <row r="1864" spans="1:44">
      <c r="A1864" s="256">
        <v>944</v>
      </c>
      <c r="B1864" s="249" t="s">
        <v>1723</v>
      </c>
      <c r="C1864" s="245"/>
      <c r="D1864" s="245">
        <v>9</v>
      </c>
      <c r="E1864" s="248">
        <v>0</v>
      </c>
      <c r="F1864" s="248">
        <v>1</v>
      </c>
      <c r="G1864" s="248">
        <v>12</v>
      </c>
      <c r="H1864" s="247">
        <v>2</v>
      </c>
      <c r="I1864" s="65">
        <f>E1864*400+F1864*100+G1864</f>
        <v>112</v>
      </c>
      <c r="J1864" s="65">
        <v>250</v>
      </c>
      <c r="K1864" s="80">
        <f>I1864*J1864</f>
        <v>28000</v>
      </c>
      <c r="L1864" s="245"/>
      <c r="M1864" s="266"/>
      <c r="N1864" s="245"/>
      <c r="O1864" s="45"/>
      <c r="P1864" s="139"/>
      <c r="Q1864" s="249"/>
      <c r="R1864" s="250"/>
      <c r="S1864" s="245"/>
      <c r="T1864" s="249"/>
      <c r="U1864" s="252"/>
      <c r="V1864" s="249"/>
      <c r="W1864" s="253"/>
      <c r="X1864" s="243"/>
      <c r="Y1864" s="243"/>
      <c r="Z1864" s="125">
        <f t="shared" ref="Z1864:Z1866" si="665">K1864</f>
        <v>28000</v>
      </c>
      <c r="AA1864" s="254">
        <v>0.02</v>
      </c>
      <c r="AB1864" s="83">
        <f t="shared" si="664"/>
        <v>5.6</v>
      </c>
      <c r="AC1864" s="83">
        <f t="shared" si="653"/>
        <v>4.76</v>
      </c>
      <c r="AD1864" s="4" t="s">
        <v>10</v>
      </c>
      <c r="AE1864" s="4" t="s">
        <v>192</v>
      </c>
      <c r="AF1864" s="4" t="s">
        <v>472</v>
      </c>
      <c r="AG1864" s="121">
        <v>3350400259313</v>
      </c>
      <c r="AH1864" s="8" t="s">
        <v>1968</v>
      </c>
    </row>
    <row r="1865" spans="1:44" ht="20.100000000000001" customHeight="1">
      <c r="A1865" s="256">
        <v>945</v>
      </c>
      <c r="B1865" s="243" t="s">
        <v>656</v>
      </c>
      <c r="C1865" s="258">
        <v>338</v>
      </c>
      <c r="D1865" s="259" t="s">
        <v>32</v>
      </c>
      <c r="E1865" s="260">
        <v>3</v>
      </c>
      <c r="F1865" s="260">
        <v>3</v>
      </c>
      <c r="G1865" s="260">
        <v>33</v>
      </c>
      <c r="H1865" s="247">
        <v>1</v>
      </c>
      <c r="I1865" s="95">
        <f t="shared" ref="I1865" si="666">E1865*400+F1865*100+G1865</f>
        <v>1533</v>
      </c>
      <c r="J1865" s="65">
        <v>250</v>
      </c>
      <c r="K1865" s="80">
        <f t="shared" ref="K1865" si="667">I1865*J1865</f>
        <v>383250</v>
      </c>
      <c r="L1865" s="245"/>
      <c r="M1865" s="248"/>
      <c r="N1865" s="249"/>
      <c r="O1865" s="45"/>
      <c r="P1865" s="139"/>
      <c r="Q1865" s="250"/>
      <c r="R1865" s="250"/>
      <c r="S1865" s="251"/>
      <c r="T1865" s="249"/>
      <c r="U1865" s="252"/>
      <c r="V1865" s="249"/>
      <c r="W1865" s="253"/>
      <c r="X1865" s="243"/>
      <c r="Y1865" s="243"/>
      <c r="Z1865" s="125">
        <f t="shared" si="665"/>
        <v>383250</v>
      </c>
      <c r="AA1865" s="254">
        <v>0.01</v>
      </c>
      <c r="AB1865" s="83">
        <f t="shared" si="664"/>
        <v>38.325000000000003</v>
      </c>
      <c r="AC1865" s="83">
        <f t="shared" si="653"/>
        <v>32.576250000000002</v>
      </c>
      <c r="AD1865" s="501" t="s">
        <v>10</v>
      </c>
      <c r="AE1865" s="489" t="s">
        <v>192</v>
      </c>
      <c r="AF1865" s="489" t="s">
        <v>34</v>
      </c>
      <c r="AG1865" s="498" t="s">
        <v>899</v>
      </c>
      <c r="AH1865" s="498" t="s">
        <v>285</v>
      </c>
      <c r="AI1865" s="12" t="s">
        <v>32</v>
      </c>
      <c r="AJ1865" s="6"/>
      <c r="AK1865" s="11" t="s">
        <v>15</v>
      </c>
      <c r="AL1865" s="11" t="s">
        <v>16</v>
      </c>
      <c r="AM1865" s="11" t="s">
        <v>17</v>
      </c>
      <c r="AN1865" s="11" t="s">
        <v>25</v>
      </c>
      <c r="AO1865" s="11" t="s">
        <v>396</v>
      </c>
      <c r="AP1865" s="11">
        <v>2</v>
      </c>
      <c r="AQ1865" s="11">
        <v>2</v>
      </c>
      <c r="AR1865" s="11">
        <v>45</v>
      </c>
    </row>
    <row r="1866" spans="1:44">
      <c r="A1866" s="283">
        <v>946</v>
      </c>
      <c r="B1866" s="243" t="s">
        <v>1322</v>
      </c>
      <c r="C1866" s="317">
        <v>23933</v>
      </c>
      <c r="D1866" s="245">
        <v>4</v>
      </c>
      <c r="E1866" s="248">
        <v>7</v>
      </c>
      <c r="F1866" s="248">
        <v>0</v>
      </c>
      <c r="G1866" s="248">
        <v>39</v>
      </c>
      <c r="H1866" s="247">
        <v>1</v>
      </c>
      <c r="I1866" s="84">
        <f>E1866*400+F1866*100+G1866</f>
        <v>2839</v>
      </c>
      <c r="J1866" s="65">
        <v>250</v>
      </c>
      <c r="K1866" s="80">
        <f>I1866*J1866</f>
        <v>709750</v>
      </c>
      <c r="L1866" s="245"/>
      <c r="M1866" s="248"/>
      <c r="N1866" s="249"/>
      <c r="O1866" s="45"/>
      <c r="P1866" s="139"/>
      <c r="Q1866" s="250"/>
      <c r="R1866" s="250"/>
      <c r="S1866" s="251"/>
      <c r="T1866" s="249"/>
      <c r="U1866" s="252"/>
      <c r="V1866" s="249"/>
      <c r="W1866" s="253"/>
      <c r="X1866" s="243"/>
      <c r="Y1866" s="243"/>
      <c r="Z1866" s="125">
        <f t="shared" si="665"/>
        <v>709750</v>
      </c>
      <c r="AA1866" s="254">
        <v>0.01</v>
      </c>
      <c r="AB1866" s="83">
        <f>+Z1866*AA1866/100</f>
        <v>70.974999999999994</v>
      </c>
      <c r="AC1866" s="83">
        <f t="shared" si="653"/>
        <v>60.328749999999992</v>
      </c>
      <c r="AD1866" s="4" t="s">
        <v>20</v>
      </c>
      <c r="AE1866" s="179" t="s">
        <v>1342</v>
      </c>
      <c r="AF1866" s="179" t="s">
        <v>1343</v>
      </c>
      <c r="AG1866" s="121">
        <v>3350400222967</v>
      </c>
      <c r="AH1866" s="8" t="s">
        <v>1532</v>
      </c>
    </row>
    <row r="1867" spans="1:44" ht="20.100000000000001" customHeight="1">
      <c r="A1867" s="256"/>
      <c r="B1867" s="249" t="s">
        <v>1319</v>
      </c>
      <c r="C1867" s="258">
        <v>28474</v>
      </c>
      <c r="D1867" s="259" t="s">
        <v>55</v>
      </c>
      <c r="E1867" s="260">
        <v>12</v>
      </c>
      <c r="F1867" s="260">
        <v>1</v>
      </c>
      <c r="G1867" s="260">
        <v>65</v>
      </c>
      <c r="H1867" s="247">
        <v>5</v>
      </c>
      <c r="I1867" s="84">
        <f t="shared" ref="I1867" si="668">E1867*400+F1867*100+G1867</f>
        <v>4965</v>
      </c>
      <c r="J1867" s="84">
        <v>300</v>
      </c>
      <c r="K1867" s="80"/>
      <c r="L1867" s="245"/>
      <c r="M1867" s="248"/>
      <c r="N1867" s="249"/>
      <c r="O1867" s="45"/>
      <c r="P1867" s="58"/>
      <c r="Q1867" s="251"/>
      <c r="R1867" s="251"/>
      <c r="S1867" s="251"/>
      <c r="T1867" s="245"/>
      <c r="U1867" s="248"/>
      <c r="V1867" s="245"/>
      <c r="W1867" s="278"/>
      <c r="X1867" s="257"/>
      <c r="Y1867" s="243"/>
      <c r="Z1867" s="125"/>
      <c r="AA1867" s="254"/>
      <c r="AB1867" s="83"/>
      <c r="AC1867" s="83">
        <f t="shared" si="653"/>
        <v>0</v>
      </c>
      <c r="AD1867" s="488"/>
      <c r="AE1867" s="179" t="s">
        <v>1342</v>
      </c>
      <c r="AF1867" s="179" t="s">
        <v>1343</v>
      </c>
      <c r="AG1867" s="504"/>
      <c r="AH1867" s="504"/>
      <c r="AI1867" s="67"/>
      <c r="AJ1867" s="64"/>
      <c r="AK1867" s="11"/>
      <c r="AL1867" s="11"/>
      <c r="AM1867" s="11"/>
      <c r="AN1867" s="11"/>
      <c r="AO1867" s="11"/>
      <c r="AP1867" s="11"/>
      <c r="AQ1867" s="11"/>
      <c r="AR1867" s="11"/>
    </row>
    <row r="1868" spans="1:44" ht="20.100000000000001" customHeight="1">
      <c r="A1868" s="256"/>
      <c r="B1868" s="243"/>
      <c r="C1868" s="258"/>
      <c r="D1868" s="259"/>
      <c r="E1868" s="260"/>
      <c r="F1868" s="260"/>
      <c r="G1868" s="260"/>
      <c r="H1868" s="247">
        <v>3</v>
      </c>
      <c r="I1868" s="74">
        <v>11.22</v>
      </c>
      <c r="J1868" s="84">
        <v>300</v>
      </c>
      <c r="K1868" s="80">
        <f>+J1868*I1868</f>
        <v>3366</v>
      </c>
      <c r="L1868" s="245">
        <v>1</v>
      </c>
      <c r="M1868" s="248" t="s">
        <v>1592</v>
      </c>
      <c r="N1868" s="249" t="s">
        <v>1613</v>
      </c>
      <c r="O1868" s="45">
        <v>3</v>
      </c>
      <c r="P1868" s="58">
        <f>5.1*8.8</f>
        <v>44.88</v>
      </c>
      <c r="Q1868" s="251">
        <v>100</v>
      </c>
      <c r="R1868" s="251">
        <v>8200</v>
      </c>
      <c r="S1868" s="58">
        <f>+P1868*R1868</f>
        <v>368016</v>
      </c>
      <c r="T1868" s="48">
        <v>11</v>
      </c>
      <c r="U1868" s="65">
        <v>12</v>
      </c>
      <c r="V1868" s="58">
        <f>+S1868*0.88</f>
        <v>323854.08000000002</v>
      </c>
      <c r="W1868" s="99">
        <f>+V1868+K1868</f>
        <v>327220.08</v>
      </c>
      <c r="X1868" s="59">
        <f>+W1868</f>
        <v>327220.08</v>
      </c>
      <c r="Y1868" s="71"/>
      <c r="Z1868" s="59">
        <f>+X1868</f>
        <v>327220.08</v>
      </c>
      <c r="AA1868" s="71">
        <v>0.3</v>
      </c>
      <c r="AB1868" s="83">
        <f>+Z1868*AA1868/100</f>
        <v>981.66024000000004</v>
      </c>
      <c r="AC1868" s="83">
        <f t="shared" si="653"/>
        <v>834.411204</v>
      </c>
      <c r="AD1868" s="488"/>
      <c r="AE1868" s="179" t="s">
        <v>1342</v>
      </c>
      <c r="AF1868" s="179" t="s">
        <v>1343</v>
      </c>
      <c r="AG1868" s="504"/>
      <c r="AH1868" s="504"/>
      <c r="AI1868" s="67"/>
      <c r="AJ1868" s="64"/>
      <c r="AK1868" s="11"/>
      <c r="AL1868" s="11"/>
      <c r="AM1868" s="11"/>
      <c r="AN1868" s="11"/>
      <c r="AO1868" s="11"/>
      <c r="AP1868" s="11"/>
      <c r="AQ1868" s="11"/>
      <c r="AR1868" s="11"/>
    </row>
    <row r="1869" spans="1:44" ht="20.100000000000001" customHeight="1">
      <c r="A1869" s="256"/>
      <c r="B1869" s="243"/>
      <c r="C1869" s="258"/>
      <c r="D1869" s="259"/>
      <c r="E1869" s="260"/>
      <c r="F1869" s="260"/>
      <c r="G1869" s="260"/>
      <c r="H1869" s="247">
        <v>3</v>
      </c>
      <c r="I1869" s="84">
        <v>800</v>
      </c>
      <c r="J1869" s="84">
        <v>300</v>
      </c>
      <c r="K1869" s="80">
        <f>+J1869*I1869</f>
        <v>240000</v>
      </c>
      <c r="L1869" s="245"/>
      <c r="M1869" s="248" t="s">
        <v>2044</v>
      </c>
      <c r="N1869" s="249"/>
      <c r="O1869" s="45">
        <v>3</v>
      </c>
      <c r="P1869" s="58"/>
      <c r="Q1869" s="251"/>
      <c r="R1869" s="251"/>
      <c r="S1869" s="58"/>
      <c r="T1869" s="58"/>
      <c r="U1869" s="60"/>
      <c r="V1869" s="58"/>
      <c r="W1869" s="99"/>
      <c r="X1869" s="59"/>
      <c r="Y1869" s="71"/>
      <c r="Z1869" s="59">
        <f>+K1869</f>
        <v>240000</v>
      </c>
      <c r="AA1869" s="71">
        <v>0.3</v>
      </c>
      <c r="AB1869" s="83">
        <f>+Z1869*AA1869/100</f>
        <v>720</v>
      </c>
      <c r="AC1869" s="83">
        <f t="shared" ref="AC1869:AC1930" si="669">+AB1869*0.85</f>
        <v>612</v>
      </c>
      <c r="AD1869" s="488"/>
      <c r="AE1869" s="179" t="s">
        <v>1342</v>
      </c>
      <c r="AF1869" s="179" t="s">
        <v>1343</v>
      </c>
      <c r="AG1869" s="504"/>
      <c r="AH1869" s="504"/>
      <c r="AI1869" s="67"/>
      <c r="AJ1869" s="64"/>
      <c r="AK1869" s="11"/>
      <c r="AL1869" s="11"/>
      <c r="AM1869" s="11"/>
      <c r="AN1869" s="11"/>
      <c r="AO1869" s="11"/>
      <c r="AP1869" s="11"/>
      <c r="AQ1869" s="11"/>
      <c r="AR1869" s="11"/>
    </row>
    <row r="1870" spans="1:44" ht="20.100000000000001" customHeight="1">
      <c r="A1870" s="256"/>
      <c r="B1870" s="243"/>
      <c r="C1870" s="258"/>
      <c r="D1870" s="259"/>
      <c r="E1870" s="260"/>
      <c r="F1870" s="260"/>
      <c r="G1870" s="260"/>
      <c r="H1870" s="247">
        <v>1</v>
      </c>
      <c r="I1870" s="84">
        <f>+I1867-I1868-I1869</f>
        <v>4153.78</v>
      </c>
      <c r="J1870" s="84">
        <v>300</v>
      </c>
      <c r="K1870" s="80">
        <f>+J1870*I1870</f>
        <v>1246134</v>
      </c>
      <c r="L1870" s="245"/>
      <c r="M1870" s="248"/>
      <c r="N1870" s="249"/>
      <c r="O1870" s="45"/>
      <c r="P1870" s="58"/>
      <c r="Q1870" s="251"/>
      <c r="R1870" s="251"/>
      <c r="S1870" s="58"/>
      <c r="T1870" s="58"/>
      <c r="U1870" s="60"/>
      <c r="V1870" s="58"/>
      <c r="W1870" s="99"/>
      <c r="X1870" s="59">
        <f>+K1870</f>
        <v>1246134</v>
      </c>
      <c r="Y1870" s="71">
        <v>50</v>
      </c>
      <c r="Z1870" s="59"/>
      <c r="AA1870" s="71"/>
      <c r="AB1870" s="83"/>
      <c r="AC1870" s="83">
        <f t="shared" si="669"/>
        <v>0</v>
      </c>
      <c r="AD1870" s="488"/>
      <c r="AE1870" s="488"/>
      <c r="AF1870" s="488"/>
      <c r="AG1870" s="504"/>
      <c r="AH1870" s="504"/>
      <c r="AI1870" s="67"/>
      <c r="AJ1870" s="64"/>
      <c r="AK1870" s="11"/>
      <c r="AL1870" s="11"/>
      <c r="AM1870" s="11"/>
      <c r="AN1870" s="11"/>
      <c r="AO1870" s="11"/>
      <c r="AP1870" s="11"/>
      <c r="AQ1870" s="11"/>
      <c r="AR1870" s="11"/>
    </row>
    <row r="1871" spans="1:44" ht="20.100000000000001" customHeight="1">
      <c r="A1871" s="256">
        <v>947</v>
      </c>
      <c r="B1871" s="243" t="s">
        <v>656</v>
      </c>
      <c r="C1871" s="258" t="s">
        <v>1131</v>
      </c>
      <c r="D1871" s="259" t="s">
        <v>32</v>
      </c>
      <c r="E1871" s="260">
        <v>3</v>
      </c>
      <c r="F1871" s="260">
        <v>1</v>
      </c>
      <c r="G1871" s="260">
        <v>4</v>
      </c>
      <c r="H1871" s="247">
        <v>1</v>
      </c>
      <c r="I1871" s="84">
        <f>E1871*400+F1871*100+G1871</f>
        <v>1304</v>
      </c>
      <c r="J1871" s="65">
        <v>250</v>
      </c>
      <c r="K1871" s="80">
        <f t="shared" ref="K1871" si="670">I1871*J1871</f>
        <v>326000</v>
      </c>
      <c r="L1871" s="245"/>
      <c r="M1871" s="248"/>
      <c r="N1871" s="249"/>
      <c r="O1871" s="45"/>
      <c r="P1871" s="139"/>
      <c r="Q1871" s="250"/>
      <c r="R1871" s="250"/>
      <c r="S1871" s="251"/>
      <c r="T1871" s="249"/>
      <c r="U1871" s="252"/>
      <c r="V1871" s="249"/>
      <c r="W1871" s="253"/>
      <c r="X1871" s="243"/>
      <c r="Y1871" s="243"/>
      <c r="Z1871" s="125">
        <f>K1871</f>
        <v>326000</v>
      </c>
      <c r="AA1871" s="254">
        <v>0.01</v>
      </c>
      <c r="AB1871" s="83">
        <f>+Z1871*AA1871/100</f>
        <v>32.6</v>
      </c>
      <c r="AC1871" s="83">
        <f t="shared" si="669"/>
        <v>27.71</v>
      </c>
      <c r="AD1871" s="501" t="s">
        <v>44</v>
      </c>
      <c r="AE1871" s="179" t="s">
        <v>1342</v>
      </c>
      <c r="AF1871" s="179" t="s">
        <v>34</v>
      </c>
      <c r="AG1871" s="498" t="s">
        <v>1041</v>
      </c>
      <c r="AH1871" s="498" t="s">
        <v>1120</v>
      </c>
      <c r="AI1871" s="12" t="s">
        <v>131</v>
      </c>
      <c r="AJ1871" s="6" t="s">
        <v>15</v>
      </c>
      <c r="AK1871" s="11" t="s">
        <v>15</v>
      </c>
      <c r="AL1871" s="11" t="s">
        <v>16</v>
      </c>
      <c r="AM1871" s="11" t="s">
        <v>17</v>
      </c>
      <c r="AN1871" s="11" t="s">
        <v>39</v>
      </c>
      <c r="AO1871" s="11" t="s">
        <v>561</v>
      </c>
      <c r="AP1871" s="11">
        <v>4</v>
      </c>
      <c r="AQ1871" s="11">
        <v>2</v>
      </c>
      <c r="AR1871" s="11">
        <v>4</v>
      </c>
    </row>
    <row r="1872" spans="1:44" ht="20.100000000000001" customHeight="1">
      <c r="A1872" s="256">
        <v>948</v>
      </c>
      <c r="B1872" s="243" t="s">
        <v>656</v>
      </c>
      <c r="C1872" s="258">
        <v>338</v>
      </c>
      <c r="D1872" s="259" t="s">
        <v>95</v>
      </c>
      <c r="E1872" s="260">
        <v>2</v>
      </c>
      <c r="F1872" s="260">
        <v>2</v>
      </c>
      <c r="G1872" s="260">
        <v>48</v>
      </c>
      <c r="H1872" s="247">
        <v>1</v>
      </c>
      <c r="I1872" s="84">
        <f>E1872*400+F1872*100+G1872</f>
        <v>1048</v>
      </c>
      <c r="J1872" s="84">
        <v>400</v>
      </c>
      <c r="K1872" s="80">
        <f>I1872*J1872</f>
        <v>419200</v>
      </c>
      <c r="L1872" s="245"/>
      <c r="M1872" s="248"/>
      <c r="N1872" s="249"/>
      <c r="O1872" s="45"/>
      <c r="P1872" s="139"/>
      <c r="Q1872" s="250"/>
      <c r="R1872" s="250"/>
      <c r="S1872" s="251"/>
      <c r="T1872" s="249"/>
      <c r="U1872" s="252"/>
      <c r="V1872" s="249"/>
      <c r="W1872" s="253"/>
      <c r="X1872" s="243"/>
      <c r="Y1872" s="243"/>
      <c r="Z1872" s="125">
        <f t="shared" ref="Z1872:Z1874" si="671">K1872</f>
        <v>419200</v>
      </c>
      <c r="AA1872" s="254">
        <v>0.01</v>
      </c>
      <c r="AB1872" s="83">
        <f>+Z1872*AA1872/100</f>
        <v>41.92</v>
      </c>
      <c r="AC1872" s="83">
        <f t="shared" si="669"/>
        <v>35.631999999999998</v>
      </c>
      <c r="AD1872" s="501" t="s">
        <v>10</v>
      </c>
      <c r="AE1872" s="489" t="s">
        <v>217</v>
      </c>
      <c r="AF1872" s="489" t="s">
        <v>218</v>
      </c>
      <c r="AG1872" s="498" t="s">
        <v>985</v>
      </c>
      <c r="AH1872" s="498" t="s">
        <v>40</v>
      </c>
      <c r="AI1872" s="12" t="s">
        <v>95</v>
      </c>
      <c r="AJ1872" s="6" t="s">
        <v>123</v>
      </c>
      <c r="AK1872" s="11" t="s">
        <v>15</v>
      </c>
      <c r="AL1872" s="11" t="s">
        <v>16</v>
      </c>
      <c r="AM1872" s="11" t="s">
        <v>17</v>
      </c>
      <c r="AN1872" s="11" t="s">
        <v>55</v>
      </c>
      <c r="AO1872" s="11" t="s">
        <v>482</v>
      </c>
      <c r="AP1872" s="11">
        <v>4</v>
      </c>
      <c r="AQ1872" s="11">
        <v>3</v>
      </c>
      <c r="AR1872" s="11">
        <v>10</v>
      </c>
    </row>
    <row r="1873" spans="1:44">
      <c r="A1873" s="256">
        <v>949</v>
      </c>
      <c r="B1873" s="245" t="s">
        <v>1723</v>
      </c>
      <c r="C1873" s="245"/>
      <c r="D1873" s="245">
        <v>9</v>
      </c>
      <c r="E1873" s="248">
        <v>0</v>
      </c>
      <c r="F1873" s="248">
        <v>2</v>
      </c>
      <c r="G1873" s="248">
        <v>47</v>
      </c>
      <c r="H1873" s="247">
        <v>2</v>
      </c>
      <c r="I1873" s="65">
        <f>E1873*400+F1873*100+G1873</f>
        <v>247</v>
      </c>
      <c r="J1873" s="65">
        <v>250</v>
      </c>
      <c r="K1873" s="80">
        <f>I1873*J1873</f>
        <v>61750</v>
      </c>
      <c r="L1873" s="245"/>
      <c r="M1873" s="266"/>
      <c r="N1873" s="245"/>
      <c r="O1873" s="48"/>
      <c r="P1873" s="58"/>
      <c r="Q1873" s="245"/>
      <c r="R1873" s="251"/>
      <c r="S1873" s="245"/>
      <c r="T1873" s="245"/>
      <c r="U1873" s="248"/>
      <c r="V1873" s="245"/>
      <c r="W1873" s="278"/>
      <c r="X1873" s="257"/>
      <c r="Y1873" s="257"/>
      <c r="Z1873" s="125">
        <f>K1873</f>
        <v>61750</v>
      </c>
      <c r="AA1873" s="254">
        <v>0.02</v>
      </c>
      <c r="AB1873" s="82">
        <f>+Z1873*AA1873/100</f>
        <v>12.35</v>
      </c>
      <c r="AC1873" s="83">
        <f t="shared" si="669"/>
        <v>10.497499999999999</v>
      </c>
      <c r="AD1873" s="4" t="s">
        <v>10</v>
      </c>
      <c r="AE1873" s="4" t="s">
        <v>217</v>
      </c>
      <c r="AF1873" s="4" t="s">
        <v>74</v>
      </c>
      <c r="AG1873" s="121">
        <v>2350400016854</v>
      </c>
      <c r="AH1873" s="8" t="s">
        <v>2008</v>
      </c>
    </row>
    <row r="1874" spans="1:44">
      <c r="A1874" s="256">
        <v>950</v>
      </c>
      <c r="B1874" s="249" t="s">
        <v>1319</v>
      </c>
      <c r="C1874" s="263">
        <v>17376</v>
      </c>
      <c r="D1874" s="245">
        <v>4</v>
      </c>
      <c r="E1874" s="248">
        <v>0</v>
      </c>
      <c r="F1874" s="248">
        <v>3</v>
      </c>
      <c r="G1874" s="248">
        <v>27</v>
      </c>
      <c r="H1874" s="247">
        <v>2</v>
      </c>
      <c r="I1874" s="65">
        <f>E1874*400+F1874*100+G1874</f>
        <v>327</v>
      </c>
      <c r="J1874" s="84">
        <v>500</v>
      </c>
      <c r="K1874" s="80">
        <f>I1874*J1874</f>
        <v>163500</v>
      </c>
      <c r="L1874" s="245">
        <v>1</v>
      </c>
      <c r="M1874" s="266" t="s">
        <v>1592</v>
      </c>
      <c r="N1874" s="245" t="s">
        <v>1621</v>
      </c>
      <c r="O1874" s="45"/>
      <c r="P1874" s="141">
        <v>267</v>
      </c>
      <c r="Q1874" s="249"/>
      <c r="R1874" s="250"/>
      <c r="S1874" s="245"/>
      <c r="T1874" s="249">
        <v>53</v>
      </c>
      <c r="U1874" s="252"/>
      <c r="V1874" s="249"/>
      <c r="W1874" s="253"/>
      <c r="X1874" s="243"/>
      <c r="Y1874" s="243"/>
      <c r="Z1874" s="125">
        <f t="shared" si="671"/>
        <v>163500</v>
      </c>
      <c r="AA1874" s="254">
        <v>0.02</v>
      </c>
      <c r="AB1874" s="83">
        <f t="shared" ref="AB1874:AB1913" si="672">+Z1874*AA1874/100</f>
        <v>32.700000000000003</v>
      </c>
      <c r="AC1874" s="83">
        <f t="shared" si="669"/>
        <v>27.795000000000002</v>
      </c>
      <c r="AD1874" s="4" t="s">
        <v>10</v>
      </c>
      <c r="AE1874" s="4" t="s">
        <v>1695</v>
      </c>
      <c r="AF1874" s="4" t="s">
        <v>1694</v>
      </c>
      <c r="AG1874" s="121">
        <v>3350400180245</v>
      </c>
      <c r="AH1874" s="8" t="s">
        <v>1692</v>
      </c>
    </row>
    <row r="1875" spans="1:44">
      <c r="A1875" s="256"/>
      <c r="B1875" s="249"/>
      <c r="C1875" s="245"/>
      <c r="D1875" s="245"/>
      <c r="E1875" s="248"/>
      <c r="F1875" s="248"/>
      <c r="G1875" s="248"/>
      <c r="H1875" s="247"/>
      <c r="I1875" s="65"/>
      <c r="J1875" s="65"/>
      <c r="K1875" s="80"/>
      <c r="L1875" s="245">
        <v>2</v>
      </c>
      <c r="M1875" s="266" t="s">
        <v>1630</v>
      </c>
      <c r="N1875" s="245" t="s">
        <v>1595</v>
      </c>
      <c r="O1875" s="45"/>
      <c r="P1875" s="139">
        <v>73</v>
      </c>
      <c r="Q1875" s="249"/>
      <c r="R1875" s="250"/>
      <c r="S1875" s="245"/>
      <c r="T1875" s="249">
        <v>53</v>
      </c>
      <c r="U1875" s="252"/>
      <c r="V1875" s="249"/>
      <c r="W1875" s="253"/>
      <c r="X1875" s="243"/>
      <c r="Y1875" s="243"/>
      <c r="Z1875" s="125"/>
      <c r="AA1875" s="254"/>
      <c r="AB1875" s="83"/>
      <c r="AC1875" s="83">
        <f t="shared" si="669"/>
        <v>0</v>
      </c>
    </row>
    <row r="1876" spans="1:44">
      <c r="A1876" s="256"/>
      <c r="B1876" s="243"/>
      <c r="C1876" s="245"/>
      <c r="D1876" s="245"/>
      <c r="E1876" s="248"/>
      <c r="F1876" s="248"/>
      <c r="G1876" s="248"/>
      <c r="H1876" s="247"/>
      <c r="I1876" s="65"/>
      <c r="J1876" s="65"/>
      <c r="K1876" s="80"/>
      <c r="L1876" s="245"/>
      <c r="M1876" s="266"/>
      <c r="N1876" s="245"/>
      <c r="O1876" s="45"/>
      <c r="P1876" s="139"/>
      <c r="Q1876" s="249"/>
      <c r="R1876" s="250"/>
      <c r="S1876" s="245"/>
      <c r="T1876" s="249"/>
      <c r="U1876" s="252"/>
      <c r="V1876" s="249"/>
      <c r="W1876" s="253"/>
      <c r="X1876" s="243"/>
      <c r="Y1876" s="243"/>
      <c r="Z1876" s="125"/>
      <c r="AA1876" s="254"/>
      <c r="AB1876" s="83"/>
      <c r="AC1876" s="83">
        <f t="shared" si="669"/>
        <v>0</v>
      </c>
    </row>
    <row r="1877" spans="1:44" ht="20.100000000000001" customHeight="1">
      <c r="A1877" s="256">
        <v>951</v>
      </c>
      <c r="B1877" s="243" t="s">
        <v>656</v>
      </c>
      <c r="C1877" s="258" t="s">
        <v>1132</v>
      </c>
      <c r="D1877" s="259" t="s">
        <v>14</v>
      </c>
      <c r="E1877" s="260">
        <v>0</v>
      </c>
      <c r="F1877" s="260">
        <v>1</v>
      </c>
      <c r="G1877" s="260">
        <v>30</v>
      </c>
      <c r="H1877" s="247">
        <v>1</v>
      </c>
      <c r="I1877" s="65">
        <f>E1877*400+F1877*100+G1877</f>
        <v>130</v>
      </c>
      <c r="J1877" s="84">
        <v>250</v>
      </c>
      <c r="K1877" s="80">
        <f>I1877*J1877</f>
        <v>32500</v>
      </c>
      <c r="L1877" s="245"/>
      <c r="M1877" s="248"/>
      <c r="N1877" s="245"/>
      <c r="O1877" s="48"/>
      <c r="P1877" s="58"/>
      <c r="Q1877" s="251"/>
      <c r="R1877" s="251"/>
      <c r="S1877" s="251"/>
      <c r="T1877" s="245"/>
      <c r="U1877" s="248"/>
      <c r="V1877" s="245"/>
      <c r="W1877" s="253"/>
      <c r="X1877" s="243"/>
      <c r="Y1877" s="243"/>
      <c r="Z1877" s="125">
        <f>K1877</f>
        <v>32500</v>
      </c>
      <c r="AA1877" s="254">
        <v>0.01</v>
      </c>
      <c r="AB1877" s="83">
        <f t="shared" si="672"/>
        <v>3.25</v>
      </c>
      <c r="AC1877" s="83">
        <f t="shared" si="669"/>
        <v>2.7624999999999997</v>
      </c>
      <c r="AD1877" s="501" t="s">
        <v>44</v>
      </c>
      <c r="AE1877" s="489" t="s">
        <v>719</v>
      </c>
      <c r="AF1877" s="489" t="s">
        <v>720</v>
      </c>
      <c r="AG1877" s="498" t="s">
        <v>1094</v>
      </c>
      <c r="AH1877" s="498" t="s">
        <v>221</v>
      </c>
      <c r="AI1877" s="12" t="s">
        <v>72</v>
      </c>
      <c r="AJ1877" s="6" t="s">
        <v>36</v>
      </c>
      <c r="AK1877" s="11" t="s">
        <v>15</v>
      </c>
      <c r="AL1877" s="11" t="s">
        <v>16</v>
      </c>
      <c r="AM1877" s="11" t="s">
        <v>17</v>
      </c>
      <c r="AN1877" s="11" t="s">
        <v>55</v>
      </c>
      <c r="AO1877" s="11" t="s">
        <v>619</v>
      </c>
      <c r="AP1877" s="11">
        <v>4</v>
      </c>
      <c r="AQ1877" s="11">
        <v>2</v>
      </c>
      <c r="AR1877" s="11">
        <v>9</v>
      </c>
    </row>
    <row r="1878" spans="1:44" ht="20.100000000000001" customHeight="1">
      <c r="A1878" s="256"/>
      <c r="B1878" s="243" t="s">
        <v>1759</v>
      </c>
      <c r="C1878" s="258"/>
      <c r="D1878" s="259" t="s">
        <v>14</v>
      </c>
      <c r="E1878" s="260">
        <v>0</v>
      </c>
      <c r="F1878" s="260">
        <v>3</v>
      </c>
      <c r="G1878" s="260">
        <v>25</v>
      </c>
      <c r="H1878" s="247">
        <v>1</v>
      </c>
      <c r="I1878" s="65">
        <f>E1878*400+F1878*100+G1878</f>
        <v>325</v>
      </c>
      <c r="J1878" s="84">
        <v>250</v>
      </c>
      <c r="K1878" s="80">
        <f>I1878*J1878</f>
        <v>81250</v>
      </c>
      <c r="L1878" s="245"/>
      <c r="M1878" s="248"/>
      <c r="N1878" s="245"/>
      <c r="O1878" s="48"/>
      <c r="P1878" s="58"/>
      <c r="Q1878" s="251"/>
      <c r="R1878" s="251"/>
      <c r="S1878" s="251"/>
      <c r="T1878" s="245"/>
      <c r="U1878" s="248"/>
      <c r="V1878" s="245"/>
      <c r="W1878" s="253"/>
      <c r="X1878" s="243"/>
      <c r="Y1878" s="243"/>
      <c r="Z1878" s="125">
        <f t="shared" ref="Z1878:Z1889" si="673">K1878</f>
        <v>81250</v>
      </c>
      <c r="AA1878" s="254">
        <v>0.01</v>
      </c>
      <c r="AB1878" s="83">
        <f t="shared" si="672"/>
        <v>8.125</v>
      </c>
      <c r="AC1878" s="83">
        <f t="shared" si="669"/>
        <v>6.90625</v>
      </c>
      <c r="AD1878" s="501" t="s">
        <v>44</v>
      </c>
      <c r="AE1878" s="489" t="s">
        <v>719</v>
      </c>
      <c r="AF1878" s="489" t="s">
        <v>720</v>
      </c>
      <c r="AG1878" s="498" t="s">
        <v>1094</v>
      </c>
      <c r="AH1878" s="498" t="s">
        <v>221</v>
      </c>
      <c r="AI1878" s="12" t="s">
        <v>72</v>
      </c>
      <c r="AJ1878" s="6"/>
      <c r="AK1878" s="11"/>
      <c r="AL1878" s="11"/>
      <c r="AM1878" s="11"/>
      <c r="AN1878" s="11"/>
      <c r="AO1878" s="11"/>
      <c r="AP1878" s="11"/>
      <c r="AQ1878" s="11"/>
      <c r="AR1878" s="11"/>
    </row>
    <row r="1879" spans="1:44" ht="20.100000000000001" customHeight="1">
      <c r="A1879" s="256">
        <v>952</v>
      </c>
      <c r="B1879" s="243" t="s">
        <v>1137</v>
      </c>
      <c r="C1879" s="258"/>
      <c r="D1879" s="259"/>
      <c r="E1879" s="260">
        <v>0</v>
      </c>
      <c r="F1879" s="260">
        <v>1</v>
      </c>
      <c r="G1879" s="260">
        <v>4</v>
      </c>
      <c r="H1879" s="247"/>
      <c r="I1879" s="60">
        <v>100.4</v>
      </c>
      <c r="J1879" s="84">
        <v>250</v>
      </c>
      <c r="K1879" s="80">
        <v>25100</v>
      </c>
      <c r="L1879" s="245"/>
      <c r="M1879" s="248"/>
      <c r="N1879" s="245"/>
      <c r="O1879" s="48"/>
      <c r="P1879" s="58"/>
      <c r="Q1879" s="251"/>
      <c r="R1879" s="251"/>
      <c r="S1879" s="251"/>
      <c r="T1879" s="245"/>
      <c r="U1879" s="248"/>
      <c r="V1879" s="245"/>
      <c r="W1879" s="253"/>
      <c r="X1879" s="243"/>
      <c r="Y1879" s="243"/>
      <c r="Z1879" s="125">
        <v>25100</v>
      </c>
      <c r="AA1879" s="254">
        <v>0.02</v>
      </c>
      <c r="AB1879" s="83">
        <v>5.0199999999999996</v>
      </c>
      <c r="AC1879" s="83"/>
      <c r="AD1879" s="501" t="s">
        <v>20</v>
      </c>
      <c r="AE1879" s="489" t="s">
        <v>1949</v>
      </c>
      <c r="AF1879" s="489" t="s">
        <v>460</v>
      </c>
      <c r="AG1879" s="498"/>
      <c r="AH1879" s="498"/>
      <c r="AI1879" s="12"/>
      <c r="AJ1879" s="6"/>
      <c r="AK1879" s="11"/>
      <c r="AL1879" s="11"/>
      <c r="AM1879" s="11"/>
      <c r="AN1879" s="11"/>
      <c r="AO1879" s="11"/>
      <c r="AP1879" s="11"/>
      <c r="AQ1879" s="11"/>
      <c r="AR1879" s="11"/>
    </row>
    <row r="1880" spans="1:44" ht="20.100000000000001" customHeight="1">
      <c r="A1880" s="256"/>
      <c r="B1880" s="243" t="s">
        <v>646</v>
      </c>
      <c r="C1880" s="258"/>
      <c r="D1880" s="259"/>
      <c r="E1880" s="260">
        <v>0</v>
      </c>
      <c r="F1880" s="260">
        <v>1</v>
      </c>
      <c r="G1880" s="260">
        <v>40</v>
      </c>
      <c r="H1880" s="247"/>
      <c r="I1880" s="65">
        <v>140</v>
      </c>
      <c r="J1880" s="84">
        <v>250</v>
      </c>
      <c r="K1880" s="80">
        <v>35000</v>
      </c>
      <c r="L1880" s="245"/>
      <c r="M1880" s="248"/>
      <c r="N1880" s="245"/>
      <c r="O1880" s="48"/>
      <c r="P1880" s="58"/>
      <c r="Q1880" s="251"/>
      <c r="R1880" s="251"/>
      <c r="S1880" s="251"/>
      <c r="T1880" s="245"/>
      <c r="U1880" s="248"/>
      <c r="V1880" s="245"/>
      <c r="W1880" s="253"/>
      <c r="X1880" s="243"/>
      <c r="Y1880" s="243"/>
      <c r="Z1880" s="125">
        <v>35000</v>
      </c>
      <c r="AA1880" s="254">
        <v>0.02</v>
      </c>
      <c r="AB1880" s="83">
        <v>7</v>
      </c>
      <c r="AC1880" s="83"/>
      <c r="AD1880" s="501" t="s">
        <v>20</v>
      </c>
      <c r="AE1880" s="489" t="s">
        <v>1949</v>
      </c>
      <c r="AF1880" s="489" t="s">
        <v>460</v>
      </c>
      <c r="AG1880" s="498"/>
      <c r="AH1880" s="498"/>
      <c r="AI1880" s="12"/>
      <c r="AJ1880" s="6"/>
      <c r="AK1880" s="11"/>
      <c r="AL1880" s="11"/>
      <c r="AM1880" s="11"/>
      <c r="AN1880" s="11"/>
      <c r="AO1880" s="11"/>
      <c r="AP1880" s="11"/>
      <c r="AQ1880" s="11"/>
      <c r="AR1880" s="11"/>
    </row>
    <row r="1881" spans="1:44" ht="20.100000000000001" customHeight="1">
      <c r="A1881" s="256">
        <v>953</v>
      </c>
      <c r="B1881" s="243" t="s">
        <v>656</v>
      </c>
      <c r="C1881" s="258">
        <v>674</v>
      </c>
      <c r="D1881" s="259" t="s">
        <v>14</v>
      </c>
      <c r="E1881" s="260">
        <v>12</v>
      </c>
      <c r="F1881" s="260">
        <v>1</v>
      </c>
      <c r="G1881" s="260">
        <v>88</v>
      </c>
      <c r="H1881" s="247">
        <v>1</v>
      </c>
      <c r="I1881" s="84">
        <f t="shared" ref="I1881:I1903" si="674">E1881*400+F1881*100+G1881</f>
        <v>4988</v>
      </c>
      <c r="J1881" s="84">
        <v>250</v>
      </c>
      <c r="K1881" s="80">
        <f t="shared" ref="K1881:K1903" si="675">I1881*J1881</f>
        <v>1247000</v>
      </c>
      <c r="L1881" s="245"/>
      <c r="M1881" s="248"/>
      <c r="N1881" s="245"/>
      <c r="O1881" s="48"/>
      <c r="P1881" s="58"/>
      <c r="Q1881" s="251"/>
      <c r="R1881" s="251"/>
      <c r="S1881" s="251"/>
      <c r="T1881" s="245"/>
      <c r="U1881" s="248"/>
      <c r="V1881" s="245"/>
      <c r="W1881" s="253"/>
      <c r="X1881" s="243"/>
      <c r="Y1881" s="243"/>
      <c r="Z1881" s="125">
        <f t="shared" si="673"/>
        <v>1247000</v>
      </c>
      <c r="AA1881" s="254">
        <v>0.01</v>
      </c>
      <c r="AB1881" s="83">
        <f t="shared" si="672"/>
        <v>124.7</v>
      </c>
      <c r="AC1881" s="83">
        <f t="shared" si="669"/>
        <v>105.995</v>
      </c>
      <c r="AD1881" s="497" t="s">
        <v>20</v>
      </c>
      <c r="AE1881" s="515" t="s">
        <v>400</v>
      </c>
      <c r="AF1881" s="515" t="s">
        <v>160</v>
      </c>
      <c r="AG1881" s="638" t="s">
        <v>995</v>
      </c>
      <c r="AH1881" s="638" t="s">
        <v>47</v>
      </c>
      <c r="AI1881" s="12" t="s">
        <v>194</v>
      </c>
      <c r="AJ1881" s="200" t="s">
        <v>347</v>
      </c>
      <c r="AK1881" s="11" t="s">
        <v>15</v>
      </c>
      <c r="AL1881" s="11" t="s">
        <v>16</v>
      </c>
      <c r="AM1881" s="11" t="s">
        <v>17</v>
      </c>
      <c r="AN1881" s="11" t="s">
        <v>101</v>
      </c>
      <c r="AO1881" s="11" t="s">
        <v>485</v>
      </c>
      <c r="AP1881" s="11">
        <v>3</v>
      </c>
      <c r="AQ1881" s="11">
        <v>1</v>
      </c>
      <c r="AR1881" s="11">
        <v>42</v>
      </c>
    </row>
    <row r="1882" spans="1:44" ht="20.100000000000001" customHeight="1">
      <c r="A1882" s="256">
        <v>954</v>
      </c>
      <c r="B1882" s="243" t="s">
        <v>656</v>
      </c>
      <c r="C1882" s="258">
        <v>749</v>
      </c>
      <c r="D1882" s="259" t="s">
        <v>14</v>
      </c>
      <c r="E1882" s="260">
        <v>0</v>
      </c>
      <c r="F1882" s="260">
        <v>2</v>
      </c>
      <c r="G1882" s="260">
        <v>18</v>
      </c>
      <c r="H1882" s="247">
        <v>1</v>
      </c>
      <c r="I1882" s="65">
        <f t="shared" si="674"/>
        <v>218</v>
      </c>
      <c r="J1882" s="84">
        <v>250</v>
      </c>
      <c r="K1882" s="80">
        <f t="shared" si="675"/>
        <v>54500</v>
      </c>
      <c r="L1882" s="245"/>
      <c r="M1882" s="248"/>
      <c r="N1882" s="245"/>
      <c r="O1882" s="48"/>
      <c r="P1882" s="58"/>
      <c r="Q1882" s="251"/>
      <c r="R1882" s="251"/>
      <c r="S1882" s="251"/>
      <c r="T1882" s="245"/>
      <c r="U1882" s="248"/>
      <c r="V1882" s="245"/>
      <c r="W1882" s="253"/>
      <c r="X1882" s="243"/>
      <c r="Y1882" s="243"/>
      <c r="Z1882" s="125">
        <f t="shared" si="673"/>
        <v>54500</v>
      </c>
      <c r="AA1882" s="254">
        <v>0.01</v>
      </c>
      <c r="AB1882" s="83">
        <f t="shared" si="672"/>
        <v>5.45</v>
      </c>
      <c r="AC1882" s="83">
        <f t="shared" si="669"/>
        <v>4.6325000000000003</v>
      </c>
      <c r="AD1882" s="501" t="s">
        <v>20</v>
      </c>
      <c r="AE1882" s="492" t="s">
        <v>2266</v>
      </c>
      <c r="AF1882" s="492"/>
      <c r="AG1882" s="498" t="s">
        <v>957</v>
      </c>
      <c r="AH1882" s="498" t="s">
        <v>620</v>
      </c>
      <c r="AI1882" s="12" t="s">
        <v>14</v>
      </c>
      <c r="AJ1882" s="6" t="s">
        <v>36</v>
      </c>
      <c r="AK1882" s="11" t="s">
        <v>15</v>
      </c>
      <c r="AL1882" s="11" t="s">
        <v>16</v>
      </c>
      <c r="AM1882" s="11" t="s">
        <v>17</v>
      </c>
      <c r="AN1882" s="11" t="s">
        <v>101</v>
      </c>
      <c r="AO1882" s="11" t="s">
        <v>445</v>
      </c>
      <c r="AP1882" s="11">
        <v>7</v>
      </c>
      <c r="AQ1882" s="11">
        <v>0</v>
      </c>
      <c r="AR1882" s="11">
        <v>0</v>
      </c>
    </row>
    <row r="1883" spans="1:44" ht="20.100000000000001" customHeight="1">
      <c r="A1883" s="256">
        <v>955</v>
      </c>
      <c r="B1883" s="243" t="s">
        <v>2269</v>
      </c>
      <c r="C1883" s="390"/>
      <c r="D1883" s="259"/>
      <c r="E1883" s="260">
        <v>3</v>
      </c>
      <c r="F1883" s="260">
        <v>0</v>
      </c>
      <c r="G1883" s="260">
        <v>0</v>
      </c>
      <c r="H1883" s="247">
        <v>1</v>
      </c>
      <c r="I1883" s="65">
        <f t="shared" si="674"/>
        <v>1200</v>
      </c>
      <c r="J1883" s="9">
        <v>250</v>
      </c>
      <c r="K1883" s="80">
        <f t="shared" si="675"/>
        <v>300000</v>
      </c>
      <c r="L1883" s="245"/>
      <c r="M1883" s="248"/>
      <c r="N1883" s="245"/>
      <c r="O1883" s="48"/>
      <c r="P1883" s="58"/>
      <c r="Q1883" s="251"/>
      <c r="R1883" s="251"/>
      <c r="S1883" s="251"/>
      <c r="T1883" s="245"/>
      <c r="U1883" s="248"/>
      <c r="V1883" s="245"/>
      <c r="W1883" s="253"/>
      <c r="X1883" s="243"/>
      <c r="Y1883" s="243"/>
      <c r="Z1883" s="125">
        <f>+K1883</f>
        <v>300000</v>
      </c>
      <c r="AA1883" s="254">
        <v>0.01</v>
      </c>
      <c r="AB1883" s="83">
        <f>+Z1883*AA1883/100</f>
        <v>30</v>
      </c>
      <c r="AC1883" s="83"/>
      <c r="AD1883" s="505" t="s">
        <v>20</v>
      </c>
      <c r="AE1883" s="506" t="s">
        <v>145</v>
      </c>
      <c r="AF1883" s="506" t="s">
        <v>2368</v>
      </c>
      <c r="AG1883" s="507"/>
      <c r="AH1883" s="507"/>
      <c r="AI1883" s="240"/>
      <c r="AJ1883" s="241"/>
      <c r="AK1883" s="11"/>
      <c r="AL1883" s="11"/>
      <c r="AM1883" s="11"/>
      <c r="AN1883" s="11"/>
      <c r="AO1883" s="11"/>
      <c r="AP1883" s="11"/>
      <c r="AQ1883" s="11"/>
      <c r="AR1883" s="11"/>
    </row>
    <row r="1884" spans="1:44">
      <c r="A1884" s="256">
        <v>956</v>
      </c>
      <c r="B1884" s="243" t="s">
        <v>1322</v>
      </c>
      <c r="C1884" s="262">
        <v>23933</v>
      </c>
      <c r="D1884" s="245">
        <v>4</v>
      </c>
      <c r="E1884" s="248">
        <v>0</v>
      </c>
      <c r="F1884" s="248">
        <v>1</v>
      </c>
      <c r="G1884" s="248">
        <v>24</v>
      </c>
      <c r="H1884" s="247">
        <v>1</v>
      </c>
      <c r="I1884" s="65">
        <f t="shared" si="674"/>
        <v>124</v>
      </c>
      <c r="J1884" s="84">
        <v>250</v>
      </c>
      <c r="K1884" s="80">
        <f t="shared" si="675"/>
        <v>31000</v>
      </c>
      <c r="L1884" s="245"/>
      <c r="M1884" s="248"/>
      <c r="N1884" s="245"/>
      <c r="O1884" s="48"/>
      <c r="P1884" s="58"/>
      <c r="Q1884" s="251"/>
      <c r="R1884" s="251"/>
      <c r="S1884" s="251"/>
      <c r="T1884" s="245"/>
      <c r="U1884" s="248"/>
      <c r="V1884" s="245"/>
      <c r="W1884" s="253"/>
      <c r="X1884" s="243"/>
      <c r="Y1884" s="243"/>
      <c r="Z1884" s="125">
        <f t="shared" si="673"/>
        <v>31000</v>
      </c>
      <c r="AA1884" s="254">
        <v>0.01</v>
      </c>
      <c r="AB1884" s="83">
        <f t="shared" si="672"/>
        <v>3.1</v>
      </c>
      <c r="AC1884" s="83">
        <f t="shared" si="669"/>
        <v>2.6349999999999998</v>
      </c>
      <c r="AD1884" s="4" t="s">
        <v>20</v>
      </c>
      <c r="AE1884" s="4" t="s">
        <v>145</v>
      </c>
      <c r="AF1884" s="4" t="s">
        <v>1430</v>
      </c>
      <c r="AG1884" s="121">
        <v>3350400186397</v>
      </c>
    </row>
    <row r="1885" spans="1:44">
      <c r="A1885" s="256">
        <v>957</v>
      </c>
      <c r="B1885" s="243" t="s">
        <v>1322</v>
      </c>
      <c r="C1885" s="262"/>
      <c r="D1885" s="245">
        <v>4</v>
      </c>
      <c r="E1885" s="248">
        <v>10</v>
      </c>
      <c r="F1885" s="248">
        <v>0</v>
      </c>
      <c r="G1885" s="248">
        <v>0</v>
      </c>
      <c r="H1885" s="247">
        <v>1</v>
      </c>
      <c r="I1885" s="65">
        <v>4000</v>
      </c>
      <c r="J1885" s="84">
        <v>250</v>
      </c>
      <c r="K1885" s="80">
        <v>1000000</v>
      </c>
      <c r="L1885" s="245"/>
      <c r="M1885" s="248"/>
      <c r="N1885" s="245"/>
      <c r="O1885" s="48"/>
      <c r="P1885" s="58"/>
      <c r="Q1885" s="251"/>
      <c r="R1885" s="251"/>
      <c r="S1885" s="251"/>
      <c r="T1885" s="245"/>
      <c r="U1885" s="248"/>
      <c r="V1885" s="245"/>
      <c r="W1885" s="253"/>
      <c r="X1885" s="243"/>
      <c r="Y1885" s="243"/>
      <c r="Z1885" s="125">
        <v>1000000</v>
      </c>
      <c r="AA1885" s="254">
        <v>0.01</v>
      </c>
      <c r="AB1885" s="83">
        <v>100</v>
      </c>
      <c r="AC1885" s="83"/>
      <c r="AD1885" s="4" t="s">
        <v>10</v>
      </c>
      <c r="AE1885" s="4" t="s">
        <v>375</v>
      </c>
      <c r="AF1885" s="4" t="s">
        <v>240</v>
      </c>
    </row>
    <row r="1886" spans="1:44" ht="20.100000000000001" customHeight="1">
      <c r="A1886" s="256">
        <v>958</v>
      </c>
      <c r="B1886" s="243" t="s">
        <v>656</v>
      </c>
      <c r="C1886" s="258">
        <v>334</v>
      </c>
      <c r="D1886" s="259" t="s">
        <v>95</v>
      </c>
      <c r="E1886" s="260">
        <v>4</v>
      </c>
      <c r="F1886" s="260">
        <v>2</v>
      </c>
      <c r="G1886" s="260">
        <v>62</v>
      </c>
      <c r="H1886" s="264">
        <v>1</v>
      </c>
      <c r="I1886" s="84">
        <f t="shared" si="674"/>
        <v>1862</v>
      </c>
      <c r="J1886" s="84">
        <v>250</v>
      </c>
      <c r="K1886" s="80">
        <f t="shared" si="675"/>
        <v>465500</v>
      </c>
      <c r="L1886" s="245"/>
      <c r="M1886" s="248"/>
      <c r="N1886" s="245"/>
      <c r="O1886" s="48"/>
      <c r="P1886" s="58"/>
      <c r="Q1886" s="251"/>
      <c r="R1886" s="251"/>
      <c r="S1886" s="251"/>
      <c r="T1886" s="245"/>
      <c r="U1886" s="248"/>
      <c r="V1886" s="245"/>
      <c r="W1886" s="253"/>
      <c r="X1886" s="243"/>
      <c r="Y1886" s="243"/>
      <c r="Z1886" s="125">
        <f t="shared" si="673"/>
        <v>465500</v>
      </c>
      <c r="AA1886" s="254">
        <v>0.01</v>
      </c>
      <c r="AB1886" s="83">
        <f t="shared" si="672"/>
        <v>46.55</v>
      </c>
      <c r="AC1886" s="83">
        <f t="shared" si="669"/>
        <v>39.567499999999995</v>
      </c>
      <c r="AD1886" s="501" t="s">
        <v>10</v>
      </c>
      <c r="AE1886" s="489" t="s">
        <v>375</v>
      </c>
      <c r="AF1886" s="489" t="s">
        <v>59</v>
      </c>
      <c r="AG1886" s="498" t="s">
        <v>850</v>
      </c>
      <c r="AH1886" s="498" t="s">
        <v>250</v>
      </c>
      <c r="AI1886" s="12" t="s">
        <v>95</v>
      </c>
      <c r="AJ1886" s="6" t="s">
        <v>123</v>
      </c>
      <c r="AK1886" s="11" t="s">
        <v>15</v>
      </c>
      <c r="AL1886" s="11" t="s">
        <v>16</v>
      </c>
      <c r="AM1886" s="11" t="s">
        <v>17</v>
      </c>
      <c r="AN1886" s="11" t="s">
        <v>18</v>
      </c>
      <c r="AO1886" s="11" t="s">
        <v>316</v>
      </c>
      <c r="AP1886" s="11">
        <v>3</v>
      </c>
      <c r="AQ1886" s="11">
        <v>1</v>
      </c>
      <c r="AR1886" s="11">
        <v>0</v>
      </c>
    </row>
    <row r="1887" spans="1:44" ht="20.100000000000001" customHeight="1">
      <c r="A1887" s="256">
        <v>959</v>
      </c>
      <c r="B1887" s="243" t="s">
        <v>656</v>
      </c>
      <c r="C1887" s="258" t="s">
        <v>1129</v>
      </c>
      <c r="D1887" s="259" t="s">
        <v>32</v>
      </c>
      <c r="E1887" s="260">
        <v>0</v>
      </c>
      <c r="F1887" s="260">
        <v>0</v>
      </c>
      <c r="G1887" s="260">
        <v>86</v>
      </c>
      <c r="H1887" s="247">
        <v>1</v>
      </c>
      <c r="I1887" s="65">
        <f t="shared" si="674"/>
        <v>86</v>
      </c>
      <c r="J1887" s="84">
        <v>250</v>
      </c>
      <c r="K1887" s="80">
        <f t="shared" si="675"/>
        <v>21500</v>
      </c>
      <c r="L1887" s="245"/>
      <c r="M1887" s="248"/>
      <c r="N1887" s="245"/>
      <c r="O1887" s="48"/>
      <c r="P1887" s="58"/>
      <c r="Q1887" s="251"/>
      <c r="R1887" s="251"/>
      <c r="S1887" s="251"/>
      <c r="T1887" s="245"/>
      <c r="U1887" s="248"/>
      <c r="V1887" s="245"/>
      <c r="W1887" s="253"/>
      <c r="X1887" s="243"/>
      <c r="Y1887" s="243"/>
      <c r="Z1887" s="125">
        <f t="shared" si="673"/>
        <v>21500</v>
      </c>
      <c r="AA1887" s="254">
        <v>0.01</v>
      </c>
      <c r="AB1887" s="83">
        <f t="shared" si="672"/>
        <v>2.15</v>
      </c>
      <c r="AC1887" s="83">
        <f t="shared" si="669"/>
        <v>1.8274999999999999</v>
      </c>
      <c r="AD1887" s="501" t="s">
        <v>10</v>
      </c>
      <c r="AE1887" s="489" t="s">
        <v>479</v>
      </c>
      <c r="AF1887" s="489" t="s">
        <v>74</v>
      </c>
      <c r="AG1887" s="498" t="s">
        <v>807</v>
      </c>
      <c r="AH1887" s="498" t="s">
        <v>23</v>
      </c>
      <c r="AI1887" s="12" t="s">
        <v>32</v>
      </c>
      <c r="AJ1887" s="6" t="s">
        <v>36</v>
      </c>
      <c r="AK1887" s="202" t="s">
        <v>347</v>
      </c>
      <c r="AL1887" s="11" t="s">
        <v>16</v>
      </c>
      <c r="AM1887" s="11" t="s">
        <v>17</v>
      </c>
      <c r="AN1887" s="11" t="s">
        <v>91</v>
      </c>
      <c r="AO1887" s="11" t="s">
        <v>462</v>
      </c>
      <c r="AP1887" s="11">
        <v>12</v>
      </c>
      <c r="AQ1887" s="11">
        <v>2</v>
      </c>
      <c r="AR1887" s="11">
        <v>63</v>
      </c>
    </row>
    <row r="1888" spans="1:44" ht="20.100000000000001" customHeight="1">
      <c r="A1888" s="256"/>
      <c r="B1888" s="243" t="s">
        <v>1723</v>
      </c>
      <c r="C1888" s="258"/>
      <c r="D1888" s="259" t="s">
        <v>32</v>
      </c>
      <c r="E1888" s="260">
        <v>0</v>
      </c>
      <c r="F1888" s="260">
        <v>0</v>
      </c>
      <c r="G1888" s="260">
        <v>26</v>
      </c>
      <c r="H1888" s="247">
        <v>1</v>
      </c>
      <c r="I1888" s="65">
        <f t="shared" si="674"/>
        <v>26</v>
      </c>
      <c r="J1888" s="84">
        <v>250</v>
      </c>
      <c r="K1888" s="80">
        <f t="shared" si="675"/>
        <v>6500</v>
      </c>
      <c r="L1888" s="245"/>
      <c r="M1888" s="248"/>
      <c r="N1888" s="245"/>
      <c r="O1888" s="48"/>
      <c r="P1888" s="58"/>
      <c r="Q1888" s="251"/>
      <c r="R1888" s="251"/>
      <c r="S1888" s="251"/>
      <c r="T1888" s="245"/>
      <c r="U1888" s="248"/>
      <c r="V1888" s="245"/>
      <c r="W1888" s="253"/>
      <c r="X1888" s="243"/>
      <c r="Y1888" s="243"/>
      <c r="Z1888" s="125">
        <f t="shared" si="673"/>
        <v>6500</v>
      </c>
      <c r="AA1888" s="254">
        <v>0.01</v>
      </c>
      <c r="AB1888" s="83">
        <f t="shared" si="672"/>
        <v>0.65</v>
      </c>
      <c r="AC1888" s="83">
        <f t="shared" si="669"/>
        <v>0.55249999999999999</v>
      </c>
      <c r="AD1888" s="501" t="s">
        <v>10</v>
      </c>
      <c r="AE1888" s="489" t="s">
        <v>479</v>
      </c>
      <c r="AF1888" s="489" t="s">
        <v>74</v>
      </c>
      <c r="AG1888" s="498" t="s">
        <v>807</v>
      </c>
      <c r="AH1888" s="498" t="s">
        <v>23</v>
      </c>
      <c r="AI1888" s="12" t="s">
        <v>32</v>
      </c>
      <c r="AJ1888" s="6"/>
      <c r="AK1888" s="11"/>
      <c r="AL1888" s="11"/>
      <c r="AM1888" s="11"/>
      <c r="AN1888" s="11"/>
      <c r="AO1888" s="11"/>
      <c r="AP1888" s="11"/>
      <c r="AQ1888" s="11"/>
      <c r="AR1888" s="11"/>
    </row>
    <row r="1889" spans="1:44" ht="20.100000000000001" customHeight="1">
      <c r="A1889" s="256"/>
      <c r="B1889" s="243" t="s">
        <v>1759</v>
      </c>
      <c r="C1889" s="258"/>
      <c r="D1889" s="259" t="s">
        <v>32</v>
      </c>
      <c r="E1889" s="260">
        <v>1</v>
      </c>
      <c r="F1889" s="260">
        <v>0</v>
      </c>
      <c r="G1889" s="260">
        <v>5</v>
      </c>
      <c r="H1889" s="247">
        <v>2</v>
      </c>
      <c r="I1889" s="65">
        <f t="shared" si="674"/>
        <v>405</v>
      </c>
      <c r="J1889" s="65">
        <v>250</v>
      </c>
      <c r="K1889" s="80">
        <f t="shared" si="675"/>
        <v>101250</v>
      </c>
      <c r="L1889" s="245">
        <v>1</v>
      </c>
      <c r="M1889" s="248" t="s">
        <v>1592</v>
      </c>
      <c r="N1889" s="245" t="s">
        <v>1595</v>
      </c>
      <c r="O1889" s="48"/>
      <c r="P1889" s="58">
        <v>120</v>
      </c>
      <c r="Q1889" s="251"/>
      <c r="R1889" s="251"/>
      <c r="S1889" s="251"/>
      <c r="T1889" s="245">
        <v>13</v>
      </c>
      <c r="U1889" s="248"/>
      <c r="V1889" s="245"/>
      <c r="W1889" s="253"/>
      <c r="X1889" s="243"/>
      <c r="Y1889" s="243"/>
      <c r="Z1889" s="125">
        <f t="shared" si="673"/>
        <v>101250</v>
      </c>
      <c r="AA1889" s="254">
        <v>0.02</v>
      </c>
      <c r="AB1889" s="83">
        <f>+Z1889*AA1889/100</f>
        <v>20.25</v>
      </c>
      <c r="AC1889" s="83">
        <f t="shared" si="669"/>
        <v>17.212499999999999</v>
      </c>
      <c r="AD1889" s="501"/>
      <c r="AE1889" s="489" t="s">
        <v>479</v>
      </c>
      <c r="AF1889" s="489"/>
      <c r="AG1889" s="498"/>
      <c r="AH1889" s="498"/>
      <c r="AI1889" s="12"/>
      <c r="AJ1889" s="6"/>
      <c r="AK1889" s="11"/>
      <c r="AL1889" s="11"/>
      <c r="AM1889" s="11"/>
      <c r="AN1889" s="11"/>
      <c r="AO1889" s="11"/>
      <c r="AP1889" s="11"/>
      <c r="AQ1889" s="11"/>
      <c r="AR1889" s="11"/>
    </row>
    <row r="1890" spans="1:44" ht="20.100000000000001" customHeight="1">
      <c r="A1890" s="256"/>
      <c r="B1890" s="243"/>
      <c r="C1890" s="258"/>
      <c r="D1890" s="259"/>
      <c r="E1890" s="260"/>
      <c r="F1890" s="260"/>
      <c r="G1890" s="260"/>
      <c r="H1890" s="247">
        <v>1</v>
      </c>
      <c r="I1890" s="65">
        <f>E1890*400+F1890*100+G1890</f>
        <v>0</v>
      </c>
      <c r="J1890" s="65"/>
      <c r="K1890" s="80">
        <f t="shared" si="675"/>
        <v>0</v>
      </c>
      <c r="L1890" s="245">
        <v>2</v>
      </c>
      <c r="M1890" s="248" t="s">
        <v>1668</v>
      </c>
      <c r="N1890" s="245" t="s">
        <v>1595</v>
      </c>
      <c r="O1890" s="48"/>
      <c r="P1890" s="58">
        <v>58</v>
      </c>
      <c r="Q1890" s="251"/>
      <c r="R1890" s="251"/>
      <c r="S1890" s="251"/>
      <c r="T1890" s="245">
        <v>15</v>
      </c>
      <c r="U1890" s="248"/>
      <c r="V1890" s="245"/>
      <c r="W1890" s="253"/>
      <c r="X1890" s="243"/>
      <c r="Y1890" s="243"/>
      <c r="Z1890" s="125"/>
      <c r="AA1890" s="254"/>
      <c r="AB1890" s="83"/>
      <c r="AC1890" s="83">
        <f t="shared" si="669"/>
        <v>0</v>
      </c>
      <c r="AD1890" s="501"/>
      <c r="AE1890" s="489"/>
      <c r="AF1890" s="489"/>
      <c r="AG1890" s="498"/>
      <c r="AH1890" s="498"/>
      <c r="AI1890" s="12"/>
      <c r="AJ1890" s="6"/>
      <c r="AK1890" s="11"/>
      <c r="AL1890" s="11"/>
      <c r="AM1890" s="11"/>
      <c r="AN1890" s="11"/>
      <c r="AO1890" s="11"/>
      <c r="AP1890" s="11"/>
      <c r="AQ1890" s="11"/>
      <c r="AR1890" s="11"/>
    </row>
    <row r="1891" spans="1:44" ht="20.100000000000001" customHeight="1">
      <c r="A1891" s="256">
        <v>960</v>
      </c>
      <c r="B1891" s="243" t="s">
        <v>656</v>
      </c>
      <c r="C1891" s="258">
        <v>747</v>
      </c>
      <c r="D1891" s="259" t="s">
        <v>32</v>
      </c>
      <c r="E1891" s="260">
        <v>10</v>
      </c>
      <c r="F1891" s="260">
        <v>1</v>
      </c>
      <c r="G1891" s="260">
        <v>16</v>
      </c>
      <c r="H1891" s="264">
        <v>1</v>
      </c>
      <c r="I1891" s="84">
        <f t="shared" si="674"/>
        <v>4116</v>
      </c>
      <c r="J1891" s="84">
        <v>250</v>
      </c>
      <c r="K1891" s="80">
        <f t="shared" si="675"/>
        <v>1029000</v>
      </c>
      <c r="L1891" s="245"/>
      <c r="M1891" s="248"/>
      <c r="N1891" s="245"/>
      <c r="O1891" s="48"/>
      <c r="P1891" s="58"/>
      <c r="Q1891" s="251"/>
      <c r="R1891" s="251"/>
      <c r="S1891" s="251"/>
      <c r="T1891" s="245"/>
      <c r="U1891" s="248"/>
      <c r="V1891" s="245"/>
      <c r="W1891" s="253"/>
      <c r="X1891" s="243"/>
      <c r="Y1891" s="243"/>
      <c r="Z1891" s="125">
        <f>K1891</f>
        <v>1029000</v>
      </c>
      <c r="AA1891" s="254">
        <v>0.01</v>
      </c>
      <c r="AB1891" s="83">
        <f>+Z1891*AA1891/100</f>
        <v>102.9</v>
      </c>
      <c r="AC1891" s="83">
        <f t="shared" si="669"/>
        <v>87.465000000000003</v>
      </c>
      <c r="AD1891" s="501" t="s">
        <v>10</v>
      </c>
      <c r="AE1891" s="489" t="s">
        <v>479</v>
      </c>
      <c r="AF1891" s="489" t="s">
        <v>59</v>
      </c>
      <c r="AG1891" s="498" t="s">
        <v>807</v>
      </c>
      <c r="AH1891" s="498" t="s">
        <v>23</v>
      </c>
      <c r="AI1891" s="12" t="s">
        <v>32</v>
      </c>
      <c r="AJ1891" s="6" t="s">
        <v>36</v>
      </c>
      <c r="AK1891" s="11" t="s">
        <v>15</v>
      </c>
      <c r="AL1891" s="11" t="s">
        <v>16</v>
      </c>
      <c r="AM1891" s="11" t="s">
        <v>17</v>
      </c>
      <c r="AN1891" s="11" t="s">
        <v>61</v>
      </c>
      <c r="AO1891" s="11" t="s">
        <v>191</v>
      </c>
      <c r="AP1891" s="11">
        <v>13</v>
      </c>
      <c r="AQ1891" s="11">
        <v>3</v>
      </c>
      <c r="AR1891" s="11">
        <v>96</v>
      </c>
    </row>
    <row r="1892" spans="1:44">
      <c r="A1892" s="256">
        <v>961</v>
      </c>
      <c r="B1892" s="249" t="s">
        <v>1319</v>
      </c>
      <c r="C1892" s="263">
        <v>17399</v>
      </c>
      <c r="D1892" s="245">
        <v>4</v>
      </c>
      <c r="E1892" s="267">
        <v>0</v>
      </c>
      <c r="F1892" s="267">
        <v>1</v>
      </c>
      <c r="G1892" s="267">
        <v>19</v>
      </c>
      <c r="H1892" s="247">
        <v>2</v>
      </c>
      <c r="I1892" s="84">
        <f t="shared" si="674"/>
        <v>119</v>
      </c>
      <c r="J1892" s="84">
        <v>500</v>
      </c>
      <c r="K1892" s="80">
        <f t="shared" si="675"/>
        <v>59500</v>
      </c>
      <c r="L1892" s="245"/>
      <c r="M1892" s="266"/>
      <c r="N1892" s="245"/>
      <c r="O1892" s="48"/>
      <c r="P1892" s="58"/>
      <c r="Q1892" s="245"/>
      <c r="R1892" s="251"/>
      <c r="S1892" s="245"/>
      <c r="T1892" s="245"/>
      <c r="U1892" s="248"/>
      <c r="V1892" s="245"/>
      <c r="W1892" s="253"/>
      <c r="X1892" s="243"/>
      <c r="Y1892" s="243"/>
      <c r="Z1892" s="125">
        <f t="shared" ref="Z1892:Z1907" si="676">K1892</f>
        <v>59500</v>
      </c>
      <c r="AA1892" s="254">
        <v>0.02</v>
      </c>
      <c r="AB1892" s="83">
        <f>+Z1892*AA1892/100</f>
        <v>11.9</v>
      </c>
      <c r="AC1892" s="83">
        <f t="shared" si="669"/>
        <v>10.115</v>
      </c>
      <c r="AD1892" s="4" t="s">
        <v>10</v>
      </c>
      <c r="AE1892" s="4" t="s">
        <v>1959</v>
      </c>
      <c r="AF1892" s="4" t="s">
        <v>1960</v>
      </c>
      <c r="AG1892" s="121" t="s">
        <v>1961</v>
      </c>
      <c r="AH1892" s="8" t="s">
        <v>1962</v>
      </c>
    </row>
    <row r="1893" spans="1:44">
      <c r="A1893" s="256">
        <v>962</v>
      </c>
      <c r="B1893" s="243" t="s">
        <v>1322</v>
      </c>
      <c r="C1893" s="262"/>
      <c r="D1893" s="245">
        <v>4</v>
      </c>
      <c r="E1893" s="267">
        <v>10</v>
      </c>
      <c r="F1893" s="267">
        <v>0</v>
      </c>
      <c r="G1893" s="267">
        <v>0</v>
      </c>
      <c r="H1893" s="247">
        <v>1</v>
      </c>
      <c r="I1893" s="84">
        <f t="shared" si="674"/>
        <v>4000</v>
      </c>
      <c r="J1893" s="84">
        <v>250</v>
      </c>
      <c r="K1893" s="80">
        <f t="shared" si="675"/>
        <v>1000000</v>
      </c>
      <c r="L1893" s="245"/>
      <c r="M1893" s="266"/>
      <c r="N1893" s="245"/>
      <c r="O1893" s="48"/>
      <c r="P1893" s="58"/>
      <c r="Q1893" s="245"/>
      <c r="R1893" s="251"/>
      <c r="S1893" s="245"/>
      <c r="T1893" s="245"/>
      <c r="U1893" s="248"/>
      <c r="V1893" s="245"/>
      <c r="W1893" s="253"/>
      <c r="X1893" s="243"/>
      <c r="Y1893" s="243"/>
      <c r="Z1893" s="125">
        <f t="shared" si="676"/>
        <v>1000000</v>
      </c>
      <c r="AA1893" s="254">
        <v>0.01</v>
      </c>
      <c r="AB1893" s="83">
        <f>+Z1893*AA1893/100</f>
        <v>100</v>
      </c>
      <c r="AC1893" s="83">
        <f t="shared" si="669"/>
        <v>85</v>
      </c>
      <c r="AD1893" s="4" t="s">
        <v>20</v>
      </c>
      <c r="AE1893" s="4" t="s">
        <v>2270</v>
      </c>
      <c r="AF1893" s="4" t="s">
        <v>104</v>
      </c>
    </row>
    <row r="1894" spans="1:44">
      <c r="A1894" s="256">
        <v>963</v>
      </c>
      <c r="B1894" s="243" t="s">
        <v>1322</v>
      </c>
      <c r="C1894" s="262">
        <v>23933</v>
      </c>
      <c r="D1894" s="245">
        <v>4</v>
      </c>
      <c r="E1894" s="267">
        <v>6</v>
      </c>
      <c r="F1894" s="267">
        <v>3</v>
      </c>
      <c r="G1894" s="267">
        <v>72</v>
      </c>
      <c r="H1894" s="247">
        <v>1</v>
      </c>
      <c r="I1894" s="84">
        <f t="shared" si="674"/>
        <v>2772</v>
      </c>
      <c r="J1894" s="84">
        <v>250</v>
      </c>
      <c r="K1894" s="80">
        <f t="shared" si="675"/>
        <v>693000</v>
      </c>
      <c r="L1894" s="245"/>
      <c r="M1894" s="248"/>
      <c r="N1894" s="245"/>
      <c r="O1894" s="48"/>
      <c r="P1894" s="58"/>
      <c r="Q1894" s="251"/>
      <c r="R1894" s="251"/>
      <c r="S1894" s="251"/>
      <c r="T1894" s="245"/>
      <c r="U1894" s="248"/>
      <c r="V1894" s="245"/>
      <c r="W1894" s="253"/>
      <c r="X1894" s="243"/>
      <c r="Y1894" s="243"/>
      <c r="Z1894" s="125">
        <f t="shared" si="676"/>
        <v>693000</v>
      </c>
      <c r="AA1894" s="254">
        <v>0.01</v>
      </c>
      <c r="AB1894" s="83">
        <f t="shared" si="672"/>
        <v>69.3</v>
      </c>
      <c r="AC1894" s="83">
        <f t="shared" si="669"/>
        <v>58.904999999999994</v>
      </c>
      <c r="AD1894" s="4" t="s">
        <v>20</v>
      </c>
      <c r="AE1894" s="4" t="s">
        <v>1347</v>
      </c>
      <c r="AF1894" s="4" t="s">
        <v>493</v>
      </c>
      <c r="AG1894" s="121">
        <v>3350500174093</v>
      </c>
    </row>
    <row r="1895" spans="1:44">
      <c r="A1895" s="256">
        <v>964</v>
      </c>
      <c r="B1895" s="243" t="s">
        <v>1322</v>
      </c>
      <c r="C1895" s="262"/>
      <c r="D1895" s="245">
        <v>4</v>
      </c>
      <c r="E1895" s="267">
        <v>5</v>
      </c>
      <c r="F1895" s="267">
        <v>0</v>
      </c>
      <c r="G1895" s="267">
        <v>0</v>
      </c>
      <c r="H1895" s="247">
        <v>1</v>
      </c>
      <c r="I1895" s="84">
        <f t="shared" si="674"/>
        <v>2000</v>
      </c>
      <c r="J1895" s="84">
        <v>250</v>
      </c>
      <c r="K1895" s="80">
        <f t="shared" si="675"/>
        <v>500000</v>
      </c>
      <c r="L1895" s="245"/>
      <c r="M1895" s="248"/>
      <c r="N1895" s="245"/>
      <c r="O1895" s="48"/>
      <c r="P1895" s="58"/>
      <c r="Q1895" s="251"/>
      <c r="R1895" s="251"/>
      <c r="S1895" s="251"/>
      <c r="T1895" s="245"/>
      <c r="U1895" s="248"/>
      <c r="V1895" s="245"/>
      <c r="W1895" s="253"/>
      <c r="X1895" s="243"/>
      <c r="Y1895" s="243"/>
      <c r="Z1895" s="125">
        <f t="shared" si="676"/>
        <v>500000</v>
      </c>
      <c r="AA1895" s="254">
        <v>0.01</v>
      </c>
      <c r="AB1895" s="83">
        <f t="shared" ref="AB1895" si="677">+Z1895*AA1895/100</f>
        <v>50</v>
      </c>
      <c r="AC1895" s="83"/>
      <c r="AD1895" s="4" t="s">
        <v>20</v>
      </c>
      <c r="AE1895" s="4" t="s">
        <v>2264</v>
      </c>
      <c r="AF1895" s="4" t="s">
        <v>1472</v>
      </c>
    </row>
    <row r="1896" spans="1:44">
      <c r="A1896" s="256">
        <v>965</v>
      </c>
      <c r="B1896" s="245" t="s">
        <v>1723</v>
      </c>
      <c r="C1896" s="245"/>
      <c r="D1896" s="245">
        <v>9</v>
      </c>
      <c r="E1896" s="248">
        <v>1</v>
      </c>
      <c r="F1896" s="248">
        <v>0</v>
      </c>
      <c r="G1896" s="248">
        <v>24</v>
      </c>
      <c r="H1896" s="247">
        <v>2</v>
      </c>
      <c r="I1896" s="65">
        <f>E1896*400+F1896*100+G1896</f>
        <v>424</v>
      </c>
      <c r="J1896" s="84">
        <v>250</v>
      </c>
      <c r="K1896" s="80">
        <f>I1896*J1896</f>
        <v>106000</v>
      </c>
      <c r="L1896" s="245">
        <v>1</v>
      </c>
      <c r="M1896" s="248" t="s">
        <v>1592</v>
      </c>
      <c r="N1896" s="245" t="s">
        <v>1594</v>
      </c>
      <c r="O1896" s="48"/>
      <c r="P1896" s="142">
        <v>396</v>
      </c>
      <c r="Q1896" s="245"/>
      <c r="R1896" s="251"/>
      <c r="S1896" s="245"/>
      <c r="T1896" s="245">
        <v>53</v>
      </c>
      <c r="U1896" s="248"/>
      <c r="V1896" s="245"/>
      <c r="W1896" s="278"/>
      <c r="X1896" s="257"/>
      <c r="Y1896" s="257"/>
      <c r="Z1896" s="125">
        <f t="shared" si="676"/>
        <v>106000</v>
      </c>
      <c r="AA1896" s="254">
        <v>0.02</v>
      </c>
      <c r="AB1896" s="83">
        <f>+Z1896*AA1896/100</f>
        <v>21.2</v>
      </c>
      <c r="AC1896" s="83">
        <f t="shared" si="669"/>
        <v>18.02</v>
      </c>
      <c r="AD1896" s="4" t="s">
        <v>10</v>
      </c>
      <c r="AE1896" s="4" t="s">
        <v>1611</v>
      </c>
      <c r="AF1896" s="4" t="s">
        <v>81</v>
      </c>
      <c r="AG1896" s="121">
        <v>3350400254958</v>
      </c>
      <c r="AH1896" s="8" t="s">
        <v>1612</v>
      </c>
    </row>
    <row r="1897" spans="1:44">
      <c r="A1897" s="256">
        <v>966</v>
      </c>
      <c r="B1897" s="257" t="s">
        <v>1759</v>
      </c>
      <c r="C1897" s="245"/>
      <c r="D1897" s="245"/>
      <c r="E1897" s="248">
        <v>7</v>
      </c>
      <c r="F1897" s="248">
        <v>0</v>
      </c>
      <c r="G1897" s="248">
        <v>0</v>
      </c>
      <c r="H1897" s="247">
        <v>1</v>
      </c>
      <c r="I1897" s="65">
        <v>2800</v>
      </c>
      <c r="J1897" s="84">
        <v>250</v>
      </c>
      <c r="K1897" s="80">
        <f>+I1897*J1897</f>
        <v>700000</v>
      </c>
      <c r="L1897" s="245"/>
      <c r="M1897" s="248"/>
      <c r="N1897" s="245"/>
      <c r="O1897" s="48"/>
      <c r="P1897" s="142"/>
      <c r="Q1897" s="245"/>
      <c r="R1897" s="251"/>
      <c r="S1897" s="245"/>
      <c r="T1897" s="245"/>
      <c r="U1897" s="248"/>
      <c r="V1897" s="245"/>
      <c r="W1897" s="278"/>
      <c r="X1897" s="257"/>
      <c r="Y1897" s="257"/>
      <c r="Z1897" s="125">
        <f t="shared" si="676"/>
        <v>700000</v>
      </c>
      <c r="AA1897" s="254">
        <v>0.01</v>
      </c>
      <c r="AB1897" s="83">
        <f>+Z1897*AA1897/100</f>
        <v>70</v>
      </c>
      <c r="AC1897" s="83">
        <f t="shared" si="669"/>
        <v>59.5</v>
      </c>
      <c r="AD1897" s="501" t="s">
        <v>20</v>
      </c>
      <c r="AE1897" s="489" t="s">
        <v>723</v>
      </c>
      <c r="AF1897" s="489" t="s">
        <v>34</v>
      </c>
      <c r="AG1897" s="498" t="s">
        <v>1099</v>
      </c>
      <c r="AH1897" s="498" t="s">
        <v>393</v>
      </c>
      <c r="AI1897" s="12" t="s">
        <v>14</v>
      </c>
    </row>
    <row r="1898" spans="1:44" ht="20.100000000000001" customHeight="1">
      <c r="A1898" s="242"/>
      <c r="B1898" s="257" t="s">
        <v>656</v>
      </c>
      <c r="C1898" s="258">
        <v>488</v>
      </c>
      <c r="D1898" s="259" t="s">
        <v>32</v>
      </c>
      <c r="E1898" s="260">
        <v>5</v>
      </c>
      <c r="F1898" s="260">
        <v>2</v>
      </c>
      <c r="G1898" s="260">
        <v>32</v>
      </c>
      <c r="H1898" s="247">
        <v>1</v>
      </c>
      <c r="I1898" s="84">
        <f t="shared" si="674"/>
        <v>2232</v>
      </c>
      <c r="J1898" s="84">
        <v>250</v>
      </c>
      <c r="K1898" s="80">
        <f t="shared" si="675"/>
        <v>558000</v>
      </c>
      <c r="L1898" s="245"/>
      <c r="M1898" s="248"/>
      <c r="N1898" s="245"/>
      <c r="O1898" s="48"/>
      <c r="P1898" s="58"/>
      <c r="Q1898" s="251"/>
      <c r="R1898" s="251"/>
      <c r="S1898" s="251"/>
      <c r="T1898" s="245"/>
      <c r="U1898" s="248"/>
      <c r="V1898" s="245"/>
      <c r="W1898" s="278"/>
      <c r="X1898" s="257"/>
      <c r="Y1898" s="257"/>
      <c r="Z1898" s="125">
        <f t="shared" si="676"/>
        <v>558000</v>
      </c>
      <c r="AA1898" s="254">
        <v>0.01</v>
      </c>
      <c r="AB1898" s="83">
        <f>+Z1898*AA1898/100</f>
        <v>55.8</v>
      </c>
      <c r="AC1898" s="83">
        <f t="shared" si="669"/>
        <v>47.43</v>
      </c>
      <c r="AD1898" s="501" t="s">
        <v>20</v>
      </c>
      <c r="AE1898" s="489" t="s">
        <v>723</v>
      </c>
      <c r="AF1898" s="489" t="s">
        <v>34</v>
      </c>
      <c r="AG1898" s="498" t="s">
        <v>1099</v>
      </c>
      <c r="AH1898" s="498" t="s">
        <v>393</v>
      </c>
      <c r="AI1898" s="12" t="s">
        <v>14</v>
      </c>
      <c r="AJ1898" s="6" t="s">
        <v>36</v>
      </c>
      <c r="AK1898" s="11" t="s">
        <v>15</v>
      </c>
      <c r="AL1898" s="11" t="s">
        <v>16</v>
      </c>
      <c r="AM1898" s="11" t="s">
        <v>17</v>
      </c>
      <c r="AN1898" s="11" t="s">
        <v>28</v>
      </c>
      <c r="AO1898" s="11" t="s">
        <v>626</v>
      </c>
      <c r="AP1898" s="11">
        <v>1</v>
      </c>
      <c r="AQ1898" s="11">
        <v>0</v>
      </c>
      <c r="AR1898" s="11">
        <v>17</v>
      </c>
    </row>
    <row r="1899" spans="1:44" ht="20.100000000000001" customHeight="1">
      <c r="A1899" s="242">
        <v>967</v>
      </c>
      <c r="B1899" s="683" t="s">
        <v>2269</v>
      </c>
      <c r="C1899" s="684"/>
      <c r="D1899" s="259"/>
      <c r="E1899" s="260">
        <v>2</v>
      </c>
      <c r="F1899" s="260">
        <v>0</v>
      </c>
      <c r="G1899" s="260">
        <v>0</v>
      </c>
      <c r="H1899" s="247">
        <v>1</v>
      </c>
      <c r="I1899" s="84">
        <v>800</v>
      </c>
      <c r="J1899" s="84">
        <v>250</v>
      </c>
      <c r="K1899" s="80">
        <f>+I1899*J1899</f>
        <v>200000</v>
      </c>
      <c r="L1899" s="245"/>
      <c r="M1899" s="248"/>
      <c r="N1899" s="245"/>
      <c r="O1899" s="48"/>
      <c r="P1899" s="58"/>
      <c r="Q1899" s="251"/>
      <c r="R1899" s="251"/>
      <c r="S1899" s="251"/>
      <c r="T1899" s="245"/>
      <c r="U1899" s="248"/>
      <c r="V1899" s="245"/>
      <c r="W1899" s="278"/>
      <c r="X1899" s="257"/>
      <c r="Y1899" s="257"/>
      <c r="Z1899" s="125">
        <v>200000</v>
      </c>
      <c r="AA1899" s="254">
        <v>0.01</v>
      </c>
      <c r="AB1899" s="83">
        <v>20</v>
      </c>
      <c r="AC1899" s="83"/>
      <c r="AD1899" s="505" t="s">
        <v>10</v>
      </c>
      <c r="AE1899" s="505" t="s">
        <v>1424</v>
      </c>
      <c r="AF1899" s="506" t="s">
        <v>2354</v>
      </c>
      <c r="AG1899" s="507"/>
      <c r="AH1899" s="507"/>
      <c r="AI1899" s="240"/>
      <c r="AJ1899" s="241"/>
      <c r="AK1899" s="11"/>
      <c r="AL1899" s="11"/>
      <c r="AM1899" s="11"/>
      <c r="AN1899" s="11"/>
      <c r="AO1899" s="11"/>
      <c r="AP1899" s="11"/>
      <c r="AQ1899" s="11"/>
      <c r="AR1899" s="11"/>
    </row>
    <row r="1900" spans="1:44">
      <c r="A1900" s="242">
        <v>968</v>
      </c>
      <c r="B1900" s="257" t="s">
        <v>1322</v>
      </c>
      <c r="C1900" s="257">
        <v>23933</v>
      </c>
      <c r="D1900" s="245">
        <v>4</v>
      </c>
      <c r="E1900" s="248">
        <v>0</v>
      </c>
      <c r="F1900" s="248">
        <v>3</v>
      </c>
      <c r="G1900" s="248">
        <v>2</v>
      </c>
      <c r="H1900" s="247">
        <v>1</v>
      </c>
      <c r="I1900" s="65">
        <f>E1900*400+F1900*100+G1900</f>
        <v>302</v>
      </c>
      <c r="J1900" s="65">
        <v>250</v>
      </c>
      <c r="K1900" s="80">
        <f>I1900*J1900</f>
        <v>75500</v>
      </c>
      <c r="L1900" s="245"/>
      <c r="M1900" s="248"/>
      <c r="N1900" s="245"/>
      <c r="O1900" s="48"/>
      <c r="P1900" s="58"/>
      <c r="Q1900" s="251"/>
      <c r="R1900" s="251"/>
      <c r="S1900" s="251"/>
      <c r="T1900" s="245"/>
      <c r="U1900" s="248"/>
      <c r="V1900" s="245"/>
      <c r="W1900" s="278"/>
      <c r="X1900" s="257"/>
      <c r="Y1900" s="257"/>
      <c r="Z1900" s="125">
        <f>K1900</f>
        <v>75500</v>
      </c>
      <c r="AA1900" s="254">
        <v>0.01</v>
      </c>
      <c r="AB1900" s="83">
        <f>+Z1900*AA1900/100</f>
        <v>7.55</v>
      </c>
      <c r="AC1900" s="83">
        <f t="shared" si="669"/>
        <v>6.4174999999999995</v>
      </c>
      <c r="AD1900" s="4" t="s">
        <v>20</v>
      </c>
      <c r="AE1900" s="4" t="s">
        <v>1424</v>
      </c>
      <c r="AF1900" s="4" t="s">
        <v>1393</v>
      </c>
      <c r="AG1900" s="121">
        <v>3350400013521</v>
      </c>
    </row>
    <row r="1901" spans="1:44">
      <c r="A1901" s="242">
        <v>969</v>
      </c>
      <c r="B1901" s="257" t="s">
        <v>1322</v>
      </c>
      <c r="C1901" s="262">
        <v>23933</v>
      </c>
      <c r="D1901" s="245">
        <v>4</v>
      </c>
      <c r="E1901" s="248">
        <v>3</v>
      </c>
      <c r="F1901" s="248">
        <v>3</v>
      </c>
      <c r="G1901" s="248">
        <v>36</v>
      </c>
      <c r="H1901" s="247">
        <v>1</v>
      </c>
      <c r="I1901" s="84">
        <f t="shared" si="674"/>
        <v>1536</v>
      </c>
      <c r="J1901" s="84">
        <v>250</v>
      </c>
      <c r="K1901" s="80">
        <f t="shared" si="675"/>
        <v>384000</v>
      </c>
      <c r="L1901" s="245"/>
      <c r="M1901" s="248"/>
      <c r="N1901" s="245"/>
      <c r="O1901" s="48"/>
      <c r="P1901" s="58"/>
      <c r="Q1901" s="251"/>
      <c r="R1901" s="251"/>
      <c r="S1901" s="251"/>
      <c r="T1901" s="245"/>
      <c r="U1901" s="248"/>
      <c r="V1901" s="245"/>
      <c r="W1901" s="278"/>
      <c r="X1901" s="257"/>
      <c r="Y1901" s="257"/>
      <c r="Z1901" s="125">
        <f t="shared" si="676"/>
        <v>384000</v>
      </c>
      <c r="AA1901" s="254">
        <v>0.01</v>
      </c>
      <c r="AB1901" s="83">
        <f>+Z1901*AA1901/100</f>
        <v>38.4</v>
      </c>
      <c r="AC1901" s="83">
        <f t="shared" si="669"/>
        <v>32.64</v>
      </c>
      <c r="AD1901" s="4" t="s">
        <v>20</v>
      </c>
      <c r="AE1901" s="4" t="s">
        <v>21</v>
      </c>
      <c r="AF1901" s="4" t="s">
        <v>240</v>
      </c>
      <c r="AG1901" s="121">
        <v>3350500125149</v>
      </c>
      <c r="AH1901" s="8" t="s">
        <v>1426</v>
      </c>
      <c r="AI1901" s="204" t="s">
        <v>195</v>
      </c>
    </row>
    <row r="1902" spans="1:44">
      <c r="A1902" s="242">
        <v>970</v>
      </c>
      <c r="B1902" s="245" t="s">
        <v>1723</v>
      </c>
      <c r="C1902" s="263"/>
      <c r="D1902" s="245">
        <v>6</v>
      </c>
      <c r="E1902" s="248">
        <v>0</v>
      </c>
      <c r="F1902" s="248">
        <v>3</v>
      </c>
      <c r="G1902" s="248">
        <v>72</v>
      </c>
      <c r="H1902" s="247">
        <v>2</v>
      </c>
      <c r="I1902" s="65">
        <f t="shared" si="674"/>
        <v>372</v>
      </c>
      <c r="J1902" s="84">
        <v>250</v>
      </c>
      <c r="K1902" s="80">
        <f t="shared" si="675"/>
        <v>93000</v>
      </c>
      <c r="L1902" s="245">
        <v>1</v>
      </c>
      <c r="M1902" s="266" t="s">
        <v>1592</v>
      </c>
      <c r="N1902" s="245" t="s">
        <v>1595</v>
      </c>
      <c r="O1902" s="48"/>
      <c r="P1902" s="58">
        <v>80</v>
      </c>
      <c r="Q1902" s="245"/>
      <c r="R1902" s="251"/>
      <c r="S1902" s="245"/>
      <c r="T1902" s="245">
        <v>19</v>
      </c>
      <c r="U1902" s="248"/>
      <c r="V1902" s="245"/>
      <c r="W1902" s="278"/>
      <c r="X1902" s="257"/>
      <c r="Y1902" s="257"/>
      <c r="Z1902" s="125">
        <f t="shared" si="676"/>
        <v>93000</v>
      </c>
      <c r="AA1902" s="254">
        <v>0.02</v>
      </c>
      <c r="AB1902" s="83">
        <f t="shared" si="672"/>
        <v>18.600000000000001</v>
      </c>
      <c r="AC1902" s="83">
        <f t="shared" si="669"/>
        <v>15.81</v>
      </c>
      <c r="AD1902" s="4" t="s">
        <v>20</v>
      </c>
      <c r="AE1902" s="4" t="s">
        <v>21</v>
      </c>
      <c r="AF1902" s="4" t="s">
        <v>324</v>
      </c>
      <c r="AG1902" s="121">
        <v>3350400238804</v>
      </c>
      <c r="AH1902" s="8" t="s">
        <v>1755</v>
      </c>
    </row>
    <row r="1903" spans="1:44" ht="20.100000000000001" customHeight="1">
      <c r="A1903" s="242">
        <v>971</v>
      </c>
      <c r="B1903" s="257" t="s">
        <v>656</v>
      </c>
      <c r="C1903" s="258">
        <v>487</v>
      </c>
      <c r="D1903" s="259" t="s">
        <v>95</v>
      </c>
      <c r="E1903" s="260">
        <v>12</v>
      </c>
      <c r="F1903" s="260">
        <v>2</v>
      </c>
      <c r="G1903" s="260">
        <v>47</v>
      </c>
      <c r="H1903" s="264">
        <v>1</v>
      </c>
      <c r="I1903" s="84">
        <f t="shared" si="674"/>
        <v>5047</v>
      </c>
      <c r="J1903" s="84">
        <v>250</v>
      </c>
      <c r="K1903" s="80">
        <f t="shared" si="675"/>
        <v>1261750</v>
      </c>
      <c r="L1903" s="245"/>
      <c r="M1903" s="248"/>
      <c r="N1903" s="245"/>
      <c r="O1903" s="48"/>
      <c r="P1903" s="58"/>
      <c r="Q1903" s="251"/>
      <c r="R1903" s="251"/>
      <c r="S1903" s="251"/>
      <c r="T1903" s="245"/>
      <c r="U1903" s="248"/>
      <c r="V1903" s="245"/>
      <c r="W1903" s="278"/>
      <c r="X1903" s="257"/>
      <c r="Y1903" s="257"/>
      <c r="Z1903" s="125">
        <f t="shared" si="676"/>
        <v>1261750</v>
      </c>
      <c r="AA1903" s="254">
        <v>0.01</v>
      </c>
      <c r="AB1903" s="83">
        <f>+Z1903*AA1903/100</f>
        <v>126.175</v>
      </c>
      <c r="AC1903" s="83">
        <f t="shared" si="669"/>
        <v>107.24875</v>
      </c>
      <c r="AD1903" s="501" t="s">
        <v>20</v>
      </c>
      <c r="AE1903" s="489" t="s">
        <v>21</v>
      </c>
      <c r="AF1903" s="489" t="s">
        <v>22</v>
      </c>
      <c r="AG1903" s="498" t="s">
        <v>879</v>
      </c>
      <c r="AH1903" s="498" t="s">
        <v>18</v>
      </c>
      <c r="AI1903" s="12" t="s">
        <v>194</v>
      </c>
      <c r="AJ1903" s="200" t="s">
        <v>347</v>
      </c>
      <c r="AK1903" s="11"/>
      <c r="AL1903" s="11" t="s">
        <v>16</v>
      </c>
      <c r="AM1903" s="11" t="s">
        <v>17</v>
      </c>
      <c r="AN1903" s="11" t="s">
        <v>28</v>
      </c>
      <c r="AO1903" s="11" t="s">
        <v>362</v>
      </c>
      <c r="AP1903" s="11">
        <v>4</v>
      </c>
      <c r="AQ1903" s="11">
        <v>3</v>
      </c>
      <c r="AR1903" s="11">
        <v>15</v>
      </c>
    </row>
    <row r="1904" spans="1:44">
      <c r="A1904" s="242">
        <v>972</v>
      </c>
      <c r="B1904" s="257" t="s">
        <v>1322</v>
      </c>
      <c r="C1904" s="262">
        <v>23933</v>
      </c>
      <c r="D1904" s="245">
        <v>4</v>
      </c>
      <c r="E1904" s="248">
        <v>1</v>
      </c>
      <c r="F1904" s="248">
        <v>2</v>
      </c>
      <c r="G1904" s="248">
        <v>38</v>
      </c>
      <c r="H1904" s="247">
        <v>1</v>
      </c>
      <c r="I1904" s="84">
        <f>E1904*400+F1904*100+G1904</f>
        <v>638</v>
      </c>
      <c r="J1904" s="84">
        <v>250</v>
      </c>
      <c r="K1904" s="80">
        <f>I1904*J1904</f>
        <v>159500</v>
      </c>
      <c r="L1904" s="245"/>
      <c r="M1904" s="248"/>
      <c r="N1904" s="245"/>
      <c r="O1904" s="48"/>
      <c r="P1904" s="58"/>
      <c r="Q1904" s="251"/>
      <c r="R1904" s="251"/>
      <c r="S1904" s="251"/>
      <c r="T1904" s="245"/>
      <c r="U1904" s="248"/>
      <c r="V1904" s="245"/>
      <c r="W1904" s="278"/>
      <c r="X1904" s="257"/>
      <c r="Y1904" s="257"/>
      <c r="Z1904" s="125">
        <f t="shared" si="676"/>
        <v>159500</v>
      </c>
      <c r="AA1904" s="254">
        <v>0.01</v>
      </c>
      <c r="AB1904" s="83">
        <f t="shared" si="672"/>
        <v>15.95</v>
      </c>
      <c r="AC1904" s="83">
        <f t="shared" si="669"/>
        <v>13.557499999999999</v>
      </c>
      <c r="AD1904" s="4" t="s">
        <v>10</v>
      </c>
      <c r="AE1904" s="4" t="s">
        <v>21</v>
      </c>
      <c r="AF1904" s="4" t="s">
        <v>1141</v>
      </c>
      <c r="AG1904" s="121">
        <v>3350400025381</v>
      </c>
      <c r="AH1904" s="8" t="s">
        <v>1464</v>
      </c>
    </row>
    <row r="1905" spans="1:44">
      <c r="A1905" s="256"/>
      <c r="B1905" s="257" t="s">
        <v>1322</v>
      </c>
      <c r="C1905" s="262">
        <v>23933</v>
      </c>
      <c r="D1905" s="245">
        <v>4</v>
      </c>
      <c r="E1905" s="248">
        <v>6</v>
      </c>
      <c r="F1905" s="248">
        <v>3</v>
      </c>
      <c r="G1905" s="248">
        <v>0</v>
      </c>
      <c r="H1905" s="247">
        <v>1</v>
      </c>
      <c r="I1905" s="84">
        <f>E1905*400+F1905*100+G1905</f>
        <v>2700</v>
      </c>
      <c r="J1905" s="84">
        <v>250</v>
      </c>
      <c r="K1905" s="80">
        <f>I1905*J1905</f>
        <v>675000</v>
      </c>
      <c r="L1905" s="245"/>
      <c r="M1905" s="248"/>
      <c r="N1905" s="245"/>
      <c r="O1905" s="48"/>
      <c r="P1905" s="58"/>
      <c r="Q1905" s="251"/>
      <c r="R1905" s="251"/>
      <c r="S1905" s="251"/>
      <c r="T1905" s="245"/>
      <c r="U1905" s="248"/>
      <c r="V1905" s="245"/>
      <c r="W1905" s="278"/>
      <c r="X1905" s="257"/>
      <c r="Y1905" s="257"/>
      <c r="Z1905" s="125">
        <f t="shared" si="676"/>
        <v>675000</v>
      </c>
      <c r="AA1905" s="254">
        <v>0.01</v>
      </c>
      <c r="AB1905" s="83">
        <f t="shared" si="672"/>
        <v>67.5</v>
      </c>
      <c r="AC1905" s="83">
        <f t="shared" si="669"/>
        <v>57.375</v>
      </c>
      <c r="AD1905" s="4" t="s">
        <v>10</v>
      </c>
      <c r="AE1905" s="4" t="s">
        <v>21</v>
      </c>
      <c r="AF1905" s="4" t="s">
        <v>1141</v>
      </c>
      <c r="AG1905" s="121">
        <v>3350400229376</v>
      </c>
      <c r="AH1905" s="8" t="s">
        <v>1464</v>
      </c>
      <c r="AI1905" s="35" t="s">
        <v>15</v>
      </c>
    </row>
    <row r="1906" spans="1:44" ht="20.100000000000001" customHeight="1">
      <c r="A1906" s="256">
        <v>973</v>
      </c>
      <c r="B1906" s="257" t="s">
        <v>656</v>
      </c>
      <c r="C1906" s="258">
        <v>338</v>
      </c>
      <c r="D1906" s="259" t="s">
        <v>95</v>
      </c>
      <c r="E1906" s="260">
        <v>3</v>
      </c>
      <c r="F1906" s="260">
        <v>1</v>
      </c>
      <c r="G1906" s="260">
        <v>28</v>
      </c>
      <c r="H1906" s="247">
        <v>1</v>
      </c>
      <c r="I1906" s="84">
        <f t="shared" ref="I1906:I1907" si="678">E1906*400+F1906*100+G1906</f>
        <v>1328</v>
      </c>
      <c r="J1906" s="84">
        <v>250</v>
      </c>
      <c r="K1906" s="80">
        <f t="shared" ref="K1906:K1908" si="679">I1906*J1906</f>
        <v>332000</v>
      </c>
      <c r="L1906" s="245"/>
      <c r="M1906" s="248"/>
      <c r="N1906" s="245"/>
      <c r="O1906" s="48"/>
      <c r="P1906" s="58"/>
      <c r="Q1906" s="251"/>
      <c r="R1906" s="251"/>
      <c r="S1906" s="251"/>
      <c r="T1906" s="245"/>
      <c r="U1906" s="248"/>
      <c r="V1906" s="245"/>
      <c r="W1906" s="278"/>
      <c r="X1906" s="257"/>
      <c r="Y1906" s="257"/>
      <c r="Z1906" s="125">
        <f t="shared" si="676"/>
        <v>332000</v>
      </c>
      <c r="AA1906" s="254">
        <v>0.01</v>
      </c>
      <c r="AB1906" s="83">
        <f t="shared" si="672"/>
        <v>33.200000000000003</v>
      </c>
      <c r="AC1906" s="83">
        <f t="shared" si="669"/>
        <v>28.220000000000002</v>
      </c>
      <c r="AD1906" s="501" t="s">
        <v>20</v>
      </c>
      <c r="AE1906" s="489" t="s">
        <v>21</v>
      </c>
      <c r="AF1906" s="489" t="s">
        <v>171</v>
      </c>
      <c r="AG1906" s="498" t="s">
        <v>970</v>
      </c>
      <c r="AH1906" s="498" t="s">
        <v>307</v>
      </c>
      <c r="AI1906" s="12" t="s">
        <v>95</v>
      </c>
      <c r="AJ1906" s="6" t="s">
        <v>123</v>
      </c>
      <c r="AK1906" s="11"/>
      <c r="AL1906" s="11" t="s">
        <v>16</v>
      </c>
      <c r="AM1906" s="11" t="s">
        <v>17</v>
      </c>
      <c r="AN1906" s="11" t="s">
        <v>96</v>
      </c>
      <c r="AO1906" s="11" t="s">
        <v>462</v>
      </c>
      <c r="AP1906" s="11">
        <v>5</v>
      </c>
      <c r="AQ1906" s="11">
        <v>0</v>
      </c>
      <c r="AR1906" s="11">
        <v>60</v>
      </c>
    </row>
    <row r="1907" spans="1:44">
      <c r="A1907" s="256"/>
      <c r="B1907" s="245" t="s">
        <v>1319</v>
      </c>
      <c r="C1907" s="263">
        <v>45134</v>
      </c>
      <c r="D1907" s="245">
        <v>4</v>
      </c>
      <c r="E1907" s="248">
        <v>0</v>
      </c>
      <c r="F1907" s="248">
        <v>1</v>
      </c>
      <c r="G1907" s="248">
        <v>25</v>
      </c>
      <c r="H1907" s="247">
        <v>2</v>
      </c>
      <c r="I1907" s="65">
        <f t="shared" si="678"/>
        <v>125</v>
      </c>
      <c r="J1907" s="84">
        <v>500</v>
      </c>
      <c r="K1907" s="80">
        <f t="shared" si="679"/>
        <v>62500</v>
      </c>
      <c r="L1907" s="245">
        <v>1</v>
      </c>
      <c r="M1907" s="266" t="s">
        <v>1592</v>
      </c>
      <c r="N1907" s="245" t="s">
        <v>1621</v>
      </c>
      <c r="O1907" s="48"/>
      <c r="P1907" s="142">
        <v>263</v>
      </c>
      <c r="Q1907" s="245"/>
      <c r="R1907" s="251"/>
      <c r="S1907" s="245"/>
      <c r="T1907" s="245">
        <v>43</v>
      </c>
      <c r="U1907" s="248"/>
      <c r="V1907" s="245"/>
      <c r="W1907" s="278"/>
      <c r="X1907" s="257"/>
      <c r="Y1907" s="257"/>
      <c r="Z1907" s="125">
        <f t="shared" si="676"/>
        <v>62500</v>
      </c>
      <c r="AA1907" s="254">
        <v>0.02</v>
      </c>
      <c r="AB1907" s="83">
        <f>+Z1907*AA1907/100</f>
        <v>12.5</v>
      </c>
      <c r="AC1907" s="83">
        <f t="shared" si="669"/>
        <v>10.625</v>
      </c>
      <c r="AD1907" s="4" t="s">
        <v>20</v>
      </c>
      <c r="AE1907" s="4" t="s">
        <v>21</v>
      </c>
      <c r="AF1907" s="4" t="s">
        <v>1660</v>
      </c>
      <c r="AG1907" s="121">
        <v>3350400175837</v>
      </c>
      <c r="AH1907" s="8" t="s">
        <v>1659</v>
      </c>
    </row>
    <row r="1908" spans="1:44">
      <c r="A1908" s="256"/>
      <c r="B1908" s="245"/>
      <c r="C1908" s="245"/>
      <c r="D1908" s="245"/>
      <c r="E1908" s="248"/>
      <c r="F1908" s="248"/>
      <c r="G1908" s="248"/>
      <c r="H1908" s="247"/>
      <c r="I1908" s="65"/>
      <c r="J1908" s="65"/>
      <c r="K1908" s="80">
        <f t="shared" si="679"/>
        <v>0</v>
      </c>
      <c r="L1908" s="245">
        <v>2</v>
      </c>
      <c r="M1908" s="266" t="s">
        <v>1630</v>
      </c>
      <c r="N1908" s="245" t="s">
        <v>1595</v>
      </c>
      <c r="O1908" s="48"/>
      <c r="P1908" s="58">
        <v>29</v>
      </c>
      <c r="Q1908" s="245"/>
      <c r="R1908" s="251"/>
      <c r="S1908" s="245"/>
      <c r="T1908" s="245">
        <v>43</v>
      </c>
      <c r="U1908" s="248"/>
      <c r="V1908" s="245"/>
      <c r="W1908" s="278"/>
      <c r="X1908" s="257"/>
      <c r="Y1908" s="257"/>
      <c r="Z1908" s="125"/>
      <c r="AA1908" s="254"/>
      <c r="AB1908" s="83"/>
      <c r="AC1908" s="83">
        <f t="shared" si="669"/>
        <v>0</v>
      </c>
    </row>
    <row r="1909" spans="1:44">
      <c r="A1909" s="277">
        <v>974</v>
      </c>
      <c r="B1909" s="245" t="s">
        <v>1319</v>
      </c>
      <c r="C1909" s="263">
        <v>51220</v>
      </c>
      <c r="D1909" s="245"/>
      <c r="E1909" s="248">
        <v>0</v>
      </c>
      <c r="F1909" s="248">
        <v>2</v>
      </c>
      <c r="G1909" s="248">
        <v>30</v>
      </c>
      <c r="H1909" s="265">
        <v>5</v>
      </c>
      <c r="I1909" s="65"/>
      <c r="J1909" s="248"/>
      <c r="K1909" s="65"/>
      <c r="L1909" s="245"/>
      <c r="M1909" s="248"/>
      <c r="N1909" s="245"/>
      <c r="O1909" s="48"/>
      <c r="P1909" s="58"/>
      <c r="Q1909" s="251"/>
      <c r="R1909" s="251"/>
      <c r="S1909" s="58"/>
      <c r="T1909" s="248"/>
      <c r="U1909" s="248"/>
      <c r="V1909" s="58"/>
      <c r="W1909" s="69"/>
      <c r="X1909" s="58"/>
      <c r="Y1909" s="245"/>
      <c r="Z1909" s="134"/>
      <c r="AA1909" s="350"/>
      <c r="AB1909" s="83"/>
      <c r="AC1909" s="83">
        <f t="shared" si="669"/>
        <v>0</v>
      </c>
      <c r="AD1909" s="482" t="s">
        <v>10</v>
      </c>
      <c r="AE1909" s="607" t="s">
        <v>2145</v>
      </c>
      <c r="AF1909" s="607" t="s">
        <v>427</v>
      </c>
      <c r="AG1909" s="121" t="s">
        <v>2164</v>
      </c>
      <c r="AH1909" s="8">
        <v>178</v>
      </c>
      <c r="AI1909" s="35">
        <v>1</v>
      </c>
    </row>
    <row r="1910" spans="1:44">
      <c r="A1910" s="277"/>
      <c r="B1910" s="245"/>
      <c r="C1910" s="245"/>
      <c r="D1910" s="245"/>
      <c r="E1910" s="248"/>
      <c r="F1910" s="248"/>
      <c r="G1910" s="248"/>
      <c r="H1910" s="265">
        <v>3</v>
      </c>
      <c r="I1910" s="60">
        <v>12</v>
      </c>
      <c r="J1910" s="65">
        <v>200</v>
      </c>
      <c r="K1910" s="60">
        <f>+J1910*I1910</f>
        <v>2400</v>
      </c>
      <c r="L1910" s="58">
        <v>1</v>
      </c>
      <c r="M1910" s="60" t="s">
        <v>2146</v>
      </c>
      <c r="N1910" s="58" t="s">
        <v>1595</v>
      </c>
      <c r="O1910" s="58">
        <v>3</v>
      </c>
      <c r="P1910" s="58">
        <v>48</v>
      </c>
      <c r="Q1910" s="58">
        <v>100</v>
      </c>
      <c r="R1910" s="210">
        <v>2600</v>
      </c>
      <c r="S1910" s="58">
        <f>+P1910*R1910</f>
        <v>124800</v>
      </c>
      <c r="T1910" s="65">
        <v>2</v>
      </c>
      <c r="U1910" s="65">
        <v>6</v>
      </c>
      <c r="V1910" s="58">
        <f>+S1910*0.94</f>
        <v>117312</v>
      </c>
      <c r="W1910" s="169">
        <f>+V1910+K1910</f>
        <v>119712</v>
      </c>
      <c r="X1910" s="58">
        <f>+W1910</f>
        <v>119712</v>
      </c>
      <c r="Y1910" s="58"/>
      <c r="Z1910" s="58">
        <f>+X1910</f>
        <v>119712</v>
      </c>
      <c r="AA1910" s="58">
        <v>0.3</v>
      </c>
      <c r="AB1910" s="83">
        <f>+Z1910*AA1910/100</f>
        <v>359.13599999999997</v>
      </c>
      <c r="AC1910" s="83">
        <f t="shared" si="669"/>
        <v>305.26559999999995</v>
      </c>
      <c r="AE1910" s="179" t="s">
        <v>2145</v>
      </c>
      <c r="AF1910" s="179" t="s">
        <v>427</v>
      </c>
    </row>
    <row r="1911" spans="1:44">
      <c r="A1911" s="277"/>
      <c r="B1911" s="245"/>
      <c r="C1911" s="245"/>
      <c r="D1911" s="245"/>
      <c r="E1911" s="248"/>
      <c r="F1911" s="248"/>
      <c r="G1911" s="248"/>
      <c r="H1911" s="265">
        <v>3</v>
      </c>
      <c r="I1911" s="60">
        <v>170.5</v>
      </c>
      <c r="J1911" s="65">
        <v>200</v>
      </c>
      <c r="K1911" s="60">
        <f t="shared" ref="K1911:K1912" si="680">+J1911*I1911</f>
        <v>34100</v>
      </c>
      <c r="L1911" s="58"/>
      <c r="M1911" s="60"/>
      <c r="N1911" s="58"/>
      <c r="O1911" s="58">
        <v>3</v>
      </c>
      <c r="P1911" s="58"/>
      <c r="Q1911" s="58"/>
      <c r="R1911" s="210"/>
      <c r="S1911" s="58"/>
      <c r="T1911" s="60"/>
      <c r="U1911" s="60"/>
      <c r="V1911" s="58"/>
      <c r="W1911" s="69"/>
      <c r="X1911" s="69"/>
      <c r="Y1911" s="58"/>
      <c r="Z1911" s="169">
        <f>+K1911</f>
        <v>34100</v>
      </c>
      <c r="AA1911" s="58">
        <v>0.3</v>
      </c>
      <c r="AB1911" s="83">
        <f>+Z1911*AA1911/100</f>
        <v>102.3</v>
      </c>
      <c r="AC1911" s="83">
        <f t="shared" si="669"/>
        <v>86.954999999999998</v>
      </c>
      <c r="AE1911" s="179" t="s">
        <v>2145</v>
      </c>
      <c r="AF1911" s="179" t="s">
        <v>427</v>
      </c>
    </row>
    <row r="1912" spans="1:44">
      <c r="A1912" s="256"/>
      <c r="B1912" s="257"/>
      <c r="C1912" s="262"/>
      <c r="D1912" s="245"/>
      <c r="E1912" s="248"/>
      <c r="F1912" s="248"/>
      <c r="G1912" s="248"/>
      <c r="H1912" s="265">
        <v>1</v>
      </c>
      <c r="I1912" s="60">
        <v>47.5</v>
      </c>
      <c r="J1912" s="65">
        <v>200</v>
      </c>
      <c r="K1912" s="60">
        <f t="shared" si="680"/>
        <v>9500</v>
      </c>
      <c r="L1912" s="245"/>
      <c r="M1912" s="248"/>
      <c r="N1912" s="245"/>
      <c r="O1912" s="48"/>
      <c r="P1912" s="140"/>
      <c r="Q1912" s="251"/>
      <c r="R1912" s="251"/>
      <c r="S1912" s="251"/>
      <c r="T1912" s="248"/>
      <c r="U1912" s="248"/>
      <c r="V1912" s="245"/>
      <c r="W1912" s="278"/>
      <c r="X1912" s="257"/>
      <c r="Y1912" s="257">
        <v>50</v>
      </c>
      <c r="Z1912" s="77"/>
      <c r="AA1912" s="250"/>
      <c r="AB1912" s="83"/>
      <c r="AC1912" s="83">
        <f t="shared" si="669"/>
        <v>0</v>
      </c>
    </row>
    <row r="1913" spans="1:44">
      <c r="A1913" s="256">
        <v>975</v>
      </c>
      <c r="B1913" s="257" t="s">
        <v>1450</v>
      </c>
      <c r="C1913" s="257"/>
      <c r="D1913" s="245">
        <v>4</v>
      </c>
      <c r="E1913" s="248">
        <v>3</v>
      </c>
      <c r="F1913" s="248">
        <v>3</v>
      </c>
      <c r="G1913" s="248">
        <v>35</v>
      </c>
      <c r="H1913" s="247">
        <v>1</v>
      </c>
      <c r="I1913" s="84">
        <f>E1913*400+F1913*100+G1913</f>
        <v>1535</v>
      </c>
      <c r="J1913" s="84">
        <v>250</v>
      </c>
      <c r="K1913" s="80">
        <f>I1913*J1913</f>
        <v>383750</v>
      </c>
      <c r="L1913" s="245"/>
      <c r="M1913" s="248"/>
      <c r="N1913" s="245"/>
      <c r="O1913" s="48"/>
      <c r="P1913" s="58"/>
      <c r="Q1913" s="251"/>
      <c r="R1913" s="251"/>
      <c r="S1913" s="251"/>
      <c r="T1913" s="245"/>
      <c r="U1913" s="248"/>
      <c r="V1913" s="245"/>
      <c r="W1913" s="278"/>
      <c r="X1913" s="257"/>
      <c r="Y1913" s="257"/>
      <c r="Z1913" s="77">
        <f>K1913</f>
        <v>383750</v>
      </c>
      <c r="AA1913" s="250">
        <v>0.01</v>
      </c>
      <c r="AB1913" s="83">
        <f t="shared" si="672"/>
        <v>38.375</v>
      </c>
      <c r="AC1913" s="83">
        <f t="shared" si="669"/>
        <v>32.618749999999999</v>
      </c>
      <c r="AD1913" s="482" t="s">
        <v>20</v>
      </c>
      <c r="AE1913" s="482" t="s">
        <v>1449</v>
      </c>
      <c r="AF1913" s="482" t="s">
        <v>1171</v>
      </c>
      <c r="AG1913" s="121">
        <v>3350400475253</v>
      </c>
      <c r="AH1913" s="8" t="s">
        <v>1579</v>
      </c>
      <c r="AI1913" s="204" t="s">
        <v>1399</v>
      </c>
    </row>
    <row r="1914" spans="1:44">
      <c r="A1914" s="256">
        <v>976</v>
      </c>
      <c r="B1914" s="245" t="s">
        <v>1319</v>
      </c>
      <c r="C1914" s="263">
        <v>59901</v>
      </c>
      <c r="D1914" s="245">
        <v>4</v>
      </c>
      <c r="E1914" s="267">
        <v>0</v>
      </c>
      <c r="F1914" s="267">
        <v>1</v>
      </c>
      <c r="G1914" s="267">
        <v>25</v>
      </c>
      <c r="H1914" s="247">
        <v>5</v>
      </c>
      <c r="I1914" s="84"/>
      <c r="J1914" s="84">
        <v>440</v>
      </c>
      <c r="K1914" s="80"/>
      <c r="L1914" s="245"/>
      <c r="M1914" s="266"/>
      <c r="N1914" s="245"/>
      <c r="O1914" s="48"/>
      <c r="P1914" s="142"/>
      <c r="Q1914" s="245"/>
      <c r="R1914" s="251"/>
      <c r="S1914" s="58"/>
      <c r="T1914" s="58"/>
      <c r="U1914" s="60"/>
      <c r="V1914" s="58"/>
      <c r="W1914" s="99"/>
      <c r="X1914" s="59"/>
      <c r="Y1914" s="59"/>
      <c r="Z1914" s="358"/>
      <c r="AA1914" s="250"/>
      <c r="AB1914" s="83"/>
      <c r="AC1914" s="83">
        <f t="shared" si="669"/>
        <v>0</v>
      </c>
      <c r="AD1914" s="4" t="s">
        <v>10</v>
      </c>
      <c r="AE1914" s="179" t="s">
        <v>1687</v>
      </c>
      <c r="AF1914" s="4" t="s">
        <v>1686</v>
      </c>
      <c r="AG1914" s="121">
        <v>1350100198321</v>
      </c>
      <c r="AH1914" s="8" t="s">
        <v>1684</v>
      </c>
    </row>
    <row r="1915" spans="1:44">
      <c r="A1915" s="256"/>
      <c r="B1915" s="245"/>
      <c r="C1915" s="263"/>
      <c r="D1915" s="245"/>
      <c r="E1915" s="267"/>
      <c r="F1915" s="267"/>
      <c r="G1915" s="267"/>
      <c r="H1915" s="247"/>
      <c r="I1915" s="74">
        <v>30.87</v>
      </c>
      <c r="J1915" s="84">
        <v>440</v>
      </c>
      <c r="K1915" s="80">
        <f>+J1915*I1915</f>
        <v>13582.800000000001</v>
      </c>
      <c r="L1915" s="245">
        <v>1</v>
      </c>
      <c r="M1915" s="266" t="s">
        <v>1685</v>
      </c>
      <c r="N1915" s="245" t="s">
        <v>1613</v>
      </c>
      <c r="O1915" s="48">
        <v>3</v>
      </c>
      <c r="P1915" s="142">
        <v>124</v>
      </c>
      <c r="Q1915" s="245">
        <v>100</v>
      </c>
      <c r="R1915" s="251">
        <v>7150</v>
      </c>
      <c r="S1915" s="58">
        <f>+R1915*P1915</f>
        <v>886600</v>
      </c>
      <c r="T1915" s="48">
        <v>8</v>
      </c>
      <c r="U1915" s="65">
        <v>8</v>
      </c>
      <c r="V1915" s="58">
        <f>+S1915*0.92</f>
        <v>815672</v>
      </c>
      <c r="W1915" s="99">
        <f>+V1915+K1915</f>
        <v>829254.8</v>
      </c>
      <c r="X1915" s="59">
        <f>+W1915</f>
        <v>829254.8</v>
      </c>
      <c r="Y1915" s="59"/>
      <c r="Z1915" s="358">
        <f>+X1915</f>
        <v>829254.8</v>
      </c>
      <c r="AA1915" s="250">
        <v>0.3</v>
      </c>
      <c r="AB1915" s="83">
        <f>+Z1915*AA1915/100</f>
        <v>2487.7644</v>
      </c>
      <c r="AC1915" s="83">
        <f t="shared" si="669"/>
        <v>2114.5997400000001</v>
      </c>
      <c r="AE1915" s="179" t="s">
        <v>1687</v>
      </c>
      <c r="AF1915" s="4" t="s">
        <v>1686</v>
      </c>
    </row>
    <row r="1916" spans="1:44">
      <c r="A1916" s="256"/>
      <c r="B1916" s="245"/>
      <c r="C1916" s="263"/>
      <c r="D1916" s="245"/>
      <c r="E1916" s="267"/>
      <c r="F1916" s="267"/>
      <c r="G1916" s="267"/>
      <c r="H1916" s="247"/>
      <c r="I1916" s="74">
        <v>45.67</v>
      </c>
      <c r="J1916" s="84">
        <v>440</v>
      </c>
      <c r="K1916" s="80">
        <f t="shared" ref="K1916:K1917" si="681">+J1916*I1916</f>
        <v>20094.8</v>
      </c>
      <c r="L1916" s="245">
        <v>2</v>
      </c>
      <c r="M1916" s="266" t="s">
        <v>1592</v>
      </c>
      <c r="N1916" s="245" t="s">
        <v>1613</v>
      </c>
      <c r="O1916" s="48">
        <v>2</v>
      </c>
      <c r="P1916" s="142">
        <f>10.5*17.4</f>
        <v>182.7</v>
      </c>
      <c r="Q1916" s="245">
        <v>100</v>
      </c>
      <c r="R1916" s="251">
        <v>8200</v>
      </c>
      <c r="S1916" s="58">
        <f>+R1916*P1916</f>
        <v>1498140</v>
      </c>
      <c r="T1916" s="48">
        <v>8</v>
      </c>
      <c r="U1916" s="65">
        <v>8</v>
      </c>
      <c r="V1916" s="58">
        <f>+S1916*0.92</f>
        <v>1378288.8</v>
      </c>
      <c r="W1916" s="99">
        <f>+V1916+K1916</f>
        <v>1398383.6</v>
      </c>
      <c r="X1916" s="59">
        <f>+W1916</f>
        <v>1398383.6</v>
      </c>
      <c r="Y1916" s="59">
        <v>10</v>
      </c>
      <c r="Z1916" s="358"/>
      <c r="AA1916" s="250"/>
      <c r="AB1916" s="83"/>
      <c r="AC1916" s="83">
        <f t="shared" si="669"/>
        <v>0</v>
      </c>
      <c r="AE1916" s="179" t="s">
        <v>1687</v>
      </c>
      <c r="AF1916" s="4" t="s">
        <v>1686</v>
      </c>
    </row>
    <row r="1917" spans="1:44">
      <c r="A1917" s="256"/>
      <c r="B1917" s="245"/>
      <c r="C1917" s="263"/>
      <c r="D1917" s="245"/>
      <c r="E1917" s="267"/>
      <c r="F1917" s="267"/>
      <c r="G1917" s="267"/>
      <c r="H1917" s="247"/>
      <c r="I1917" s="84">
        <f>125-I1915-I1916</f>
        <v>48.459999999999994</v>
      </c>
      <c r="J1917" s="84">
        <v>440</v>
      </c>
      <c r="K1917" s="80">
        <f t="shared" si="681"/>
        <v>21322.399999999998</v>
      </c>
      <c r="L1917" s="245"/>
      <c r="M1917" s="266"/>
      <c r="N1917" s="245"/>
      <c r="O1917" s="48"/>
      <c r="P1917" s="142"/>
      <c r="Q1917" s="245"/>
      <c r="R1917" s="251"/>
      <c r="S1917" s="58"/>
      <c r="T1917" s="58"/>
      <c r="U1917" s="60"/>
      <c r="V1917" s="58"/>
      <c r="W1917" s="99"/>
      <c r="X1917" s="59"/>
      <c r="Y1917" s="59">
        <v>10</v>
      </c>
      <c r="Z1917" s="358"/>
      <c r="AA1917" s="250"/>
      <c r="AB1917" s="83"/>
      <c r="AC1917" s="83">
        <f t="shared" si="669"/>
        <v>0</v>
      </c>
    </row>
    <row r="1918" spans="1:44">
      <c r="A1918" s="256"/>
      <c r="B1918" s="245"/>
      <c r="C1918" s="263"/>
      <c r="D1918" s="245"/>
      <c r="E1918" s="267"/>
      <c r="F1918" s="267"/>
      <c r="G1918" s="267"/>
      <c r="H1918" s="247"/>
      <c r="I1918" s="84"/>
      <c r="J1918" s="84"/>
      <c r="K1918" s="80"/>
      <c r="L1918" s="245"/>
      <c r="M1918" s="266"/>
      <c r="N1918" s="245"/>
      <c r="O1918" s="48"/>
      <c r="P1918" s="142"/>
      <c r="Q1918" s="245"/>
      <c r="R1918" s="251"/>
      <c r="S1918" s="58"/>
      <c r="T1918" s="58"/>
      <c r="U1918" s="60"/>
      <c r="V1918" s="58"/>
      <c r="W1918" s="99"/>
      <c r="X1918" s="59"/>
      <c r="Y1918" s="59"/>
      <c r="Z1918" s="358"/>
      <c r="AA1918" s="250"/>
      <c r="AB1918" s="83"/>
      <c r="AC1918" s="83">
        <f t="shared" si="669"/>
        <v>0</v>
      </c>
    </row>
    <row r="1919" spans="1:44">
      <c r="A1919" s="256">
        <v>978</v>
      </c>
      <c r="B1919" s="257" t="s">
        <v>1322</v>
      </c>
      <c r="C1919" s="262">
        <v>23933</v>
      </c>
      <c r="D1919" s="245">
        <v>4</v>
      </c>
      <c r="E1919" s="248">
        <v>4</v>
      </c>
      <c r="F1919" s="248">
        <v>1</v>
      </c>
      <c r="G1919" s="248">
        <v>76</v>
      </c>
      <c r="H1919" s="247">
        <v>1</v>
      </c>
      <c r="I1919" s="84">
        <f>E1919*400+F1919*100+G1919</f>
        <v>1776</v>
      </c>
      <c r="J1919" s="84">
        <v>250</v>
      </c>
      <c r="K1919" s="80">
        <f>I1919*J1919</f>
        <v>444000</v>
      </c>
      <c r="L1919" s="245"/>
      <c r="M1919" s="248"/>
      <c r="N1919" s="245"/>
      <c r="O1919" s="48"/>
      <c r="P1919" s="58"/>
      <c r="Q1919" s="251"/>
      <c r="R1919" s="251"/>
      <c r="S1919" s="251"/>
      <c r="T1919" s="245"/>
      <c r="U1919" s="248"/>
      <c r="V1919" s="245"/>
      <c r="W1919" s="278"/>
      <c r="X1919" s="257"/>
      <c r="Y1919" s="257"/>
      <c r="Z1919" s="125">
        <f>K1919</f>
        <v>444000</v>
      </c>
      <c r="AA1919" s="254">
        <v>0.01</v>
      </c>
      <c r="AB1919" s="83">
        <f>+Z1919*AA1919/100</f>
        <v>44.4</v>
      </c>
      <c r="AC1919" s="83">
        <f t="shared" si="669"/>
        <v>37.739999999999995</v>
      </c>
      <c r="AD1919" s="4" t="s">
        <v>10</v>
      </c>
      <c r="AE1919" s="4" t="s">
        <v>1434</v>
      </c>
      <c r="AF1919" s="4" t="s">
        <v>1435</v>
      </c>
      <c r="AG1919" s="121">
        <v>5350590003125</v>
      </c>
      <c r="AH1919" s="8" t="s">
        <v>1569</v>
      </c>
      <c r="AI1919" s="204" t="s">
        <v>195</v>
      </c>
    </row>
    <row r="1920" spans="1:44">
      <c r="A1920" s="256">
        <v>979</v>
      </c>
      <c r="B1920" s="257" t="s">
        <v>1322</v>
      </c>
      <c r="C1920" s="262"/>
      <c r="D1920" s="245"/>
      <c r="E1920" s="248">
        <v>2</v>
      </c>
      <c r="F1920" s="248">
        <v>0</v>
      </c>
      <c r="G1920" s="248">
        <v>0</v>
      </c>
      <c r="H1920" s="247">
        <v>1</v>
      </c>
      <c r="I1920" s="84">
        <v>800</v>
      </c>
      <c r="J1920" s="84">
        <v>250</v>
      </c>
      <c r="K1920" s="80">
        <v>200000</v>
      </c>
      <c r="L1920" s="245"/>
      <c r="M1920" s="248"/>
      <c r="N1920" s="245"/>
      <c r="O1920" s="48"/>
      <c r="P1920" s="58"/>
      <c r="Q1920" s="251"/>
      <c r="R1920" s="251"/>
      <c r="S1920" s="251"/>
      <c r="T1920" s="245"/>
      <c r="U1920" s="248"/>
      <c r="V1920" s="245"/>
      <c r="W1920" s="278"/>
      <c r="X1920" s="257"/>
      <c r="Y1920" s="257"/>
      <c r="Z1920" s="125">
        <v>200000</v>
      </c>
      <c r="AA1920" s="254">
        <v>0.01</v>
      </c>
      <c r="AB1920" s="83">
        <v>20</v>
      </c>
      <c r="AC1920" s="83"/>
      <c r="AD1920" s="4" t="s">
        <v>10</v>
      </c>
      <c r="AE1920" s="4" t="s">
        <v>2355</v>
      </c>
      <c r="AF1920" s="4" t="s">
        <v>49</v>
      </c>
      <c r="AI1920" s="204"/>
    </row>
    <row r="1921" spans="1:44" ht="17.25">
      <c r="A1921" s="256">
        <v>980</v>
      </c>
      <c r="B1921" s="245" t="s">
        <v>1759</v>
      </c>
      <c r="C1921" s="275"/>
      <c r="D1921" s="245"/>
      <c r="E1921" s="246">
        <v>10</v>
      </c>
      <c r="F1921" s="246">
        <v>0</v>
      </c>
      <c r="G1921" s="246">
        <v>0</v>
      </c>
      <c r="H1921" s="247">
        <v>1</v>
      </c>
      <c r="I1921" s="84">
        <f>E1921*400+F1921*100+G1921</f>
        <v>4000</v>
      </c>
      <c r="J1921" s="84">
        <v>250</v>
      </c>
      <c r="K1921" s="80">
        <f>I1921*J1921</f>
        <v>1000000</v>
      </c>
      <c r="L1921" s="245"/>
      <c r="M1921" s="248"/>
      <c r="N1921" s="245"/>
      <c r="O1921" s="48"/>
      <c r="P1921" s="58"/>
      <c r="Q1921" s="251"/>
      <c r="R1921" s="251"/>
      <c r="S1921" s="251"/>
      <c r="T1921" s="245"/>
      <c r="U1921" s="248"/>
      <c r="V1921" s="245"/>
      <c r="W1921" s="278"/>
      <c r="X1921" s="243"/>
      <c r="Y1921" s="243"/>
      <c r="Z1921" s="125">
        <f t="shared" ref="Z1921" si="682">K1921</f>
        <v>1000000</v>
      </c>
      <c r="AA1921" s="254">
        <v>0.01</v>
      </c>
      <c r="AB1921" s="83">
        <f>+Z1921*AA1921/100</f>
        <v>100</v>
      </c>
      <c r="AC1921" s="83">
        <f t="shared" si="669"/>
        <v>85</v>
      </c>
      <c r="AD1921" s="484"/>
      <c r="AE1921" s="484" t="s">
        <v>2248</v>
      </c>
      <c r="AF1921" s="484"/>
      <c r="AG1921" s="484"/>
      <c r="AH1921" s="484"/>
      <c r="AI1921" s="14"/>
      <c r="AJ1921" s="14"/>
      <c r="AK1921" s="14"/>
      <c r="AL1921" s="14"/>
    </row>
    <row r="1922" spans="1:44">
      <c r="A1922" s="256">
        <v>981</v>
      </c>
      <c r="B1922" s="249" t="s">
        <v>1322</v>
      </c>
      <c r="C1922" s="263"/>
      <c r="D1922" s="245"/>
      <c r="E1922" s="248">
        <v>5</v>
      </c>
      <c r="F1922" s="248">
        <v>0</v>
      </c>
      <c r="G1922" s="248">
        <v>0</v>
      </c>
      <c r="H1922" s="265">
        <v>1</v>
      </c>
      <c r="I1922" s="248">
        <v>2000</v>
      </c>
      <c r="J1922" s="267">
        <v>250</v>
      </c>
      <c r="K1922" s="65">
        <f>+I1922*J1922</f>
        <v>500000</v>
      </c>
      <c r="L1922" s="245"/>
      <c r="M1922" s="248"/>
      <c r="N1922" s="249"/>
      <c r="O1922" s="45"/>
      <c r="P1922" s="144"/>
      <c r="Q1922" s="250"/>
      <c r="R1922" s="250"/>
      <c r="S1922" s="251"/>
      <c r="T1922" s="252"/>
      <c r="U1922" s="252"/>
      <c r="V1922" s="249"/>
      <c r="W1922" s="306"/>
      <c r="X1922" s="249"/>
      <c r="Y1922" s="249"/>
      <c r="Z1922" s="139">
        <f>+K1922</f>
        <v>500000</v>
      </c>
      <c r="AA1922" s="250">
        <v>0.01</v>
      </c>
      <c r="AB1922" s="82">
        <f>+Z1922*AA1922/100</f>
        <v>50</v>
      </c>
      <c r="AC1922" s="83">
        <f t="shared" si="669"/>
        <v>42.5</v>
      </c>
      <c r="AE1922" s="4" t="s">
        <v>2177</v>
      </c>
      <c r="AF1922" s="482" t="s">
        <v>2178</v>
      </c>
      <c r="AG1922" s="121" t="s">
        <v>2179</v>
      </c>
      <c r="AH1922" s="604" t="s">
        <v>195</v>
      </c>
    </row>
    <row r="1923" spans="1:44">
      <c r="A1923" s="256">
        <v>982</v>
      </c>
      <c r="B1923" s="257" t="s">
        <v>1322</v>
      </c>
      <c r="C1923" s="317">
        <v>23933</v>
      </c>
      <c r="D1923" s="245">
        <v>4</v>
      </c>
      <c r="E1923" s="248">
        <v>8</v>
      </c>
      <c r="F1923" s="248">
        <v>3</v>
      </c>
      <c r="G1923" s="248">
        <v>92</v>
      </c>
      <c r="H1923" s="247">
        <v>1</v>
      </c>
      <c r="I1923" s="84">
        <f>E1923*400+F1923*100+G1923</f>
        <v>3592</v>
      </c>
      <c r="J1923" s="84">
        <v>250</v>
      </c>
      <c r="K1923" s="80">
        <f>I1923*J1923</f>
        <v>898000</v>
      </c>
      <c r="L1923" s="245"/>
      <c r="M1923" s="248"/>
      <c r="N1923" s="245"/>
      <c r="O1923" s="48"/>
      <c r="P1923" s="58"/>
      <c r="Q1923" s="251"/>
      <c r="R1923" s="251"/>
      <c r="S1923" s="251"/>
      <c r="T1923" s="245"/>
      <c r="U1923" s="248"/>
      <c r="V1923" s="245"/>
      <c r="W1923" s="278"/>
      <c r="X1923" s="257"/>
      <c r="Y1923" s="243"/>
      <c r="Z1923" s="125">
        <f>K1923</f>
        <v>898000</v>
      </c>
      <c r="AA1923" s="254">
        <v>0.01</v>
      </c>
      <c r="AB1923" s="82">
        <f>+Z1923*AA1923/100</f>
        <v>89.8</v>
      </c>
      <c r="AC1923" s="83">
        <f t="shared" si="669"/>
        <v>76.33</v>
      </c>
      <c r="AD1923" s="4" t="s">
        <v>20</v>
      </c>
      <c r="AE1923" s="179" t="s">
        <v>2087</v>
      </c>
      <c r="AF1923" s="179" t="s">
        <v>1195</v>
      </c>
      <c r="AG1923" s="121">
        <v>3620500175318</v>
      </c>
      <c r="AH1923" s="8" t="s">
        <v>1544</v>
      </c>
    </row>
    <row r="1924" spans="1:44">
      <c r="A1924" s="256"/>
      <c r="B1924" s="245" t="s">
        <v>1319</v>
      </c>
      <c r="C1924" s="245">
        <v>17350</v>
      </c>
      <c r="D1924" s="245"/>
      <c r="E1924" s="248">
        <v>0</v>
      </c>
      <c r="F1924" s="248">
        <v>0</v>
      </c>
      <c r="G1924" s="248">
        <v>48</v>
      </c>
      <c r="H1924" s="265"/>
      <c r="I1924" s="65"/>
      <c r="J1924" s="248"/>
      <c r="K1924" s="65"/>
      <c r="L1924" s="245"/>
      <c r="M1924" s="248"/>
      <c r="N1924" s="245"/>
      <c r="O1924" s="48"/>
      <c r="P1924" s="58"/>
      <c r="Q1924" s="251"/>
      <c r="R1924" s="251"/>
      <c r="S1924" s="58"/>
      <c r="T1924" s="248"/>
      <c r="U1924" s="248"/>
      <c r="V1924" s="58"/>
      <c r="W1924" s="69"/>
      <c r="X1924" s="58"/>
      <c r="Y1924" s="245"/>
      <c r="Z1924" s="77"/>
      <c r="AA1924" s="250"/>
      <c r="AC1924" s="83">
        <f t="shared" si="669"/>
        <v>0</v>
      </c>
      <c r="AD1924" s="4" t="s">
        <v>20</v>
      </c>
      <c r="AE1924" s="179" t="s">
        <v>2087</v>
      </c>
      <c r="AF1924" s="179" t="s">
        <v>1195</v>
      </c>
      <c r="AG1924" s="121" t="s">
        <v>2087</v>
      </c>
      <c r="AI1924" s="35">
        <v>3</v>
      </c>
    </row>
    <row r="1925" spans="1:44">
      <c r="A1925" s="256"/>
      <c r="B1925" s="245"/>
      <c r="C1925" s="245"/>
      <c r="D1925" s="245"/>
      <c r="E1925" s="248"/>
      <c r="F1925" s="248"/>
      <c r="G1925" s="470">
        <v>28.6</v>
      </c>
      <c r="H1925" s="265">
        <v>3</v>
      </c>
      <c r="I1925" s="60">
        <v>28.6</v>
      </c>
      <c r="J1925" s="248">
        <v>375</v>
      </c>
      <c r="K1925" s="65">
        <f>+J1925*I1925</f>
        <v>10725</v>
      </c>
      <c r="L1925" s="245">
        <v>1</v>
      </c>
      <c r="M1925" s="248">
        <v>504</v>
      </c>
      <c r="N1925" s="245" t="s">
        <v>1587</v>
      </c>
      <c r="O1925" s="48">
        <v>3</v>
      </c>
      <c r="P1925" s="58">
        <v>114.4</v>
      </c>
      <c r="Q1925" s="251">
        <v>100</v>
      </c>
      <c r="R1925" s="251">
        <v>2600</v>
      </c>
      <c r="S1925" s="58">
        <f>+R1925*P1925</f>
        <v>297440</v>
      </c>
      <c r="T1925" s="248">
        <v>23</v>
      </c>
      <c r="U1925" s="248">
        <v>23</v>
      </c>
      <c r="V1925" s="58">
        <v>223080</v>
      </c>
      <c r="W1925" s="69">
        <f>+K1925+V1925</f>
        <v>233805</v>
      </c>
      <c r="X1925" s="58">
        <f>+W1925</f>
        <v>233805</v>
      </c>
      <c r="Y1925" s="245"/>
      <c r="Z1925" s="77">
        <f>+X1925</f>
        <v>233805</v>
      </c>
      <c r="AA1925" s="250">
        <v>0.3</v>
      </c>
      <c r="AB1925" s="137">
        <f>+Z1925*AA1925/100</f>
        <v>701.41499999999996</v>
      </c>
      <c r="AC1925" s="83">
        <f t="shared" si="669"/>
        <v>596.20274999999992</v>
      </c>
      <c r="AE1925" s="179" t="s">
        <v>2087</v>
      </c>
      <c r="AF1925" s="179" t="s">
        <v>1195</v>
      </c>
    </row>
    <row r="1926" spans="1:44">
      <c r="A1926" s="256"/>
      <c r="B1926" s="257"/>
      <c r="C1926" s="257"/>
      <c r="D1926" s="245"/>
      <c r="E1926" s="248"/>
      <c r="F1926" s="248"/>
      <c r="G1926" s="470">
        <v>19.399999999999999</v>
      </c>
      <c r="H1926" s="265">
        <v>2</v>
      </c>
      <c r="I1926" s="60">
        <v>19.399999999999999</v>
      </c>
      <c r="J1926" s="248">
        <v>375</v>
      </c>
      <c r="K1926" s="70">
        <f>+J1926*I1926</f>
        <v>7274.9999999999991</v>
      </c>
      <c r="L1926" s="245"/>
      <c r="M1926" s="248"/>
      <c r="N1926" s="245"/>
      <c r="O1926" s="48"/>
      <c r="P1926" s="58"/>
      <c r="Q1926" s="251"/>
      <c r="R1926" s="251"/>
      <c r="S1926" s="58"/>
      <c r="T1926" s="248"/>
      <c r="U1926" s="248"/>
      <c r="V1926" s="58"/>
      <c r="W1926" s="160"/>
      <c r="X1926" s="59"/>
      <c r="Y1926" s="257"/>
      <c r="Z1926" s="125">
        <f>+K1926</f>
        <v>7274.9999999999991</v>
      </c>
      <c r="AA1926" s="254">
        <v>0.02</v>
      </c>
      <c r="AB1926" s="137">
        <f>+Z1926*AA1926/100</f>
        <v>1.4549999999999996</v>
      </c>
      <c r="AC1926" s="83">
        <f t="shared" si="669"/>
        <v>1.2367499999999996</v>
      </c>
      <c r="AE1926" s="179" t="s">
        <v>2087</v>
      </c>
      <c r="AF1926" s="179" t="s">
        <v>1195</v>
      </c>
    </row>
    <row r="1927" spans="1:44">
      <c r="A1927" s="256">
        <v>983</v>
      </c>
      <c r="B1927" s="245" t="s">
        <v>1723</v>
      </c>
      <c r="C1927" s="245"/>
      <c r="D1927" s="245">
        <v>5</v>
      </c>
      <c r="E1927" s="248">
        <v>0</v>
      </c>
      <c r="F1927" s="248">
        <v>0</v>
      </c>
      <c r="G1927" s="248">
        <v>79</v>
      </c>
      <c r="H1927" s="247">
        <v>2</v>
      </c>
      <c r="I1927" s="60">
        <f>E1927*400+F1927*100+G1927</f>
        <v>79</v>
      </c>
      <c r="J1927" s="84">
        <v>250</v>
      </c>
      <c r="K1927" s="80">
        <f>I1927*J1927</f>
        <v>19750</v>
      </c>
      <c r="L1927" s="245">
        <v>1</v>
      </c>
      <c r="M1927" s="266" t="s">
        <v>1592</v>
      </c>
      <c r="N1927" s="245" t="s">
        <v>1621</v>
      </c>
      <c r="O1927" s="48"/>
      <c r="P1927" s="142">
        <v>112</v>
      </c>
      <c r="Q1927" s="245"/>
      <c r="R1927" s="251"/>
      <c r="S1927" s="245"/>
      <c r="T1927" s="245">
        <v>21</v>
      </c>
      <c r="U1927" s="248"/>
      <c r="V1927" s="245"/>
      <c r="W1927" s="278"/>
      <c r="X1927" s="243"/>
      <c r="Y1927" s="243"/>
      <c r="Z1927" s="125">
        <f>K1927</f>
        <v>19750</v>
      </c>
      <c r="AA1927" s="254">
        <v>0.02</v>
      </c>
      <c r="AB1927" s="83">
        <f>+Z1927*AA1927/100</f>
        <v>3.95</v>
      </c>
      <c r="AC1927" s="83">
        <f t="shared" si="669"/>
        <v>3.3574999999999999</v>
      </c>
      <c r="AD1927" s="4" t="s">
        <v>20</v>
      </c>
      <c r="AE1927" s="4" t="s">
        <v>1936</v>
      </c>
      <c r="AF1927" s="4" t="s">
        <v>160</v>
      </c>
      <c r="AG1927" s="121">
        <v>3350400251231</v>
      </c>
      <c r="AH1927" s="8" t="s">
        <v>1937</v>
      </c>
    </row>
    <row r="1928" spans="1:44">
      <c r="A1928" s="256"/>
      <c r="B1928" s="245"/>
      <c r="C1928" s="245"/>
      <c r="D1928" s="245"/>
      <c r="E1928" s="248"/>
      <c r="F1928" s="248"/>
      <c r="G1928" s="248"/>
      <c r="H1928" s="247"/>
      <c r="I1928" s="65"/>
      <c r="J1928" s="65"/>
      <c r="K1928" s="80"/>
      <c r="L1928" s="245">
        <v>2</v>
      </c>
      <c r="M1928" s="266" t="s">
        <v>1620</v>
      </c>
      <c r="N1928" s="245" t="s">
        <v>1613</v>
      </c>
      <c r="O1928" s="48"/>
      <c r="P1928" s="58">
        <v>9</v>
      </c>
      <c r="Q1928" s="245"/>
      <c r="R1928" s="251"/>
      <c r="S1928" s="245"/>
      <c r="T1928" s="245">
        <v>21</v>
      </c>
      <c r="U1928" s="248"/>
      <c r="V1928" s="245"/>
      <c r="W1928" s="278"/>
      <c r="X1928" s="243"/>
      <c r="Y1928" s="243"/>
      <c r="Z1928" s="125"/>
      <c r="AA1928" s="254"/>
      <c r="AB1928" s="83"/>
      <c r="AC1928" s="83">
        <f t="shared" si="669"/>
        <v>0</v>
      </c>
    </row>
    <row r="1929" spans="1:44">
      <c r="A1929" s="256"/>
      <c r="B1929" s="245"/>
      <c r="C1929" s="245"/>
      <c r="D1929" s="245"/>
      <c r="E1929" s="248"/>
      <c r="F1929" s="248"/>
      <c r="G1929" s="248"/>
      <c r="H1929" s="247"/>
      <c r="I1929" s="65"/>
      <c r="J1929" s="65"/>
      <c r="K1929" s="80"/>
      <c r="L1929" s="245">
        <v>3</v>
      </c>
      <c r="M1929" s="266" t="s">
        <v>1639</v>
      </c>
      <c r="N1929" s="245" t="s">
        <v>1595</v>
      </c>
      <c r="O1929" s="48"/>
      <c r="P1929" s="58">
        <v>22</v>
      </c>
      <c r="Q1929" s="245"/>
      <c r="R1929" s="251"/>
      <c r="S1929" s="245"/>
      <c r="T1929" s="245">
        <v>21</v>
      </c>
      <c r="U1929" s="248"/>
      <c r="V1929" s="245"/>
      <c r="W1929" s="278"/>
      <c r="X1929" s="243"/>
      <c r="Y1929" s="243"/>
      <c r="Z1929" s="125"/>
      <c r="AA1929" s="254"/>
      <c r="AB1929" s="83"/>
      <c r="AC1929" s="83">
        <f t="shared" si="669"/>
        <v>0</v>
      </c>
    </row>
    <row r="1930" spans="1:44">
      <c r="A1930" s="256">
        <v>984</v>
      </c>
      <c r="B1930" s="257" t="s">
        <v>1322</v>
      </c>
      <c r="C1930" s="262">
        <v>23933</v>
      </c>
      <c r="D1930" s="245">
        <v>4</v>
      </c>
      <c r="E1930" s="248">
        <v>2</v>
      </c>
      <c r="F1930" s="248">
        <v>2</v>
      </c>
      <c r="G1930" s="248">
        <v>60</v>
      </c>
      <c r="H1930" s="247">
        <v>1</v>
      </c>
      <c r="I1930" s="84">
        <f>E1930*400+F1930*100+G1930</f>
        <v>1060</v>
      </c>
      <c r="J1930" s="84">
        <v>250</v>
      </c>
      <c r="K1930" s="80">
        <f t="shared" ref="K1930:K1935" si="683">I1930*J1930</f>
        <v>265000</v>
      </c>
      <c r="L1930" s="245"/>
      <c r="M1930" s="248"/>
      <c r="N1930" s="245"/>
      <c r="O1930" s="48"/>
      <c r="P1930" s="58"/>
      <c r="Q1930" s="251"/>
      <c r="R1930" s="251"/>
      <c r="S1930" s="251"/>
      <c r="T1930" s="245"/>
      <c r="U1930" s="248"/>
      <c r="V1930" s="245"/>
      <c r="W1930" s="278"/>
      <c r="X1930" s="243"/>
      <c r="Y1930" s="243"/>
      <c r="Z1930" s="125">
        <f>K1930</f>
        <v>265000</v>
      </c>
      <c r="AA1930" s="254">
        <v>0.01</v>
      </c>
      <c r="AB1930" s="83">
        <f>+Z1930*AA1930/100</f>
        <v>26.5</v>
      </c>
      <c r="AC1930" s="83">
        <f t="shared" si="669"/>
        <v>22.524999999999999</v>
      </c>
      <c r="AD1930" s="4" t="s">
        <v>20</v>
      </c>
      <c r="AE1930" s="4" t="s">
        <v>541</v>
      </c>
      <c r="AF1930" s="4" t="s">
        <v>15</v>
      </c>
      <c r="AG1930" s="121">
        <v>3350400223276</v>
      </c>
      <c r="AH1930" s="8" t="s">
        <v>1486</v>
      </c>
    </row>
    <row r="1931" spans="1:44" ht="20.100000000000001" customHeight="1">
      <c r="A1931" s="256">
        <v>985</v>
      </c>
      <c r="B1931" s="257" t="s">
        <v>656</v>
      </c>
      <c r="C1931" s="258">
        <v>333</v>
      </c>
      <c r="D1931" s="259" t="s">
        <v>95</v>
      </c>
      <c r="E1931" s="260">
        <v>7</v>
      </c>
      <c r="F1931" s="260">
        <v>2</v>
      </c>
      <c r="G1931" s="260">
        <v>71</v>
      </c>
      <c r="H1931" s="247">
        <v>1</v>
      </c>
      <c r="I1931" s="84">
        <f>E1931*400+F1931*100+G1931</f>
        <v>3071</v>
      </c>
      <c r="J1931" s="84">
        <v>250</v>
      </c>
      <c r="K1931" s="80">
        <f t="shared" si="683"/>
        <v>767750</v>
      </c>
      <c r="L1931" s="245"/>
      <c r="M1931" s="248"/>
      <c r="N1931" s="245"/>
      <c r="O1931" s="48"/>
      <c r="P1931" s="58"/>
      <c r="Q1931" s="251"/>
      <c r="R1931" s="251"/>
      <c r="S1931" s="251"/>
      <c r="T1931" s="245"/>
      <c r="U1931" s="248"/>
      <c r="V1931" s="245"/>
      <c r="W1931" s="278"/>
      <c r="X1931" s="243"/>
      <c r="Y1931" s="243"/>
      <c r="Z1931" s="125">
        <f t="shared" ref="Z1931" si="684">K1931</f>
        <v>767750</v>
      </c>
      <c r="AA1931" s="254">
        <v>0.01</v>
      </c>
      <c r="AB1931" s="83">
        <f t="shared" ref="AB1931" si="685">+Z1931*AA1931/100</f>
        <v>76.775000000000006</v>
      </c>
      <c r="AC1931" s="83">
        <f t="shared" ref="AC1931:AC1933" si="686">+AB1931*0.85</f>
        <v>65.258750000000006</v>
      </c>
      <c r="AD1931" s="501" t="s">
        <v>10</v>
      </c>
      <c r="AE1931" s="489" t="s">
        <v>541</v>
      </c>
      <c r="AF1931" s="489" t="s">
        <v>542</v>
      </c>
      <c r="AG1931" s="498" t="s">
        <v>930</v>
      </c>
      <c r="AH1931" s="498" t="s">
        <v>219</v>
      </c>
      <c r="AI1931" s="12" t="s">
        <v>95</v>
      </c>
      <c r="AJ1931" s="6" t="s">
        <v>123</v>
      </c>
      <c r="AK1931" s="11" t="s">
        <v>15</v>
      </c>
      <c r="AL1931" s="11" t="s">
        <v>16</v>
      </c>
      <c r="AM1931" s="11" t="s">
        <v>17</v>
      </c>
      <c r="AN1931" s="11" t="s">
        <v>25</v>
      </c>
      <c r="AO1931" s="11" t="s">
        <v>431</v>
      </c>
      <c r="AP1931" s="11">
        <v>2</v>
      </c>
      <c r="AQ1931" s="11">
        <v>3</v>
      </c>
      <c r="AR1931" s="11">
        <v>53</v>
      </c>
    </row>
    <row r="1932" spans="1:44" ht="20.100000000000001" customHeight="1">
      <c r="A1932" s="344">
        <v>986</v>
      </c>
      <c r="B1932" s="336" t="s">
        <v>656</v>
      </c>
      <c r="C1932" s="471">
        <v>747</v>
      </c>
      <c r="D1932" s="472" t="s">
        <v>32</v>
      </c>
      <c r="E1932" s="473">
        <v>7</v>
      </c>
      <c r="F1932" s="473">
        <v>2</v>
      </c>
      <c r="G1932" s="473">
        <v>77</v>
      </c>
      <c r="H1932" s="474">
        <v>1</v>
      </c>
      <c r="I1932" s="90">
        <f>E1932*400+F1932*100+G1932</f>
        <v>3077</v>
      </c>
      <c r="J1932" s="90">
        <v>250</v>
      </c>
      <c r="K1932" s="135">
        <f t="shared" si="683"/>
        <v>769250</v>
      </c>
      <c r="L1932" s="346"/>
      <c r="M1932" s="347"/>
      <c r="N1932" s="346"/>
      <c r="O1932" s="101"/>
      <c r="P1932" s="150"/>
      <c r="Q1932" s="379"/>
      <c r="R1932" s="379"/>
      <c r="S1932" s="379"/>
      <c r="T1932" s="346"/>
      <c r="U1932" s="347"/>
      <c r="V1932" s="346"/>
      <c r="W1932" s="475"/>
      <c r="X1932" s="353"/>
      <c r="Y1932" s="353"/>
      <c r="Z1932" s="131">
        <f>K1932</f>
        <v>769250</v>
      </c>
      <c r="AA1932" s="354">
        <v>0.01</v>
      </c>
      <c r="AB1932" s="190">
        <f>+Z1932*AA1932/100</f>
        <v>76.924999999999997</v>
      </c>
      <c r="AC1932" s="83">
        <f t="shared" si="686"/>
        <v>65.38624999999999</v>
      </c>
      <c r="AD1932" s="591" t="s">
        <v>20</v>
      </c>
      <c r="AE1932" s="592" t="s">
        <v>565</v>
      </c>
      <c r="AF1932" s="592" t="s">
        <v>59</v>
      </c>
      <c r="AG1932" s="593" t="s">
        <v>800</v>
      </c>
      <c r="AH1932" s="593" t="s">
        <v>113</v>
      </c>
      <c r="AI1932" s="103" t="s">
        <v>32</v>
      </c>
      <c r="AJ1932" s="191" t="s">
        <v>36</v>
      </c>
      <c r="AK1932" s="11" t="s">
        <v>15</v>
      </c>
      <c r="AL1932" s="11" t="s">
        <v>16</v>
      </c>
      <c r="AM1932" s="11" t="s">
        <v>17</v>
      </c>
      <c r="AN1932" s="11" t="s">
        <v>106</v>
      </c>
      <c r="AO1932" s="11" t="s">
        <v>191</v>
      </c>
      <c r="AP1932" s="11">
        <v>13</v>
      </c>
      <c r="AQ1932" s="11">
        <v>2</v>
      </c>
      <c r="AR1932" s="11">
        <v>71</v>
      </c>
    </row>
    <row r="1933" spans="1:44">
      <c r="A1933" s="256">
        <v>987</v>
      </c>
      <c r="B1933" s="249" t="s">
        <v>1282</v>
      </c>
      <c r="C1933" s="263">
        <v>21669</v>
      </c>
      <c r="D1933" s="245">
        <v>3</v>
      </c>
      <c r="E1933" s="248">
        <v>15</v>
      </c>
      <c r="F1933" s="248">
        <v>0</v>
      </c>
      <c r="G1933" s="248">
        <v>0</v>
      </c>
      <c r="H1933" s="265">
        <v>3</v>
      </c>
      <c r="I1933" s="90">
        <f>E1933*400+F1933*100+G1933</f>
        <v>6000</v>
      </c>
      <c r="J1933" s="267">
        <v>98</v>
      </c>
      <c r="K1933" s="135">
        <f t="shared" si="683"/>
        <v>588000</v>
      </c>
      <c r="L1933" s="245"/>
      <c r="M1933" s="248"/>
      <c r="N1933" s="249"/>
      <c r="O1933" s="45"/>
      <c r="P1933" s="144"/>
      <c r="Q1933" s="250"/>
      <c r="R1933" s="250"/>
      <c r="S1933" s="251"/>
      <c r="T1933" s="252"/>
      <c r="U1933" s="252"/>
      <c r="V1933" s="249"/>
      <c r="W1933" s="306"/>
      <c r="X1933" s="249"/>
      <c r="Y1933" s="249"/>
      <c r="Z1933" s="131">
        <f>K1933</f>
        <v>588000</v>
      </c>
      <c r="AA1933" s="354">
        <v>0.6</v>
      </c>
      <c r="AB1933" s="190">
        <f>+Z1933*AA1933/100</f>
        <v>3528</v>
      </c>
      <c r="AC1933" s="83">
        <f t="shared" si="686"/>
        <v>2998.7999999999997</v>
      </c>
      <c r="AD1933" s="523" t="s">
        <v>2259</v>
      </c>
      <c r="AE1933" s="7"/>
      <c r="AF1933" s="7"/>
      <c r="AG1933" s="18"/>
      <c r="AH1933" s="522"/>
      <c r="AI1933" s="2"/>
      <c r="AJ1933" s="1"/>
      <c r="AK1933" s="1"/>
    </row>
    <row r="1934" spans="1:44">
      <c r="A1934" s="256">
        <v>988</v>
      </c>
      <c r="B1934" s="249" t="s">
        <v>1282</v>
      </c>
      <c r="C1934" s="263">
        <v>71952</v>
      </c>
      <c r="D1934" s="245"/>
      <c r="E1934" s="248">
        <v>3</v>
      </c>
      <c r="F1934" s="248">
        <v>2</v>
      </c>
      <c r="G1934" s="248">
        <v>28</v>
      </c>
      <c r="H1934" s="265"/>
      <c r="I1934" s="90">
        <f>E1934*400+F1934*100+G1934</f>
        <v>1428</v>
      </c>
      <c r="J1934" s="267">
        <v>170</v>
      </c>
      <c r="K1934" s="135">
        <f t="shared" si="683"/>
        <v>242760</v>
      </c>
      <c r="L1934" s="245"/>
      <c r="M1934" s="248"/>
      <c r="N1934" s="249"/>
      <c r="O1934" s="45"/>
      <c r="P1934" s="144"/>
      <c r="Q1934" s="250"/>
      <c r="R1934" s="250"/>
      <c r="S1934" s="251"/>
      <c r="T1934" s="252"/>
      <c r="U1934" s="252"/>
      <c r="V1934" s="249"/>
      <c r="W1934" s="306"/>
      <c r="X1934" s="249"/>
      <c r="Y1934" s="249"/>
      <c r="Z1934" s="139"/>
      <c r="AA1934" s="250"/>
      <c r="AB1934" s="82"/>
      <c r="AC1934" s="82"/>
      <c r="AD1934" s="523" t="s">
        <v>644</v>
      </c>
      <c r="AE1934" s="7" t="s">
        <v>2261</v>
      </c>
      <c r="AF1934" s="7" t="s">
        <v>49</v>
      </c>
      <c r="AG1934" s="18"/>
      <c r="AH1934" s="522"/>
      <c r="AI1934" s="2"/>
      <c r="AJ1934" s="1"/>
      <c r="AK1934" s="1"/>
    </row>
    <row r="1935" spans="1:44">
      <c r="A1935" s="256"/>
      <c r="B1935" s="249"/>
      <c r="C1935" s="263"/>
      <c r="D1935" s="245"/>
      <c r="E1935" s="248"/>
      <c r="F1935" s="248">
        <v>2</v>
      </c>
      <c r="G1935" s="248">
        <v>0</v>
      </c>
      <c r="H1935" s="265">
        <v>2</v>
      </c>
      <c r="I1935" s="90">
        <v>183</v>
      </c>
      <c r="J1935" s="267">
        <v>170</v>
      </c>
      <c r="K1935" s="135">
        <f t="shared" si="683"/>
        <v>31110</v>
      </c>
      <c r="L1935" s="245">
        <v>1</v>
      </c>
      <c r="M1935" s="248" t="s">
        <v>1805</v>
      </c>
      <c r="N1935" s="249" t="s">
        <v>1827</v>
      </c>
      <c r="O1935" s="45">
        <v>2</v>
      </c>
      <c r="P1935" s="144">
        <v>96</v>
      </c>
      <c r="Q1935" s="251">
        <v>100</v>
      </c>
      <c r="R1935" s="251">
        <v>8200</v>
      </c>
      <c r="S1935" s="251">
        <f>+P1935*R1935</f>
        <v>787200</v>
      </c>
      <c r="T1935" s="248">
        <v>8</v>
      </c>
      <c r="U1935" s="248">
        <v>8</v>
      </c>
      <c r="V1935" s="58">
        <f>+S1935*0.92</f>
        <v>724224</v>
      </c>
      <c r="W1935" s="169">
        <f>+K1935+V1935</f>
        <v>755334</v>
      </c>
      <c r="X1935" s="58">
        <f>+W1935</f>
        <v>755334</v>
      </c>
      <c r="Y1935" s="58"/>
      <c r="Z1935" s="58">
        <f>+X1935</f>
        <v>755334</v>
      </c>
      <c r="AA1935" s="58">
        <v>0.02</v>
      </c>
      <c r="AB1935" s="60">
        <f>+Z1935*AA1935/100</f>
        <v>151.0668</v>
      </c>
      <c r="AC1935" s="82"/>
      <c r="AD1935" s="523" t="s">
        <v>644</v>
      </c>
      <c r="AE1935" s="7" t="s">
        <v>2261</v>
      </c>
      <c r="AF1935" s="7" t="s">
        <v>49</v>
      </c>
      <c r="AG1935" s="18"/>
      <c r="AH1935" s="605" t="s">
        <v>2262</v>
      </c>
      <c r="AI1935" s="2"/>
      <c r="AJ1935" s="1"/>
      <c r="AK1935" s="1"/>
    </row>
    <row r="1936" spans="1:44">
      <c r="A1936" s="256"/>
      <c r="B1936" s="249"/>
      <c r="C1936" s="263"/>
      <c r="D1936" s="245"/>
      <c r="E1936" s="248"/>
      <c r="F1936" s="248"/>
      <c r="G1936" s="248">
        <v>0</v>
      </c>
      <c r="H1936" s="265">
        <v>3</v>
      </c>
      <c r="I1936" s="248">
        <v>17</v>
      </c>
      <c r="J1936" s="267">
        <v>170</v>
      </c>
      <c r="K1936" s="135">
        <f t="shared" ref="K1936:K1937" si="687">I1936*J1936</f>
        <v>2890</v>
      </c>
      <c r="L1936" s="245">
        <v>2</v>
      </c>
      <c r="M1936" s="248" t="s">
        <v>1586</v>
      </c>
      <c r="N1936" s="249" t="s">
        <v>1595</v>
      </c>
      <c r="O1936" s="45">
        <v>3</v>
      </c>
      <c r="P1936" s="144">
        <v>67.2</v>
      </c>
      <c r="Q1936" s="251">
        <v>100</v>
      </c>
      <c r="R1936" s="251">
        <v>2600</v>
      </c>
      <c r="S1936" s="251">
        <f>+P1936*R1936</f>
        <v>174720</v>
      </c>
      <c r="T1936" s="248">
        <v>8</v>
      </c>
      <c r="U1936" s="248">
        <v>30</v>
      </c>
      <c r="V1936" s="58">
        <f>+S1936*0.7</f>
        <v>122303.99999999999</v>
      </c>
      <c r="W1936" s="169">
        <f>+K1936+V1936</f>
        <v>125193.99999999999</v>
      </c>
      <c r="X1936" s="58">
        <f>+W1936</f>
        <v>125193.99999999999</v>
      </c>
      <c r="Y1936" s="58"/>
      <c r="Z1936" s="58">
        <f>+X1936</f>
        <v>125193.99999999999</v>
      </c>
      <c r="AA1936" s="58">
        <v>0.3</v>
      </c>
      <c r="AB1936" s="60">
        <f>+Z1936*AA1936/100</f>
        <v>375.58199999999999</v>
      </c>
      <c r="AC1936" s="82"/>
      <c r="AD1936" s="523" t="s">
        <v>644</v>
      </c>
      <c r="AE1936" s="7" t="s">
        <v>2261</v>
      </c>
      <c r="AF1936" s="7" t="s">
        <v>49</v>
      </c>
      <c r="AG1936" s="18"/>
      <c r="AH1936" s="522"/>
      <c r="AI1936" s="2"/>
      <c r="AJ1936" s="1"/>
      <c r="AK1936" s="1"/>
    </row>
    <row r="1937" spans="1:37">
      <c r="A1937" s="256"/>
      <c r="B1937" s="249"/>
      <c r="C1937" s="263"/>
      <c r="D1937" s="245"/>
      <c r="E1937" s="248"/>
      <c r="F1937" s="248"/>
      <c r="G1937" s="248"/>
      <c r="H1937" s="265">
        <v>1</v>
      </c>
      <c r="I1937" s="248">
        <v>1228</v>
      </c>
      <c r="J1937" s="267">
        <v>170</v>
      </c>
      <c r="K1937" s="135">
        <f t="shared" si="687"/>
        <v>208760</v>
      </c>
      <c r="L1937" s="245"/>
      <c r="M1937" s="248"/>
      <c r="N1937" s="249"/>
      <c r="O1937" s="45"/>
      <c r="P1937" s="144"/>
      <c r="Q1937" s="250"/>
      <c r="R1937" s="251"/>
      <c r="S1937" s="251"/>
      <c r="T1937" s="248"/>
      <c r="U1937" s="248"/>
      <c r="V1937" s="245"/>
      <c r="W1937" s="298"/>
      <c r="X1937" s="245"/>
      <c r="Y1937" s="245">
        <v>50</v>
      </c>
      <c r="Z1937" s="58"/>
      <c r="AA1937" s="251"/>
      <c r="AB1937" s="76"/>
      <c r="AC1937" s="82"/>
      <c r="AD1937" s="523" t="s">
        <v>644</v>
      </c>
      <c r="AE1937" s="7" t="s">
        <v>2261</v>
      </c>
      <c r="AF1937" s="7" t="s">
        <v>49</v>
      </c>
      <c r="AG1937" s="18"/>
      <c r="AH1937" s="522"/>
      <c r="AI1937" s="2"/>
      <c r="AJ1937" s="1"/>
      <c r="AK1937" s="1"/>
    </row>
    <row r="1938" spans="1:37">
      <c r="A1938" s="256">
        <v>989</v>
      </c>
      <c r="B1938" s="249" t="s">
        <v>1322</v>
      </c>
      <c r="C1938" s="263"/>
      <c r="D1938" s="245"/>
      <c r="E1938" s="248">
        <v>6</v>
      </c>
      <c r="F1938" s="248">
        <v>0</v>
      </c>
      <c r="G1938" s="248">
        <v>74</v>
      </c>
      <c r="H1938" s="265">
        <v>5</v>
      </c>
      <c r="I1938" s="248">
        <v>2474</v>
      </c>
      <c r="J1938" s="267">
        <v>250</v>
      </c>
      <c r="K1938" s="65">
        <f>+I1938*J1938</f>
        <v>618500</v>
      </c>
      <c r="L1938" s="245"/>
      <c r="M1938" s="248"/>
      <c r="N1938" s="249"/>
      <c r="O1938" s="45"/>
      <c r="P1938" s="144"/>
      <c r="Q1938" s="250"/>
      <c r="R1938" s="250"/>
      <c r="S1938" s="251"/>
      <c r="T1938" s="252"/>
      <c r="U1938" s="252"/>
      <c r="V1938" s="249"/>
      <c r="W1938" s="306"/>
      <c r="X1938" s="249"/>
      <c r="Y1938" s="249"/>
      <c r="Z1938" s="139">
        <f>+K1938</f>
        <v>618500</v>
      </c>
      <c r="AA1938" s="250">
        <v>0.01</v>
      </c>
      <c r="AB1938" s="82">
        <f>+Z1938*0.01/100</f>
        <v>61.85</v>
      </c>
      <c r="AC1938" s="82"/>
      <c r="AD1938" s="523" t="s">
        <v>20</v>
      </c>
      <c r="AE1938" s="7" t="s">
        <v>660</v>
      </c>
      <c r="AF1938" s="7" t="s">
        <v>2114</v>
      </c>
      <c r="AG1938" s="18"/>
      <c r="AH1938" s="522"/>
      <c r="AI1938" s="2"/>
      <c r="AJ1938" s="1"/>
      <c r="AK1938" s="1"/>
    </row>
    <row r="1939" spans="1:37">
      <c r="A1939" s="256">
        <v>990</v>
      </c>
      <c r="B1939" s="249" t="s">
        <v>1282</v>
      </c>
      <c r="C1939" s="263">
        <v>56337</v>
      </c>
      <c r="D1939" s="245">
        <v>4</v>
      </c>
      <c r="E1939" s="248">
        <v>14</v>
      </c>
      <c r="F1939" s="248">
        <v>1</v>
      </c>
      <c r="G1939" s="248">
        <v>55</v>
      </c>
      <c r="H1939" s="265">
        <v>5</v>
      </c>
      <c r="I1939" s="248">
        <v>5755</v>
      </c>
      <c r="J1939" s="267">
        <v>170</v>
      </c>
      <c r="K1939" s="65"/>
      <c r="L1939" s="245"/>
      <c r="M1939" s="248"/>
      <c r="N1939" s="249"/>
      <c r="O1939" s="45"/>
      <c r="P1939" s="144"/>
      <c r="Q1939" s="250"/>
      <c r="R1939" s="250"/>
      <c r="S1939" s="251"/>
      <c r="T1939" s="252"/>
      <c r="U1939" s="252"/>
      <c r="V1939" s="249"/>
      <c r="W1939" s="306"/>
      <c r="X1939" s="249"/>
      <c r="Y1939" s="249"/>
      <c r="Z1939" s="139"/>
      <c r="AA1939" s="250"/>
      <c r="AB1939" s="82"/>
      <c r="AC1939" s="82"/>
      <c r="AD1939" s="523"/>
      <c r="AE1939" s="7"/>
      <c r="AF1939" s="7"/>
      <c r="AG1939" s="18"/>
      <c r="AH1939" s="522"/>
      <c r="AI1939" s="2"/>
      <c r="AJ1939" s="1"/>
      <c r="AK1939" s="1"/>
    </row>
    <row r="1940" spans="1:37">
      <c r="A1940" s="256"/>
      <c r="B1940" s="249"/>
      <c r="C1940" s="263"/>
      <c r="D1940" s="245"/>
      <c r="E1940" s="248"/>
      <c r="F1940" s="248"/>
      <c r="G1940" s="248"/>
      <c r="H1940" s="265">
        <v>3</v>
      </c>
      <c r="I1940" s="248">
        <v>120</v>
      </c>
      <c r="J1940" s="267">
        <v>170</v>
      </c>
      <c r="K1940" s="65">
        <f>+I1940*J1940</f>
        <v>20400</v>
      </c>
      <c r="L1940" s="245">
        <v>1</v>
      </c>
      <c r="M1940" s="248" t="s">
        <v>2279</v>
      </c>
      <c r="N1940" s="249" t="s">
        <v>1587</v>
      </c>
      <c r="O1940" s="45">
        <v>3</v>
      </c>
      <c r="P1940" s="476">
        <v>480</v>
      </c>
      <c r="Q1940" s="245">
        <v>100</v>
      </c>
      <c r="R1940" s="249">
        <v>5450</v>
      </c>
      <c r="S1940" s="48">
        <f>+P1940*R1940</f>
        <v>2616000</v>
      </c>
      <c r="T1940" s="252">
        <v>2</v>
      </c>
      <c r="U1940" s="252">
        <v>2</v>
      </c>
      <c r="V1940" s="48">
        <f>+S1940*0.98</f>
        <v>2563680</v>
      </c>
      <c r="W1940" s="302">
        <f>+V1940+K1940</f>
        <v>2584080</v>
      </c>
      <c r="X1940" s="48">
        <f>+W1940</f>
        <v>2584080</v>
      </c>
      <c r="Y1940" s="249"/>
      <c r="Z1940" s="139">
        <f>+X1940</f>
        <v>2584080</v>
      </c>
      <c r="AA1940" s="250">
        <v>0.3</v>
      </c>
      <c r="AB1940" s="82">
        <f>+Z1940*AA1940/100</f>
        <v>7752.24</v>
      </c>
      <c r="AC1940" s="82"/>
      <c r="AD1940" s="523" t="s">
        <v>44</v>
      </c>
      <c r="AE1940" s="7" t="s">
        <v>2280</v>
      </c>
      <c r="AF1940" s="7" t="s">
        <v>53</v>
      </c>
      <c r="AH1940" s="8" t="s">
        <v>2281</v>
      </c>
    </row>
    <row r="1941" spans="1:37">
      <c r="A1941" s="477"/>
      <c r="B1941" s="478"/>
      <c r="C1941" s="479"/>
      <c r="D1941" s="480"/>
      <c r="E1941" s="248"/>
      <c r="F1941" s="248"/>
      <c r="G1941" s="248"/>
      <c r="H1941" s="265">
        <v>1</v>
      </c>
      <c r="I1941" s="248">
        <f>+I1939-120</f>
        <v>5635</v>
      </c>
      <c r="J1941" s="267">
        <v>170</v>
      </c>
      <c r="K1941" s="65">
        <f>+I1941*J1941</f>
        <v>957950</v>
      </c>
      <c r="L1941" s="245"/>
      <c r="M1941" s="248"/>
      <c r="N1941" s="249"/>
      <c r="O1941" s="45"/>
      <c r="P1941" s="144"/>
      <c r="Q1941" s="250"/>
      <c r="R1941" s="250"/>
      <c r="S1941" s="251"/>
      <c r="T1941" s="252"/>
      <c r="U1941" s="252"/>
      <c r="V1941" s="249"/>
      <c r="W1941" s="306"/>
      <c r="X1941" s="249"/>
      <c r="Y1941" s="249">
        <v>50</v>
      </c>
      <c r="Z1941" s="139"/>
      <c r="AA1941" s="250"/>
      <c r="AB1941" s="82"/>
      <c r="AC1941" s="82"/>
      <c r="AD1941" s="523"/>
      <c r="AE1941" s="7"/>
      <c r="AF1941" s="7"/>
    </row>
    <row r="1942" spans="1:37" ht="17.25">
      <c r="A1942" s="256">
        <v>991</v>
      </c>
      <c r="B1942" s="249" t="s">
        <v>1282</v>
      </c>
      <c r="C1942" s="393"/>
      <c r="D1942" s="245">
        <v>2</v>
      </c>
      <c r="E1942" s="248">
        <v>3</v>
      </c>
      <c r="F1942" s="248">
        <v>2</v>
      </c>
      <c r="G1942" s="248">
        <v>47</v>
      </c>
      <c r="H1942" s="265">
        <v>5</v>
      </c>
      <c r="I1942" s="248">
        <v>1447</v>
      </c>
      <c r="J1942" s="267"/>
      <c r="K1942" s="65"/>
      <c r="L1942" s="245"/>
      <c r="M1942" s="248"/>
      <c r="N1942" s="249"/>
      <c r="O1942" s="45"/>
      <c r="P1942" s="144"/>
      <c r="Q1942" s="250"/>
      <c r="R1942" s="250"/>
      <c r="S1942" s="251"/>
      <c r="T1942" s="252"/>
      <c r="U1942" s="252"/>
      <c r="V1942" s="249"/>
      <c r="W1942" s="306"/>
      <c r="X1942" s="249"/>
      <c r="Y1942" s="249"/>
      <c r="Z1942" s="139"/>
      <c r="AA1942" s="250"/>
      <c r="AB1942" s="82"/>
      <c r="AC1942" s="82"/>
      <c r="AD1942" s="646"/>
      <c r="AE1942" s="1"/>
      <c r="AF1942" s="1"/>
      <c r="AG1942" s="35"/>
      <c r="AH1942" s="647"/>
    </row>
    <row r="1943" spans="1:37" ht="17.25">
      <c r="A1943" s="256"/>
      <c r="B1943" s="249"/>
      <c r="C1943" s="112"/>
      <c r="D1943" s="22"/>
      <c r="E1943" s="37"/>
      <c r="F1943" s="37"/>
      <c r="G1943" s="37"/>
      <c r="H1943" s="648"/>
      <c r="I1943" s="37">
        <v>113</v>
      </c>
      <c r="J1943" s="649">
        <v>250</v>
      </c>
      <c r="K1943" s="65">
        <f>+I1943*J1943</f>
        <v>28250</v>
      </c>
      <c r="L1943" s="22"/>
      <c r="M1943" s="37" t="s">
        <v>2369</v>
      </c>
      <c r="N1943" s="2"/>
      <c r="O1943" s="45">
        <v>3</v>
      </c>
      <c r="P1943" s="144"/>
      <c r="Q1943" s="42"/>
      <c r="R1943" s="42"/>
      <c r="S1943" s="56"/>
      <c r="T1943" s="1"/>
      <c r="U1943" s="1"/>
      <c r="V1943" s="2"/>
      <c r="W1943" s="62"/>
      <c r="X1943" s="2"/>
      <c r="Y1943" s="2"/>
      <c r="Z1943" s="139">
        <f>+K1943</f>
        <v>28250</v>
      </c>
      <c r="AA1943" s="42">
        <v>0.3</v>
      </c>
      <c r="AB1943" s="82">
        <f>+Z1943*AA1943/100</f>
        <v>84.75</v>
      </c>
      <c r="AC1943" s="82"/>
      <c r="AD1943" s="646" t="s">
        <v>2272</v>
      </c>
      <c r="AE1943" s="1" t="s">
        <v>2370</v>
      </c>
      <c r="AF1943" s="1" t="s">
        <v>2371</v>
      </c>
      <c r="AG1943" s="35"/>
      <c r="AH1943" s="647" t="s">
        <v>2372</v>
      </c>
    </row>
    <row r="1944" spans="1:37" ht="17.25">
      <c r="A1944" s="256"/>
      <c r="B1944" s="249"/>
      <c r="C1944" s="112"/>
      <c r="D1944" s="22"/>
      <c r="E1944" s="37"/>
      <c r="F1944" s="37"/>
      <c r="G1944" s="37"/>
      <c r="H1944" s="648"/>
      <c r="I1944" s="37">
        <v>30</v>
      </c>
      <c r="J1944" s="649">
        <v>250</v>
      </c>
      <c r="K1944" s="65">
        <f t="shared" ref="K1944:K1946" si="688">+I1944*J1944</f>
        <v>7500</v>
      </c>
      <c r="L1944" s="22">
        <v>1</v>
      </c>
      <c r="M1944" s="37" t="s">
        <v>1592</v>
      </c>
      <c r="N1944" s="2" t="s">
        <v>1613</v>
      </c>
      <c r="O1944" s="45">
        <v>5</v>
      </c>
      <c r="P1944" s="144">
        <v>117.12</v>
      </c>
      <c r="Q1944" s="2">
        <v>50</v>
      </c>
      <c r="R1944" s="2">
        <v>8200</v>
      </c>
      <c r="S1944" s="651">
        <f>+P1944*R1944</f>
        <v>960384</v>
      </c>
      <c r="T1944" s="1">
        <v>10</v>
      </c>
      <c r="U1944" s="1">
        <v>10</v>
      </c>
      <c r="V1944" s="652">
        <f>+S1944*0.9</f>
        <v>864345.59999999998</v>
      </c>
      <c r="W1944" s="653">
        <f>+K1944+V1944</f>
        <v>871845.6</v>
      </c>
      <c r="X1944" s="652">
        <f>+W1944*24.59/100</f>
        <v>214386.83303999997</v>
      </c>
      <c r="Y1944" s="2"/>
      <c r="Z1944" s="139">
        <f>+X1944</f>
        <v>214386.83303999997</v>
      </c>
      <c r="AA1944" s="42">
        <v>0.3</v>
      </c>
      <c r="AB1944" s="82">
        <f t="shared" ref="AB1944:AB1945" si="689">+Z1944*AA1944/100</f>
        <v>643.16049911999983</v>
      </c>
      <c r="AC1944" s="82"/>
      <c r="AD1944" s="646" t="s">
        <v>2272</v>
      </c>
      <c r="AE1944" s="1" t="s">
        <v>2370</v>
      </c>
      <c r="AF1944" s="1" t="s">
        <v>2371</v>
      </c>
      <c r="AG1944" s="35"/>
      <c r="AH1944" s="647"/>
    </row>
    <row r="1945" spans="1:37" ht="17.25">
      <c r="A1945" s="256"/>
      <c r="B1945" s="249"/>
      <c r="C1945" s="112"/>
      <c r="D1945" s="22"/>
      <c r="E1945" s="37"/>
      <c r="F1945" s="37"/>
      <c r="G1945" s="37"/>
      <c r="H1945" s="648"/>
      <c r="I1945" s="37">
        <v>7</v>
      </c>
      <c r="J1945" s="649">
        <v>250</v>
      </c>
      <c r="K1945" s="65">
        <f t="shared" si="688"/>
        <v>1750</v>
      </c>
      <c r="L1945" s="22">
        <v>2</v>
      </c>
      <c r="M1945" s="37" t="s">
        <v>1586</v>
      </c>
      <c r="N1945" s="2" t="s">
        <v>1595</v>
      </c>
      <c r="O1945" s="45">
        <v>3</v>
      </c>
      <c r="P1945" s="144">
        <v>6.52</v>
      </c>
      <c r="Q1945" s="2">
        <v>100</v>
      </c>
      <c r="R1945" s="2">
        <v>2600</v>
      </c>
      <c r="S1945" s="651">
        <f>+P1945*R1945</f>
        <v>16952</v>
      </c>
      <c r="T1945" s="1">
        <v>10</v>
      </c>
      <c r="U1945" s="1">
        <v>40</v>
      </c>
      <c r="V1945" s="652">
        <f>+S1945*0.6</f>
        <v>10171.199999999999</v>
      </c>
      <c r="W1945" s="653">
        <f>+K1945+V1945</f>
        <v>11921.199999999999</v>
      </c>
      <c r="X1945" s="652">
        <f>+W1945</f>
        <v>11921.199999999999</v>
      </c>
      <c r="Y1945" s="2"/>
      <c r="Z1945" s="139">
        <f>+X1945</f>
        <v>11921.199999999999</v>
      </c>
      <c r="AA1945" s="42">
        <v>0.3</v>
      </c>
      <c r="AB1945" s="82">
        <f t="shared" si="689"/>
        <v>35.763599999999997</v>
      </c>
      <c r="AC1945" s="82"/>
      <c r="AD1945" s="646" t="s">
        <v>2272</v>
      </c>
      <c r="AE1945" s="1" t="s">
        <v>2370</v>
      </c>
      <c r="AF1945" s="1" t="s">
        <v>2371</v>
      </c>
      <c r="AG1945" s="35"/>
      <c r="AH1945" s="647"/>
    </row>
    <row r="1946" spans="1:37" ht="17.25">
      <c r="A1946" s="256"/>
      <c r="B1946" s="249"/>
      <c r="C1946" s="112"/>
      <c r="D1946" s="22"/>
      <c r="E1946" s="37"/>
      <c r="F1946" s="37"/>
      <c r="G1946" s="37"/>
      <c r="H1946" s="648"/>
      <c r="I1946" s="37">
        <v>1297</v>
      </c>
      <c r="J1946" s="649">
        <v>250</v>
      </c>
      <c r="K1946" s="65">
        <f t="shared" si="688"/>
        <v>324250</v>
      </c>
      <c r="L1946" s="22"/>
      <c r="M1946" s="37"/>
      <c r="N1946" s="2"/>
      <c r="O1946" s="45"/>
      <c r="P1946" s="144"/>
      <c r="Q1946" s="42"/>
      <c r="R1946" s="42"/>
      <c r="S1946" s="56"/>
      <c r="T1946" s="1"/>
      <c r="U1946" s="1"/>
      <c r="V1946" s="2"/>
      <c r="W1946" s="62"/>
      <c r="X1946" s="2"/>
      <c r="Y1946" s="2">
        <v>50</v>
      </c>
      <c r="Z1946" s="139"/>
      <c r="AA1946" s="42"/>
      <c r="AB1946" s="82"/>
      <c r="AC1946" s="82"/>
      <c r="AD1946" s="646" t="s">
        <v>2272</v>
      </c>
      <c r="AE1946" s="1" t="s">
        <v>2370</v>
      </c>
      <c r="AF1946" s="1" t="s">
        <v>2371</v>
      </c>
      <c r="AG1946" s="35"/>
      <c r="AH1946" s="647"/>
    </row>
    <row r="1947" spans="1:37" ht="17.25">
      <c r="A1947" s="256"/>
      <c r="B1947" s="249"/>
      <c r="C1947" s="112"/>
      <c r="D1947" s="22"/>
      <c r="E1947" s="37"/>
      <c r="F1947" s="37"/>
      <c r="G1947" s="37"/>
      <c r="H1947" s="648"/>
      <c r="I1947" s="37"/>
      <c r="J1947" s="649"/>
      <c r="K1947" s="65"/>
      <c r="L1947" s="22"/>
      <c r="M1947" s="37"/>
      <c r="N1947" s="2"/>
      <c r="O1947" s="45"/>
      <c r="P1947" s="144"/>
      <c r="Q1947" s="42"/>
      <c r="R1947" s="42"/>
      <c r="S1947" s="56"/>
      <c r="T1947" s="1"/>
      <c r="U1947" s="1"/>
      <c r="V1947" s="2"/>
      <c r="W1947" s="62"/>
      <c r="X1947" s="2"/>
      <c r="Y1947" s="2"/>
      <c r="Z1947" s="139"/>
      <c r="AA1947" s="42"/>
      <c r="AB1947" s="82"/>
      <c r="AC1947" s="82"/>
      <c r="AD1947" s="646"/>
      <c r="AE1947" s="1"/>
      <c r="AF1947" s="1"/>
      <c r="AG1947" s="35"/>
      <c r="AH1947" s="647"/>
    </row>
    <row r="1948" spans="1:37" ht="17.25">
      <c r="A1948" s="256">
        <v>992</v>
      </c>
      <c r="B1948" s="249" t="s">
        <v>1282</v>
      </c>
      <c r="C1948" s="112"/>
      <c r="D1948" s="22">
        <v>2</v>
      </c>
      <c r="E1948" s="37">
        <v>1</v>
      </c>
      <c r="F1948" s="37">
        <v>0</v>
      </c>
      <c r="G1948" s="37">
        <v>24</v>
      </c>
      <c r="H1948" s="648">
        <v>3</v>
      </c>
      <c r="I1948" s="37">
        <v>424</v>
      </c>
      <c r="J1948" s="649">
        <v>500</v>
      </c>
      <c r="K1948" s="65"/>
      <c r="L1948" s="22"/>
      <c r="M1948" s="37"/>
      <c r="N1948" s="2"/>
      <c r="O1948" s="45"/>
      <c r="P1948" s="144"/>
      <c r="Q1948" s="42"/>
      <c r="R1948" s="42"/>
      <c r="S1948" s="56"/>
      <c r="T1948" s="1"/>
      <c r="U1948" s="1"/>
      <c r="V1948" s="2"/>
      <c r="W1948" s="62"/>
      <c r="X1948" s="2"/>
      <c r="Y1948" s="2"/>
      <c r="Z1948" s="139"/>
      <c r="AA1948" s="42"/>
      <c r="AB1948" s="82"/>
      <c r="AC1948" s="82"/>
      <c r="AD1948" s="646"/>
      <c r="AE1948" s="1"/>
      <c r="AF1948" s="1"/>
      <c r="AG1948" s="35"/>
      <c r="AH1948" s="647"/>
    </row>
    <row r="1949" spans="1:37" ht="17.25">
      <c r="A1949" s="256"/>
      <c r="B1949" s="249"/>
      <c r="C1949" s="112"/>
      <c r="D1949" s="22"/>
      <c r="E1949" s="37"/>
      <c r="F1949" s="37"/>
      <c r="G1949" s="37"/>
      <c r="H1949" s="648"/>
      <c r="I1949" s="37">
        <v>7</v>
      </c>
      <c r="J1949" s="649">
        <v>500</v>
      </c>
      <c r="K1949" s="65">
        <f>+I1949*J1949</f>
        <v>3500</v>
      </c>
      <c r="L1949" s="22"/>
      <c r="M1949" s="37" t="s">
        <v>1592</v>
      </c>
      <c r="N1949" s="2" t="s">
        <v>1613</v>
      </c>
      <c r="O1949" s="45">
        <v>3</v>
      </c>
      <c r="P1949" s="144">
        <v>28.14</v>
      </c>
      <c r="Q1949" s="2">
        <v>100</v>
      </c>
      <c r="R1949" s="2">
        <v>8200</v>
      </c>
      <c r="S1949" s="651">
        <f>+P1949*R1949</f>
        <v>230748</v>
      </c>
      <c r="T1949" s="1">
        <v>2</v>
      </c>
      <c r="U1949" s="1">
        <v>2</v>
      </c>
      <c r="V1949" s="652">
        <f>+S1949*0.98</f>
        <v>226133.04</v>
      </c>
      <c r="W1949" s="653">
        <f>+V1949+K1949</f>
        <v>229633.04</v>
      </c>
      <c r="X1949" s="652">
        <f>+W1949</f>
        <v>229633.04</v>
      </c>
      <c r="Y1949" s="2"/>
      <c r="Z1949" s="139">
        <f>+X1949</f>
        <v>229633.04</v>
      </c>
      <c r="AA1949" s="42">
        <v>0.3</v>
      </c>
      <c r="AB1949" s="82">
        <f>+Z1949*AA1949/100</f>
        <v>688.89911999999993</v>
      </c>
      <c r="AC1949" s="82"/>
      <c r="AD1949" s="646" t="s">
        <v>2272</v>
      </c>
      <c r="AE1949" s="1" t="s">
        <v>2373</v>
      </c>
      <c r="AF1949" s="1" t="s">
        <v>2374</v>
      </c>
      <c r="AG1949" s="35"/>
      <c r="AH1949" s="647" t="s">
        <v>2375</v>
      </c>
    </row>
    <row r="1950" spans="1:37">
      <c r="A1950" s="172"/>
      <c r="B1950" s="18"/>
      <c r="C1950" s="112"/>
      <c r="D1950" s="22"/>
      <c r="E1950" s="37"/>
      <c r="F1950" s="37"/>
      <c r="G1950" s="37"/>
      <c r="H1950" s="648"/>
      <c r="I1950" s="37">
        <v>6</v>
      </c>
      <c r="J1950" s="649">
        <v>500</v>
      </c>
      <c r="K1950" s="65">
        <f>+I1950*J1950</f>
        <v>3000</v>
      </c>
      <c r="L1950" s="22"/>
      <c r="M1950" s="37" t="s">
        <v>1586</v>
      </c>
      <c r="N1950" s="2" t="s">
        <v>1595</v>
      </c>
      <c r="O1950" s="45">
        <v>3</v>
      </c>
      <c r="P1950" s="144">
        <v>23.6</v>
      </c>
      <c r="Q1950" s="2">
        <v>100</v>
      </c>
      <c r="R1950" s="2">
        <v>2600</v>
      </c>
      <c r="S1950" s="651">
        <f>+P1950*R1950</f>
        <v>61360.000000000007</v>
      </c>
      <c r="T1950" s="1">
        <v>2</v>
      </c>
      <c r="U1950" s="1">
        <v>6</v>
      </c>
      <c r="V1950" s="652">
        <f>+S1950*0.94</f>
        <v>57678.400000000001</v>
      </c>
      <c r="W1950" s="653">
        <f>+V1950+K1950</f>
        <v>60678.400000000001</v>
      </c>
      <c r="X1950" s="652">
        <f>+W1950</f>
        <v>60678.400000000001</v>
      </c>
      <c r="Y1950" s="2"/>
      <c r="Z1950" s="139">
        <f>+X1950</f>
        <v>60678.400000000001</v>
      </c>
      <c r="AA1950" s="42">
        <v>0.3</v>
      </c>
      <c r="AB1950" s="82">
        <f>+Z1950*AA1950/100</f>
        <v>182.0352</v>
      </c>
      <c r="AC1950" s="82"/>
      <c r="AD1950" s="646" t="s">
        <v>2272</v>
      </c>
      <c r="AE1950" s="1" t="s">
        <v>2373</v>
      </c>
      <c r="AF1950" s="1" t="s">
        <v>2374</v>
      </c>
      <c r="AG1950" s="35"/>
      <c r="AH1950" s="647"/>
    </row>
    <row r="1951" spans="1:37" ht="17.25">
      <c r="A1951" s="256"/>
      <c r="B1951" s="249"/>
      <c r="C1951" s="112"/>
      <c r="D1951" s="22"/>
      <c r="E1951" s="37"/>
      <c r="F1951" s="37"/>
      <c r="G1951" s="37"/>
      <c r="H1951" s="648"/>
      <c r="I1951" s="37">
        <v>411</v>
      </c>
      <c r="J1951" s="649">
        <v>500</v>
      </c>
      <c r="K1951" s="65">
        <f>+I1951*J1951</f>
        <v>205500</v>
      </c>
      <c r="L1951" s="22"/>
      <c r="M1951" s="37"/>
      <c r="N1951" s="2"/>
      <c r="O1951" s="45"/>
      <c r="P1951" s="144"/>
      <c r="Q1951" s="42"/>
      <c r="R1951" s="42"/>
      <c r="S1951" s="56"/>
      <c r="T1951" s="1"/>
      <c r="U1951" s="1"/>
      <c r="V1951" s="2"/>
      <c r="W1951" s="62"/>
      <c r="X1951" s="2"/>
      <c r="Y1951" s="2">
        <v>50</v>
      </c>
      <c r="Z1951" s="139"/>
      <c r="AA1951" s="42"/>
      <c r="AB1951" s="82"/>
      <c r="AC1951" s="82"/>
      <c r="AD1951" s="646"/>
      <c r="AE1951" s="1"/>
      <c r="AF1951" s="1"/>
      <c r="AG1951" s="35"/>
      <c r="AH1951" s="647"/>
    </row>
    <row r="1952" spans="1:37" ht="17.25">
      <c r="A1952" s="256"/>
      <c r="B1952" s="249"/>
      <c r="C1952" s="112"/>
      <c r="D1952" s="22"/>
      <c r="E1952" s="37"/>
      <c r="F1952" s="37"/>
      <c r="G1952" s="37"/>
      <c r="H1952" s="648"/>
      <c r="I1952" s="37"/>
      <c r="J1952" s="649"/>
      <c r="K1952" s="65"/>
      <c r="L1952" s="22"/>
      <c r="M1952" s="37"/>
      <c r="N1952" s="2"/>
      <c r="O1952" s="45"/>
      <c r="P1952" s="144"/>
      <c r="Q1952" s="42"/>
      <c r="R1952" s="42"/>
      <c r="S1952" s="56"/>
      <c r="T1952" s="1"/>
      <c r="U1952" s="1"/>
      <c r="V1952" s="2"/>
      <c r="W1952" s="62"/>
      <c r="X1952" s="2"/>
      <c r="Y1952" s="2"/>
      <c r="Z1952" s="139"/>
      <c r="AA1952" s="42"/>
      <c r="AB1952" s="82"/>
      <c r="AC1952" s="82"/>
      <c r="AD1952" s="646"/>
      <c r="AE1952" s="1"/>
      <c r="AF1952" s="1"/>
      <c r="AG1952" s="35"/>
      <c r="AH1952" s="647"/>
    </row>
    <row r="1953" spans="1:34" ht="17.25">
      <c r="A1953" s="654">
        <v>993</v>
      </c>
      <c r="B1953" s="249" t="s">
        <v>1282</v>
      </c>
      <c r="C1953" s="658">
        <v>10082</v>
      </c>
      <c r="D1953" s="22">
        <v>8</v>
      </c>
      <c r="E1953" s="37">
        <v>1</v>
      </c>
      <c r="F1953" s="37">
        <v>0</v>
      </c>
      <c r="G1953" s="37">
        <v>48</v>
      </c>
      <c r="H1953" s="648">
        <v>5</v>
      </c>
      <c r="I1953" s="37">
        <v>448</v>
      </c>
      <c r="J1953" s="649">
        <v>600</v>
      </c>
      <c r="K1953" s="65">
        <f>+I1953*J1953</f>
        <v>268800</v>
      </c>
      <c r="L1953" s="22"/>
      <c r="M1953" s="37"/>
      <c r="N1953" s="2"/>
      <c r="O1953" s="45"/>
      <c r="P1953" s="144"/>
      <c r="Q1953" s="2"/>
      <c r="R1953" s="2"/>
      <c r="S1953" s="56"/>
      <c r="T1953" s="1"/>
      <c r="U1953" s="1"/>
      <c r="V1953" s="2"/>
      <c r="W1953" s="62"/>
      <c r="X1953" s="2"/>
      <c r="Y1953" s="2"/>
      <c r="Z1953" s="139"/>
      <c r="AA1953" s="42"/>
      <c r="AB1953" s="82"/>
      <c r="AC1953" s="82"/>
      <c r="AD1953" s="646"/>
      <c r="AE1953" s="1"/>
      <c r="AF1953" s="1"/>
      <c r="AG1953" s="35"/>
      <c r="AH1953" s="647"/>
    </row>
    <row r="1954" spans="1:34" ht="17.25">
      <c r="A1954" s="256"/>
      <c r="B1954" s="249"/>
      <c r="C1954" s="112"/>
      <c r="D1954" s="22"/>
      <c r="E1954" s="37"/>
      <c r="F1954" s="37"/>
      <c r="G1954" s="37"/>
      <c r="H1954" s="648"/>
      <c r="I1954" s="37">
        <v>25.2</v>
      </c>
      <c r="J1954" s="649">
        <v>600</v>
      </c>
      <c r="K1954" s="65">
        <f>+I1954*J1954</f>
        <v>15120</v>
      </c>
      <c r="L1954" s="22"/>
      <c r="M1954" s="37"/>
      <c r="N1954" s="2"/>
      <c r="O1954" s="45">
        <v>3</v>
      </c>
      <c r="P1954" s="144">
        <v>100.8</v>
      </c>
      <c r="Q1954" s="2">
        <v>100</v>
      </c>
      <c r="R1954" s="2">
        <v>8200</v>
      </c>
      <c r="S1954" s="650">
        <f>+P1954*R1954</f>
        <v>826560</v>
      </c>
      <c r="T1954" s="1">
        <v>1</v>
      </c>
      <c r="U1954" s="1">
        <v>1</v>
      </c>
      <c r="V1954" s="652">
        <f>+S1954*0.99</f>
        <v>818294.4</v>
      </c>
      <c r="W1954" s="653">
        <f>+V1954+K1954</f>
        <v>833414.4</v>
      </c>
      <c r="X1954" s="652">
        <f>+W1954*74.11/100</f>
        <v>617643.41183999996</v>
      </c>
      <c r="Y1954" s="2"/>
      <c r="Z1954" s="139">
        <f>+X1954</f>
        <v>617643.41183999996</v>
      </c>
      <c r="AA1954" s="42">
        <v>0.3</v>
      </c>
      <c r="AB1954" s="82">
        <f>+Z1954*AA1954/100</f>
        <v>1852.9302355199998</v>
      </c>
      <c r="AC1954" s="82"/>
      <c r="AD1954" s="646" t="s">
        <v>20</v>
      </c>
      <c r="AE1954" s="1" t="s">
        <v>2376</v>
      </c>
      <c r="AF1954" s="1" t="s">
        <v>427</v>
      </c>
      <c r="AG1954" s="35"/>
      <c r="AH1954" s="647" t="s">
        <v>2377</v>
      </c>
    </row>
    <row r="1955" spans="1:34">
      <c r="A1955" s="172"/>
      <c r="B1955" s="18"/>
      <c r="C1955" s="112"/>
      <c r="D1955" s="22"/>
      <c r="E1955" s="37"/>
      <c r="F1955" s="37"/>
      <c r="G1955" s="37"/>
      <c r="H1955" s="648"/>
      <c r="I1955" s="37"/>
      <c r="J1955" s="649"/>
      <c r="K1955" s="65"/>
      <c r="L1955" s="22"/>
      <c r="M1955" s="37"/>
      <c r="N1955" s="2"/>
      <c r="O1955" s="45">
        <v>2</v>
      </c>
      <c r="P1955" s="144">
        <v>26.1</v>
      </c>
      <c r="Q1955" s="2">
        <v>100</v>
      </c>
      <c r="R1955" s="2"/>
      <c r="S1955" s="56"/>
      <c r="T1955" s="1"/>
      <c r="U1955" s="1"/>
      <c r="V1955" s="652">
        <f>+S1955*0.99</f>
        <v>0</v>
      </c>
      <c r="W1955" s="62"/>
      <c r="X1955" s="652">
        <f>+W1954*25.89/100</f>
        <v>215770.98816000001</v>
      </c>
      <c r="Y1955" s="2">
        <v>10</v>
      </c>
      <c r="Z1955" s="139"/>
      <c r="AA1955" s="42"/>
      <c r="AB1955" s="82"/>
      <c r="AC1955" s="82"/>
      <c r="AD1955" s="646" t="s">
        <v>20</v>
      </c>
      <c r="AE1955" s="1" t="s">
        <v>2376</v>
      </c>
      <c r="AF1955" s="1" t="s">
        <v>427</v>
      </c>
      <c r="AG1955" s="35"/>
      <c r="AH1955" s="647" t="s">
        <v>2378</v>
      </c>
    </row>
    <row r="1956" spans="1:34" ht="17.25">
      <c r="A1956" s="256"/>
      <c r="B1956" s="249"/>
      <c r="C1956" s="112"/>
      <c r="D1956" s="22"/>
      <c r="E1956" s="37"/>
      <c r="F1956" s="37"/>
      <c r="G1956" s="37"/>
      <c r="H1956" s="648"/>
      <c r="I1956" s="37">
        <v>423</v>
      </c>
      <c r="J1956" s="649">
        <v>600</v>
      </c>
      <c r="K1956" s="65">
        <f>+I1956*J1956</f>
        <v>253800</v>
      </c>
      <c r="L1956" s="22"/>
      <c r="M1956" s="37"/>
      <c r="N1956" s="2"/>
      <c r="O1956" s="45"/>
      <c r="P1956" s="144"/>
      <c r="Q1956" s="42"/>
      <c r="R1956" s="42"/>
      <c r="S1956" s="56"/>
      <c r="T1956" s="1"/>
      <c r="U1956" s="1"/>
      <c r="V1956" s="2"/>
      <c r="W1956" s="62"/>
      <c r="X1956" s="2"/>
      <c r="Y1956" s="2"/>
      <c r="Z1956" s="139">
        <f>+K1956</f>
        <v>253800</v>
      </c>
      <c r="AA1956" s="42">
        <v>0.02</v>
      </c>
      <c r="AB1956" s="82">
        <f>+Z1956*AA1956/100</f>
        <v>50.76</v>
      </c>
      <c r="AC1956" s="82"/>
      <c r="AD1956" s="646" t="s">
        <v>20</v>
      </c>
      <c r="AE1956" s="1" t="s">
        <v>2376</v>
      </c>
      <c r="AF1956" s="1" t="s">
        <v>427</v>
      </c>
      <c r="AG1956" s="35"/>
      <c r="AH1956" s="647" t="s">
        <v>2379</v>
      </c>
    </row>
    <row r="1957" spans="1:34" ht="17.25">
      <c r="A1957" s="256"/>
      <c r="B1957" s="249"/>
      <c r="C1957" s="112"/>
      <c r="D1957" s="22"/>
      <c r="E1957" s="37"/>
      <c r="F1957" s="37"/>
      <c r="G1957" s="37"/>
      <c r="H1957" s="648"/>
      <c r="I1957" s="37"/>
      <c r="J1957" s="649"/>
      <c r="K1957" s="65"/>
      <c r="L1957" s="22"/>
      <c r="M1957" s="37"/>
      <c r="N1957" s="2"/>
      <c r="O1957" s="45"/>
      <c r="P1957" s="144"/>
      <c r="Q1957" s="42"/>
      <c r="R1957" s="42"/>
      <c r="S1957" s="56"/>
      <c r="T1957" s="1"/>
      <c r="U1957" s="1"/>
      <c r="V1957" s="2"/>
      <c r="W1957" s="62"/>
      <c r="X1957" s="2"/>
      <c r="Y1957" s="2"/>
      <c r="Z1957" s="139"/>
      <c r="AA1957" s="42"/>
      <c r="AB1957" s="82"/>
      <c r="AC1957" s="82"/>
      <c r="AD1957" s="646"/>
      <c r="AE1957" s="1"/>
      <c r="AF1957" s="1"/>
      <c r="AG1957" s="35"/>
      <c r="AH1957" s="647"/>
    </row>
    <row r="1958" spans="1:34" ht="17.25">
      <c r="A1958" s="654">
        <v>994</v>
      </c>
      <c r="B1958" s="2" t="s">
        <v>1282</v>
      </c>
      <c r="C1958" s="658">
        <v>3498</v>
      </c>
      <c r="D1958" s="22">
        <v>8</v>
      </c>
      <c r="E1958" s="37">
        <v>10</v>
      </c>
      <c r="F1958" s="37">
        <v>1</v>
      </c>
      <c r="G1958" s="37">
        <v>44</v>
      </c>
      <c r="H1958" s="648">
        <v>5</v>
      </c>
      <c r="I1958" s="37">
        <v>4144</v>
      </c>
      <c r="J1958" s="649">
        <v>600</v>
      </c>
      <c r="K1958" s="65">
        <f>+I1958*J1958</f>
        <v>2486400</v>
      </c>
      <c r="L1958" s="22"/>
      <c r="M1958" s="37"/>
      <c r="N1958" s="2"/>
      <c r="O1958" s="45"/>
      <c r="P1958" s="144"/>
      <c r="Q1958" s="2"/>
      <c r="R1958" s="2"/>
      <c r="S1958" s="651"/>
      <c r="T1958" s="1"/>
      <c r="U1958" s="1"/>
      <c r="V1958" s="2"/>
      <c r="W1958" s="62"/>
      <c r="X1958" s="2"/>
      <c r="Y1958" s="2"/>
      <c r="Z1958" s="139"/>
      <c r="AA1958" s="42"/>
      <c r="AB1958" s="82"/>
      <c r="AC1958" s="82"/>
      <c r="AD1958" s="646"/>
      <c r="AE1958" s="1"/>
      <c r="AF1958" s="1"/>
      <c r="AG1958" s="35"/>
      <c r="AH1958" s="647"/>
    </row>
    <row r="1959" spans="1:34" ht="17.25">
      <c r="A1959" s="654"/>
      <c r="B1959" s="2"/>
      <c r="C1959" s="658"/>
      <c r="D1959" s="22"/>
      <c r="E1959" s="37"/>
      <c r="F1959" s="37"/>
      <c r="G1959" s="37"/>
      <c r="H1959" s="648">
        <v>1</v>
      </c>
      <c r="I1959" s="37">
        <v>4126</v>
      </c>
      <c r="J1959" s="649">
        <v>600</v>
      </c>
      <c r="K1959" s="65">
        <f>+I1959*J1959</f>
        <v>2475600</v>
      </c>
      <c r="L1959" s="22"/>
      <c r="M1959" s="37"/>
      <c r="N1959" s="2"/>
      <c r="O1959" s="45"/>
      <c r="P1959" s="144"/>
      <c r="Q1959" s="2"/>
      <c r="R1959" s="2"/>
      <c r="S1959" s="651"/>
      <c r="T1959" s="1"/>
      <c r="U1959" s="1"/>
      <c r="V1959" s="2"/>
      <c r="W1959" s="62"/>
      <c r="X1959" s="2"/>
      <c r="Y1959" s="2">
        <v>50</v>
      </c>
      <c r="Z1959" s="139"/>
      <c r="AA1959" s="42"/>
      <c r="AB1959" s="82"/>
      <c r="AC1959" s="82"/>
      <c r="AD1959" s="646"/>
      <c r="AE1959" s="1"/>
      <c r="AF1959" s="1"/>
      <c r="AG1959" s="35"/>
      <c r="AH1959" s="647"/>
    </row>
    <row r="1960" spans="1:34" ht="17.25">
      <c r="A1960" s="256"/>
      <c r="B1960" s="249"/>
      <c r="C1960" s="112"/>
      <c r="D1960" s="22"/>
      <c r="E1960" s="37"/>
      <c r="F1960" s="37"/>
      <c r="G1960" s="37"/>
      <c r="H1960" s="648">
        <v>3</v>
      </c>
      <c r="I1960" s="37">
        <v>18</v>
      </c>
      <c r="J1960" s="649">
        <v>600</v>
      </c>
      <c r="K1960" s="65">
        <f>+I1960*J1960</f>
        <v>10800</v>
      </c>
      <c r="L1960" s="22"/>
      <c r="M1960" s="37" t="s">
        <v>1586</v>
      </c>
      <c r="N1960" s="2" t="s">
        <v>1587</v>
      </c>
      <c r="O1960" s="45">
        <v>3</v>
      </c>
      <c r="P1960" s="144">
        <f>24.5+48.02</f>
        <v>72.52000000000001</v>
      </c>
      <c r="Q1960" s="2">
        <v>100</v>
      </c>
      <c r="R1960" s="2">
        <v>2600</v>
      </c>
      <c r="S1960" s="651">
        <f>+R1960*P1960</f>
        <v>188552.00000000003</v>
      </c>
      <c r="T1960" s="1">
        <v>1</v>
      </c>
      <c r="U1960" s="1">
        <v>1</v>
      </c>
      <c r="V1960" s="652">
        <f>+S1960*0.99</f>
        <v>186666.48000000004</v>
      </c>
      <c r="W1960" s="653">
        <f>+K1960+V1960</f>
        <v>197466.48000000004</v>
      </c>
      <c r="X1960" s="652">
        <f>+W1960</f>
        <v>197466.48000000004</v>
      </c>
      <c r="Y1960" s="2"/>
      <c r="Z1960" s="139">
        <f>+X1960</f>
        <v>197466.48000000004</v>
      </c>
      <c r="AA1960" s="42">
        <v>0.03</v>
      </c>
      <c r="AB1960" s="82">
        <f>+Z1960*0.3/100</f>
        <v>592.39944000000014</v>
      </c>
      <c r="AC1960" s="82"/>
      <c r="AD1960" s="646" t="s">
        <v>20</v>
      </c>
      <c r="AE1960" s="1" t="s">
        <v>399</v>
      </c>
      <c r="AF1960" s="1" t="s">
        <v>1143</v>
      </c>
      <c r="AG1960" s="35"/>
      <c r="AH1960" s="647" t="s">
        <v>1566</v>
      </c>
    </row>
    <row r="1961" spans="1:34">
      <c r="A1961" s="654"/>
      <c r="B1961" s="18"/>
      <c r="C1961" s="112"/>
      <c r="D1961" s="22"/>
      <c r="E1961" s="37"/>
      <c r="F1961" s="37"/>
      <c r="G1961" s="37"/>
      <c r="H1961" s="648"/>
      <c r="I1961" s="37"/>
      <c r="J1961" s="649"/>
      <c r="K1961" s="65"/>
      <c r="L1961" s="22"/>
      <c r="M1961" s="37"/>
      <c r="N1961" s="2"/>
      <c r="O1961" s="45"/>
      <c r="P1961" s="144"/>
      <c r="Q1961" s="2"/>
      <c r="R1961" s="2"/>
      <c r="S1961" s="651"/>
      <c r="T1961" s="1"/>
      <c r="U1961" s="1"/>
      <c r="V1961" s="2"/>
      <c r="W1961" s="62"/>
      <c r="X1961" s="2"/>
      <c r="Y1961" s="2"/>
      <c r="Z1961" s="139"/>
      <c r="AA1961" s="42"/>
      <c r="AB1961" s="82"/>
      <c r="AC1961" s="82"/>
      <c r="AD1961" s="646" t="s">
        <v>20</v>
      </c>
      <c r="AE1961" s="1" t="s">
        <v>399</v>
      </c>
      <c r="AF1961" s="1" t="s">
        <v>1143</v>
      </c>
      <c r="AG1961" s="35"/>
      <c r="AH1961" s="647" t="s">
        <v>1566</v>
      </c>
    </row>
    <row r="1962" spans="1:34" ht="17.25">
      <c r="A1962" s="256"/>
      <c r="B1962" s="249"/>
      <c r="C1962" s="112"/>
      <c r="D1962" s="22"/>
      <c r="E1962" s="37"/>
      <c r="F1962" s="37"/>
      <c r="G1962" s="37"/>
      <c r="H1962" s="648"/>
      <c r="I1962" s="37"/>
      <c r="J1962" s="649"/>
      <c r="K1962" s="65"/>
      <c r="L1962" s="22"/>
      <c r="M1962" s="37"/>
      <c r="N1962" s="2"/>
      <c r="O1962" s="45"/>
      <c r="P1962" s="144"/>
      <c r="Q1962" s="42"/>
      <c r="R1962" s="42"/>
      <c r="S1962" s="56"/>
      <c r="T1962" s="1"/>
      <c r="U1962" s="1"/>
      <c r="V1962" s="2"/>
      <c r="W1962" s="62"/>
      <c r="X1962" s="2"/>
      <c r="Y1962" s="2"/>
      <c r="Z1962" s="139"/>
      <c r="AA1962" s="42"/>
      <c r="AB1962" s="82"/>
      <c r="AC1962" s="82"/>
      <c r="AD1962" s="646"/>
      <c r="AE1962" s="1"/>
      <c r="AF1962" s="1"/>
      <c r="AG1962" s="35"/>
      <c r="AH1962" s="647"/>
    </row>
    <row r="1963" spans="1:34" ht="17.25">
      <c r="A1963" s="654">
        <v>995</v>
      </c>
      <c r="B1963" s="2" t="s">
        <v>1282</v>
      </c>
      <c r="C1963" s="658">
        <v>45845</v>
      </c>
      <c r="D1963" s="22">
        <v>5</v>
      </c>
      <c r="E1963" s="37">
        <v>0</v>
      </c>
      <c r="F1963" s="37">
        <v>1</v>
      </c>
      <c r="G1963" s="37">
        <v>44</v>
      </c>
      <c r="H1963" s="648"/>
      <c r="I1963" s="37"/>
      <c r="J1963" s="649"/>
      <c r="K1963" s="65"/>
      <c r="L1963" s="22"/>
      <c r="M1963" s="37"/>
      <c r="N1963" s="2"/>
      <c r="O1963" s="45"/>
      <c r="P1963" s="144"/>
      <c r="Q1963" s="42"/>
      <c r="R1963" s="42"/>
      <c r="S1963" s="56"/>
      <c r="T1963" s="1"/>
      <c r="U1963" s="1"/>
      <c r="V1963" s="2"/>
      <c r="W1963" s="62"/>
      <c r="X1963" s="2"/>
      <c r="Y1963" s="2"/>
      <c r="Z1963" s="139"/>
      <c r="AA1963" s="42"/>
      <c r="AB1963" s="82"/>
      <c r="AC1963" s="82"/>
      <c r="AD1963" s="646"/>
      <c r="AE1963" s="1"/>
      <c r="AF1963" s="1"/>
      <c r="AG1963" s="35"/>
      <c r="AH1963" s="647"/>
    </row>
    <row r="1964" spans="1:34" ht="17.25">
      <c r="A1964" s="256"/>
      <c r="B1964" s="249"/>
      <c r="C1964" s="112"/>
      <c r="D1964" s="22"/>
      <c r="E1964" s="37"/>
      <c r="F1964" s="37"/>
      <c r="G1964" s="37">
        <v>6</v>
      </c>
      <c r="H1964" s="648">
        <v>3</v>
      </c>
      <c r="I1964" s="37">
        <v>6</v>
      </c>
      <c r="J1964" s="649">
        <v>500</v>
      </c>
      <c r="K1964" s="65">
        <f>+I1964*J1964</f>
        <v>3000</v>
      </c>
      <c r="L1964" s="22"/>
      <c r="M1964" s="37" t="s">
        <v>1586</v>
      </c>
      <c r="N1964" s="2" t="s">
        <v>1595</v>
      </c>
      <c r="O1964" s="45">
        <v>3</v>
      </c>
      <c r="P1964" s="144">
        <v>23</v>
      </c>
      <c r="Q1964" s="2">
        <v>100</v>
      </c>
      <c r="R1964" s="2">
        <v>2600</v>
      </c>
      <c r="S1964" s="651">
        <f>+P1964*R1964</f>
        <v>59800</v>
      </c>
      <c r="T1964" s="1">
        <v>10</v>
      </c>
      <c r="U1964" s="1">
        <v>40</v>
      </c>
      <c r="V1964" s="656">
        <f>+S1964*0.6</f>
        <v>35880</v>
      </c>
      <c r="W1964" s="655">
        <f>+V1964+K1964</f>
        <v>38880</v>
      </c>
      <c r="X1964" s="656">
        <f>+W1964</f>
        <v>38880</v>
      </c>
      <c r="Y1964" s="657"/>
      <c r="Z1964" s="45">
        <f>+X1964</f>
        <v>38880</v>
      </c>
      <c r="AA1964" s="42">
        <v>0.3</v>
      </c>
      <c r="AB1964" s="82">
        <f>+Z1964*AA1964/100</f>
        <v>116.64</v>
      </c>
      <c r="AC1964" s="82"/>
      <c r="AD1964" s="646" t="s">
        <v>2272</v>
      </c>
      <c r="AE1964" s="1" t="s">
        <v>2380</v>
      </c>
      <c r="AF1964" s="1" t="s">
        <v>255</v>
      </c>
      <c r="AG1964" s="35"/>
      <c r="AH1964" s="647" t="s">
        <v>2381</v>
      </c>
    </row>
    <row r="1965" spans="1:34" ht="17.25">
      <c r="A1965" s="256"/>
      <c r="B1965" s="249"/>
      <c r="C1965" s="112"/>
      <c r="D1965" s="22"/>
      <c r="E1965" s="37"/>
      <c r="F1965" s="37"/>
      <c r="G1965" s="37"/>
      <c r="H1965" s="648"/>
      <c r="I1965" s="37"/>
      <c r="J1965" s="649"/>
      <c r="K1965" s="65"/>
      <c r="L1965" s="22"/>
      <c r="M1965" s="37"/>
      <c r="N1965" s="2"/>
      <c r="O1965" s="45"/>
      <c r="P1965" s="144"/>
      <c r="Q1965" s="42"/>
      <c r="R1965" s="42"/>
      <c r="S1965" s="56"/>
      <c r="T1965" s="1"/>
      <c r="U1965" s="1"/>
      <c r="V1965" s="2"/>
      <c r="W1965" s="62"/>
      <c r="X1965" s="2"/>
      <c r="Y1965" s="2"/>
      <c r="Z1965" s="139"/>
      <c r="AA1965" s="42"/>
      <c r="AB1965" s="82"/>
      <c r="AC1965" s="82"/>
      <c r="AD1965" s="646"/>
      <c r="AE1965" s="1"/>
      <c r="AF1965" s="1"/>
      <c r="AG1965" s="35"/>
      <c r="AH1965" s="647"/>
    </row>
    <row r="1966" spans="1:34" ht="17.25">
      <c r="A1966" s="654">
        <v>996</v>
      </c>
      <c r="B1966" s="2" t="s">
        <v>1282</v>
      </c>
      <c r="C1966" s="658">
        <v>59900</v>
      </c>
      <c r="D1966" s="22">
        <v>4</v>
      </c>
      <c r="E1966" s="37">
        <v>3</v>
      </c>
      <c r="F1966" s="37">
        <v>0</v>
      </c>
      <c r="G1966" s="37">
        <v>66</v>
      </c>
      <c r="H1966" s="648">
        <v>5</v>
      </c>
      <c r="I1966" s="37">
        <v>1266</v>
      </c>
      <c r="J1966" s="649"/>
      <c r="K1966" s="65"/>
      <c r="L1966" s="22"/>
      <c r="M1966" s="37"/>
      <c r="N1966" s="2"/>
      <c r="O1966" s="45"/>
      <c r="P1966" s="144"/>
      <c r="Q1966" s="42"/>
      <c r="R1966" s="42"/>
      <c r="S1966" s="56"/>
      <c r="T1966" s="1"/>
      <c r="U1966" s="1"/>
      <c r="V1966" s="2"/>
      <c r="W1966" s="62"/>
      <c r="X1966" s="2"/>
      <c r="Y1966" s="2"/>
      <c r="Z1966" s="139"/>
      <c r="AA1966" s="42"/>
      <c r="AB1966" s="82"/>
      <c r="AC1966" s="82"/>
      <c r="AD1966" s="646" t="s">
        <v>20</v>
      </c>
      <c r="AE1966" s="1" t="s">
        <v>2382</v>
      </c>
      <c r="AF1966" s="1" t="s">
        <v>2383</v>
      </c>
      <c r="AG1966" s="35"/>
      <c r="AH1966" s="647" t="s">
        <v>2384</v>
      </c>
    </row>
    <row r="1967" spans="1:34" ht="17.25">
      <c r="A1967" s="256"/>
      <c r="B1967" s="249"/>
      <c r="C1967" s="112"/>
      <c r="D1967" s="22"/>
      <c r="E1967" s="37"/>
      <c r="F1967" s="37"/>
      <c r="G1967" s="37"/>
      <c r="H1967" s="648">
        <v>3</v>
      </c>
      <c r="I1967" s="659">
        <v>4</v>
      </c>
      <c r="J1967" s="649">
        <v>400</v>
      </c>
      <c r="K1967" s="65">
        <f>+I1967*J1967</f>
        <v>1600</v>
      </c>
      <c r="L1967" s="22"/>
      <c r="M1967" s="37" t="s">
        <v>1680</v>
      </c>
      <c r="N1967" s="2" t="s">
        <v>1613</v>
      </c>
      <c r="O1967" s="45">
        <v>5</v>
      </c>
      <c r="P1967" s="476">
        <v>134</v>
      </c>
      <c r="Q1967" s="42">
        <v>50</v>
      </c>
      <c r="R1967" s="42">
        <v>7150</v>
      </c>
      <c r="S1967" s="651">
        <f>+R1967*P1967</f>
        <v>958100</v>
      </c>
      <c r="T1967" s="1">
        <v>1</v>
      </c>
      <c r="U1967" s="1">
        <v>1</v>
      </c>
      <c r="V1967" s="656">
        <f>+S1967*0.99</f>
        <v>948519</v>
      </c>
      <c r="W1967" s="653">
        <f>+V1967+K1967</f>
        <v>950119</v>
      </c>
      <c r="X1967" s="652">
        <f>+W1967*Q1967/100</f>
        <v>475059.5</v>
      </c>
      <c r="Y1967" s="2">
        <v>10</v>
      </c>
      <c r="Z1967" s="139"/>
      <c r="AA1967" s="42"/>
      <c r="AB1967" s="82"/>
      <c r="AC1967" s="82"/>
      <c r="AD1967" s="646" t="s">
        <v>20</v>
      </c>
      <c r="AE1967" s="1" t="s">
        <v>2382</v>
      </c>
      <c r="AF1967" s="1" t="s">
        <v>2383</v>
      </c>
      <c r="AG1967" s="35"/>
      <c r="AH1967" s="647"/>
    </row>
    <row r="1968" spans="1:34">
      <c r="A1968" s="654"/>
      <c r="B1968" s="18"/>
      <c r="C1968" s="112"/>
      <c r="D1968" s="22"/>
      <c r="E1968" s="37"/>
      <c r="F1968" s="37"/>
      <c r="G1968" s="37"/>
      <c r="H1968" s="648">
        <v>2</v>
      </c>
      <c r="I1968" s="659">
        <v>162</v>
      </c>
      <c r="J1968" s="649">
        <v>400</v>
      </c>
      <c r="K1968" s="60">
        <f>+I1968*J1968</f>
        <v>64800</v>
      </c>
      <c r="L1968" s="22"/>
      <c r="M1968" s="37"/>
      <c r="N1968" s="2"/>
      <c r="O1968" s="45"/>
      <c r="P1968" s="144"/>
      <c r="Q1968" s="42">
        <v>50</v>
      </c>
      <c r="R1968" s="42"/>
      <c r="S1968" s="56"/>
      <c r="T1968" s="1"/>
      <c r="U1968" s="1"/>
      <c r="V1968" s="2"/>
      <c r="W1968" s="62"/>
      <c r="X1968" s="652">
        <f>+W1967*Q1968/100</f>
        <v>475059.5</v>
      </c>
      <c r="Y1968" s="2"/>
      <c r="Z1968" s="139">
        <f>+X1968</f>
        <v>475059.5</v>
      </c>
      <c r="AA1968" s="42">
        <v>0.3</v>
      </c>
      <c r="AB1968" s="82">
        <f>+Z1968*AA1968/100</f>
        <v>1425.1785</v>
      </c>
      <c r="AC1968" s="82"/>
      <c r="AD1968" s="646" t="s">
        <v>20</v>
      </c>
      <c r="AE1968" s="1" t="s">
        <v>2382</v>
      </c>
      <c r="AF1968" s="1" t="s">
        <v>2383</v>
      </c>
      <c r="AG1968" s="35"/>
      <c r="AH1968" s="647"/>
    </row>
    <row r="1969" spans="1:34" ht="17.25">
      <c r="A1969" s="256"/>
      <c r="B1969" s="249"/>
      <c r="C1969" s="112"/>
      <c r="D1969" s="22"/>
      <c r="E1969" s="37"/>
      <c r="F1969" s="37"/>
      <c r="G1969" s="37"/>
      <c r="H1969" s="648">
        <v>1</v>
      </c>
      <c r="I1969" s="37">
        <v>1100</v>
      </c>
      <c r="J1969" s="649"/>
      <c r="K1969" s="65"/>
      <c r="L1969" s="22"/>
      <c r="M1969" s="37"/>
      <c r="N1969" s="2"/>
      <c r="O1969" s="45"/>
      <c r="P1969" s="144"/>
      <c r="Q1969" s="42"/>
      <c r="R1969" s="42"/>
      <c r="S1969" s="56"/>
      <c r="T1969" s="1"/>
      <c r="U1969" s="1"/>
      <c r="V1969" s="2"/>
      <c r="W1969" s="62"/>
      <c r="X1969" s="2"/>
      <c r="Y1969" s="2">
        <v>50</v>
      </c>
      <c r="Z1969" s="139"/>
      <c r="AA1969" s="42"/>
      <c r="AB1969" s="82"/>
      <c r="AC1969" s="82"/>
      <c r="AD1969" s="646" t="s">
        <v>20</v>
      </c>
      <c r="AE1969" s="1" t="s">
        <v>2382</v>
      </c>
      <c r="AF1969" s="1" t="s">
        <v>2383</v>
      </c>
      <c r="AG1969" s="35"/>
      <c r="AH1969" s="647"/>
    </row>
    <row r="1970" spans="1:34" ht="17.25">
      <c r="A1970" s="256"/>
      <c r="B1970" s="249"/>
      <c r="C1970" s="112"/>
      <c r="D1970" s="22"/>
      <c r="E1970" s="37"/>
      <c r="F1970" s="37"/>
      <c r="G1970" s="37"/>
      <c r="H1970" s="648"/>
      <c r="I1970" s="37"/>
      <c r="J1970" s="649"/>
      <c r="K1970" s="65"/>
      <c r="L1970" s="22"/>
      <c r="M1970" s="37"/>
      <c r="N1970" s="2"/>
      <c r="O1970" s="45"/>
      <c r="P1970" s="144"/>
      <c r="Q1970" s="42"/>
      <c r="R1970" s="42"/>
      <c r="S1970" s="56"/>
      <c r="T1970" s="1"/>
      <c r="U1970" s="1"/>
      <c r="V1970" s="2"/>
      <c r="W1970" s="62"/>
      <c r="X1970" s="2"/>
      <c r="Y1970" s="2"/>
      <c r="Z1970" s="139"/>
      <c r="AA1970" s="42"/>
      <c r="AB1970" s="82"/>
      <c r="AC1970" s="82"/>
      <c r="AD1970" s="646"/>
      <c r="AE1970" s="1"/>
      <c r="AF1970" s="1"/>
      <c r="AG1970" s="35"/>
      <c r="AH1970" s="647"/>
    </row>
    <row r="1971" spans="1:34" ht="17.25">
      <c r="A1971" s="654">
        <v>997</v>
      </c>
      <c r="B1971" s="2" t="s">
        <v>1282</v>
      </c>
      <c r="C1971" s="658">
        <v>32750</v>
      </c>
      <c r="D1971" s="22">
        <v>4</v>
      </c>
      <c r="E1971" s="37">
        <v>9</v>
      </c>
      <c r="F1971" s="37">
        <v>3</v>
      </c>
      <c r="G1971" s="37">
        <v>72</v>
      </c>
      <c r="H1971" s="648">
        <v>5</v>
      </c>
      <c r="I1971" s="659">
        <v>3972</v>
      </c>
      <c r="J1971" s="649"/>
      <c r="K1971" s="65"/>
      <c r="L1971" s="22"/>
      <c r="M1971" s="37"/>
      <c r="N1971" s="2"/>
      <c r="O1971" s="45"/>
      <c r="P1971" s="144"/>
      <c r="Q1971" s="42"/>
      <c r="R1971" s="42"/>
      <c r="S1971" s="56"/>
      <c r="T1971" s="1"/>
      <c r="U1971" s="1"/>
      <c r="V1971" s="2"/>
      <c r="W1971" s="62"/>
      <c r="X1971" s="2"/>
      <c r="Y1971" s="2"/>
      <c r="Z1971" s="139"/>
      <c r="AA1971" s="42"/>
      <c r="AB1971" s="82"/>
      <c r="AC1971" s="82"/>
      <c r="AD1971" s="646" t="s">
        <v>2272</v>
      </c>
      <c r="AE1971" s="1" t="s">
        <v>342</v>
      </c>
      <c r="AF1971" s="1" t="s">
        <v>59</v>
      </c>
      <c r="AG1971" s="35"/>
      <c r="AH1971" s="647" t="s">
        <v>1349</v>
      </c>
    </row>
    <row r="1972" spans="1:34" ht="17.25">
      <c r="A1972" s="256"/>
      <c r="B1972" s="249"/>
      <c r="C1972" s="112"/>
      <c r="D1972" s="22"/>
      <c r="E1972" s="37"/>
      <c r="F1972" s="37"/>
      <c r="G1972" s="37"/>
      <c r="H1972" s="648">
        <v>3</v>
      </c>
      <c r="I1972" s="37">
        <v>4</v>
      </c>
      <c r="J1972" s="649">
        <v>210</v>
      </c>
      <c r="K1972" s="65">
        <f>+I1972*J1972</f>
        <v>840</v>
      </c>
      <c r="L1972" s="22"/>
      <c r="M1972" s="37" t="s">
        <v>2071</v>
      </c>
      <c r="N1972" s="2" t="s">
        <v>1587</v>
      </c>
      <c r="O1972" s="45"/>
      <c r="P1972" s="144">
        <v>15</v>
      </c>
      <c r="Q1972" s="22">
        <v>100</v>
      </c>
      <c r="R1972" s="656">
        <v>5500</v>
      </c>
      <c r="S1972" s="651">
        <f>+P1972*R1972</f>
        <v>82500</v>
      </c>
      <c r="T1972" s="1">
        <v>1</v>
      </c>
      <c r="U1972" s="1">
        <v>1</v>
      </c>
      <c r="V1972" s="652">
        <f>+S1972*0.99</f>
        <v>81675</v>
      </c>
      <c r="W1972" s="653">
        <f>+V1972+K1972</f>
        <v>82515</v>
      </c>
      <c r="X1972" s="652">
        <f>+W1972</f>
        <v>82515</v>
      </c>
      <c r="Y1972" s="2"/>
      <c r="Z1972" s="139">
        <f>+X1972</f>
        <v>82515</v>
      </c>
      <c r="AA1972" s="42">
        <v>0.3</v>
      </c>
      <c r="AB1972" s="82">
        <f>+Z1972*AA1972/100</f>
        <v>247.54499999999999</v>
      </c>
      <c r="AC1972" s="82"/>
      <c r="AD1972" s="646" t="s">
        <v>2272</v>
      </c>
      <c r="AE1972" s="1" t="s">
        <v>342</v>
      </c>
      <c r="AF1972" s="1" t="s">
        <v>59</v>
      </c>
      <c r="AG1972" s="35"/>
      <c r="AH1972" s="647"/>
    </row>
    <row r="1973" spans="1:34">
      <c r="A1973" s="654">
        <v>998</v>
      </c>
      <c r="B1973" s="18"/>
      <c r="C1973" s="112"/>
      <c r="D1973" s="22"/>
      <c r="E1973" s="37"/>
      <c r="F1973" s="37"/>
      <c r="G1973" s="37"/>
      <c r="H1973" s="648">
        <v>2</v>
      </c>
      <c r="I1973" s="37">
        <v>200</v>
      </c>
      <c r="J1973" s="649">
        <v>210</v>
      </c>
      <c r="K1973" s="65">
        <f t="shared" ref="K1973:K1975" si="690">+I1973*J1973</f>
        <v>42000</v>
      </c>
      <c r="L1973" s="22"/>
      <c r="M1973" s="37" t="s">
        <v>1592</v>
      </c>
      <c r="N1973" s="22" t="s">
        <v>1621</v>
      </c>
      <c r="O1973" s="45"/>
      <c r="P1973" s="144">
        <v>288</v>
      </c>
      <c r="Q1973" s="2">
        <v>100</v>
      </c>
      <c r="R1973" s="42">
        <v>7400</v>
      </c>
      <c r="S1973" s="56">
        <f>+R1973*P1973</f>
        <v>2131200</v>
      </c>
      <c r="T1973" s="1">
        <v>30</v>
      </c>
      <c r="U1973" s="1">
        <v>85</v>
      </c>
      <c r="V1973" s="652">
        <f>+S1973*0.15</f>
        <v>319680</v>
      </c>
      <c r="W1973" s="62"/>
      <c r="X1973" s="2"/>
      <c r="Y1973" s="2">
        <v>10</v>
      </c>
      <c r="Z1973" s="139"/>
      <c r="AA1973" s="42"/>
      <c r="AB1973" s="82"/>
      <c r="AC1973" s="82"/>
      <c r="AD1973" s="646" t="s">
        <v>20</v>
      </c>
      <c r="AE1973" s="1" t="s">
        <v>2393</v>
      </c>
      <c r="AF1973" s="1" t="s">
        <v>59</v>
      </c>
      <c r="AG1973" s="35"/>
      <c r="AH1973" s="647"/>
    </row>
    <row r="1974" spans="1:34">
      <c r="A1974" s="654"/>
      <c r="B1974" s="18"/>
      <c r="C1974" s="112"/>
      <c r="D1974" s="22"/>
      <c r="E1974" s="37"/>
      <c r="F1974" s="37"/>
      <c r="G1974" s="37"/>
      <c r="H1974" s="648"/>
      <c r="I1974" s="37"/>
      <c r="J1974" s="649"/>
      <c r="K1974" s="65"/>
      <c r="L1974" s="22"/>
      <c r="M1974" s="37"/>
      <c r="N1974" s="22"/>
      <c r="O1974" s="45"/>
      <c r="P1974" s="144"/>
      <c r="Q1974" s="2"/>
      <c r="R1974" s="42"/>
      <c r="S1974" s="56"/>
      <c r="T1974" s="1"/>
      <c r="U1974" s="1"/>
      <c r="V1974" s="652"/>
      <c r="W1974" s="655">
        <f>+K1973</f>
        <v>42000</v>
      </c>
      <c r="X1974" s="2"/>
      <c r="Y1974" s="2"/>
      <c r="Z1974" s="139">
        <f>+W1974</f>
        <v>42000</v>
      </c>
      <c r="AA1974" s="42">
        <v>0.02</v>
      </c>
      <c r="AB1974" s="82">
        <f>+Z1974*AA1974/100</f>
        <v>8.4</v>
      </c>
      <c r="AC1974" s="82"/>
      <c r="AD1974" s="646" t="s">
        <v>20</v>
      </c>
      <c r="AE1974" s="1" t="s">
        <v>2393</v>
      </c>
      <c r="AF1974" s="1" t="s">
        <v>59</v>
      </c>
      <c r="AG1974" s="35"/>
      <c r="AH1974" s="647"/>
    </row>
    <row r="1975" spans="1:34">
      <c r="A1975" s="654"/>
      <c r="B1975" s="18"/>
      <c r="C1975" s="112"/>
      <c r="D1975" s="22"/>
      <c r="E1975" s="37"/>
      <c r="F1975" s="37"/>
      <c r="G1975" s="37"/>
      <c r="H1975" s="648">
        <v>1</v>
      </c>
      <c r="I1975" s="659">
        <v>3768</v>
      </c>
      <c r="J1975" s="649">
        <v>210</v>
      </c>
      <c r="K1975" s="65">
        <f t="shared" si="690"/>
        <v>791280</v>
      </c>
      <c r="L1975" s="22"/>
      <c r="M1975" s="37"/>
      <c r="N1975" s="2"/>
      <c r="O1975" s="45"/>
      <c r="P1975" s="144"/>
      <c r="Q1975" s="42"/>
      <c r="R1975" s="42"/>
      <c r="S1975" s="56"/>
      <c r="T1975" s="1"/>
      <c r="U1975" s="1"/>
      <c r="V1975" s="2"/>
      <c r="W1975" s="62"/>
      <c r="X1975" s="2"/>
      <c r="Y1975" s="2">
        <v>50</v>
      </c>
      <c r="Z1975" s="139"/>
      <c r="AA1975" s="42"/>
      <c r="AB1975" s="82"/>
      <c r="AC1975" s="82"/>
      <c r="AD1975" s="646" t="s">
        <v>10</v>
      </c>
      <c r="AE1975" s="1" t="s">
        <v>549</v>
      </c>
      <c r="AF1975" s="1" t="s">
        <v>59</v>
      </c>
      <c r="AG1975" s="35"/>
      <c r="AH1975" s="647"/>
    </row>
    <row r="1976" spans="1:34">
      <c r="A1976" s="654"/>
      <c r="B1976" s="18"/>
      <c r="C1976" s="112"/>
      <c r="D1976" s="22"/>
      <c r="E1976" s="37"/>
      <c r="F1976" s="37"/>
      <c r="G1976" s="37"/>
      <c r="H1976" s="648"/>
      <c r="I1976" s="659"/>
      <c r="J1976" s="649"/>
      <c r="K1976" s="65"/>
      <c r="L1976" s="22"/>
      <c r="M1976" s="37"/>
      <c r="N1976" s="2"/>
      <c r="O1976" s="45"/>
      <c r="P1976" s="144"/>
      <c r="Q1976" s="42"/>
      <c r="R1976" s="42"/>
      <c r="S1976" s="56"/>
      <c r="T1976" s="1"/>
      <c r="U1976" s="1"/>
      <c r="V1976" s="2"/>
      <c r="W1976" s="62"/>
      <c r="X1976" s="2"/>
      <c r="Y1976" s="2"/>
      <c r="Z1976" s="139"/>
      <c r="AA1976" s="42"/>
      <c r="AB1976" s="82"/>
      <c r="AC1976" s="82"/>
      <c r="AD1976" s="646"/>
      <c r="AE1976" s="1"/>
      <c r="AF1976" s="1"/>
      <c r="AG1976" s="35"/>
      <c r="AH1976" s="647"/>
    </row>
    <row r="1977" spans="1:34" ht="17.25">
      <c r="A1977" s="256">
        <v>999</v>
      </c>
      <c r="B1977" s="2" t="s">
        <v>1282</v>
      </c>
      <c r="C1977" s="658">
        <v>43873</v>
      </c>
      <c r="D1977" s="22">
        <v>2</v>
      </c>
      <c r="E1977" s="37">
        <v>0</v>
      </c>
      <c r="F1977" s="37">
        <v>2</v>
      </c>
      <c r="G1977" s="37">
        <v>28</v>
      </c>
      <c r="H1977" s="648"/>
      <c r="I1977" s="37"/>
      <c r="J1977" s="649"/>
      <c r="K1977" s="65"/>
      <c r="L1977" s="22"/>
      <c r="M1977" s="37"/>
      <c r="N1977" s="2"/>
      <c r="O1977" s="45"/>
      <c r="P1977" s="144"/>
      <c r="Q1977" s="42"/>
      <c r="R1977" s="42"/>
      <c r="S1977" s="56"/>
      <c r="T1977" s="1"/>
      <c r="U1977" s="1"/>
      <c r="V1977" s="2"/>
      <c r="W1977" s="62"/>
      <c r="X1977" s="2"/>
      <c r="Y1977" s="2"/>
      <c r="Z1977" s="139"/>
      <c r="AA1977" s="42"/>
      <c r="AB1977" s="82"/>
      <c r="AC1977" s="82"/>
      <c r="AD1977" s="646" t="s">
        <v>20</v>
      </c>
      <c r="AE1977" s="1" t="s">
        <v>2389</v>
      </c>
      <c r="AF1977" s="1" t="s">
        <v>2390</v>
      </c>
      <c r="AG1977" s="35"/>
      <c r="AH1977" s="647" t="s">
        <v>2388</v>
      </c>
    </row>
    <row r="1978" spans="1:34" ht="17.25">
      <c r="A1978" s="256"/>
      <c r="B1978" s="2"/>
      <c r="C1978" s="112"/>
      <c r="D1978" s="22"/>
      <c r="E1978" s="37"/>
      <c r="F1978" s="37"/>
      <c r="G1978" s="37"/>
      <c r="H1978" s="648">
        <v>3</v>
      </c>
      <c r="I1978" s="37">
        <v>6</v>
      </c>
      <c r="J1978" s="649">
        <v>500</v>
      </c>
      <c r="K1978" s="65">
        <f>+J1978*I1978</f>
        <v>3000</v>
      </c>
      <c r="L1978" s="22"/>
      <c r="M1978" s="37" t="s">
        <v>1592</v>
      </c>
      <c r="N1978" s="2" t="s">
        <v>1613</v>
      </c>
      <c r="O1978" s="45"/>
      <c r="P1978" s="144">
        <v>24</v>
      </c>
      <c r="Q1978" s="2">
        <v>100</v>
      </c>
      <c r="R1978" s="656">
        <v>8200</v>
      </c>
      <c r="S1978" s="651">
        <f>+R1978*P1978</f>
        <v>196800</v>
      </c>
      <c r="T1978" s="1">
        <v>2</v>
      </c>
      <c r="U1978" s="1">
        <v>2</v>
      </c>
      <c r="V1978" s="656">
        <f>+S1978*0.98</f>
        <v>192864</v>
      </c>
      <c r="W1978" s="655">
        <f>+V1978+K1978</f>
        <v>195864</v>
      </c>
      <c r="X1978" s="2">
        <f>+W1978</f>
        <v>195864</v>
      </c>
      <c r="Y1978" s="2"/>
      <c r="Z1978" s="139">
        <f>+X1978</f>
        <v>195864</v>
      </c>
      <c r="AA1978" s="42">
        <v>0.3</v>
      </c>
      <c r="AB1978" s="82">
        <f>+Z1978*AA1978/100</f>
        <v>587.59199999999998</v>
      </c>
      <c r="AC1978" s="82"/>
      <c r="AD1978" s="646" t="s">
        <v>20</v>
      </c>
      <c r="AE1978" s="1" t="s">
        <v>2389</v>
      </c>
      <c r="AF1978" s="1" t="s">
        <v>2390</v>
      </c>
      <c r="AG1978" s="35"/>
      <c r="AH1978" s="647"/>
    </row>
    <row r="1979" spans="1:34">
      <c r="A1979" s="654"/>
      <c r="B1979" s="18"/>
      <c r="C1979" s="112"/>
      <c r="D1979" s="22"/>
      <c r="E1979" s="37"/>
      <c r="F1979" s="37"/>
      <c r="G1979" s="37"/>
      <c r="H1979" s="648"/>
      <c r="I1979" s="37"/>
      <c r="J1979" s="649"/>
      <c r="K1979" s="65"/>
      <c r="L1979" s="22"/>
      <c r="M1979" s="37"/>
      <c r="N1979" s="2"/>
      <c r="O1979" s="45"/>
      <c r="P1979" s="144"/>
      <c r="Q1979" s="42"/>
      <c r="R1979" s="656"/>
      <c r="S1979" s="22"/>
      <c r="T1979" s="1"/>
      <c r="U1979" s="1"/>
      <c r="V1979" s="2"/>
      <c r="W1979" s="62"/>
      <c r="X1979" s="2"/>
      <c r="Y1979" s="2"/>
      <c r="Z1979" s="139"/>
      <c r="AA1979" s="42"/>
      <c r="AB1979" s="82"/>
      <c r="AC1979" s="82"/>
      <c r="AD1979" s="646"/>
      <c r="AE1979" s="1"/>
      <c r="AF1979" s="1"/>
      <c r="AG1979" s="35"/>
      <c r="AH1979" s="647"/>
    </row>
    <row r="1980" spans="1:34" ht="17.25">
      <c r="A1980" s="256"/>
      <c r="B1980" s="249"/>
      <c r="C1980" s="112"/>
      <c r="D1980" s="22"/>
      <c r="E1980" s="37"/>
      <c r="F1980" s="37"/>
      <c r="G1980" s="37"/>
      <c r="H1980" s="648"/>
      <c r="I1980" s="37"/>
      <c r="J1980" s="649"/>
      <c r="K1980" s="65"/>
      <c r="L1980" s="22"/>
      <c r="M1980" s="37"/>
      <c r="N1980" s="2"/>
      <c r="O1980" s="45"/>
      <c r="P1980" s="144"/>
      <c r="Q1980" s="42"/>
      <c r="R1980" s="656"/>
      <c r="S1980" s="56"/>
      <c r="T1980" s="1"/>
      <c r="U1980" s="1"/>
      <c r="V1980" s="2"/>
      <c r="W1980" s="62"/>
      <c r="X1980" s="2"/>
      <c r="Y1980" s="2"/>
      <c r="Z1980" s="139"/>
      <c r="AA1980" s="42"/>
      <c r="AB1980" s="82"/>
      <c r="AC1980" s="82"/>
      <c r="AD1980" s="646"/>
      <c r="AE1980" s="1"/>
      <c r="AF1980" s="1"/>
      <c r="AG1980" s="35"/>
      <c r="AH1980" s="647"/>
    </row>
    <row r="1981" spans="1:34" ht="17.25">
      <c r="A1981" s="256">
        <v>1000</v>
      </c>
      <c r="B1981" s="2" t="s">
        <v>1282</v>
      </c>
      <c r="C1981" s="658">
        <v>17152</v>
      </c>
      <c r="D1981" s="22">
        <v>7</v>
      </c>
      <c r="E1981" s="37">
        <v>0</v>
      </c>
      <c r="F1981" s="37">
        <v>1</v>
      </c>
      <c r="G1981" s="37">
        <v>32</v>
      </c>
      <c r="H1981" s="648">
        <v>2</v>
      </c>
      <c r="I1981" s="37"/>
      <c r="J1981" s="649"/>
      <c r="K1981" s="65"/>
      <c r="L1981" s="22"/>
      <c r="M1981" s="37"/>
      <c r="N1981" s="2"/>
      <c r="O1981" s="45"/>
      <c r="P1981" s="144"/>
      <c r="Q1981" s="42"/>
      <c r="R1981" s="656"/>
      <c r="S1981" s="56"/>
      <c r="T1981" s="1"/>
      <c r="U1981" s="1"/>
      <c r="V1981" s="2"/>
      <c r="W1981" s="62"/>
      <c r="X1981" s="2"/>
      <c r="Y1981" s="2"/>
      <c r="Z1981" s="139"/>
      <c r="AA1981" s="42"/>
      <c r="AB1981" s="82"/>
      <c r="AC1981" s="82"/>
      <c r="AD1981" s="646" t="s">
        <v>10</v>
      </c>
      <c r="AE1981" s="1" t="s">
        <v>2385</v>
      </c>
      <c r="AF1981" s="1" t="s">
        <v>1181</v>
      </c>
      <c r="AG1981" s="35"/>
      <c r="AH1981" s="647" t="s">
        <v>2392</v>
      </c>
    </row>
    <row r="1982" spans="1:34">
      <c r="A1982" s="654"/>
      <c r="B1982" s="18"/>
      <c r="C1982" s="658"/>
      <c r="D1982" s="22"/>
      <c r="E1982" s="37"/>
      <c r="F1982" s="37"/>
      <c r="G1982" s="37"/>
      <c r="H1982" s="648">
        <v>3</v>
      </c>
      <c r="I1982" s="37">
        <v>9</v>
      </c>
      <c r="J1982" s="649">
        <v>500</v>
      </c>
      <c r="K1982" s="65">
        <f>+I1982*J1982</f>
        <v>4500</v>
      </c>
      <c r="L1982" s="22"/>
      <c r="M1982" s="37" t="s">
        <v>1586</v>
      </c>
      <c r="N1982" s="2" t="s">
        <v>1595</v>
      </c>
      <c r="O1982" s="45"/>
      <c r="P1982" s="476">
        <v>36</v>
      </c>
      <c r="Q1982" s="2">
        <v>100</v>
      </c>
      <c r="R1982" s="656">
        <v>2600</v>
      </c>
      <c r="S1982" s="651">
        <f>+P1982*R1982</f>
        <v>93600</v>
      </c>
      <c r="T1982" s="1">
        <v>10</v>
      </c>
      <c r="U1982" s="1">
        <v>40</v>
      </c>
      <c r="V1982" s="656">
        <f>+S1982*0.6</f>
        <v>56160</v>
      </c>
      <c r="W1982" s="653">
        <f>+V1982+K1982</f>
        <v>60660</v>
      </c>
      <c r="X1982" s="652">
        <f>+W1982</f>
        <v>60660</v>
      </c>
      <c r="Y1982" s="2"/>
      <c r="Z1982" s="139">
        <f>+X1982</f>
        <v>60660</v>
      </c>
      <c r="AA1982" s="42">
        <v>0.3</v>
      </c>
      <c r="AB1982" s="82">
        <f>+Z1982*AA1982/100</f>
        <v>181.98</v>
      </c>
      <c r="AC1982" s="82"/>
      <c r="AD1982" s="646" t="s">
        <v>10</v>
      </c>
      <c r="AE1982" s="1" t="s">
        <v>2385</v>
      </c>
      <c r="AF1982" s="1" t="s">
        <v>1181</v>
      </c>
      <c r="AG1982" s="35"/>
      <c r="AH1982" s="647"/>
    </row>
    <row r="1983" spans="1:34" ht="17.25">
      <c r="A1983" s="256"/>
      <c r="B1983" s="249"/>
      <c r="C1983" s="658"/>
      <c r="D1983" s="22"/>
      <c r="E1983" s="37"/>
      <c r="F1983" s="37"/>
      <c r="G1983" s="37"/>
      <c r="H1983" s="648"/>
      <c r="I1983" s="37"/>
      <c r="J1983" s="649"/>
      <c r="K1983" s="65"/>
      <c r="L1983" s="22"/>
      <c r="M1983" s="37"/>
      <c r="N1983" s="2"/>
      <c r="O1983" s="45"/>
      <c r="P1983" s="144"/>
      <c r="Q1983" s="42"/>
      <c r="R1983" s="656"/>
      <c r="S1983" s="56"/>
      <c r="T1983" s="1"/>
      <c r="U1983" s="1"/>
      <c r="V1983" s="2"/>
      <c r="W1983" s="62"/>
      <c r="X1983" s="2"/>
      <c r="Y1983" s="2"/>
      <c r="Z1983" s="139"/>
      <c r="AA1983" s="42"/>
      <c r="AB1983" s="82"/>
      <c r="AC1983" s="82"/>
      <c r="AD1983" s="646"/>
      <c r="AE1983" s="1"/>
      <c r="AF1983" s="1"/>
      <c r="AG1983" s="35"/>
      <c r="AH1983" s="647"/>
    </row>
    <row r="1984" spans="1:34" ht="17.25">
      <c r="A1984" s="654">
        <v>1001</v>
      </c>
      <c r="B1984" s="2" t="s">
        <v>1723</v>
      </c>
      <c r="C1984" s="658"/>
      <c r="D1984" s="22">
        <v>5</v>
      </c>
      <c r="E1984" s="37">
        <v>0</v>
      </c>
      <c r="F1984" s="37">
        <v>1</v>
      </c>
      <c r="G1984" s="37">
        <v>0</v>
      </c>
      <c r="H1984" s="648">
        <v>5</v>
      </c>
      <c r="I1984" s="37">
        <v>100</v>
      </c>
      <c r="J1984" s="649">
        <v>500</v>
      </c>
      <c r="K1984" s="65"/>
      <c r="L1984" s="22"/>
      <c r="M1984" s="37"/>
      <c r="N1984" s="2"/>
      <c r="O1984" s="45"/>
      <c r="P1984" s="144"/>
      <c r="Q1984" s="42"/>
      <c r="R1984" s="656"/>
      <c r="S1984" s="56"/>
      <c r="T1984" s="1"/>
      <c r="U1984" s="1"/>
      <c r="V1984" s="2"/>
      <c r="W1984" s="62"/>
      <c r="X1984" s="2"/>
      <c r="Y1984" s="2"/>
      <c r="Z1984" s="139"/>
      <c r="AA1984" s="42">
        <v>0.3</v>
      </c>
      <c r="AB1984" s="82"/>
      <c r="AC1984" s="82"/>
      <c r="AD1984" s="646" t="s">
        <v>20</v>
      </c>
      <c r="AE1984" s="1" t="s">
        <v>1875</v>
      </c>
      <c r="AF1984" s="1" t="s">
        <v>714</v>
      </c>
      <c r="AG1984" s="35"/>
      <c r="AH1984" s="647" t="s">
        <v>2391</v>
      </c>
    </row>
    <row r="1985" spans="1:34" ht="17.25">
      <c r="A1985" s="256"/>
      <c r="B1985" s="249"/>
      <c r="C1985" s="658"/>
      <c r="D1985" s="22"/>
      <c r="E1985" s="37"/>
      <c r="F1985" s="37"/>
      <c r="G1985" s="37"/>
      <c r="H1985" s="648">
        <v>2</v>
      </c>
      <c r="I1985" s="37">
        <v>100</v>
      </c>
      <c r="J1985" s="649">
        <v>500</v>
      </c>
      <c r="K1985" s="65">
        <f>+I1985*J1985</f>
        <v>50000</v>
      </c>
      <c r="L1985" s="22"/>
      <c r="M1985" s="37" t="s">
        <v>1592</v>
      </c>
      <c r="N1985" s="2" t="s">
        <v>1613</v>
      </c>
      <c r="O1985" s="45"/>
      <c r="P1985" s="144">
        <v>35</v>
      </c>
      <c r="Q1985" s="2">
        <v>83</v>
      </c>
      <c r="R1985" s="656">
        <v>8200</v>
      </c>
      <c r="S1985" s="56">
        <f>+R1985*P1985</f>
        <v>287000</v>
      </c>
      <c r="T1985" s="1">
        <v>30</v>
      </c>
      <c r="U1985" s="1">
        <v>50</v>
      </c>
      <c r="V1985" s="656">
        <f>+S1985*0.5</f>
        <v>143500</v>
      </c>
      <c r="W1985" s="653">
        <f>+V1985+K1985</f>
        <v>193500</v>
      </c>
      <c r="X1985" s="656">
        <f>+W1985*Q1985/100</f>
        <v>160605</v>
      </c>
      <c r="Y1985" s="2">
        <v>10</v>
      </c>
      <c r="Z1985" s="139"/>
      <c r="AA1985" s="42"/>
      <c r="AB1985" s="82"/>
      <c r="AC1985" s="82"/>
      <c r="AD1985" s="646" t="s">
        <v>20</v>
      </c>
      <c r="AE1985" s="1" t="s">
        <v>1875</v>
      </c>
      <c r="AF1985" s="1" t="s">
        <v>714</v>
      </c>
      <c r="AG1985" s="35"/>
      <c r="AH1985" s="647"/>
    </row>
    <row r="1986" spans="1:34">
      <c r="A1986" s="654"/>
      <c r="B1986" s="18"/>
      <c r="C1986" s="658"/>
      <c r="D1986" s="22"/>
      <c r="E1986" s="37"/>
      <c r="F1986" s="37"/>
      <c r="G1986" s="37"/>
      <c r="H1986" s="648">
        <v>3</v>
      </c>
      <c r="I1986" s="37"/>
      <c r="J1986" s="649"/>
      <c r="K1986" s="65"/>
      <c r="L1986" s="22"/>
      <c r="M1986" s="37"/>
      <c r="N1986" s="2"/>
      <c r="O1986" s="45"/>
      <c r="P1986" s="144">
        <v>6</v>
      </c>
      <c r="Q1986" s="2">
        <v>17</v>
      </c>
      <c r="R1986" s="656"/>
      <c r="S1986" s="56"/>
      <c r="T1986" s="1"/>
      <c r="U1986" s="1"/>
      <c r="V1986" s="2"/>
      <c r="W1986" s="62"/>
      <c r="X1986" s="656">
        <f>+W1985*Q1986/100</f>
        <v>32895</v>
      </c>
      <c r="Y1986" s="2"/>
      <c r="Z1986" s="139">
        <f>+X1986</f>
        <v>32895</v>
      </c>
      <c r="AA1986" s="42">
        <v>0.3</v>
      </c>
      <c r="AB1986" s="660">
        <f>+Z1986*AA1986/100</f>
        <v>98.685000000000002</v>
      </c>
      <c r="AC1986" s="82"/>
      <c r="AD1986" s="646" t="s">
        <v>20</v>
      </c>
      <c r="AE1986" s="1" t="s">
        <v>1875</v>
      </c>
      <c r="AF1986" s="1" t="s">
        <v>714</v>
      </c>
      <c r="AG1986" s="35"/>
      <c r="AH1986" s="647"/>
    </row>
    <row r="1987" spans="1:34">
      <c r="A1987" s="654"/>
      <c r="B1987" s="18"/>
      <c r="C1987" s="658"/>
      <c r="D1987" s="22"/>
      <c r="E1987" s="37"/>
      <c r="F1987" s="37"/>
      <c r="G1987" s="37"/>
      <c r="H1987" s="648"/>
      <c r="I1987" s="37"/>
      <c r="J1987" s="649"/>
      <c r="K1987" s="65"/>
      <c r="L1987" s="22"/>
      <c r="M1987" s="37"/>
      <c r="N1987" s="2"/>
      <c r="O1987" s="45"/>
      <c r="P1987" s="144"/>
      <c r="Q1987" s="2"/>
      <c r="R1987" s="656"/>
      <c r="S1987" s="56"/>
      <c r="T1987" s="1"/>
      <c r="U1987" s="1"/>
      <c r="V1987" s="2"/>
      <c r="W1987" s="62"/>
      <c r="X1987" s="656"/>
      <c r="Y1987" s="2"/>
      <c r="Z1987" s="139"/>
      <c r="AA1987" s="42"/>
      <c r="AB1987" s="660"/>
      <c r="AC1987" s="82"/>
      <c r="AD1987" s="646"/>
      <c r="AE1987" s="1"/>
      <c r="AF1987" s="1"/>
      <c r="AG1987" s="35"/>
      <c r="AH1987" s="647"/>
    </row>
    <row r="1988" spans="1:34">
      <c r="A1988" s="654"/>
      <c r="B1988" s="18"/>
      <c r="C1988" s="658"/>
      <c r="D1988" s="22"/>
      <c r="E1988" s="37"/>
      <c r="F1988" s="37"/>
      <c r="G1988" s="37"/>
      <c r="H1988" s="648"/>
      <c r="I1988" s="37"/>
      <c r="J1988" s="649"/>
      <c r="K1988" s="65"/>
      <c r="L1988" s="22"/>
      <c r="M1988" s="37"/>
      <c r="N1988" s="2"/>
      <c r="O1988" s="45"/>
      <c r="P1988" s="144"/>
      <c r="Q1988" s="42"/>
      <c r="R1988" s="656"/>
      <c r="S1988" s="56"/>
      <c r="T1988" s="1"/>
      <c r="U1988" s="1"/>
      <c r="V1988" s="2"/>
      <c r="W1988" s="62"/>
      <c r="X1988" s="2"/>
      <c r="Y1988" s="2"/>
      <c r="Z1988" s="139"/>
      <c r="AA1988" s="42"/>
      <c r="AB1988" s="82"/>
      <c r="AC1988" s="82"/>
      <c r="AD1988" s="646"/>
      <c r="AE1988" s="1"/>
      <c r="AF1988" s="1"/>
      <c r="AG1988" s="35"/>
      <c r="AH1988" s="647"/>
    </row>
    <row r="1989" spans="1:34" ht="17.25">
      <c r="A1989" s="256">
        <v>1002</v>
      </c>
      <c r="B1989" s="2" t="s">
        <v>1282</v>
      </c>
      <c r="C1989" s="658"/>
      <c r="D1989" s="22">
        <v>8</v>
      </c>
      <c r="E1989" s="37"/>
      <c r="F1989" s="37"/>
      <c r="G1989" s="37">
        <v>6</v>
      </c>
      <c r="H1989" s="648">
        <v>3</v>
      </c>
      <c r="I1989" s="37">
        <v>6</v>
      </c>
      <c r="J1989" s="649">
        <v>600</v>
      </c>
      <c r="K1989" s="65">
        <f>+I1989*J1989</f>
        <v>3600</v>
      </c>
      <c r="L1989" s="22"/>
      <c r="M1989" s="37" t="s">
        <v>1586</v>
      </c>
      <c r="N1989" s="2" t="s">
        <v>1595</v>
      </c>
      <c r="O1989" s="45"/>
      <c r="P1989" s="144">
        <v>24</v>
      </c>
      <c r="Q1989" s="2">
        <v>100</v>
      </c>
      <c r="R1989" s="656">
        <v>2600</v>
      </c>
      <c r="S1989" s="22">
        <f>+R1989*P1989</f>
        <v>62400</v>
      </c>
      <c r="T1989" s="1">
        <v>2</v>
      </c>
      <c r="U1989" s="1">
        <v>6</v>
      </c>
      <c r="V1989" s="652">
        <f>+S1989*0.94</f>
        <v>58656</v>
      </c>
      <c r="W1989" s="653">
        <f>+V1989+K1989</f>
        <v>62256</v>
      </c>
      <c r="X1989" s="652">
        <f>+W1989</f>
        <v>62256</v>
      </c>
      <c r="Y1989" s="2"/>
      <c r="Z1989" s="139">
        <f>+X1989</f>
        <v>62256</v>
      </c>
      <c r="AA1989" s="42">
        <v>0.3</v>
      </c>
      <c r="AB1989" s="82">
        <f>+Z1989*AA1989/100</f>
        <v>186.768</v>
      </c>
      <c r="AC1989" s="82"/>
      <c r="AD1989" s="646" t="s">
        <v>10</v>
      </c>
      <c r="AE1989" s="1" t="s">
        <v>2386</v>
      </c>
      <c r="AF1989" s="1" t="s">
        <v>427</v>
      </c>
      <c r="AG1989" s="35"/>
      <c r="AH1989" s="647" t="s">
        <v>2387</v>
      </c>
    </row>
    <row r="1990" spans="1:34">
      <c r="A1990" s="654"/>
      <c r="B1990" s="18"/>
      <c r="C1990" s="658"/>
      <c r="D1990" s="22"/>
      <c r="E1990" s="37"/>
      <c r="F1990" s="37"/>
      <c r="G1990" s="37"/>
      <c r="H1990" s="648"/>
      <c r="I1990" s="37"/>
      <c r="J1990" s="649"/>
      <c r="K1990" s="65"/>
      <c r="L1990" s="22"/>
      <c r="M1990" s="37"/>
      <c r="N1990" s="2"/>
      <c r="O1990" s="45"/>
      <c r="P1990" s="144"/>
      <c r="Q1990" s="42"/>
      <c r="R1990" s="42"/>
      <c r="S1990" s="56"/>
      <c r="T1990" s="1"/>
      <c r="U1990" s="1"/>
      <c r="V1990" s="2"/>
      <c r="W1990" s="62"/>
      <c r="X1990" s="2"/>
      <c r="Y1990" s="2"/>
      <c r="Z1990" s="139"/>
      <c r="AA1990" s="42"/>
      <c r="AB1990" s="82"/>
      <c r="AC1990" s="82"/>
      <c r="AD1990" s="646"/>
      <c r="AE1990" s="1"/>
      <c r="AF1990" s="1"/>
      <c r="AG1990" s="35"/>
      <c r="AH1990" s="647"/>
    </row>
    <row r="1991" spans="1:34" ht="17.25">
      <c r="A1991" s="256"/>
      <c r="B1991" s="249"/>
      <c r="C1991" s="112"/>
      <c r="D1991" s="22"/>
      <c r="E1991" s="37"/>
      <c r="F1991" s="37"/>
      <c r="G1991" s="37"/>
      <c r="H1991" s="648"/>
      <c r="I1991" s="37"/>
      <c r="J1991" s="649"/>
      <c r="K1991" s="65"/>
      <c r="L1991" s="22"/>
      <c r="M1991" s="37"/>
      <c r="N1991" s="2"/>
      <c r="O1991" s="45"/>
      <c r="P1991" s="144"/>
      <c r="Q1991" s="42"/>
      <c r="R1991" s="42"/>
      <c r="S1991" s="56"/>
      <c r="T1991" s="1"/>
      <c r="U1991" s="1"/>
      <c r="V1991" s="2"/>
      <c r="W1991" s="62"/>
      <c r="X1991" s="2"/>
      <c r="Y1991" s="2"/>
      <c r="Z1991" s="139"/>
      <c r="AA1991" s="42"/>
      <c r="AB1991" s="82"/>
      <c r="AC1991" s="82"/>
      <c r="AD1991" s="646"/>
      <c r="AE1991" s="1"/>
      <c r="AF1991" s="1"/>
      <c r="AG1991" s="35"/>
      <c r="AH1991" s="647"/>
    </row>
    <row r="1992" spans="1:34">
      <c r="A1992" s="654"/>
      <c r="B1992" s="18"/>
      <c r="C1992" s="112"/>
      <c r="D1992" s="22"/>
      <c r="E1992" s="37"/>
      <c r="F1992" s="37"/>
      <c r="G1992" s="37"/>
      <c r="H1992" s="648"/>
      <c r="I1992" s="37"/>
      <c r="J1992" s="649"/>
      <c r="K1992" s="65"/>
      <c r="L1992" s="22"/>
      <c r="M1992" s="37"/>
      <c r="N1992" s="2"/>
      <c r="O1992" s="45"/>
      <c r="P1992" s="144"/>
      <c r="Q1992" s="42"/>
      <c r="R1992" s="42"/>
      <c r="S1992" s="56"/>
      <c r="T1992" s="1"/>
      <c r="U1992" s="1"/>
      <c r="V1992" s="2"/>
      <c r="W1992" s="62"/>
      <c r="X1992" s="2"/>
      <c r="Y1992" s="2"/>
      <c r="Z1992" s="139"/>
      <c r="AA1992" s="42"/>
      <c r="AB1992" s="82"/>
      <c r="AC1992" s="82"/>
      <c r="AD1992" s="646"/>
      <c r="AE1992" s="1"/>
      <c r="AF1992" s="1"/>
      <c r="AG1992" s="35"/>
      <c r="AH1992" s="647"/>
    </row>
    <row r="1993" spans="1:34" ht="17.25">
      <c r="A1993" s="256"/>
      <c r="B1993" s="249"/>
      <c r="C1993" s="112"/>
      <c r="D1993" s="22"/>
      <c r="E1993" s="37"/>
      <c r="F1993" s="37"/>
      <c r="G1993" s="37"/>
      <c r="H1993" s="648"/>
      <c r="I1993" s="37"/>
      <c r="J1993" s="649"/>
      <c r="K1993" s="65"/>
      <c r="L1993" s="22"/>
      <c r="M1993" s="37"/>
      <c r="N1993" s="2"/>
      <c r="O1993" s="45"/>
      <c r="P1993" s="144"/>
      <c r="Q1993" s="42"/>
      <c r="R1993" s="42"/>
      <c r="S1993" s="56"/>
      <c r="T1993" s="1"/>
      <c r="U1993" s="1"/>
      <c r="V1993" s="2"/>
      <c r="W1993" s="62"/>
      <c r="X1993" s="2"/>
      <c r="Y1993" s="2"/>
      <c r="Z1993" s="139"/>
      <c r="AA1993" s="42"/>
      <c r="AB1993" s="82"/>
      <c r="AC1993" s="82"/>
      <c r="AD1993" s="646"/>
      <c r="AE1993" s="1"/>
      <c r="AF1993" s="1"/>
      <c r="AG1993" s="35"/>
      <c r="AH1993" s="647"/>
    </row>
    <row r="1994" spans="1:34" ht="17.25">
      <c r="A1994" s="256"/>
      <c r="B1994" s="249"/>
      <c r="C1994" s="112"/>
      <c r="D1994" s="22"/>
      <c r="E1994" s="37"/>
      <c r="F1994" s="37"/>
      <c r="G1994" s="37"/>
      <c r="H1994" s="648"/>
      <c r="I1994" s="37"/>
      <c r="J1994" s="649"/>
      <c r="K1994" s="65"/>
      <c r="L1994" s="22"/>
      <c r="M1994" s="37"/>
      <c r="N1994" s="2"/>
      <c r="O1994" s="45"/>
      <c r="P1994" s="144"/>
      <c r="Q1994" s="42"/>
      <c r="R1994" s="42"/>
      <c r="S1994" s="56"/>
      <c r="T1994" s="1"/>
      <c r="U1994" s="1"/>
      <c r="V1994" s="2"/>
      <c r="W1994" s="62"/>
      <c r="X1994" s="2"/>
      <c r="Y1994" s="2"/>
      <c r="Z1994" s="139"/>
      <c r="AA1994" s="42"/>
      <c r="AB1994" s="82"/>
      <c r="AC1994" s="82"/>
      <c r="AD1994" s="646"/>
      <c r="AE1994" s="1"/>
      <c r="AF1994" s="1"/>
      <c r="AG1994" s="35"/>
      <c r="AH1994" s="647"/>
    </row>
    <row r="1995" spans="1:34">
      <c r="A1995" s="654"/>
      <c r="B1995" s="18"/>
      <c r="C1995" s="112"/>
      <c r="D1995" s="22"/>
      <c r="E1995" s="37"/>
      <c r="F1995" s="37"/>
      <c r="G1995" s="37"/>
      <c r="H1995" s="648"/>
      <c r="I1995" s="37"/>
      <c r="J1995" s="649"/>
      <c r="K1995" s="65"/>
      <c r="L1995" s="22"/>
      <c r="M1995" s="37"/>
      <c r="N1995" s="2"/>
      <c r="O1995" s="45"/>
      <c r="P1995" s="144"/>
      <c r="Q1995" s="42"/>
      <c r="R1995" s="42"/>
      <c r="S1995" s="56"/>
      <c r="T1995" s="1"/>
      <c r="U1995" s="1"/>
      <c r="V1995" s="2"/>
      <c r="W1995" s="62"/>
      <c r="X1995" s="2"/>
      <c r="Y1995" s="2"/>
      <c r="Z1995" s="139"/>
      <c r="AA1995" s="42"/>
      <c r="AB1995" s="82"/>
      <c r="AC1995" s="82"/>
      <c r="AD1995" s="646"/>
      <c r="AE1995" s="1"/>
      <c r="AF1995" s="1"/>
      <c r="AG1995" s="35"/>
      <c r="AH1995" s="647"/>
    </row>
    <row r="1996" spans="1:34" ht="17.25">
      <c r="A1996" s="256"/>
      <c r="B1996" s="249"/>
      <c r="C1996" s="112"/>
      <c r="D1996" s="22"/>
      <c r="E1996" s="37"/>
      <c r="F1996" s="37"/>
      <c r="G1996" s="37"/>
      <c r="H1996" s="648"/>
      <c r="I1996" s="37"/>
      <c r="J1996" s="649"/>
      <c r="K1996" s="65"/>
      <c r="L1996" s="22"/>
      <c r="M1996" s="37"/>
      <c r="N1996" s="2"/>
      <c r="O1996" s="45"/>
      <c r="P1996" s="144"/>
      <c r="Q1996" s="42"/>
      <c r="R1996" s="42"/>
      <c r="S1996" s="56"/>
      <c r="T1996" s="1"/>
      <c r="U1996" s="1"/>
      <c r="V1996" s="2"/>
      <c r="W1996" s="62"/>
      <c r="X1996" s="2"/>
      <c r="Y1996" s="2"/>
      <c r="Z1996" s="139"/>
      <c r="AA1996" s="42"/>
      <c r="AB1996" s="82"/>
      <c r="AC1996" s="82"/>
      <c r="AD1996" s="646"/>
      <c r="AE1996" s="1"/>
      <c r="AF1996" s="1"/>
      <c r="AG1996" s="35"/>
      <c r="AH1996" s="647"/>
    </row>
    <row r="1997" spans="1:34">
      <c r="A1997" s="654"/>
      <c r="B1997" s="18"/>
      <c r="C1997" s="112"/>
      <c r="D1997" s="22"/>
      <c r="E1997" s="37"/>
      <c r="F1997" s="37"/>
      <c r="G1997" s="37"/>
      <c r="H1997" s="648"/>
      <c r="I1997" s="37"/>
      <c r="J1997" s="649"/>
      <c r="K1997" s="65"/>
      <c r="L1997" s="22"/>
      <c r="M1997" s="37"/>
      <c r="N1997" s="2"/>
      <c r="O1997" s="45"/>
      <c r="P1997" s="144"/>
      <c r="Q1997" s="42"/>
      <c r="R1997" s="42"/>
      <c r="S1997" s="56"/>
      <c r="T1997" s="1"/>
      <c r="U1997" s="1"/>
      <c r="V1997" s="2"/>
      <c r="W1997" s="62"/>
      <c r="X1997" s="2"/>
      <c r="Y1997" s="2"/>
      <c r="Z1997" s="139"/>
      <c r="AA1997" s="42"/>
      <c r="AB1997" s="82"/>
      <c r="AC1997" s="82"/>
      <c r="AD1997" s="646"/>
      <c r="AE1997" s="1"/>
      <c r="AF1997" s="1"/>
      <c r="AG1997" s="35"/>
      <c r="AH1997" s="647"/>
    </row>
    <row r="1998" spans="1:34" ht="17.25">
      <c r="A1998" s="256"/>
      <c r="B1998" s="249"/>
      <c r="C1998" s="112"/>
      <c r="D1998" s="22"/>
      <c r="E1998" s="37"/>
      <c r="F1998" s="37"/>
      <c r="G1998" s="37"/>
      <c r="H1998" s="648"/>
      <c r="I1998" s="37"/>
      <c r="J1998" s="649"/>
      <c r="K1998" s="65"/>
      <c r="L1998" s="22"/>
      <c r="M1998" s="37"/>
      <c r="N1998" s="2"/>
      <c r="O1998" s="45"/>
      <c r="P1998" s="144"/>
      <c r="Q1998" s="42"/>
      <c r="R1998" s="42"/>
      <c r="S1998" s="56"/>
      <c r="T1998" s="1"/>
      <c r="U1998" s="1"/>
      <c r="V1998" s="2"/>
      <c r="W1998" s="62"/>
      <c r="X1998" s="2"/>
      <c r="Y1998" s="2"/>
      <c r="Z1998" s="139"/>
      <c r="AA1998" s="42"/>
      <c r="AB1998" s="82"/>
      <c r="AC1998" s="82"/>
      <c r="AD1998" s="646"/>
      <c r="AE1998" s="1"/>
      <c r="AF1998" s="1"/>
      <c r="AG1998" s="35"/>
      <c r="AH1998" s="647"/>
    </row>
    <row r="1999" spans="1:34">
      <c r="A1999" s="654"/>
      <c r="B1999" s="18"/>
      <c r="C1999" s="112"/>
      <c r="D1999" s="22"/>
      <c r="E1999" s="37"/>
      <c r="F1999" s="37"/>
      <c r="G1999" s="37"/>
      <c r="H1999" s="648"/>
      <c r="I1999" s="37"/>
      <c r="J1999" s="649"/>
      <c r="K1999" s="65"/>
      <c r="L1999" s="22"/>
      <c r="M1999" s="37"/>
      <c r="N1999" s="2"/>
      <c r="O1999" s="45"/>
      <c r="P1999" s="144"/>
      <c r="Q1999" s="42"/>
      <c r="R1999" s="42"/>
      <c r="S1999" s="56"/>
      <c r="T1999" s="1"/>
      <c r="U1999" s="1"/>
      <c r="V1999" s="2"/>
      <c r="W1999" s="62"/>
      <c r="X1999" s="2"/>
      <c r="Y1999" s="2"/>
      <c r="Z1999" s="139"/>
      <c r="AA1999" s="42"/>
      <c r="AB1999" s="82"/>
      <c r="AC1999" s="82"/>
      <c r="AD1999" s="646"/>
      <c r="AE1999" s="1"/>
      <c r="AF1999" s="1"/>
      <c r="AG1999" s="35"/>
      <c r="AH1999" s="647"/>
    </row>
    <row r="2000" spans="1:34" ht="17.25">
      <c r="A2000" s="256"/>
      <c r="B2000" s="249"/>
      <c r="C2000" s="112"/>
      <c r="D2000" s="22"/>
      <c r="E2000" s="37"/>
      <c r="F2000" s="37"/>
      <c r="G2000" s="37"/>
      <c r="H2000" s="648"/>
      <c r="I2000" s="37"/>
      <c r="J2000" s="649"/>
      <c r="K2000" s="65"/>
      <c r="L2000" s="22"/>
      <c r="M2000" s="37"/>
      <c r="N2000" s="2"/>
      <c r="O2000" s="45"/>
      <c r="P2000" s="144"/>
      <c r="Q2000" s="42"/>
      <c r="R2000" s="42"/>
      <c r="S2000" s="56"/>
      <c r="T2000" s="1"/>
      <c r="U2000" s="1"/>
      <c r="V2000" s="2"/>
      <c r="W2000" s="62"/>
      <c r="X2000" s="2"/>
      <c r="Y2000" s="2"/>
      <c r="Z2000" s="139"/>
      <c r="AA2000" s="42"/>
      <c r="AB2000" s="82"/>
      <c r="AC2000" s="82"/>
      <c r="AD2000" s="646"/>
      <c r="AE2000" s="1"/>
      <c r="AF2000" s="1"/>
      <c r="AG2000" s="35"/>
      <c r="AH2000" s="647"/>
    </row>
    <row r="2001" spans="1:34">
      <c r="A2001" s="654"/>
      <c r="B2001" s="18"/>
      <c r="C2001" s="112"/>
      <c r="D2001" s="22"/>
      <c r="E2001" s="37"/>
      <c r="F2001" s="37"/>
      <c r="G2001" s="37"/>
      <c r="H2001" s="648"/>
      <c r="I2001" s="37"/>
      <c r="J2001" s="649"/>
      <c r="K2001" s="65"/>
      <c r="L2001" s="22"/>
      <c r="M2001" s="37"/>
      <c r="N2001" s="2"/>
      <c r="O2001" s="45"/>
      <c r="P2001" s="144"/>
      <c r="Q2001" s="42"/>
      <c r="R2001" s="42"/>
      <c r="S2001" s="56"/>
      <c r="T2001" s="1"/>
      <c r="U2001" s="1"/>
      <c r="V2001" s="2"/>
      <c r="W2001" s="62"/>
      <c r="X2001" s="2"/>
      <c r="Y2001" s="2"/>
      <c r="Z2001" s="139"/>
      <c r="AA2001" s="42"/>
      <c r="AB2001" s="82"/>
      <c r="AC2001" s="82"/>
      <c r="AD2001" s="646"/>
      <c r="AE2001" s="1"/>
      <c r="AF2001" s="1"/>
      <c r="AG2001" s="35"/>
      <c r="AH2001" s="647"/>
    </row>
    <row r="2002" spans="1:34">
      <c r="A2002" s="663"/>
      <c r="B2002" s="664"/>
      <c r="C2002" s="665"/>
      <c r="D2002" s="666"/>
      <c r="E2002" s="667"/>
      <c r="F2002" s="667"/>
      <c r="G2002" s="667"/>
      <c r="H2002" s="668"/>
      <c r="I2002" s="667"/>
      <c r="J2002" s="669"/>
      <c r="K2002" s="670"/>
      <c r="L2002" s="671"/>
      <c r="M2002" s="672"/>
      <c r="N2002" s="673"/>
      <c r="O2002" s="674"/>
      <c r="P2002" s="675"/>
      <c r="Q2002" s="676"/>
      <c r="R2002" s="676"/>
      <c r="S2002" s="677"/>
      <c r="T2002" s="678"/>
      <c r="U2002" s="678"/>
      <c r="V2002" s="673"/>
      <c r="W2002" s="679"/>
      <c r="X2002" s="673"/>
      <c r="Y2002" s="673"/>
      <c r="Z2002" s="680"/>
      <c r="AA2002" s="676"/>
      <c r="AB2002" s="415"/>
      <c r="AC2002" s="82"/>
      <c r="AD2002" s="7"/>
      <c r="AE2002" s="7"/>
      <c r="AF2002" s="7"/>
    </row>
    <row r="2003" spans="1:34">
      <c r="A2003" s="221"/>
      <c r="B2003" s="209"/>
      <c r="C2003" s="222"/>
      <c r="D2003" s="223"/>
      <c r="E2003" s="224"/>
      <c r="F2003" s="224"/>
      <c r="G2003" s="224"/>
      <c r="H2003" s="225"/>
      <c r="I2003" s="224"/>
      <c r="J2003" s="226"/>
      <c r="K2003" s="227"/>
      <c r="L2003" s="228"/>
      <c r="M2003" s="220"/>
      <c r="N2003" s="208"/>
      <c r="O2003" s="229"/>
      <c r="P2003" s="230"/>
      <c r="Q2003" s="231"/>
      <c r="R2003" s="231"/>
      <c r="S2003" s="232"/>
      <c r="T2003" s="176"/>
      <c r="U2003" s="176"/>
      <c r="V2003" s="208"/>
      <c r="W2003" s="233"/>
      <c r="X2003" s="208"/>
      <c r="Y2003" s="208"/>
      <c r="Z2003" s="234"/>
      <c r="AA2003" s="231"/>
      <c r="AB2003" s="207"/>
      <c r="AD2003" s="178"/>
      <c r="AE2003" s="178"/>
      <c r="AF2003" s="178"/>
    </row>
  </sheetData>
  <mergeCells count="40">
    <mergeCell ref="AE522:AF522"/>
    <mergeCell ref="AE521:AF521"/>
    <mergeCell ref="R5:R8"/>
    <mergeCell ref="S5:S8"/>
    <mergeCell ref="T5:U5"/>
    <mergeCell ref="V5:V8"/>
    <mergeCell ref="AD4:AD8"/>
    <mergeCell ref="AA4:AA8"/>
    <mergeCell ref="AB4:AB8"/>
    <mergeCell ref="E6:E8"/>
    <mergeCell ref="F6:F8"/>
    <mergeCell ref="G6:G8"/>
    <mergeCell ref="T6:T8"/>
    <mergeCell ref="U6:U8"/>
    <mergeCell ref="L5:L8"/>
    <mergeCell ref="M5:M8"/>
    <mergeCell ref="N5:N8"/>
    <mergeCell ref="O5:O8"/>
    <mergeCell ref="P5:P8"/>
    <mergeCell ref="Q5:Q8"/>
    <mergeCell ref="H5:H8"/>
    <mergeCell ref="I5:I8"/>
    <mergeCell ref="J5:J8"/>
    <mergeCell ref="K5:K8"/>
    <mergeCell ref="A3:AA3"/>
    <mergeCell ref="A2:AA2"/>
    <mergeCell ref="B1899:C1899"/>
    <mergeCell ref="B1511:C1511"/>
    <mergeCell ref="Z1:AA1"/>
    <mergeCell ref="A4:K4"/>
    <mergeCell ref="L4:V4"/>
    <mergeCell ref="W4:W8"/>
    <mergeCell ref="X4:X8"/>
    <mergeCell ref="Y4:Y8"/>
    <mergeCell ref="Z4:Z8"/>
    <mergeCell ref="A5:A8"/>
    <mergeCell ref="B5:B8"/>
    <mergeCell ref="C5:C8"/>
    <mergeCell ref="D5:D8"/>
    <mergeCell ref="E5:G5"/>
  </mergeCells>
  <phoneticPr fontId="28" type="noConversion"/>
  <pageMargins left="0.47244094488188981" right="0" top="0.9055118110236221" bottom="0.35433070866141736" header="0" footer="0"/>
  <pageSetup paperSize="9" scale="80" orientation="landscape" horizontalDpi="300" verticalDpi="300" r:id="rId1"/>
  <colBreaks count="3" manualBreakCount="3">
    <brk id="32" max="1943" man="1"/>
    <brk id="34" max="1999" man="1"/>
    <brk id="37" max="209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</vt:i4>
      </vt:variant>
      <vt:variant>
        <vt:lpstr>ช่วงที่มีชื่อ</vt:lpstr>
      </vt:variant>
      <vt:variant>
        <vt:i4>2</vt:i4>
      </vt:variant>
    </vt:vector>
  </HeadingPairs>
  <TitlesOfParts>
    <vt:vector size="3" baseType="lpstr">
      <vt:lpstr>ภ.ด.ส.1พศ 2567</vt:lpstr>
      <vt:lpstr>'ภ.ด.ส.1พศ 2567'!Print_Area</vt:lpstr>
      <vt:lpstr>'ภ.ด.ส.1พศ 2567'!Print_Titles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2024-03-13T03:53:36Z</cp:lastPrinted>
  <dcterms:created xsi:type="dcterms:W3CDTF">2023-07-03T04:54:35Z</dcterms:created>
  <dcterms:modified xsi:type="dcterms:W3CDTF">2024-03-13T03:53:53Z</dcterms:modified>
</cp:coreProperties>
</file>